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namedSheetViews/namedSheetView1.xml" ContentType="application/vnd.ms-excel.namedsheetviews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namedSheetViews/namedSheetView2.xml" ContentType="application/vnd.ms-excel.namedsheetviews+xml"/>
  <Override PartName="/xl/pivotTables/pivotTable3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bat.sharepoint.com/sites/CN16-Chris/Shared Documents/General/Spend tracker/TFK/"/>
    </mc:Choice>
  </mc:AlternateContent>
  <xr:revisionPtr revIDLastSave="3856" documentId="13_ncr:1_{D9306B11-E64E-7F4B-9C2B-AD5E288A8FAE}" xr6:coauthVersionLast="47" xr6:coauthVersionMax="47" xr10:uidLastSave="{6F847A08-32CF-43BC-A48F-5F2856D69A4C}"/>
  <bookViews>
    <workbookView xWindow="-110" yWindow="-110" windowWidth="19420" windowHeight="10300" firstSheet="2" activeTab="3" xr2:uid="{00000000-000D-0000-FFFF-FFFF00000000}"/>
  </bookViews>
  <sheets>
    <sheet name="Sheet1" sheetId="3" state="hidden" r:id="rId1"/>
    <sheet name="Capex summary Dec 2024" sheetId="4" state="hidden" r:id="rId2"/>
    <sheet name="Spend Tracker" sheetId="1" r:id="rId3"/>
    <sheet name="Pivot table spend tracker" sheetId="6" r:id="rId4"/>
    <sheet name="Capex tracker" sheetId="2" r:id="rId5"/>
    <sheet name="Pivot table capex tracker" sheetId="7" r:id="rId6"/>
    <sheet name="TFK personal tracking" sheetId="5" r:id="rId7"/>
  </sheets>
  <externalReferences>
    <externalReference r:id="rId8"/>
    <externalReference r:id="rId9"/>
  </externalReferences>
  <definedNames>
    <definedName name="_xlnm._FilterDatabase" localSheetId="4" hidden="1">'Capex tracker'!$A$5:$W$106</definedName>
    <definedName name="_xlnm._FilterDatabase" localSheetId="0" hidden="1">Sheet1!$A$1:$L$64</definedName>
    <definedName name="_xlnm._FilterDatabase" localSheetId="2" hidden="1">'Spend Tracker'!$A$3:$AF$675</definedName>
    <definedName name="_xlnm._FilterDatabase" localSheetId="6" hidden="1">'TFK personal tracking'!#REF!</definedName>
  </definedNames>
  <calcPr calcId="191028"/>
  <pivotCaches>
    <pivotCache cacheId="46" r:id="rId10"/>
    <pivotCache cacheId="49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31" i="1" l="1"/>
  <c r="R532" i="1"/>
  <c r="P531" i="1"/>
  <c r="P532" i="1"/>
  <c r="AE517" i="1"/>
  <c r="AE518" i="1"/>
  <c r="AC517" i="1"/>
  <c r="AC518" i="1"/>
  <c r="AE503" i="1"/>
  <c r="AE504" i="1"/>
  <c r="AC503" i="1"/>
  <c r="AC504" i="1"/>
  <c r="R503" i="1"/>
  <c r="R504" i="1"/>
  <c r="P503" i="1"/>
  <c r="P504" i="1"/>
  <c r="O503" i="1"/>
  <c r="O504" i="1"/>
  <c r="O531" i="1"/>
  <c r="O532" i="1"/>
  <c r="P517" i="1"/>
  <c r="P518" i="1"/>
  <c r="O517" i="1"/>
  <c r="O518" i="1"/>
  <c r="R517" i="1"/>
  <c r="R518" i="1"/>
  <c r="V502" i="1"/>
  <c r="X45" i="2"/>
  <c r="V28" i="1"/>
  <c r="V16" i="1"/>
  <c r="V4" i="1"/>
  <c r="M40" i="1"/>
  <c r="R40" i="1" s="1"/>
  <c r="M39" i="1"/>
  <c r="R39" i="1" s="1"/>
  <c r="C819" i="5"/>
  <c r="C818" i="5"/>
  <c r="C817" i="5"/>
  <c r="C816" i="5"/>
  <c r="C815" i="5"/>
  <c r="C814" i="5"/>
  <c r="C813" i="5"/>
  <c r="C812" i="5"/>
  <c r="C811" i="5"/>
  <c r="C810" i="5"/>
  <c r="C809" i="5"/>
  <c r="C808" i="5"/>
  <c r="C807" i="5"/>
  <c r="C806" i="5"/>
  <c r="C805" i="5"/>
  <c r="C804" i="5"/>
  <c r="C803" i="5"/>
  <c r="C802" i="5"/>
  <c r="C801" i="5"/>
  <c r="C800" i="5"/>
  <c r="C799" i="5"/>
  <c r="C798" i="5"/>
  <c r="C797" i="5"/>
  <c r="C796" i="5"/>
  <c r="C795" i="5"/>
  <c r="C794" i="5"/>
  <c r="C793" i="5"/>
  <c r="C792" i="5"/>
  <c r="C791" i="5"/>
  <c r="C790" i="5"/>
  <c r="C789" i="5"/>
  <c r="C788" i="5"/>
  <c r="C787" i="5"/>
  <c r="C786" i="5"/>
  <c r="C785" i="5"/>
  <c r="C784" i="5"/>
  <c r="C783" i="5"/>
  <c r="C782" i="5"/>
  <c r="C781" i="5"/>
  <c r="C780" i="5"/>
  <c r="C779" i="5"/>
  <c r="C778" i="5"/>
  <c r="C777" i="5"/>
  <c r="C776" i="5"/>
  <c r="C775" i="5"/>
  <c r="C774" i="5"/>
  <c r="C773" i="5"/>
  <c r="C772" i="5"/>
  <c r="C771" i="5"/>
  <c r="C770" i="5"/>
  <c r="C769" i="5"/>
  <c r="C768" i="5"/>
  <c r="C767" i="5"/>
  <c r="C766" i="5"/>
  <c r="C765" i="5"/>
  <c r="C764" i="5"/>
  <c r="C763" i="5"/>
  <c r="C762" i="5"/>
  <c r="C761" i="5"/>
  <c r="C760" i="5"/>
  <c r="C759" i="5"/>
  <c r="C758" i="5"/>
  <c r="C757" i="5"/>
  <c r="C756" i="5"/>
  <c r="C755" i="5"/>
  <c r="C754" i="5"/>
  <c r="C753" i="5"/>
  <c r="C752" i="5"/>
  <c r="C751" i="5"/>
  <c r="C750" i="5"/>
  <c r="C749" i="5"/>
  <c r="C748" i="5"/>
  <c r="C747" i="5"/>
  <c r="C746" i="5"/>
  <c r="C745" i="5"/>
  <c r="C744" i="5"/>
  <c r="C743" i="5"/>
  <c r="C742" i="5"/>
  <c r="C741" i="5"/>
  <c r="C740" i="5"/>
  <c r="C739" i="5"/>
  <c r="C738" i="5"/>
  <c r="C737" i="5"/>
  <c r="C736" i="5"/>
  <c r="C735" i="5"/>
  <c r="C734" i="5"/>
  <c r="C733" i="5"/>
  <c r="C732" i="5"/>
  <c r="C731" i="5"/>
  <c r="C730" i="5"/>
  <c r="C729" i="5"/>
  <c r="C728" i="5"/>
  <c r="C727" i="5"/>
  <c r="C726" i="5"/>
  <c r="C725" i="5"/>
  <c r="C724" i="5"/>
  <c r="C723" i="5"/>
  <c r="C722" i="5"/>
  <c r="C721" i="5"/>
  <c r="C720" i="5"/>
  <c r="C719" i="5"/>
  <c r="C718" i="5"/>
  <c r="C717" i="5"/>
  <c r="C716" i="5"/>
  <c r="C715" i="5"/>
  <c r="C714" i="5"/>
  <c r="C713" i="5"/>
  <c r="C712" i="5"/>
  <c r="C711" i="5"/>
  <c r="C710" i="5"/>
  <c r="C709" i="5"/>
  <c r="C708" i="5"/>
  <c r="C707" i="5"/>
  <c r="C706" i="5"/>
  <c r="C705" i="5"/>
  <c r="C704" i="5"/>
  <c r="C703" i="5"/>
  <c r="C702" i="5"/>
  <c r="C701" i="5"/>
  <c r="C700" i="5"/>
  <c r="C699" i="5"/>
  <c r="C698" i="5"/>
  <c r="C697" i="5"/>
  <c r="C696" i="5"/>
  <c r="C695" i="5"/>
  <c r="C694" i="5"/>
  <c r="C693" i="5"/>
  <c r="C692" i="5"/>
  <c r="C691" i="5"/>
  <c r="C690" i="5"/>
  <c r="C639" i="5"/>
  <c r="C638" i="5"/>
  <c r="C637" i="5"/>
  <c r="C636" i="5"/>
  <c r="C635" i="5"/>
  <c r="C634" i="5"/>
  <c r="C633" i="5"/>
  <c r="C632" i="5"/>
  <c r="C631" i="5"/>
  <c r="C630" i="5"/>
  <c r="C629" i="5"/>
  <c r="C628" i="5"/>
  <c r="C627" i="5"/>
  <c r="C626" i="5"/>
  <c r="C625" i="5"/>
  <c r="C624" i="5"/>
  <c r="C623" i="5"/>
  <c r="C622" i="5"/>
  <c r="C621" i="5"/>
  <c r="C620" i="5"/>
  <c r="C619" i="5"/>
  <c r="C618" i="5"/>
  <c r="C617" i="5"/>
  <c r="C616" i="5"/>
  <c r="C615" i="5"/>
  <c r="C614" i="5"/>
  <c r="C613" i="5"/>
  <c r="C612" i="5"/>
  <c r="C611" i="5"/>
  <c r="C610" i="5"/>
  <c r="C609" i="5"/>
  <c r="C608" i="5"/>
  <c r="C607" i="5"/>
  <c r="C606" i="5"/>
  <c r="C605" i="5"/>
  <c r="C604" i="5"/>
  <c r="C603" i="5"/>
  <c r="C602" i="5"/>
  <c r="C601" i="5"/>
  <c r="C600" i="5"/>
  <c r="C599" i="5"/>
  <c r="C598" i="5"/>
  <c r="C597" i="5"/>
  <c r="C596" i="5"/>
  <c r="C595" i="5"/>
  <c r="C594" i="5"/>
  <c r="C593" i="5"/>
  <c r="C592" i="5"/>
  <c r="C591" i="5"/>
  <c r="C590" i="5"/>
  <c r="C589" i="5"/>
  <c r="C588" i="5"/>
  <c r="C587" i="5"/>
  <c r="C586" i="5"/>
  <c r="C585" i="5"/>
  <c r="C584" i="5"/>
  <c r="C583" i="5"/>
  <c r="C582" i="5"/>
  <c r="C581" i="5"/>
  <c r="C580" i="5"/>
  <c r="C579" i="5"/>
  <c r="C578" i="5"/>
  <c r="C577" i="5"/>
  <c r="C576" i="5"/>
  <c r="C575" i="5"/>
  <c r="C574" i="5"/>
  <c r="C573" i="5"/>
  <c r="C572" i="5"/>
  <c r="C571" i="5"/>
  <c r="C570" i="5"/>
  <c r="C569" i="5"/>
  <c r="C568" i="5"/>
  <c r="C567" i="5"/>
  <c r="C566" i="5"/>
  <c r="C565" i="5"/>
  <c r="C564" i="5"/>
  <c r="C563" i="5"/>
  <c r="C562" i="5"/>
  <c r="C561" i="5"/>
  <c r="C560" i="5"/>
  <c r="C559" i="5"/>
  <c r="C558" i="5"/>
  <c r="C557" i="5"/>
  <c r="C556" i="5"/>
  <c r="C555" i="5"/>
  <c r="C554" i="5"/>
  <c r="C553" i="5"/>
  <c r="C552" i="5"/>
  <c r="C551" i="5"/>
  <c r="C550" i="5"/>
  <c r="C549" i="5"/>
  <c r="C548" i="5"/>
  <c r="C547" i="5"/>
  <c r="C546" i="5"/>
  <c r="C545" i="5"/>
  <c r="C544" i="5"/>
  <c r="C543" i="5"/>
  <c r="C542" i="5"/>
  <c r="C541" i="5"/>
  <c r="C540" i="5"/>
  <c r="C539" i="5"/>
  <c r="C538" i="5"/>
  <c r="C537" i="5"/>
  <c r="C536" i="5"/>
  <c r="C535" i="5"/>
  <c r="C534" i="5"/>
  <c r="C533" i="5"/>
  <c r="C532" i="5"/>
  <c r="C531" i="5"/>
  <c r="C530" i="5"/>
  <c r="C529" i="5"/>
  <c r="C528" i="5"/>
  <c r="C527" i="5"/>
  <c r="C526" i="5"/>
  <c r="C525" i="5"/>
  <c r="C524" i="5"/>
  <c r="C523" i="5"/>
  <c r="C522" i="5"/>
  <c r="C521" i="5"/>
  <c r="C520" i="5"/>
  <c r="C519" i="5"/>
  <c r="C518" i="5"/>
  <c r="C517" i="5"/>
  <c r="C516" i="5"/>
  <c r="C515" i="5"/>
  <c r="C514" i="5"/>
  <c r="C513" i="5"/>
  <c r="C512" i="5"/>
  <c r="C511" i="5"/>
  <c r="C510" i="5"/>
  <c r="C509" i="5"/>
  <c r="C508" i="5"/>
  <c r="C507" i="5"/>
  <c r="C506" i="5"/>
  <c r="C505" i="5"/>
  <c r="C504" i="5"/>
  <c r="C503" i="5"/>
  <c r="C502" i="5"/>
  <c r="C501" i="5"/>
  <c r="C500" i="5"/>
  <c r="C499" i="5"/>
  <c r="C498" i="5"/>
  <c r="C497" i="5"/>
  <c r="C496" i="5"/>
  <c r="C495" i="5"/>
  <c r="C494" i="5"/>
  <c r="C493" i="5"/>
  <c r="C492" i="5"/>
  <c r="C491" i="5"/>
  <c r="C490" i="5"/>
  <c r="C489" i="5"/>
  <c r="C488" i="5"/>
  <c r="C487" i="5"/>
  <c r="C486" i="5"/>
  <c r="C485" i="5"/>
  <c r="C484" i="5"/>
  <c r="C483" i="5"/>
  <c r="C482" i="5"/>
  <c r="C481" i="5"/>
  <c r="C480" i="5"/>
  <c r="C479" i="5"/>
  <c r="C478" i="5"/>
  <c r="C477" i="5"/>
  <c r="C476" i="5"/>
  <c r="C475" i="5"/>
  <c r="C474" i="5"/>
  <c r="C473" i="5"/>
  <c r="C472" i="5"/>
  <c r="C471" i="5"/>
  <c r="C470" i="5"/>
  <c r="C469" i="5"/>
  <c r="C468" i="5"/>
  <c r="C467" i="5"/>
  <c r="C466" i="5"/>
  <c r="C465" i="5"/>
  <c r="C464" i="5"/>
  <c r="C463" i="5"/>
  <c r="C462" i="5"/>
  <c r="C461" i="5"/>
  <c r="C460" i="5"/>
  <c r="C459" i="5"/>
  <c r="C458" i="5"/>
  <c r="C457" i="5"/>
  <c r="C456" i="5"/>
  <c r="C455" i="5"/>
  <c r="C454" i="5"/>
  <c r="C453" i="5"/>
  <c r="C452" i="5"/>
  <c r="C451" i="5"/>
  <c r="C450" i="5"/>
  <c r="C449" i="5"/>
  <c r="C448" i="5"/>
  <c r="C447" i="5"/>
  <c r="C446" i="5"/>
  <c r="C445" i="5"/>
  <c r="C444" i="5"/>
  <c r="C443" i="5"/>
  <c r="C442" i="5"/>
  <c r="C441" i="5"/>
  <c r="C440" i="5"/>
  <c r="C439" i="5"/>
  <c r="C438" i="5"/>
  <c r="C437" i="5"/>
  <c r="C436" i="5"/>
  <c r="C435" i="5"/>
  <c r="C434" i="5"/>
  <c r="C433" i="5"/>
  <c r="C432" i="5"/>
  <c r="C431" i="5"/>
  <c r="C430" i="5"/>
  <c r="C429" i="5"/>
  <c r="C428" i="5"/>
  <c r="C427" i="5"/>
  <c r="C426" i="5"/>
  <c r="C425" i="5"/>
  <c r="C424" i="5"/>
  <c r="C423" i="5"/>
  <c r="C422" i="5"/>
  <c r="C421" i="5"/>
  <c r="C420" i="5"/>
  <c r="C419" i="5"/>
  <c r="C418" i="5"/>
  <c r="C417" i="5"/>
  <c r="C416" i="5"/>
  <c r="C415" i="5"/>
  <c r="C414" i="5"/>
  <c r="C413" i="5"/>
  <c r="C412" i="5"/>
  <c r="C411" i="5"/>
  <c r="C410" i="5"/>
  <c r="C409" i="5"/>
  <c r="C408" i="5"/>
  <c r="C407" i="5"/>
  <c r="C406" i="5"/>
  <c r="C405" i="5"/>
  <c r="C404" i="5"/>
  <c r="C403" i="5"/>
  <c r="C402" i="5"/>
  <c r="C401" i="5"/>
  <c r="C400" i="5"/>
  <c r="C399" i="5"/>
  <c r="C398" i="5"/>
  <c r="C397" i="5"/>
  <c r="C396" i="5"/>
  <c r="C395" i="5"/>
  <c r="C394" i="5"/>
  <c r="C393" i="5"/>
  <c r="C392" i="5"/>
  <c r="C391" i="5"/>
  <c r="C390" i="5"/>
  <c r="C389" i="5"/>
  <c r="C388" i="5"/>
  <c r="C387" i="5"/>
  <c r="C386" i="5"/>
  <c r="C385" i="5"/>
  <c r="C384" i="5"/>
  <c r="C383" i="5"/>
  <c r="C382" i="5"/>
  <c r="C381" i="5"/>
  <c r="C380" i="5"/>
  <c r="C379" i="5"/>
  <c r="C378" i="5"/>
  <c r="C377" i="5"/>
  <c r="C376" i="5"/>
  <c r="C375" i="5"/>
  <c r="C374" i="5"/>
  <c r="C373" i="5"/>
  <c r="C372" i="5"/>
  <c r="C371" i="5"/>
  <c r="C370" i="5"/>
  <c r="C369" i="5"/>
  <c r="C368" i="5"/>
  <c r="C367" i="5"/>
  <c r="C366" i="5"/>
  <c r="C365" i="5"/>
  <c r="C364" i="5"/>
  <c r="C363" i="5"/>
  <c r="C362" i="5"/>
  <c r="C361" i="5"/>
  <c r="C360" i="5"/>
  <c r="C359" i="5"/>
  <c r="C358" i="5"/>
  <c r="C205" i="5"/>
  <c r="C204" i="5"/>
  <c r="C203" i="5"/>
  <c r="C202" i="5"/>
  <c r="C201" i="5"/>
  <c r="C200" i="5"/>
  <c r="C199" i="5"/>
  <c r="C198" i="5"/>
  <c r="C197" i="5"/>
  <c r="C196" i="5"/>
  <c r="C195" i="5"/>
  <c r="C194" i="5"/>
  <c r="C193" i="5"/>
  <c r="C192" i="5"/>
  <c r="C191" i="5"/>
  <c r="C190" i="5"/>
  <c r="C189" i="5"/>
  <c r="C188" i="5"/>
  <c r="C187" i="5"/>
  <c r="C186" i="5"/>
  <c r="C185" i="5"/>
  <c r="C184" i="5"/>
  <c r="C183" i="5"/>
  <c r="C182" i="5"/>
  <c r="C181" i="5"/>
  <c r="C180" i="5"/>
  <c r="C179" i="5"/>
  <c r="C178" i="5"/>
  <c r="C177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121" i="5"/>
  <c r="C120" i="5"/>
  <c r="C119" i="5"/>
  <c r="C11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M43" i="2"/>
  <c r="AC489" i="1"/>
  <c r="AE489" i="1"/>
  <c r="R489" i="1"/>
  <c r="P489" i="1"/>
  <c r="AC476" i="1"/>
  <c r="AE476" i="1"/>
  <c r="P476" i="1"/>
  <c r="C476" i="1"/>
  <c r="AC443" i="1"/>
  <c r="AE443" i="1"/>
  <c r="R443" i="1"/>
  <c r="P443" i="1"/>
  <c r="C443" i="1"/>
  <c r="AC420" i="1"/>
  <c r="AE420" i="1"/>
  <c r="R420" i="1"/>
  <c r="P420" i="1"/>
  <c r="C420" i="1"/>
  <c r="AC397" i="1"/>
  <c r="AE397" i="1"/>
  <c r="R397" i="1"/>
  <c r="P397" i="1"/>
  <c r="C397" i="1"/>
  <c r="AC374" i="1"/>
  <c r="AE374" i="1"/>
  <c r="R374" i="1"/>
  <c r="P374" i="1"/>
  <c r="C374" i="1"/>
  <c r="AC351" i="1"/>
  <c r="AE351" i="1"/>
  <c r="P351" i="1"/>
  <c r="R351" i="1"/>
  <c r="C351" i="1"/>
  <c r="AC326" i="1"/>
  <c r="AE326" i="1"/>
  <c r="R326" i="1"/>
  <c r="P326" i="1"/>
  <c r="C326" i="1"/>
  <c r="AE303" i="1"/>
  <c r="AE304" i="1"/>
  <c r="AC303" i="1"/>
  <c r="AC304" i="1"/>
  <c r="C303" i="1"/>
  <c r="R303" i="1"/>
  <c r="P303" i="1"/>
  <c r="AC280" i="1"/>
  <c r="AE280" i="1"/>
  <c r="P280" i="1"/>
  <c r="C280" i="1"/>
  <c r="AC256" i="1"/>
  <c r="AE256" i="1"/>
  <c r="P256" i="1"/>
  <c r="C256" i="1"/>
  <c r="AC232" i="1"/>
  <c r="AE232" i="1"/>
  <c r="R232" i="1"/>
  <c r="P232" i="1"/>
  <c r="P208" i="1"/>
  <c r="C232" i="1"/>
  <c r="AC208" i="1"/>
  <c r="AE208" i="1"/>
  <c r="R208" i="1"/>
  <c r="C208" i="1"/>
  <c r="AE184" i="1"/>
  <c r="R184" i="1"/>
  <c r="P184" i="1"/>
  <c r="N184" i="1"/>
  <c r="AC184" i="1" s="1"/>
  <c r="C184" i="1"/>
  <c r="AE162" i="1"/>
  <c r="R162" i="1"/>
  <c r="P162" i="1"/>
  <c r="N162" i="1"/>
  <c r="AC162" i="1" s="1"/>
  <c r="C162" i="1"/>
  <c r="R140" i="1"/>
  <c r="P140" i="1"/>
  <c r="N140" i="1"/>
  <c r="AC140" i="1" s="1"/>
  <c r="C140" i="1"/>
  <c r="AE118" i="1"/>
  <c r="R118" i="1"/>
  <c r="P118" i="1"/>
  <c r="N118" i="1"/>
  <c r="AC118" i="1" s="1"/>
  <c r="C118" i="1"/>
  <c r="AE96" i="1"/>
  <c r="R96" i="1"/>
  <c r="P96" i="1"/>
  <c r="N96" i="1"/>
  <c r="AC96" i="1" s="1"/>
  <c r="C96" i="1"/>
  <c r="AE74" i="1"/>
  <c r="R74" i="1"/>
  <c r="P74" i="1"/>
  <c r="N74" i="1"/>
  <c r="AC74" i="1" s="1"/>
  <c r="C74" i="1"/>
  <c r="AE51" i="1"/>
  <c r="R51" i="1"/>
  <c r="P51" i="1"/>
  <c r="N51" i="1"/>
  <c r="AC51" i="1" s="1"/>
  <c r="C51" i="1"/>
  <c r="AE39" i="1"/>
  <c r="AC39" i="1"/>
  <c r="P39" i="1"/>
  <c r="C39" i="1"/>
  <c r="F4" i="5"/>
  <c r="F28" i="5"/>
  <c r="F16" i="5"/>
  <c r="N119" i="1"/>
  <c r="AC119" i="1" s="1"/>
  <c r="N120" i="1"/>
  <c r="AC120" i="1" s="1"/>
  <c r="N141" i="1"/>
  <c r="AC141" i="1" s="1"/>
  <c r="N142" i="1"/>
  <c r="AC142" i="1" s="1"/>
  <c r="N163" i="1"/>
  <c r="AC163" i="1" s="1"/>
  <c r="N164" i="1"/>
  <c r="AC164" i="1" s="1"/>
  <c r="N185" i="1"/>
  <c r="AC185" i="1" s="1"/>
  <c r="N186" i="1"/>
  <c r="AC186" i="1" s="1"/>
  <c r="N97" i="1"/>
  <c r="AC97" i="1" s="1"/>
  <c r="N98" i="1"/>
  <c r="AC98" i="1" s="1"/>
  <c r="N76" i="1"/>
  <c r="AC76" i="1" s="1"/>
  <c r="N75" i="1"/>
  <c r="AC75" i="1" s="1"/>
  <c r="N53" i="1"/>
  <c r="AC53" i="1" s="1"/>
  <c r="N52" i="1"/>
  <c r="AC52" i="1" s="1"/>
  <c r="AE28" i="1"/>
  <c r="AC28" i="1"/>
  <c r="R28" i="1"/>
  <c r="C28" i="1"/>
  <c r="AE16" i="1"/>
  <c r="AC16" i="1"/>
  <c r="R16" i="1"/>
  <c r="P16" i="1"/>
  <c r="C16" i="1"/>
  <c r="M4" i="1"/>
  <c r="R4" i="1" s="1"/>
  <c r="M5" i="1"/>
  <c r="R5" i="1" s="1"/>
  <c r="AE4" i="1"/>
  <c r="AC4" i="1"/>
  <c r="P4" i="1"/>
  <c r="C4" i="1"/>
  <c r="S8" i="2"/>
  <c r="M8" i="2"/>
  <c r="C8" i="2"/>
  <c r="S7" i="2"/>
  <c r="M7" i="2"/>
  <c r="C7" i="2"/>
  <c r="S6" i="2"/>
  <c r="M6" i="2"/>
  <c r="C6" i="2"/>
  <c r="AE185" i="1"/>
  <c r="R185" i="1"/>
  <c r="P185" i="1"/>
  <c r="C185" i="1"/>
  <c r="AE163" i="1"/>
  <c r="R163" i="1"/>
  <c r="P163" i="1"/>
  <c r="C163" i="1"/>
  <c r="R141" i="1"/>
  <c r="P141" i="1"/>
  <c r="C141" i="1"/>
  <c r="AE119" i="1"/>
  <c r="R119" i="1"/>
  <c r="P119" i="1"/>
  <c r="C119" i="1"/>
  <c r="AE97" i="1"/>
  <c r="R97" i="1"/>
  <c r="P97" i="1"/>
  <c r="C97" i="1"/>
  <c r="AE75" i="1"/>
  <c r="R75" i="1"/>
  <c r="P75" i="1"/>
  <c r="C75" i="1"/>
  <c r="AE52" i="1"/>
  <c r="R52" i="1"/>
  <c r="P52" i="1"/>
  <c r="C52" i="1"/>
  <c r="AE40" i="1"/>
  <c r="AC40" i="1"/>
  <c r="P40" i="1"/>
  <c r="C40" i="1"/>
  <c r="AE29" i="1"/>
  <c r="AC29" i="1"/>
  <c r="R29" i="1"/>
  <c r="C29" i="1"/>
  <c r="AE17" i="1"/>
  <c r="AC17" i="1"/>
  <c r="R17" i="1"/>
  <c r="P17" i="1"/>
  <c r="C17" i="1"/>
  <c r="AC5" i="1"/>
  <c r="AE5" i="1"/>
  <c r="P5" i="1"/>
  <c r="C5" i="1"/>
  <c r="AE490" i="1"/>
  <c r="AC490" i="1"/>
  <c r="P490" i="1"/>
  <c r="R490" i="1"/>
  <c r="C304" i="1"/>
  <c r="AC327" i="1"/>
  <c r="AE327" i="1"/>
  <c r="P327" i="1"/>
  <c r="R327" i="1"/>
  <c r="C327" i="1"/>
  <c r="AC352" i="1"/>
  <c r="AE352" i="1"/>
  <c r="P352" i="1"/>
  <c r="R352" i="1"/>
  <c r="C352" i="1"/>
  <c r="AC375" i="1"/>
  <c r="AE375" i="1"/>
  <c r="P375" i="1"/>
  <c r="R375" i="1"/>
  <c r="C375" i="1"/>
  <c r="AC396" i="1"/>
  <c r="AE396" i="1"/>
  <c r="AC398" i="1"/>
  <c r="AE398" i="1"/>
  <c r="P398" i="1"/>
  <c r="R398" i="1"/>
  <c r="C398" i="1"/>
  <c r="AC421" i="1"/>
  <c r="AE421" i="1"/>
  <c r="P421" i="1"/>
  <c r="R421" i="1"/>
  <c r="C421" i="1"/>
  <c r="AC444" i="1"/>
  <c r="AE444" i="1"/>
  <c r="P444" i="1"/>
  <c r="R444" i="1"/>
  <c r="C444" i="1"/>
  <c r="AC477" i="1"/>
  <c r="AE477" i="1"/>
  <c r="P477" i="1"/>
  <c r="P478" i="1"/>
  <c r="P479" i="1"/>
  <c r="P480" i="1"/>
  <c r="R477" i="1"/>
  <c r="C477" i="1"/>
  <c r="P304" i="1"/>
  <c r="R304" i="1"/>
  <c r="AC281" i="1"/>
  <c r="AE281" i="1"/>
  <c r="P281" i="1"/>
  <c r="R281" i="1"/>
  <c r="C281" i="1"/>
  <c r="AE257" i="1"/>
  <c r="AC257" i="1"/>
  <c r="P257" i="1"/>
  <c r="R257" i="1"/>
  <c r="C257" i="1"/>
  <c r="AC233" i="1"/>
  <c r="AE233" i="1"/>
  <c r="P233" i="1"/>
  <c r="R233" i="1"/>
  <c r="C233" i="1"/>
  <c r="AC209" i="1"/>
  <c r="AE209" i="1"/>
  <c r="P209" i="1"/>
  <c r="R209" i="1"/>
  <c r="C209" i="1"/>
  <c r="AE533" i="1"/>
  <c r="AC533" i="1"/>
  <c r="R533" i="1"/>
  <c r="O533" i="1"/>
  <c r="P533" i="1" s="1"/>
  <c r="AE519" i="1"/>
  <c r="AC519" i="1"/>
  <c r="R519" i="1"/>
  <c r="O519" i="1"/>
  <c r="P519" i="1" s="1"/>
  <c r="AE505" i="1"/>
  <c r="AC505" i="1"/>
  <c r="R505" i="1"/>
  <c r="O505" i="1"/>
  <c r="P505" i="1" s="1"/>
  <c r="AB675" i="1"/>
  <c r="AC41" i="1"/>
  <c r="AC42" i="1"/>
  <c r="C31" i="2"/>
  <c r="C32" i="2"/>
  <c r="C33" i="2"/>
  <c r="C210" i="1"/>
  <c r="S46" i="2"/>
  <c r="S45" i="2"/>
  <c r="M46" i="2"/>
  <c r="C46" i="2"/>
  <c r="M45" i="2"/>
  <c r="C45" i="2"/>
  <c r="AC649" i="1"/>
  <c r="AE649" i="1"/>
  <c r="R649" i="1"/>
  <c r="O649" i="1"/>
  <c r="C649" i="1"/>
  <c r="AC623" i="1"/>
  <c r="AE623" i="1"/>
  <c r="R623" i="1"/>
  <c r="O623" i="1"/>
  <c r="C623" i="1"/>
  <c r="AC597" i="1"/>
  <c r="AE597" i="1"/>
  <c r="R597" i="1"/>
  <c r="O597" i="1"/>
  <c r="C597" i="1"/>
  <c r="AC571" i="1"/>
  <c r="AE571" i="1"/>
  <c r="R571" i="1"/>
  <c r="O571" i="1"/>
  <c r="C571" i="1"/>
  <c r="AC545" i="1"/>
  <c r="AE545" i="1"/>
  <c r="R545" i="1"/>
  <c r="O545" i="1"/>
  <c r="C545" i="1"/>
  <c r="AC491" i="1"/>
  <c r="AE491" i="1"/>
  <c r="P491" i="1"/>
  <c r="R491" i="1"/>
  <c r="AC478" i="1"/>
  <c r="AE478" i="1"/>
  <c r="R478" i="1"/>
  <c r="C478" i="1"/>
  <c r="AC445" i="1"/>
  <c r="AE445" i="1"/>
  <c r="P445" i="1"/>
  <c r="R445" i="1"/>
  <c r="C445" i="1"/>
  <c r="AC422" i="1"/>
  <c r="AE422" i="1"/>
  <c r="C422" i="1"/>
  <c r="P422" i="1"/>
  <c r="R422" i="1"/>
  <c r="AC399" i="1"/>
  <c r="AE399" i="1"/>
  <c r="C399" i="1"/>
  <c r="P399" i="1"/>
  <c r="R399" i="1"/>
  <c r="AC376" i="1"/>
  <c r="AE376" i="1"/>
  <c r="P376" i="1"/>
  <c r="R376" i="1"/>
  <c r="C376" i="1"/>
  <c r="AC353" i="1"/>
  <c r="AE353" i="1"/>
  <c r="P353" i="1"/>
  <c r="R353" i="1"/>
  <c r="C353" i="1"/>
  <c r="AC328" i="1"/>
  <c r="AE328" i="1"/>
  <c r="P328" i="1"/>
  <c r="R328" i="1"/>
  <c r="C328" i="1"/>
  <c r="AC305" i="1"/>
  <c r="AE305" i="1"/>
  <c r="P305" i="1"/>
  <c r="R305" i="1"/>
  <c r="C305" i="1"/>
  <c r="AC282" i="1"/>
  <c r="AE282" i="1"/>
  <c r="R282" i="1"/>
  <c r="P282" i="1"/>
  <c r="C282" i="1"/>
  <c r="AC258" i="1"/>
  <c r="AE258" i="1"/>
  <c r="P258" i="1"/>
  <c r="R258" i="1"/>
  <c r="C258" i="1"/>
  <c r="AE234" i="1"/>
  <c r="AC234" i="1"/>
  <c r="P234" i="1"/>
  <c r="R234" i="1"/>
  <c r="C234" i="1"/>
  <c r="AE210" i="1"/>
  <c r="AC210" i="1"/>
  <c r="R210" i="1"/>
  <c r="P210" i="1"/>
  <c r="P211" i="1"/>
  <c r="AE186" i="1"/>
  <c r="R186" i="1"/>
  <c r="P186" i="1"/>
  <c r="C186" i="1"/>
  <c r="AE164" i="1"/>
  <c r="R164" i="1"/>
  <c r="P164" i="1"/>
  <c r="C164" i="1"/>
  <c r="R142" i="1"/>
  <c r="P142" i="1"/>
  <c r="C142" i="1"/>
  <c r="AE120" i="1"/>
  <c r="R120" i="1"/>
  <c r="P120" i="1"/>
  <c r="C120" i="1"/>
  <c r="AE98" i="1"/>
  <c r="R98" i="1"/>
  <c r="P98" i="1"/>
  <c r="C98" i="1"/>
  <c r="AE76" i="1"/>
  <c r="R76" i="1"/>
  <c r="P76" i="1"/>
  <c r="C76" i="1"/>
  <c r="AE53" i="1"/>
  <c r="R53" i="1"/>
  <c r="P53" i="1"/>
  <c r="C53" i="1"/>
  <c r="AE41" i="1"/>
  <c r="R41" i="1"/>
  <c r="P41" i="1"/>
  <c r="C41" i="1"/>
  <c r="AE30" i="1"/>
  <c r="AC30" i="1"/>
  <c r="R30" i="1"/>
  <c r="P30" i="1"/>
  <c r="C30" i="1"/>
  <c r="AE18" i="1"/>
  <c r="AC18" i="1"/>
  <c r="R24" i="1"/>
  <c r="R18" i="1"/>
  <c r="P18" i="1"/>
  <c r="C18" i="1"/>
  <c r="AE6" i="1"/>
  <c r="AC6" i="1"/>
  <c r="R6" i="1"/>
  <c r="P6" i="1"/>
  <c r="C6" i="1"/>
  <c r="V475" i="1"/>
  <c r="O485" i="1"/>
  <c r="O486" i="1"/>
  <c r="P486" i="1" s="1"/>
  <c r="O487" i="1"/>
  <c r="O488" i="1"/>
  <c r="V488" i="1" s="1"/>
  <c r="O484" i="1"/>
  <c r="P484" i="1" s="1"/>
  <c r="P19" i="1"/>
  <c r="P20" i="1"/>
  <c r="P21" i="1"/>
  <c r="P22" i="1"/>
  <c r="P23" i="1"/>
  <c r="P24" i="1"/>
  <c r="P25" i="1"/>
  <c r="P26" i="1"/>
  <c r="P27" i="1"/>
  <c r="P31" i="1"/>
  <c r="P32" i="1"/>
  <c r="P33" i="1"/>
  <c r="P34" i="1"/>
  <c r="P35" i="1"/>
  <c r="P36" i="1"/>
  <c r="P37" i="1"/>
  <c r="P38" i="1"/>
  <c r="P42" i="1"/>
  <c r="P43" i="1"/>
  <c r="P44" i="1"/>
  <c r="P45" i="1"/>
  <c r="P46" i="1"/>
  <c r="P47" i="1"/>
  <c r="P48" i="1"/>
  <c r="P49" i="1"/>
  <c r="P50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7" i="1"/>
  <c r="P188" i="1"/>
  <c r="R8" i="1"/>
  <c r="R9" i="1"/>
  <c r="R10" i="1"/>
  <c r="R11" i="1"/>
  <c r="R12" i="1"/>
  <c r="R13" i="1"/>
  <c r="R14" i="1"/>
  <c r="R15" i="1"/>
  <c r="R19" i="1"/>
  <c r="R20" i="1"/>
  <c r="R21" i="1"/>
  <c r="R22" i="1"/>
  <c r="R23" i="1"/>
  <c r="R25" i="1"/>
  <c r="R26" i="1"/>
  <c r="R27" i="1"/>
  <c r="R31" i="1"/>
  <c r="R32" i="1"/>
  <c r="R33" i="1"/>
  <c r="R34" i="1"/>
  <c r="R35" i="1"/>
  <c r="R36" i="1"/>
  <c r="R37" i="1"/>
  <c r="R38" i="1"/>
  <c r="R42" i="1"/>
  <c r="R43" i="1"/>
  <c r="R44" i="1"/>
  <c r="R45" i="1"/>
  <c r="R46" i="1"/>
  <c r="R47" i="1"/>
  <c r="R48" i="1"/>
  <c r="R49" i="1"/>
  <c r="R50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7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9" i="1"/>
  <c r="R480" i="1"/>
  <c r="R481" i="1"/>
  <c r="R482" i="1"/>
  <c r="R483" i="1"/>
  <c r="R484" i="1"/>
  <c r="R485" i="1"/>
  <c r="R486" i="1"/>
  <c r="R487" i="1"/>
  <c r="R488" i="1"/>
  <c r="R492" i="1"/>
  <c r="R493" i="1"/>
  <c r="R494" i="1"/>
  <c r="R495" i="1"/>
  <c r="R496" i="1"/>
  <c r="R497" i="1"/>
  <c r="R498" i="1"/>
  <c r="R499" i="1"/>
  <c r="R500" i="1"/>
  <c r="R501" i="1"/>
  <c r="R502" i="1"/>
  <c r="R506" i="1"/>
  <c r="R507" i="1"/>
  <c r="R508" i="1"/>
  <c r="R509" i="1"/>
  <c r="R510" i="1"/>
  <c r="R511" i="1"/>
  <c r="R512" i="1"/>
  <c r="R513" i="1"/>
  <c r="R514" i="1"/>
  <c r="R515" i="1"/>
  <c r="R516" i="1"/>
  <c r="R520" i="1"/>
  <c r="R521" i="1"/>
  <c r="R522" i="1"/>
  <c r="R523" i="1"/>
  <c r="R524" i="1"/>
  <c r="R525" i="1"/>
  <c r="R526" i="1"/>
  <c r="R527" i="1"/>
  <c r="R528" i="1"/>
  <c r="R529" i="1"/>
  <c r="R530" i="1"/>
  <c r="R534" i="1"/>
  <c r="R535" i="1"/>
  <c r="R536" i="1"/>
  <c r="R537" i="1"/>
  <c r="R538" i="1"/>
  <c r="R539" i="1"/>
  <c r="R540" i="1"/>
  <c r="R541" i="1"/>
  <c r="R542" i="1"/>
  <c r="R543" i="1"/>
  <c r="R544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AC650" i="1"/>
  <c r="AE650" i="1"/>
  <c r="O650" i="1"/>
  <c r="P650" i="1" s="1"/>
  <c r="T673" i="1"/>
  <c r="C650" i="1"/>
  <c r="AC624" i="1"/>
  <c r="AE624" i="1"/>
  <c r="O624" i="1"/>
  <c r="P624" i="1" s="1"/>
  <c r="C624" i="1"/>
  <c r="AC598" i="1"/>
  <c r="AE598" i="1"/>
  <c r="O598" i="1"/>
  <c r="P598" i="1" s="1"/>
  <c r="C598" i="1"/>
  <c r="AE572" i="1"/>
  <c r="AC572" i="1"/>
  <c r="O572" i="1"/>
  <c r="P572" i="1" s="1"/>
  <c r="C572" i="1"/>
  <c r="AC546" i="1"/>
  <c r="AE546" i="1"/>
  <c r="O546" i="1"/>
  <c r="P546" i="1" s="1"/>
  <c r="C546" i="1"/>
  <c r="AC534" i="1"/>
  <c r="AE534" i="1"/>
  <c r="O534" i="1"/>
  <c r="P534" i="1" s="1"/>
  <c r="AE520" i="1"/>
  <c r="AC520" i="1"/>
  <c r="O520" i="1"/>
  <c r="P520" i="1" s="1"/>
  <c r="AE506" i="1"/>
  <c r="AC506" i="1"/>
  <c r="O506" i="1"/>
  <c r="P506" i="1" s="1"/>
  <c r="AC492" i="1"/>
  <c r="AE492" i="1"/>
  <c r="P492" i="1"/>
  <c r="AE479" i="1"/>
  <c r="AC479" i="1"/>
  <c r="C479" i="1"/>
  <c r="AC446" i="1"/>
  <c r="AE446" i="1"/>
  <c r="P446" i="1"/>
  <c r="C446" i="1"/>
  <c r="AE423" i="1"/>
  <c r="AC423" i="1"/>
  <c r="P423" i="1"/>
  <c r="C423" i="1"/>
  <c r="AE400" i="1"/>
  <c r="AC400" i="1"/>
  <c r="P400" i="1"/>
  <c r="C400" i="1"/>
  <c r="AE377" i="1"/>
  <c r="AC377" i="1"/>
  <c r="P377" i="1"/>
  <c r="C377" i="1"/>
  <c r="AE354" i="1"/>
  <c r="AC354" i="1"/>
  <c r="P354" i="1"/>
  <c r="C354" i="1"/>
  <c r="AE329" i="1"/>
  <c r="AC329" i="1"/>
  <c r="P329" i="1"/>
  <c r="C329" i="1"/>
  <c r="AE306" i="1"/>
  <c r="AC306" i="1"/>
  <c r="AC307" i="1"/>
  <c r="P306" i="1"/>
  <c r="C306" i="1"/>
  <c r="AE283" i="1"/>
  <c r="AE284" i="1"/>
  <c r="AE285" i="1"/>
  <c r="AC283" i="1"/>
  <c r="AC284" i="1"/>
  <c r="P283" i="1"/>
  <c r="C283" i="1"/>
  <c r="AE259" i="1"/>
  <c r="AC259" i="1"/>
  <c r="AC187" i="1"/>
  <c r="AE187" i="1"/>
  <c r="C187" i="1"/>
  <c r="AC165" i="1"/>
  <c r="AE165" i="1"/>
  <c r="C165" i="1"/>
  <c r="AC143" i="1"/>
  <c r="AE143" i="1"/>
  <c r="C143" i="1"/>
  <c r="AC121" i="1"/>
  <c r="AE121" i="1"/>
  <c r="C121" i="1"/>
  <c r="P259" i="1"/>
  <c r="AC99" i="1"/>
  <c r="AE99" i="1"/>
  <c r="C259" i="1"/>
  <c r="AC235" i="1"/>
  <c r="AE235" i="1"/>
  <c r="C99" i="1"/>
  <c r="AC77" i="1"/>
  <c r="AE77" i="1"/>
  <c r="C77" i="1"/>
  <c r="P235" i="1"/>
  <c r="AC7" i="1"/>
  <c r="AC54" i="1"/>
  <c r="AE54" i="1"/>
  <c r="C54" i="1"/>
  <c r="AE42" i="1"/>
  <c r="C42" i="1"/>
  <c r="C235" i="1"/>
  <c r="AC31" i="1"/>
  <c r="AE31" i="1"/>
  <c r="AE211" i="1"/>
  <c r="AC211" i="1"/>
  <c r="C31" i="1"/>
  <c r="AC19" i="1"/>
  <c r="AE19" i="1"/>
  <c r="C211" i="1"/>
  <c r="C19" i="1"/>
  <c r="C15" i="1"/>
  <c r="AE7" i="1"/>
  <c r="AE8" i="1"/>
  <c r="C7" i="1"/>
  <c r="P7" i="1"/>
  <c r="R7" i="1"/>
  <c r="S61" i="2"/>
  <c r="S62" i="2"/>
  <c r="C54" i="2"/>
  <c r="O507" i="1"/>
  <c r="P507" i="1" s="1"/>
  <c r="AC507" i="1"/>
  <c r="AE507" i="1"/>
  <c r="M106" i="2"/>
  <c r="M105" i="2"/>
  <c r="M104" i="2"/>
  <c r="M103" i="2"/>
  <c r="M102" i="2"/>
  <c r="M101" i="2"/>
  <c r="M100" i="2"/>
  <c r="M99" i="2"/>
  <c r="M98" i="2"/>
  <c r="M97" i="2"/>
  <c r="L96" i="2"/>
  <c r="M96" i="2"/>
  <c r="L95" i="2"/>
  <c r="M95" i="2"/>
  <c r="L94" i="2"/>
  <c r="M94" i="2" s="1"/>
  <c r="L93" i="2"/>
  <c r="M93" i="2" s="1"/>
  <c r="S92" i="2"/>
  <c r="M92" i="2"/>
  <c r="C92" i="2"/>
  <c r="S91" i="2"/>
  <c r="M91" i="2"/>
  <c r="C91" i="2"/>
  <c r="S90" i="2"/>
  <c r="M90" i="2"/>
  <c r="C90" i="2"/>
  <c r="S89" i="2"/>
  <c r="M89" i="2"/>
  <c r="C89" i="2"/>
  <c r="S88" i="2"/>
  <c r="M88" i="2"/>
  <c r="C88" i="2"/>
  <c r="S87" i="2"/>
  <c r="M87" i="2"/>
  <c r="C87" i="2"/>
  <c r="S86" i="2"/>
  <c r="M86" i="2"/>
  <c r="C86" i="2"/>
  <c r="S85" i="2"/>
  <c r="M85" i="2"/>
  <c r="C85" i="2"/>
  <c r="S84" i="2"/>
  <c r="M84" i="2"/>
  <c r="C84" i="2"/>
  <c r="S83" i="2"/>
  <c r="M83" i="2"/>
  <c r="C83" i="2"/>
  <c r="S82" i="2"/>
  <c r="M82" i="2"/>
  <c r="C82" i="2"/>
  <c r="S81" i="2"/>
  <c r="M81" i="2"/>
  <c r="C81" i="2"/>
  <c r="S80" i="2"/>
  <c r="M80" i="2"/>
  <c r="C80" i="2"/>
  <c r="S79" i="2"/>
  <c r="M79" i="2"/>
  <c r="C79" i="2"/>
  <c r="S78" i="2"/>
  <c r="M78" i="2"/>
  <c r="C78" i="2"/>
  <c r="S77" i="2"/>
  <c r="M77" i="2"/>
  <c r="C77" i="2"/>
  <c r="S76" i="2"/>
  <c r="M76" i="2"/>
  <c r="C76" i="2"/>
  <c r="S75" i="2"/>
  <c r="M75" i="2"/>
  <c r="C75" i="2"/>
  <c r="S74" i="2"/>
  <c r="M74" i="2"/>
  <c r="S73" i="2"/>
  <c r="M73" i="2"/>
  <c r="S72" i="2"/>
  <c r="M72" i="2"/>
  <c r="S71" i="2"/>
  <c r="M71" i="2"/>
  <c r="S70" i="2"/>
  <c r="M70" i="2"/>
  <c r="S69" i="2"/>
  <c r="M69" i="2"/>
  <c r="S68" i="2"/>
  <c r="M68" i="2"/>
  <c r="S67" i="2"/>
  <c r="M67" i="2"/>
  <c r="C67" i="2"/>
  <c r="S66" i="2"/>
  <c r="M66" i="2"/>
  <c r="C66" i="2"/>
  <c r="S65" i="2"/>
  <c r="M65" i="2"/>
  <c r="C65" i="2"/>
  <c r="S64" i="2"/>
  <c r="M64" i="2"/>
  <c r="C64" i="2"/>
  <c r="S63" i="2"/>
  <c r="M63" i="2"/>
  <c r="C63" i="2"/>
  <c r="M62" i="2"/>
  <c r="M61" i="2"/>
  <c r="S60" i="2"/>
  <c r="M60" i="2"/>
  <c r="S59" i="2"/>
  <c r="M59" i="2"/>
  <c r="S58" i="2"/>
  <c r="M58" i="2"/>
  <c r="S57" i="2"/>
  <c r="M57" i="2"/>
  <c r="S56" i="2"/>
  <c r="M56" i="2"/>
  <c r="C56" i="2"/>
  <c r="S55" i="2"/>
  <c r="M55" i="2"/>
  <c r="C55" i="2"/>
  <c r="S54" i="2"/>
  <c r="M54" i="2"/>
  <c r="S53" i="2"/>
  <c r="M53" i="2"/>
  <c r="C53" i="2"/>
  <c r="S52" i="2"/>
  <c r="M52" i="2"/>
  <c r="C52" i="2"/>
  <c r="S51" i="2"/>
  <c r="M51" i="2"/>
  <c r="C51" i="2"/>
  <c r="S50" i="2"/>
  <c r="N50" i="2"/>
  <c r="M50" i="2"/>
  <c r="C50" i="2"/>
  <c r="S49" i="2"/>
  <c r="N49" i="2"/>
  <c r="M49" i="2"/>
  <c r="C49" i="2"/>
  <c r="S48" i="2"/>
  <c r="N48" i="2"/>
  <c r="M48" i="2"/>
  <c r="C48" i="2"/>
  <c r="S47" i="2"/>
  <c r="N47" i="2"/>
  <c r="M47" i="2"/>
  <c r="C47" i="2"/>
  <c r="S44" i="2"/>
  <c r="M44" i="2"/>
  <c r="C44" i="2"/>
  <c r="C43" i="2"/>
  <c r="M42" i="2"/>
  <c r="C42" i="2"/>
  <c r="S41" i="2"/>
  <c r="M41" i="2"/>
  <c r="C41" i="2"/>
  <c r="S40" i="2"/>
  <c r="M40" i="2"/>
  <c r="C40" i="2"/>
  <c r="S39" i="2"/>
  <c r="M39" i="2"/>
  <c r="C39" i="2"/>
  <c r="S38" i="2"/>
  <c r="M38" i="2"/>
  <c r="C38" i="2"/>
  <c r="S37" i="2"/>
  <c r="M37" i="2"/>
  <c r="C37" i="2"/>
  <c r="S36" i="2"/>
  <c r="M36" i="2"/>
  <c r="C36" i="2"/>
  <c r="S35" i="2"/>
  <c r="M35" i="2"/>
  <c r="C35" i="2"/>
  <c r="S34" i="2"/>
  <c r="M34" i="2"/>
  <c r="C34" i="2"/>
  <c r="S33" i="2"/>
  <c r="M33" i="2"/>
  <c r="S32" i="2"/>
  <c r="M32" i="2"/>
  <c r="S31" i="2"/>
  <c r="M31" i="2"/>
  <c r="M30" i="2"/>
  <c r="C30" i="2"/>
  <c r="S29" i="2"/>
  <c r="M29" i="2"/>
  <c r="S28" i="2"/>
  <c r="M28" i="2"/>
  <c r="S27" i="2"/>
  <c r="M27" i="2"/>
  <c r="S26" i="2"/>
  <c r="M26" i="2"/>
  <c r="S25" i="2"/>
  <c r="M25" i="2"/>
  <c r="S24" i="2"/>
  <c r="M24" i="2"/>
  <c r="S23" i="2"/>
  <c r="M23" i="2"/>
  <c r="S22" i="2"/>
  <c r="M22" i="2"/>
  <c r="S21" i="2"/>
  <c r="M21" i="2"/>
  <c r="S20" i="2"/>
  <c r="M20" i="2"/>
  <c r="C20" i="2"/>
  <c r="S19" i="2"/>
  <c r="M19" i="2"/>
  <c r="C19" i="2"/>
  <c r="S18" i="2"/>
  <c r="M18" i="2"/>
  <c r="C18" i="2"/>
  <c r="S17" i="2"/>
  <c r="M17" i="2"/>
  <c r="C17" i="2"/>
  <c r="S16" i="2"/>
  <c r="M16" i="2"/>
  <c r="C16" i="2"/>
  <c r="S15" i="2"/>
  <c r="M15" i="2"/>
  <c r="C15" i="2"/>
  <c r="S14" i="2"/>
  <c r="M14" i="2"/>
  <c r="C14" i="2"/>
  <c r="S13" i="2"/>
  <c r="M13" i="2"/>
  <c r="C13" i="2"/>
  <c r="M12" i="2"/>
  <c r="C12" i="2"/>
  <c r="S11" i="2"/>
  <c r="M11" i="2"/>
  <c r="C11" i="2"/>
  <c r="S10" i="2"/>
  <c r="M10" i="2"/>
  <c r="C10" i="2"/>
  <c r="S9" i="2"/>
  <c r="M9" i="2"/>
  <c r="C9" i="2"/>
  <c r="AE674" i="1"/>
  <c r="AC674" i="1"/>
  <c r="O674" i="1"/>
  <c r="V674" i="1" s="1"/>
  <c r="C674" i="1"/>
  <c r="AE673" i="1"/>
  <c r="AC673" i="1"/>
  <c r="O673" i="1"/>
  <c r="P673" i="1" s="1"/>
  <c r="C673" i="1"/>
  <c r="AE672" i="1"/>
  <c r="AC672" i="1"/>
  <c r="O672" i="1"/>
  <c r="P672" i="1" s="1"/>
  <c r="C672" i="1"/>
  <c r="AE671" i="1"/>
  <c r="AC671" i="1"/>
  <c r="O671" i="1"/>
  <c r="P671" i="1" s="1"/>
  <c r="C671" i="1"/>
  <c r="AE670" i="1"/>
  <c r="AC670" i="1"/>
  <c r="O670" i="1"/>
  <c r="P670" i="1" s="1"/>
  <c r="C670" i="1"/>
  <c r="AE669" i="1"/>
  <c r="AC669" i="1"/>
  <c r="O669" i="1"/>
  <c r="P669" i="1" s="1"/>
  <c r="C669" i="1"/>
  <c r="AE668" i="1"/>
  <c r="AC668" i="1"/>
  <c r="O668" i="1"/>
  <c r="P668" i="1" s="1"/>
  <c r="C668" i="1"/>
  <c r="AE667" i="1"/>
  <c r="AC667" i="1"/>
  <c r="O667" i="1"/>
  <c r="P667" i="1" s="1"/>
  <c r="C667" i="1"/>
  <c r="AE666" i="1"/>
  <c r="AC666" i="1"/>
  <c r="O666" i="1"/>
  <c r="P666" i="1" s="1"/>
  <c r="C666" i="1"/>
  <c r="AE665" i="1"/>
  <c r="AC665" i="1"/>
  <c r="O665" i="1"/>
  <c r="P665" i="1" s="1"/>
  <c r="C665" i="1"/>
  <c r="AE664" i="1"/>
  <c r="AC664" i="1"/>
  <c r="O664" i="1"/>
  <c r="P664" i="1" s="1"/>
  <c r="C664" i="1"/>
  <c r="AE663" i="1"/>
  <c r="AC663" i="1"/>
  <c r="O663" i="1"/>
  <c r="P663" i="1" s="1"/>
  <c r="C663" i="1"/>
  <c r="AE662" i="1"/>
  <c r="AC662" i="1"/>
  <c r="O662" i="1"/>
  <c r="P662" i="1" s="1"/>
  <c r="C662" i="1"/>
  <c r="AE661" i="1"/>
  <c r="AC661" i="1"/>
  <c r="O661" i="1"/>
  <c r="P661" i="1" s="1"/>
  <c r="C661" i="1"/>
  <c r="AE660" i="1"/>
  <c r="AC660" i="1"/>
  <c r="O660" i="1"/>
  <c r="P660" i="1" s="1"/>
  <c r="C660" i="1"/>
  <c r="AE659" i="1"/>
  <c r="AC659" i="1"/>
  <c r="O659" i="1"/>
  <c r="P659" i="1" s="1"/>
  <c r="C659" i="1"/>
  <c r="AE658" i="1"/>
  <c r="AC658" i="1"/>
  <c r="O658" i="1"/>
  <c r="P658" i="1" s="1"/>
  <c r="C658" i="1"/>
  <c r="AE657" i="1"/>
  <c r="AC657" i="1"/>
  <c r="O657" i="1"/>
  <c r="P657" i="1" s="1"/>
  <c r="C657" i="1"/>
  <c r="AE656" i="1"/>
  <c r="AC656" i="1"/>
  <c r="O656" i="1"/>
  <c r="P656" i="1" s="1"/>
  <c r="C656" i="1"/>
  <c r="AE655" i="1"/>
  <c r="AC655" i="1"/>
  <c r="O655" i="1"/>
  <c r="P655" i="1" s="1"/>
  <c r="C655" i="1"/>
  <c r="AE654" i="1"/>
  <c r="AC654" i="1"/>
  <c r="O654" i="1"/>
  <c r="P654" i="1" s="1"/>
  <c r="C654" i="1"/>
  <c r="AE653" i="1"/>
  <c r="AC653" i="1"/>
  <c r="O653" i="1"/>
  <c r="P653" i="1" s="1"/>
  <c r="C653" i="1"/>
  <c r="AE652" i="1"/>
  <c r="AC652" i="1"/>
  <c r="O652" i="1"/>
  <c r="P652" i="1" s="1"/>
  <c r="C652" i="1"/>
  <c r="AE651" i="1"/>
  <c r="AC651" i="1"/>
  <c r="O651" i="1"/>
  <c r="P651" i="1" s="1"/>
  <c r="C651" i="1"/>
  <c r="AE648" i="1"/>
  <c r="AC648" i="1"/>
  <c r="O648" i="1"/>
  <c r="V648" i="1" s="1"/>
  <c r="C648" i="1"/>
  <c r="AE647" i="1"/>
  <c r="AC647" i="1"/>
  <c r="T647" i="1"/>
  <c r="T646" i="1" s="1"/>
  <c r="T645" i="1" s="1"/>
  <c r="O647" i="1"/>
  <c r="P647" i="1" s="1"/>
  <c r="C647" i="1"/>
  <c r="AE646" i="1"/>
  <c r="AC646" i="1"/>
  <c r="O646" i="1"/>
  <c r="P646" i="1" s="1"/>
  <c r="C646" i="1"/>
  <c r="AE645" i="1"/>
  <c r="AC645" i="1"/>
  <c r="O645" i="1"/>
  <c r="P645" i="1" s="1"/>
  <c r="C645" i="1"/>
  <c r="AE644" i="1"/>
  <c r="AC644" i="1"/>
  <c r="O644" i="1"/>
  <c r="P644" i="1" s="1"/>
  <c r="C644" i="1"/>
  <c r="AE643" i="1"/>
  <c r="AC643" i="1"/>
  <c r="O643" i="1"/>
  <c r="P643" i="1" s="1"/>
  <c r="C643" i="1"/>
  <c r="AE642" i="1"/>
  <c r="AC642" i="1"/>
  <c r="O642" i="1"/>
  <c r="C642" i="1"/>
  <c r="AE641" i="1"/>
  <c r="AC641" i="1"/>
  <c r="O641" i="1"/>
  <c r="P641" i="1" s="1"/>
  <c r="C641" i="1"/>
  <c r="AE640" i="1"/>
  <c r="AC640" i="1"/>
  <c r="O640" i="1"/>
  <c r="P640" i="1" s="1"/>
  <c r="C640" i="1"/>
  <c r="AE639" i="1"/>
  <c r="AC639" i="1"/>
  <c r="O639" i="1"/>
  <c r="P639" i="1" s="1"/>
  <c r="C639" i="1"/>
  <c r="AE638" i="1"/>
  <c r="AC638" i="1"/>
  <c r="O638" i="1"/>
  <c r="P638" i="1" s="1"/>
  <c r="C638" i="1"/>
  <c r="AE637" i="1"/>
  <c r="AC637" i="1"/>
  <c r="O637" i="1"/>
  <c r="P637" i="1" s="1"/>
  <c r="C637" i="1"/>
  <c r="AE636" i="1"/>
  <c r="AC636" i="1"/>
  <c r="O636" i="1"/>
  <c r="P636" i="1" s="1"/>
  <c r="C636" i="1"/>
  <c r="AE635" i="1"/>
  <c r="AC635" i="1"/>
  <c r="O635" i="1"/>
  <c r="P635" i="1" s="1"/>
  <c r="C635" i="1"/>
  <c r="AE634" i="1"/>
  <c r="AC634" i="1"/>
  <c r="O634" i="1"/>
  <c r="P634" i="1" s="1"/>
  <c r="C634" i="1"/>
  <c r="AE633" i="1"/>
  <c r="AC633" i="1"/>
  <c r="O633" i="1"/>
  <c r="P633" i="1" s="1"/>
  <c r="C633" i="1"/>
  <c r="AE632" i="1"/>
  <c r="AC632" i="1"/>
  <c r="O632" i="1"/>
  <c r="P632" i="1" s="1"/>
  <c r="C632" i="1"/>
  <c r="AE631" i="1"/>
  <c r="AC631" i="1"/>
  <c r="O631" i="1"/>
  <c r="P631" i="1" s="1"/>
  <c r="C631" i="1"/>
  <c r="AE630" i="1"/>
  <c r="AC630" i="1"/>
  <c r="O630" i="1"/>
  <c r="P630" i="1" s="1"/>
  <c r="C630" i="1"/>
  <c r="AE629" i="1"/>
  <c r="AC629" i="1"/>
  <c r="O629" i="1"/>
  <c r="P629" i="1" s="1"/>
  <c r="C629" i="1"/>
  <c r="AE628" i="1"/>
  <c r="AC628" i="1"/>
  <c r="O628" i="1"/>
  <c r="P628" i="1" s="1"/>
  <c r="C628" i="1"/>
  <c r="AE627" i="1"/>
  <c r="AC627" i="1"/>
  <c r="O627" i="1"/>
  <c r="P627" i="1" s="1"/>
  <c r="C627" i="1"/>
  <c r="AE626" i="1"/>
  <c r="AC626" i="1"/>
  <c r="O626" i="1"/>
  <c r="P626" i="1" s="1"/>
  <c r="C626" i="1"/>
  <c r="AE625" i="1"/>
  <c r="AC625" i="1"/>
  <c r="O625" i="1"/>
  <c r="P625" i="1" s="1"/>
  <c r="C625" i="1"/>
  <c r="AE622" i="1"/>
  <c r="AC622" i="1"/>
  <c r="O622" i="1"/>
  <c r="V622" i="1" s="1"/>
  <c r="C622" i="1"/>
  <c r="AE621" i="1"/>
  <c r="AC621" i="1"/>
  <c r="T621" i="1"/>
  <c r="T620" i="1" s="1"/>
  <c r="T619" i="1" s="1"/>
  <c r="T618" i="1" s="1"/>
  <c r="O621" i="1"/>
  <c r="P621" i="1" s="1"/>
  <c r="C621" i="1"/>
  <c r="AE620" i="1"/>
  <c r="AC620" i="1"/>
  <c r="O620" i="1"/>
  <c r="C620" i="1"/>
  <c r="AE619" i="1"/>
  <c r="AC619" i="1"/>
  <c r="O619" i="1"/>
  <c r="P619" i="1" s="1"/>
  <c r="C619" i="1"/>
  <c r="AE618" i="1"/>
  <c r="AC618" i="1"/>
  <c r="O618" i="1"/>
  <c r="P618" i="1" s="1"/>
  <c r="C618" i="1"/>
  <c r="AE617" i="1"/>
  <c r="AC617" i="1"/>
  <c r="O617" i="1"/>
  <c r="P617" i="1" s="1"/>
  <c r="C617" i="1"/>
  <c r="AE616" i="1"/>
  <c r="AC616" i="1"/>
  <c r="O616" i="1"/>
  <c r="P616" i="1" s="1"/>
  <c r="C616" i="1"/>
  <c r="AE615" i="1"/>
  <c r="AC615" i="1"/>
  <c r="O615" i="1"/>
  <c r="P615" i="1" s="1"/>
  <c r="C615" i="1"/>
  <c r="AE614" i="1"/>
  <c r="AC614" i="1"/>
  <c r="O614" i="1"/>
  <c r="P614" i="1" s="1"/>
  <c r="C614" i="1"/>
  <c r="AE613" i="1"/>
  <c r="AC613" i="1"/>
  <c r="O613" i="1"/>
  <c r="P613" i="1" s="1"/>
  <c r="C613" i="1"/>
  <c r="AE612" i="1"/>
  <c r="AC612" i="1"/>
  <c r="O612" i="1"/>
  <c r="P612" i="1" s="1"/>
  <c r="C612" i="1"/>
  <c r="AE611" i="1"/>
  <c r="AC611" i="1"/>
  <c r="O611" i="1"/>
  <c r="P611" i="1" s="1"/>
  <c r="C611" i="1"/>
  <c r="AE610" i="1"/>
  <c r="AC610" i="1"/>
  <c r="O610" i="1"/>
  <c r="P610" i="1" s="1"/>
  <c r="C610" i="1"/>
  <c r="AE609" i="1"/>
  <c r="AC609" i="1"/>
  <c r="O609" i="1"/>
  <c r="P609" i="1" s="1"/>
  <c r="C609" i="1"/>
  <c r="AE608" i="1"/>
  <c r="AC608" i="1"/>
  <c r="O608" i="1"/>
  <c r="P608" i="1" s="1"/>
  <c r="C608" i="1"/>
  <c r="AE607" i="1"/>
  <c r="AC607" i="1"/>
  <c r="O607" i="1"/>
  <c r="P607" i="1" s="1"/>
  <c r="C607" i="1"/>
  <c r="AE606" i="1"/>
  <c r="AC606" i="1"/>
  <c r="O606" i="1"/>
  <c r="P606" i="1" s="1"/>
  <c r="C606" i="1"/>
  <c r="AE605" i="1"/>
  <c r="AC605" i="1"/>
  <c r="O605" i="1"/>
  <c r="P605" i="1" s="1"/>
  <c r="C605" i="1"/>
  <c r="AE604" i="1"/>
  <c r="AC604" i="1"/>
  <c r="O604" i="1"/>
  <c r="P604" i="1" s="1"/>
  <c r="C604" i="1"/>
  <c r="AE603" i="1"/>
  <c r="AC603" i="1"/>
  <c r="O603" i="1"/>
  <c r="P603" i="1" s="1"/>
  <c r="C603" i="1"/>
  <c r="AE602" i="1"/>
  <c r="AC602" i="1"/>
  <c r="O602" i="1"/>
  <c r="P602" i="1" s="1"/>
  <c r="C602" i="1"/>
  <c r="AE601" i="1"/>
  <c r="AC601" i="1"/>
  <c r="O601" i="1"/>
  <c r="P601" i="1" s="1"/>
  <c r="C601" i="1"/>
  <c r="AE600" i="1"/>
  <c r="AC600" i="1"/>
  <c r="O600" i="1"/>
  <c r="P600" i="1" s="1"/>
  <c r="C600" i="1"/>
  <c r="AE599" i="1"/>
  <c r="AC599" i="1"/>
  <c r="O599" i="1"/>
  <c r="P599" i="1" s="1"/>
  <c r="C599" i="1"/>
  <c r="AE596" i="1"/>
  <c r="AC596" i="1"/>
  <c r="O596" i="1"/>
  <c r="P596" i="1" s="1"/>
  <c r="C596" i="1"/>
  <c r="AE595" i="1"/>
  <c r="AC595" i="1"/>
  <c r="T595" i="1"/>
  <c r="T594" i="1" s="1"/>
  <c r="O595" i="1"/>
  <c r="C595" i="1"/>
  <c r="AE594" i="1"/>
  <c r="AC594" i="1"/>
  <c r="O594" i="1"/>
  <c r="P594" i="1" s="1"/>
  <c r="C594" i="1"/>
  <c r="AE593" i="1"/>
  <c r="AC593" i="1"/>
  <c r="O593" i="1"/>
  <c r="P593" i="1" s="1"/>
  <c r="C593" i="1"/>
  <c r="AE592" i="1"/>
  <c r="AC592" i="1"/>
  <c r="O592" i="1"/>
  <c r="P592" i="1" s="1"/>
  <c r="C592" i="1"/>
  <c r="AE591" i="1"/>
  <c r="AC591" i="1"/>
  <c r="O591" i="1"/>
  <c r="P591" i="1" s="1"/>
  <c r="C591" i="1"/>
  <c r="AE590" i="1"/>
  <c r="AC590" i="1"/>
  <c r="O590" i="1"/>
  <c r="P590" i="1" s="1"/>
  <c r="C590" i="1"/>
  <c r="AE589" i="1"/>
  <c r="AC589" i="1"/>
  <c r="O589" i="1"/>
  <c r="P589" i="1" s="1"/>
  <c r="C589" i="1"/>
  <c r="AE588" i="1"/>
  <c r="AC588" i="1"/>
  <c r="O588" i="1"/>
  <c r="P588" i="1" s="1"/>
  <c r="C588" i="1"/>
  <c r="AE587" i="1"/>
  <c r="AC587" i="1"/>
  <c r="O587" i="1"/>
  <c r="P587" i="1" s="1"/>
  <c r="C587" i="1"/>
  <c r="AE586" i="1"/>
  <c r="AC586" i="1"/>
  <c r="O586" i="1"/>
  <c r="P586" i="1" s="1"/>
  <c r="C586" i="1"/>
  <c r="AE585" i="1"/>
  <c r="AC585" i="1"/>
  <c r="O585" i="1"/>
  <c r="P585" i="1" s="1"/>
  <c r="C585" i="1"/>
  <c r="AE584" i="1"/>
  <c r="AC584" i="1"/>
  <c r="O584" i="1"/>
  <c r="P584" i="1" s="1"/>
  <c r="C584" i="1"/>
  <c r="AE583" i="1"/>
  <c r="AC583" i="1"/>
  <c r="O583" i="1"/>
  <c r="P583" i="1" s="1"/>
  <c r="C583" i="1"/>
  <c r="AE582" i="1"/>
  <c r="AC582" i="1"/>
  <c r="O582" i="1"/>
  <c r="P582" i="1" s="1"/>
  <c r="C582" i="1"/>
  <c r="AE581" i="1"/>
  <c r="AC581" i="1"/>
  <c r="O581" i="1"/>
  <c r="P581" i="1" s="1"/>
  <c r="C581" i="1"/>
  <c r="AE580" i="1"/>
  <c r="AC580" i="1"/>
  <c r="O580" i="1"/>
  <c r="P580" i="1" s="1"/>
  <c r="C580" i="1"/>
  <c r="AE579" i="1"/>
  <c r="AC579" i="1"/>
  <c r="O579" i="1"/>
  <c r="P579" i="1" s="1"/>
  <c r="C579" i="1"/>
  <c r="AE578" i="1"/>
  <c r="AC578" i="1"/>
  <c r="O578" i="1"/>
  <c r="P578" i="1" s="1"/>
  <c r="C578" i="1"/>
  <c r="AE577" i="1"/>
  <c r="AC577" i="1"/>
  <c r="O577" i="1"/>
  <c r="P577" i="1" s="1"/>
  <c r="C577" i="1"/>
  <c r="AE576" i="1"/>
  <c r="AC576" i="1"/>
  <c r="O576" i="1"/>
  <c r="P576" i="1" s="1"/>
  <c r="C576" i="1"/>
  <c r="AE575" i="1"/>
  <c r="AC575" i="1"/>
  <c r="O575" i="1"/>
  <c r="P575" i="1" s="1"/>
  <c r="C575" i="1"/>
  <c r="AE574" i="1"/>
  <c r="AC574" i="1"/>
  <c r="O574" i="1"/>
  <c r="P574" i="1" s="1"/>
  <c r="C574" i="1"/>
  <c r="AE573" i="1"/>
  <c r="AC573" i="1"/>
  <c r="O573" i="1"/>
  <c r="P573" i="1" s="1"/>
  <c r="C573" i="1"/>
  <c r="AE570" i="1"/>
  <c r="AC570" i="1"/>
  <c r="O570" i="1"/>
  <c r="V570" i="1" s="1"/>
  <c r="C570" i="1"/>
  <c r="AE569" i="1"/>
  <c r="AC569" i="1"/>
  <c r="T569" i="1"/>
  <c r="T568" i="1" s="1"/>
  <c r="T567" i="1" s="1"/>
  <c r="O569" i="1"/>
  <c r="P569" i="1" s="1"/>
  <c r="C569" i="1"/>
  <c r="AE568" i="1"/>
  <c r="AC568" i="1"/>
  <c r="O568" i="1"/>
  <c r="C568" i="1"/>
  <c r="AE567" i="1"/>
  <c r="AC567" i="1"/>
  <c r="O567" i="1"/>
  <c r="P567" i="1" s="1"/>
  <c r="C567" i="1"/>
  <c r="AE566" i="1"/>
  <c r="AC566" i="1"/>
  <c r="O566" i="1"/>
  <c r="P566" i="1" s="1"/>
  <c r="C566" i="1"/>
  <c r="AE565" i="1"/>
  <c r="AC565" i="1"/>
  <c r="O565" i="1"/>
  <c r="P565" i="1" s="1"/>
  <c r="C565" i="1"/>
  <c r="AE564" i="1"/>
  <c r="AC564" i="1"/>
  <c r="O564" i="1"/>
  <c r="P564" i="1" s="1"/>
  <c r="C564" i="1"/>
  <c r="AE563" i="1"/>
  <c r="AC563" i="1"/>
  <c r="O563" i="1"/>
  <c r="P563" i="1" s="1"/>
  <c r="C563" i="1"/>
  <c r="AE562" i="1"/>
  <c r="AC562" i="1"/>
  <c r="O562" i="1"/>
  <c r="P562" i="1" s="1"/>
  <c r="C562" i="1"/>
  <c r="AE561" i="1"/>
  <c r="AC561" i="1"/>
  <c r="O561" i="1"/>
  <c r="P561" i="1" s="1"/>
  <c r="C561" i="1"/>
  <c r="AE560" i="1"/>
  <c r="AC560" i="1"/>
  <c r="O560" i="1"/>
  <c r="P560" i="1" s="1"/>
  <c r="C560" i="1"/>
  <c r="AE559" i="1"/>
  <c r="AC559" i="1"/>
  <c r="O559" i="1"/>
  <c r="P559" i="1" s="1"/>
  <c r="C559" i="1"/>
  <c r="AE558" i="1"/>
  <c r="AC558" i="1"/>
  <c r="O558" i="1"/>
  <c r="P558" i="1" s="1"/>
  <c r="C558" i="1"/>
  <c r="AE557" i="1"/>
  <c r="AC557" i="1"/>
  <c r="O557" i="1"/>
  <c r="P557" i="1" s="1"/>
  <c r="C557" i="1"/>
  <c r="AE556" i="1"/>
  <c r="AC556" i="1"/>
  <c r="O556" i="1"/>
  <c r="P556" i="1" s="1"/>
  <c r="C556" i="1"/>
  <c r="AE555" i="1"/>
  <c r="AC555" i="1"/>
  <c r="O555" i="1"/>
  <c r="P555" i="1" s="1"/>
  <c r="C555" i="1"/>
  <c r="AE554" i="1"/>
  <c r="AC554" i="1"/>
  <c r="O554" i="1"/>
  <c r="P554" i="1" s="1"/>
  <c r="C554" i="1"/>
  <c r="AE553" i="1"/>
  <c r="AC553" i="1"/>
  <c r="O553" i="1"/>
  <c r="P553" i="1" s="1"/>
  <c r="C553" i="1"/>
  <c r="AE552" i="1"/>
  <c r="AC552" i="1"/>
  <c r="O552" i="1"/>
  <c r="P552" i="1" s="1"/>
  <c r="C552" i="1"/>
  <c r="AE551" i="1"/>
  <c r="AC551" i="1"/>
  <c r="O551" i="1"/>
  <c r="P551" i="1" s="1"/>
  <c r="C551" i="1"/>
  <c r="AE550" i="1"/>
  <c r="AC550" i="1"/>
  <c r="O550" i="1"/>
  <c r="P550" i="1" s="1"/>
  <c r="C550" i="1"/>
  <c r="AE549" i="1"/>
  <c r="AC549" i="1"/>
  <c r="O549" i="1"/>
  <c r="P549" i="1" s="1"/>
  <c r="C549" i="1"/>
  <c r="AE548" i="1"/>
  <c r="AC548" i="1"/>
  <c r="O548" i="1"/>
  <c r="P548" i="1" s="1"/>
  <c r="C548" i="1"/>
  <c r="AE547" i="1"/>
  <c r="AC547" i="1"/>
  <c r="O547" i="1"/>
  <c r="P547" i="1" s="1"/>
  <c r="C547" i="1"/>
  <c r="AE544" i="1"/>
  <c r="AC544" i="1"/>
  <c r="O544" i="1"/>
  <c r="P544" i="1" s="1"/>
  <c r="AE543" i="1"/>
  <c r="AC543" i="1"/>
  <c r="T543" i="1"/>
  <c r="T542" i="1" s="1"/>
  <c r="O543" i="1"/>
  <c r="P543" i="1" s="1"/>
  <c r="AE542" i="1"/>
  <c r="AC542" i="1"/>
  <c r="O542" i="1"/>
  <c r="P542" i="1" s="1"/>
  <c r="AE541" i="1"/>
  <c r="AC541" i="1"/>
  <c r="O541" i="1"/>
  <c r="P541" i="1" s="1"/>
  <c r="AE540" i="1"/>
  <c r="AC540" i="1"/>
  <c r="O540" i="1"/>
  <c r="P540" i="1" s="1"/>
  <c r="AE539" i="1"/>
  <c r="AC539" i="1"/>
  <c r="O539" i="1"/>
  <c r="P539" i="1" s="1"/>
  <c r="AE538" i="1"/>
  <c r="AC538" i="1"/>
  <c r="O538" i="1"/>
  <c r="P538" i="1" s="1"/>
  <c r="AE537" i="1"/>
  <c r="AC537" i="1"/>
  <c r="O537" i="1"/>
  <c r="P537" i="1" s="1"/>
  <c r="AE536" i="1"/>
  <c r="AC536" i="1"/>
  <c r="O536" i="1"/>
  <c r="P536" i="1" s="1"/>
  <c r="AE535" i="1"/>
  <c r="AC535" i="1"/>
  <c r="O535" i="1"/>
  <c r="P535" i="1" s="1"/>
  <c r="AE530" i="1"/>
  <c r="AC530" i="1"/>
  <c r="O530" i="1"/>
  <c r="V530" i="1" s="1"/>
  <c r="AE529" i="1"/>
  <c r="AC529" i="1"/>
  <c r="T529" i="1"/>
  <c r="T528" i="1" s="1"/>
  <c r="O529" i="1"/>
  <c r="P529" i="1" s="1"/>
  <c r="AE528" i="1"/>
  <c r="AC528" i="1"/>
  <c r="O528" i="1"/>
  <c r="P528" i="1" s="1"/>
  <c r="AE527" i="1"/>
  <c r="AC527" i="1"/>
  <c r="O527" i="1"/>
  <c r="P527" i="1" s="1"/>
  <c r="AE526" i="1"/>
  <c r="AC526" i="1"/>
  <c r="O526" i="1"/>
  <c r="P526" i="1" s="1"/>
  <c r="AE525" i="1"/>
  <c r="AC525" i="1"/>
  <c r="O525" i="1"/>
  <c r="P525" i="1" s="1"/>
  <c r="AE524" i="1"/>
  <c r="AC524" i="1"/>
  <c r="O524" i="1"/>
  <c r="P524" i="1" s="1"/>
  <c r="AE523" i="1"/>
  <c r="AC523" i="1"/>
  <c r="O523" i="1"/>
  <c r="P523" i="1" s="1"/>
  <c r="AE522" i="1"/>
  <c r="AC522" i="1"/>
  <c r="O522" i="1"/>
  <c r="P522" i="1" s="1"/>
  <c r="AE521" i="1"/>
  <c r="AC521" i="1"/>
  <c r="O521" i="1"/>
  <c r="P521" i="1" s="1"/>
  <c r="AE516" i="1"/>
  <c r="AC516" i="1"/>
  <c r="O516" i="1"/>
  <c r="V516" i="1" s="1"/>
  <c r="AE515" i="1"/>
  <c r="AC515" i="1"/>
  <c r="T515" i="1"/>
  <c r="T514" i="1" s="1"/>
  <c r="O515" i="1"/>
  <c r="P515" i="1" s="1"/>
  <c r="AE514" i="1"/>
  <c r="AC514" i="1"/>
  <c r="O514" i="1"/>
  <c r="P514" i="1" s="1"/>
  <c r="AE513" i="1"/>
  <c r="AC513" i="1"/>
  <c r="O513" i="1"/>
  <c r="P513" i="1" s="1"/>
  <c r="AE512" i="1"/>
  <c r="AC512" i="1"/>
  <c r="O512" i="1"/>
  <c r="P512" i="1" s="1"/>
  <c r="AE511" i="1"/>
  <c r="AC511" i="1"/>
  <c r="O511" i="1"/>
  <c r="P511" i="1" s="1"/>
  <c r="AE510" i="1"/>
  <c r="AC510" i="1"/>
  <c r="O510" i="1"/>
  <c r="P510" i="1" s="1"/>
  <c r="AE509" i="1"/>
  <c r="AC509" i="1"/>
  <c r="O509" i="1"/>
  <c r="P509" i="1" s="1"/>
  <c r="AE508" i="1"/>
  <c r="AC508" i="1"/>
  <c r="O508" i="1"/>
  <c r="P508" i="1" s="1"/>
  <c r="AE502" i="1"/>
  <c r="AC502" i="1"/>
  <c r="P502" i="1"/>
  <c r="AE501" i="1"/>
  <c r="AC501" i="1"/>
  <c r="T501" i="1"/>
  <c r="V501" i="1" s="1"/>
  <c r="P501" i="1"/>
  <c r="AE500" i="1"/>
  <c r="AC500" i="1"/>
  <c r="P500" i="1"/>
  <c r="AE499" i="1"/>
  <c r="AC499" i="1"/>
  <c r="P499" i="1"/>
  <c r="AE498" i="1"/>
  <c r="AC498" i="1"/>
  <c r="P498" i="1"/>
  <c r="AE497" i="1"/>
  <c r="AC497" i="1"/>
  <c r="P497" i="1"/>
  <c r="AE496" i="1"/>
  <c r="AC496" i="1"/>
  <c r="P496" i="1"/>
  <c r="AE495" i="1"/>
  <c r="AC495" i="1"/>
  <c r="P495" i="1"/>
  <c r="AE494" i="1"/>
  <c r="AC494" i="1"/>
  <c r="P494" i="1"/>
  <c r="AE493" i="1"/>
  <c r="AC493" i="1"/>
  <c r="P493" i="1"/>
  <c r="AE488" i="1"/>
  <c r="AC488" i="1"/>
  <c r="C488" i="1"/>
  <c r="AE487" i="1"/>
  <c r="AC487" i="1"/>
  <c r="T487" i="1"/>
  <c r="C487" i="1"/>
  <c r="AE486" i="1"/>
  <c r="AC486" i="1"/>
  <c r="C486" i="1"/>
  <c r="AE485" i="1"/>
  <c r="AC485" i="1"/>
  <c r="C485" i="1"/>
  <c r="AE484" i="1"/>
  <c r="AC484" i="1"/>
  <c r="C484" i="1"/>
  <c r="AE483" i="1"/>
  <c r="AC483" i="1"/>
  <c r="P483" i="1"/>
  <c r="C483" i="1"/>
  <c r="AE482" i="1"/>
  <c r="AC482" i="1"/>
  <c r="P482" i="1"/>
  <c r="C482" i="1"/>
  <c r="AE481" i="1"/>
  <c r="AC481" i="1"/>
  <c r="P481" i="1"/>
  <c r="C481" i="1"/>
  <c r="AE480" i="1"/>
  <c r="AC480" i="1"/>
  <c r="C480" i="1"/>
  <c r="AE475" i="1"/>
  <c r="AC475" i="1"/>
  <c r="P475" i="1"/>
  <c r="C475" i="1"/>
  <c r="AE474" i="1"/>
  <c r="AC474" i="1"/>
  <c r="T474" i="1"/>
  <c r="T473" i="1" s="1"/>
  <c r="P474" i="1"/>
  <c r="C474" i="1"/>
  <c r="AE473" i="1"/>
  <c r="AC473" i="1"/>
  <c r="P473" i="1"/>
  <c r="C473" i="1"/>
  <c r="AE472" i="1"/>
  <c r="AC472" i="1"/>
  <c r="P472" i="1"/>
  <c r="C472" i="1"/>
  <c r="AE471" i="1"/>
  <c r="AC471" i="1"/>
  <c r="P471" i="1"/>
  <c r="C471" i="1"/>
  <c r="AE470" i="1"/>
  <c r="AC470" i="1"/>
  <c r="P470" i="1"/>
  <c r="C470" i="1"/>
  <c r="AE469" i="1"/>
  <c r="AC469" i="1"/>
  <c r="P469" i="1"/>
  <c r="C469" i="1"/>
  <c r="AE468" i="1"/>
  <c r="AC468" i="1"/>
  <c r="P468" i="1"/>
  <c r="C468" i="1"/>
  <c r="AE467" i="1"/>
  <c r="AC467" i="1"/>
  <c r="P467" i="1"/>
  <c r="C467" i="1"/>
  <c r="AE466" i="1"/>
  <c r="AC466" i="1"/>
  <c r="P466" i="1"/>
  <c r="C466" i="1"/>
  <c r="AE465" i="1"/>
  <c r="AC465" i="1"/>
  <c r="V465" i="1"/>
  <c r="P465" i="1"/>
  <c r="C465" i="1"/>
  <c r="AE464" i="1"/>
  <c r="AC464" i="1"/>
  <c r="T464" i="1"/>
  <c r="V464" i="1" s="1"/>
  <c r="P464" i="1"/>
  <c r="C464" i="1"/>
  <c r="AE463" i="1"/>
  <c r="AC463" i="1"/>
  <c r="P463" i="1"/>
  <c r="C463" i="1"/>
  <c r="AE462" i="1"/>
  <c r="AC462" i="1"/>
  <c r="P462" i="1"/>
  <c r="C462" i="1"/>
  <c r="AE461" i="1"/>
  <c r="AC461" i="1"/>
  <c r="P461" i="1"/>
  <c r="C461" i="1"/>
  <c r="AE460" i="1"/>
  <c r="AC460" i="1"/>
  <c r="P460" i="1"/>
  <c r="C460" i="1"/>
  <c r="AE459" i="1"/>
  <c r="AC459" i="1"/>
  <c r="P459" i="1"/>
  <c r="C459" i="1"/>
  <c r="AE458" i="1"/>
  <c r="AC458" i="1"/>
  <c r="P458" i="1"/>
  <c r="C458" i="1"/>
  <c r="AE457" i="1"/>
  <c r="AC457" i="1"/>
  <c r="P457" i="1"/>
  <c r="C457" i="1"/>
  <c r="AE456" i="1"/>
  <c r="AC456" i="1"/>
  <c r="P456" i="1"/>
  <c r="C456" i="1"/>
  <c r="AE455" i="1"/>
  <c r="AC455" i="1"/>
  <c r="P455" i="1"/>
  <c r="C455" i="1"/>
  <c r="AE454" i="1"/>
  <c r="AC454" i="1"/>
  <c r="P454" i="1"/>
  <c r="C454" i="1"/>
  <c r="AE453" i="1"/>
  <c r="AC453" i="1"/>
  <c r="P453" i="1"/>
  <c r="C453" i="1"/>
  <c r="AE452" i="1"/>
  <c r="AC452" i="1"/>
  <c r="P452" i="1"/>
  <c r="C452" i="1"/>
  <c r="AE451" i="1"/>
  <c r="AC451" i="1"/>
  <c r="P451" i="1"/>
  <c r="C451" i="1"/>
  <c r="AE450" i="1"/>
  <c r="AC450" i="1"/>
  <c r="P450" i="1"/>
  <c r="C450" i="1"/>
  <c r="AE449" i="1"/>
  <c r="AC449" i="1"/>
  <c r="P449" i="1"/>
  <c r="C449" i="1"/>
  <c r="AE448" i="1"/>
  <c r="AC448" i="1"/>
  <c r="P448" i="1"/>
  <c r="C448" i="1"/>
  <c r="AE447" i="1"/>
  <c r="AC447" i="1"/>
  <c r="P447" i="1"/>
  <c r="C447" i="1"/>
  <c r="AE442" i="1"/>
  <c r="AC442" i="1"/>
  <c r="V442" i="1"/>
  <c r="P442" i="1"/>
  <c r="C442" i="1"/>
  <c r="AE441" i="1"/>
  <c r="AC441" i="1"/>
  <c r="T441" i="1"/>
  <c r="V441" i="1" s="1"/>
  <c r="P441" i="1"/>
  <c r="C441" i="1"/>
  <c r="AE440" i="1"/>
  <c r="AC440" i="1"/>
  <c r="P440" i="1"/>
  <c r="C440" i="1"/>
  <c r="AE439" i="1"/>
  <c r="AC439" i="1"/>
  <c r="P439" i="1"/>
  <c r="C439" i="1"/>
  <c r="AE438" i="1"/>
  <c r="AC438" i="1"/>
  <c r="P438" i="1"/>
  <c r="C438" i="1"/>
  <c r="AE437" i="1"/>
  <c r="AC437" i="1"/>
  <c r="P437" i="1"/>
  <c r="C437" i="1"/>
  <c r="AE436" i="1"/>
  <c r="AC436" i="1"/>
  <c r="P436" i="1"/>
  <c r="C436" i="1"/>
  <c r="AE435" i="1"/>
  <c r="AC435" i="1"/>
  <c r="P435" i="1"/>
  <c r="C435" i="1"/>
  <c r="AE434" i="1"/>
  <c r="AC434" i="1"/>
  <c r="P434" i="1"/>
  <c r="C434" i="1"/>
  <c r="AE433" i="1"/>
  <c r="AC433" i="1"/>
  <c r="P433" i="1"/>
  <c r="C433" i="1"/>
  <c r="AE432" i="1"/>
  <c r="AC432" i="1"/>
  <c r="P432" i="1"/>
  <c r="C432" i="1"/>
  <c r="AE431" i="1"/>
  <c r="AC431" i="1"/>
  <c r="P431" i="1"/>
  <c r="C431" i="1"/>
  <c r="AE430" i="1"/>
  <c r="AC430" i="1"/>
  <c r="P430" i="1"/>
  <c r="C430" i="1"/>
  <c r="AE429" i="1"/>
  <c r="AC429" i="1"/>
  <c r="P429" i="1"/>
  <c r="C429" i="1"/>
  <c r="AE428" i="1"/>
  <c r="AC428" i="1"/>
  <c r="P428" i="1"/>
  <c r="C428" i="1"/>
  <c r="AE427" i="1"/>
  <c r="AC427" i="1"/>
  <c r="P427" i="1"/>
  <c r="C427" i="1"/>
  <c r="AE426" i="1"/>
  <c r="AC426" i="1"/>
  <c r="P426" i="1"/>
  <c r="C426" i="1"/>
  <c r="AE425" i="1"/>
  <c r="AC425" i="1"/>
  <c r="P425" i="1"/>
  <c r="C425" i="1"/>
  <c r="AE424" i="1"/>
  <c r="AC424" i="1"/>
  <c r="P424" i="1"/>
  <c r="C424" i="1"/>
  <c r="AE419" i="1"/>
  <c r="AC419" i="1"/>
  <c r="V419" i="1"/>
  <c r="P419" i="1"/>
  <c r="C419" i="1"/>
  <c r="AE418" i="1"/>
  <c r="AC418" i="1"/>
  <c r="T418" i="1"/>
  <c r="V418" i="1" s="1"/>
  <c r="P418" i="1"/>
  <c r="C418" i="1"/>
  <c r="AE417" i="1"/>
  <c r="AC417" i="1"/>
  <c r="P417" i="1"/>
  <c r="C417" i="1"/>
  <c r="AE416" i="1"/>
  <c r="AC416" i="1"/>
  <c r="P416" i="1"/>
  <c r="C416" i="1"/>
  <c r="AE415" i="1"/>
  <c r="AC415" i="1"/>
  <c r="P415" i="1"/>
  <c r="C415" i="1"/>
  <c r="AE414" i="1"/>
  <c r="AC414" i="1"/>
  <c r="P414" i="1"/>
  <c r="C414" i="1"/>
  <c r="AE413" i="1"/>
  <c r="AC413" i="1"/>
  <c r="P413" i="1"/>
  <c r="C413" i="1"/>
  <c r="AE412" i="1"/>
  <c r="AC412" i="1"/>
  <c r="P412" i="1"/>
  <c r="C412" i="1"/>
  <c r="AE411" i="1"/>
  <c r="AC411" i="1"/>
  <c r="P411" i="1"/>
  <c r="C411" i="1"/>
  <c r="AE410" i="1"/>
  <c r="AC410" i="1"/>
  <c r="P410" i="1"/>
  <c r="C410" i="1"/>
  <c r="AE409" i="1"/>
  <c r="AC409" i="1"/>
  <c r="P409" i="1"/>
  <c r="C409" i="1"/>
  <c r="AE408" i="1"/>
  <c r="AC408" i="1"/>
  <c r="P408" i="1"/>
  <c r="C408" i="1"/>
  <c r="AE407" i="1"/>
  <c r="AC407" i="1"/>
  <c r="P407" i="1"/>
  <c r="C407" i="1"/>
  <c r="AE406" i="1"/>
  <c r="AC406" i="1"/>
  <c r="P406" i="1"/>
  <c r="C406" i="1"/>
  <c r="AE405" i="1"/>
  <c r="AC405" i="1"/>
  <c r="P405" i="1"/>
  <c r="C405" i="1"/>
  <c r="AE404" i="1"/>
  <c r="AC404" i="1"/>
  <c r="P404" i="1"/>
  <c r="C404" i="1"/>
  <c r="AE403" i="1"/>
  <c r="AC403" i="1"/>
  <c r="P403" i="1"/>
  <c r="C403" i="1"/>
  <c r="AE402" i="1"/>
  <c r="AC402" i="1"/>
  <c r="P402" i="1"/>
  <c r="C402" i="1"/>
  <c r="AE401" i="1"/>
  <c r="AC401" i="1"/>
  <c r="P401" i="1"/>
  <c r="C401" i="1"/>
  <c r="V396" i="1"/>
  <c r="P396" i="1"/>
  <c r="C396" i="1"/>
  <c r="AE395" i="1"/>
  <c r="AC395" i="1"/>
  <c r="T395" i="1"/>
  <c r="T394" i="1" s="1"/>
  <c r="T393" i="1" s="1"/>
  <c r="V393" i="1" s="1"/>
  <c r="P395" i="1"/>
  <c r="C395" i="1"/>
  <c r="AE394" i="1"/>
  <c r="AC394" i="1"/>
  <c r="P394" i="1"/>
  <c r="C394" i="1"/>
  <c r="AE393" i="1"/>
  <c r="AC393" i="1"/>
  <c r="P393" i="1"/>
  <c r="C393" i="1"/>
  <c r="AE392" i="1"/>
  <c r="AC392" i="1"/>
  <c r="P392" i="1"/>
  <c r="C392" i="1"/>
  <c r="AE391" i="1"/>
  <c r="AC391" i="1"/>
  <c r="P391" i="1"/>
  <c r="C391" i="1"/>
  <c r="AE390" i="1"/>
  <c r="AC390" i="1"/>
  <c r="P390" i="1"/>
  <c r="C390" i="1"/>
  <c r="AE389" i="1"/>
  <c r="AC389" i="1"/>
  <c r="P389" i="1"/>
  <c r="C389" i="1"/>
  <c r="AE388" i="1"/>
  <c r="AC388" i="1"/>
  <c r="P388" i="1"/>
  <c r="C388" i="1"/>
  <c r="AE387" i="1"/>
  <c r="AC387" i="1"/>
  <c r="P387" i="1"/>
  <c r="C387" i="1"/>
  <c r="AE386" i="1"/>
  <c r="AC386" i="1"/>
  <c r="P386" i="1"/>
  <c r="C386" i="1"/>
  <c r="AE385" i="1"/>
  <c r="AC385" i="1"/>
  <c r="P385" i="1"/>
  <c r="C385" i="1"/>
  <c r="AE384" i="1"/>
  <c r="AC384" i="1"/>
  <c r="P384" i="1"/>
  <c r="C384" i="1"/>
  <c r="AE383" i="1"/>
  <c r="AC383" i="1"/>
  <c r="P383" i="1"/>
  <c r="C383" i="1"/>
  <c r="AE382" i="1"/>
  <c r="AC382" i="1"/>
  <c r="P382" i="1"/>
  <c r="C382" i="1"/>
  <c r="AE381" i="1"/>
  <c r="AC381" i="1"/>
  <c r="P381" i="1"/>
  <c r="C381" i="1"/>
  <c r="AE380" i="1"/>
  <c r="AC380" i="1"/>
  <c r="P380" i="1"/>
  <c r="C380" i="1"/>
  <c r="AE379" i="1"/>
  <c r="AC379" i="1"/>
  <c r="P379" i="1"/>
  <c r="C379" i="1"/>
  <c r="AE378" i="1"/>
  <c r="AC378" i="1"/>
  <c r="P378" i="1"/>
  <c r="C378" i="1"/>
  <c r="AE373" i="1"/>
  <c r="AC373" i="1"/>
  <c r="V373" i="1"/>
  <c r="P373" i="1"/>
  <c r="C373" i="1"/>
  <c r="AE372" i="1"/>
  <c r="AC372" i="1"/>
  <c r="T372" i="1"/>
  <c r="V372" i="1" s="1"/>
  <c r="P372" i="1"/>
  <c r="C372" i="1"/>
  <c r="AE371" i="1"/>
  <c r="AC371" i="1"/>
  <c r="P371" i="1"/>
  <c r="C371" i="1"/>
  <c r="AE370" i="1"/>
  <c r="AC370" i="1"/>
  <c r="P370" i="1"/>
  <c r="C370" i="1"/>
  <c r="AE369" i="1"/>
  <c r="AC369" i="1"/>
  <c r="P369" i="1"/>
  <c r="C369" i="1"/>
  <c r="AE368" i="1"/>
  <c r="AC368" i="1"/>
  <c r="P368" i="1"/>
  <c r="C368" i="1"/>
  <c r="AE367" i="1"/>
  <c r="AC367" i="1"/>
  <c r="P367" i="1"/>
  <c r="C367" i="1"/>
  <c r="AE366" i="1"/>
  <c r="AC366" i="1"/>
  <c r="P366" i="1"/>
  <c r="C366" i="1"/>
  <c r="AE365" i="1"/>
  <c r="AC365" i="1"/>
  <c r="P365" i="1"/>
  <c r="C365" i="1"/>
  <c r="AE364" i="1"/>
  <c r="AC364" i="1"/>
  <c r="P364" i="1"/>
  <c r="C364" i="1"/>
  <c r="AE363" i="1"/>
  <c r="AC363" i="1"/>
  <c r="P363" i="1"/>
  <c r="C363" i="1"/>
  <c r="AE362" i="1"/>
  <c r="AC362" i="1"/>
  <c r="P362" i="1"/>
  <c r="C362" i="1"/>
  <c r="AE361" i="1"/>
  <c r="AC361" i="1"/>
  <c r="P361" i="1"/>
  <c r="C361" i="1"/>
  <c r="AE360" i="1"/>
  <c r="AC360" i="1"/>
  <c r="P360" i="1"/>
  <c r="C360" i="1"/>
  <c r="AE359" i="1"/>
  <c r="AC359" i="1"/>
  <c r="P359" i="1"/>
  <c r="C359" i="1"/>
  <c r="AE358" i="1"/>
  <c r="AC358" i="1"/>
  <c r="P358" i="1"/>
  <c r="C358" i="1"/>
  <c r="AE357" i="1"/>
  <c r="AC357" i="1"/>
  <c r="P357" i="1"/>
  <c r="C357" i="1"/>
  <c r="AE356" i="1"/>
  <c r="AC356" i="1"/>
  <c r="P356" i="1"/>
  <c r="C356" i="1"/>
  <c r="AE355" i="1"/>
  <c r="AC355" i="1"/>
  <c r="P355" i="1"/>
  <c r="C355" i="1"/>
  <c r="AE350" i="1"/>
  <c r="AC350" i="1"/>
  <c r="V350" i="1"/>
  <c r="P350" i="1"/>
  <c r="C350" i="1"/>
  <c r="AE349" i="1"/>
  <c r="AC349" i="1"/>
  <c r="T349" i="1"/>
  <c r="V349" i="1" s="1"/>
  <c r="P349" i="1"/>
  <c r="C349" i="1"/>
  <c r="AE348" i="1"/>
  <c r="AC348" i="1"/>
  <c r="P348" i="1"/>
  <c r="C348" i="1"/>
  <c r="AE347" i="1"/>
  <c r="AC347" i="1"/>
  <c r="P347" i="1"/>
  <c r="C347" i="1"/>
  <c r="AE346" i="1"/>
  <c r="AC346" i="1"/>
  <c r="P346" i="1"/>
  <c r="C346" i="1"/>
  <c r="AE345" i="1"/>
  <c r="AC345" i="1"/>
  <c r="P345" i="1"/>
  <c r="C345" i="1"/>
  <c r="AE344" i="1"/>
  <c r="AC344" i="1"/>
  <c r="P344" i="1"/>
  <c r="C344" i="1"/>
  <c r="AE343" i="1"/>
  <c r="AC343" i="1"/>
  <c r="P343" i="1"/>
  <c r="C343" i="1"/>
  <c r="AE342" i="1"/>
  <c r="AC342" i="1"/>
  <c r="P342" i="1"/>
  <c r="C342" i="1"/>
  <c r="AE341" i="1"/>
  <c r="AC341" i="1"/>
  <c r="P341" i="1"/>
  <c r="C341" i="1"/>
  <c r="AE340" i="1"/>
  <c r="AC340" i="1"/>
  <c r="P340" i="1"/>
  <c r="C340" i="1"/>
  <c r="AE339" i="1"/>
  <c r="AC339" i="1"/>
  <c r="P339" i="1"/>
  <c r="C339" i="1"/>
  <c r="AE338" i="1"/>
  <c r="AC338" i="1"/>
  <c r="P338" i="1"/>
  <c r="C338" i="1"/>
  <c r="AE337" i="1"/>
  <c r="AC337" i="1"/>
  <c r="P337" i="1"/>
  <c r="C337" i="1"/>
  <c r="AE336" i="1"/>
  <c r="AC336" i="1"/>
  <c r="P336" i="1"/>
  <c r="C336" i="1"/>
  <c r="AE335" i="1"/>
  <c r="AC335" i="1"/>
  <c r="P335" i="1"/>
  <c r="C335" i="1"/>
  <c r="AE334" i="1"/>
  <c r="AC334" i="1"/>
  <c r="P334" i="1"/>
  <c r="C334" i="1"/>
  <c r="AE333" i="1"/>
  <c r="AC333" i="1"/>
  <c r="P333" i="1"/>
  <c r="C333" i="1"/>
  <c r="AE332" i="1"/>
  <c r="AC332" i="1"/>
  <c r="P332" i="1"/>
  <c r="C332" i="1"/>
  <c r="AE331" i="1"/>
  <c r="AC331" i="1"/>
  <c r="P331" i="1"/>
  <c r="C331" i="1"/>
  <c r="AE330" i="1"/>
  <c r="AC330" i="1"/>
  <c r="P330" i="1"/>
  <c r="C330" i="1"/>
  <c r="AE325" i="1"/>
  <c r="AC325" i="1"/>
  <c r="V325" i="1"/>
  <c r="P325" i="1"/>
  <c r="C325" i="1"/>
  <c r="AE324" i="1"/>
  <c r="AC324" i="1"/>
  <c r="T324" i="1"/>
  <c r="T323" i="1" s="1"/>
  <c r="V323" i="1" s="1"/>
  <c r="P324" i="1"/>
  <c r="C324" i="1"/>
  <c r="AE323" i="1"/>
  <c r="AC323" i="1"/>
  <c r="P323" i="1"/>
  <c r="C323" i="1"/>
  <c r="AE322" i="1"/>
  <c r="AC322" i="1"/>
  <c r="P322" i="1"/>
  <c r="C322" i="1"/>
  <c r="AE321" i="1"/>
  <c r="AC321" i="1"/>
  <c r="P321" i="1"/>
  <c r="C321" i="1"/>
  <c r="AE320" i="1"/>
  <c r="AC320" i="1"/>
  <c r="P320" i="1"/>
  <c r="C320" i="1"/>
  <c r="AE319" i="1"/>
  <c r="AC319" i="1"/>
  <c r="P319" i="1"/>
  <c r="C319" i="1"/>
  <c r="AE318" i="1"/>
  <c r="AC318" i="1"/>
  <c r="P318" i="1"/>
  <c r="C318" i="1"/>
  <c r="AE317" i="1"/>
  <c r="AC317" i="1"/>
  <c r="P317" i="1"/>
  <c r="C317" i="1"/>
  <c r="AE316" i="1"/>
  <c r="AC316" i="1"/>
  <c r="P316" i="1"/>
  <c r="C316" i="1"/>
  <c r="AE315" i="1"/>
  <c r="AC315" i="1"/>
  <c r="P315" i="1"/>
  <c r="C315" i="1"/>
  <c r="AE314" i="1"/>
  <c r="AC314" i="1"/>
  <c r="P314" i="1"/>
  <c r="C314" i="1"/>
  <c r="AE313" i="1"/>
  <c r="AC313" i="1"/>
  <c r="P313" i="1"/>
  <c r="C313" i="1"/>
  <c r="AE312" i="1"/>
  <c r="AC312" i="1"/>
  <c r="P312" i="1"/>
  <c r="C312" i="1"/>
  <c r="AE311" i="1"/>
  <c r="AC311" i="1"/>
  <c r="P311" i="1"/>
  <c r="C311" i="1"/>
  <c r="AE310" i="1"/>
  <c r="AC310" i="1"/>
  <c r="P310" i="1"/>
  <c r="C310" i="1"/>
  <c r="AE309" i="1"/>
  <c r="AC309" i="1"/>
  <c r="P309" i="1"/>
  <c r="C309" i="1"/>
  <c r="AE308" i="1"/>
  <c r="AC308" i="1"/>
  <c r="P308" i="1"/>
  <c r="C308" i="1"/>
  <c r="AE307" i="1"/>
  <c r="P307" i="1"/>
  <c r="C307" i="1"/>
  <c r="AE302" i="1"/>
  <c r="AC302" i="1"/>
  <c r="V302" i="1"/>
  <c r="P302" i="1"/>
  <c r="C302" i="1"/>
  <c r="AE301" i="1"/>
  <c r="AC301" i="1"/>
  <c r="T301" i="1"/>
  <c r="P301" i="1"/>
  <c r="C301" i="1"/>
  <c r="AE300" i="1"/>
  <c r="AC300" i="1"/>
  <c r="P300" i="1"/>
  <c r="C300" i="1"/>
  <c r="AE299" i="1"/>
  <c r="AC299" i="1"/>
  <c r="P299" i="1"/>
  <c r="C299" i="1"/>
  <c r="AE298" i="1"/>
  <c r="AC298" i="1"/>
  <c r="P298" i="1"/>
  <c r="C298" i="1"/>
  <c r="AE297" i="1"/>
  <c r="AC297" i="1"/>
  <c r="P297" i="1"/>
  <c r="C297" i="1"/>
  <c r="AE296" i="1"/>
  <c r="AC296" i="1"/>
  <c r="P296" i="1"/>
  <c r="C296" i="1"/>
  <c r="AE295" i="1"/>
  <c r="AC295" i="1"/>
  <c r="P295" i="1"/>
  <c r="C295" i="1"/>
  <c r="AE294" i="1"/>
  <c r="AC294" i="1"/>
  <c r="P294" i="1"/>
  <c r="C294" i="1"/>
  <c r="AE293" i="1"/>
  <c r="AC293" i="1"/>
  <c r="P293" i="1"/>
  <c r="C293" i="1"/>
  <c r="AE292" i="1"/>
  <c r="AC292" i="1"/>
  <c r="P292" i="1"/>
  <c r="C292" i="1"/>
  <c r="AE291" i="1"/>
  <c r="AC291" i="1"/>
  <c r="P291" i="1"/>
  <c r="C291" i="1"/>
  <c r="AE290" i="1"/>
  <c r="AC290" i="1"/>
  <c r="P290" i="1"/>
  <c r="C290" i="1"/>
  <c r="AE289" i="1"/>
  <c r="AC289" i="1"/>
  <c r="P289" i="1"/>
  <c r="C289" i="1"/>
  <c r="AE288" i="1"/>
  <c r="AC288" i="1"/>
  <c r="P288" i="1"/>
  <c r="C288" i="1"/>
  <c r="AE287" i="1"/>
  <c r="AC287" i="1"/>
  <c r="P287" i="1"/>
  <c r="C287" i="1"/>
  <c r="AE286" i="1"/>
  <c r="AC286" i="1"/>
  <c r="P286" i="1"/>
  <c r="C286" i="1"/>
  <c r="AC285" i="1"/>
  <c r="P285" i="1"/>
  <c r="C285" i="1"/>
  <c r="P284" i="1"/>
  <c r="C284" i="1"/>
  <c r="AE279" i="1"/>
  <c r="AC279" i="1"/>
  <c r="V279" i="1"/>
  <c r="P279" i="1"/>
  <c r="C279" i="1"/>
  <c r="AE278" i="1"/>
  <c r="AC278" i="1"/>
  <c r="T278" i="1"/>
  <c r="V278" i="1" s="1"/>
  <c r="P278" i="1"/>
  <c r="C278" i="1"/>
  <c r="AE277" i="1"/>
  <c r="AC277" i="1"/>
  <c r="P277" i="1"/>
  <c r="C277" i="1"/>
  <c r="AE276" i="1"/>
  <c r="AC276" i="1"/>
  <c r="P276" i="1"/>
  <c r="C276" i="1"/>
  <c r="AE275" i="1"/>
  <c r="AC275" i="1"/>
  <c r="P275" i="1"/>
  <c r="C275" i="1"/>
  <c r="AE274" i="1"/>
  <c r="AC274" i="1"/>
  <c r="P274" i="1"/>
  <c r="C274" i="1"/>
  <c r="AE273" i="1"/>
  <c r="AC273" i="1"/>
  <c r="P273" i="1"/>
  <c r="C273" i="1"/>
  <c r="AE272" i="1"/>
  <c r="AC272" i="1"/>
  <c r="P272" i="1"/>
  <c r="C272" i="1"/>
  <c r="AE271" i="1"/>
  <c r="AC271" i="1"/>
  <c r="P271" i="1"/>
  <c r="C271" i="1"/>
  <c r="AE270" i="1"/>
  <c r="AC270" i="1"/>
  <c r="P270" i="1"/>
  <c r="C270" i="1"/>
  <c r="AE269" i="1"/>
  <c r="AC269" i="1"/>
  <c r="P269" i="1"/>
  <c r="C269" i="1"/>
  <c r="AE268" i="1"/>
  <c r="AC268" i="1"/>
  <c r="P268" i="1"/>
  <c r="C268" i="1"/>
  <c r="AE267" i="1"/>
  <c r="AC267" i="1"/>
  <c r="P267" i="1"/>
  <c r="C267" i="1"/>
  <c r="AE266" i="1"/>
  <c r="AC266" i="1"/>
  <c r="P266" i="1"/>
  <c r="C266" i="1"/>
  <c r="AE265" i="1"/>
  <c r="AC265" i="1"/>
  <c r="P265" i="1"/>
  <c r="C265" i="1"/>
  <c r="AE264" i="1"/>
  <c r="AC264" i="1"/>
  <c r="P264" i="1"/>
  <c r="C264" i="1"/>
  <c r="AE263" i="1"/>
  <c r="AC263" i="1"/>
  <c r="P263" i="1"/>
  <c r="C263" i="1"/>
  <c r="AE262" i="1"/>
  <c r="AC262" i="1"/>
  <c r="P262" i="1"/>
  <c r="C262" i="1"/>
  <c r="AE261" i="1"/>
  <c r="AC261" i="1"/>
  <c r="P261" i="1"/>
  <c r="C261" i="1"/>
  <c r="AE260" i="1"/>
  <c r="AC260" i="1"/>
  <c r="P260" i="1"/>
  <c r="C260" i="1"/>
  <c r="AE255" i="1"/>
  <c r="AC255" i="1"/>
  <c r="V255" i="1"/>
  <c r="P255" i="1"/>
  <c r="C255" i="1"/>
  <c r="AE254" i="1"/>
  <c r="AC254" i="1"/>
  <c r="T254" i="1"/>
  <c r="V254" i="1" s="1"/>
  <c r="P254" i="1"/>
  <c r="C254" i="1"/>
  <c r="AE253" i="1"/>
  <c r="AC253" i="1"/>
  <c r="P253" i="1"/>
  <c r="C253" i="1"/>
  <c r="AE252" i="1"/>
  <c r="AC252" i="1"/>
  <c r="P252" i="1"/>
  <c r="C252" i="1"/>
  <c r="AE251" i="1"/>
  <c r="AC251" i="1"/>
  <c r="P251" i="1"/>
  <c r="C251" i="1"/>
  <c r="AE250" i="1"/>
  <c r="AC250" i="1"/>
  <c r="P250" i="1"/>
  <c r="C250" i="1"/>
  <c r="AE249" i="1"/>
  <c r="AC249" i="1"/>
  <c r="P249" i="1"/>
  <c r="C249" i="1"/>
  <c r="AE248" i="1"/>
  <c r="AC248" i="1"/>
  <c r="P248" i="1"/>
  <c r="C248" i="1"/>
  <c r="AE247" i="1"/>
  <c r="AC247" i="1"/>
  <c r="P247" i="1"/>
  <c r="C247" i="1"/>
  <c r="AE246" i="1"/>
  <c r="AC246" i="1"/>
  <c r="P246" i="1"/>
  <c r="C246" i="1"/>
  <c r="AE245" i="1"/>
  <c r="AC245" i="1"/>
  <c r="P245" i="1"/>
  <c r="C245" i="1"/>
  <c r="AE244" i="1"/>
  <c r="AC244" i="1"/>
  <c r="P244" i="1"/>
  <c r="C244" i="1"/>
  <c r="AE243" i="1"/>
  <c r="AC243" i="1"/>
  <c r="P243" i="1"/>
  <c r="C243" i="1"/>
  <c r="AE242" i="1"/>
  <c r="AC242" i="1"/>
  <c r="P242" i="1"/>
  <c r="C242" i="1"/>
  <c r="AE241" i="1"/>
  <c r="AC241" i="1"/>
  <c r="P241" i="1"/>
  <c r="C241" i="1"/>
  <c r="AE240" i="1"/>
  <c r="AC240" i="1"/>
  <c r="P240" i="1"/>
  <c r="C240" i="1"/>
  <c r="AE239" i="1"/>
  <c r="AC239" i="1"/>
  <c r="P239" i="1"/>
  <c r="C239" i="1"/>
  <c r="AE238" i="1"/>
  <c r="AC238" i="1"/>
  <c r="P238" i="1"/>
  <c r="C238" i="1"/>
  <c r="AE237" i="1"/>
  <c r="AC237" i="1"/>
  <c r="P237" i="1"/>
  <c r="C237" i="1"/>
  <c r="AE236" i="1"/>
  <c r="AC236" i="1"/>
  <c r="P236" i="1"/>
  <c r="C236" i="1"/>
  <c r="AE231" i="1"/>
  <c r="AC231" i="1"/>
  <c r="V231" i="1"/>
  <c r="P231" i="1"/>
  <c r="C231" i="1"/>
  <c r="AE230" i="1"/>
  <c r="AC230" i="1"/>
  <c r="T230" i="1"/>
  <c r="T229" i="1" s="1"/>
  <c r="P230" i="1"/>
  <c r="C230" i="1"/>
  <c r="AE229" i="1"/>
  <c r="AC229" i="1"/>
  <c r="P229" i="1"/>
  <c r="C229" i="1"/>
  <c r="AE228" i="1"/>
  <c r="AC228" i="1"/>
  <c r="P228" i="1"/>
  <c r="C228" i="1"/>
  <c r="AE227" i="1"/>
  <c r="AC227" i="1"/>
  <c r="P227" i="1"/>
  <c r="C227" i="1"/>
  <c r="AE226" i="1"/>
  <c r="AC226" i="1"/>
  <c r="P226" i="1"/>
  <c r="C226" i="1"/>
  <c r="AE225" i="1"/>
  <c r="AC225" i="1"/>
  <c r="P225" i="1"/>
  <c r="C225" i="1"/>
  <c r="AE224" i="1"/>
  <c r="AC224" i="1"/>
  <c r="P224" i="1"/>
  <c r="C224" i="1"/>
  <c r="AE223" i="1"/>
  <c r="AC223" i="1"/>
  <c r="P223" i="1"/>
  <c r="C223" i="1"/>
  <c r="AE222" i="1"/>
  <c r="AC222" i="1"/>
  <c r="P222" i="1"/>
  <c r="C222" i="1"/>
  <c r="AE221" i="1"/>
  <c r="AC221" i="1"/>
  <c r="P221" i="1"/>
  <c r="C221" i="1"/>
  <c r="AE220" i="1"/>
  <c r="AC220" i="1"/>
  <c r="P220" i="1"/>
  <c r="C220" i="1"/>
  <c r="AE219" i="1"/>
  <c r="AC219" i="1"/>
  <c r="P219" i="1"/>
  <c r="C219" i="1"/>
  <c r="AE218" i="1"/>
  <c r="AC218" i="1"/>
  <c r="P218" i="1"/>
  <c r="C218" i="1"/>
  <c r="AE217" i="1"/>
  <c r="AC217" i="1"/>
  <c r="P217" i="1"/>
  <c r="C217" i="1"/>
  <c r="AE216" i="1"/>
  <c r="AC216" i="1"/>
  <c r="P216" i="1"/>
  <c r="C216" i="1"/>
  <c r="AE215" i="1"/>
  <c r="AC215" i="1"/>
  <c r="P215" i="1"/>
  <c r="C215" i="1"/>
  <c r="AE214" i="1"/>
  <c r="AC214" i="1"/>
  <c r="P214" i="1"/>
  <c r="C214" i="1"/>
  <c r="AE213" i="1"/>
  <c r="AC213" i="1"/>
  <c r="P213" i="1"/>
  <c r="C213" i="1"/>
  <c r="AE212" i="1"/>
  <c r="AC212" i="1"/>
  <c r="P212" i="1"/>
  <c r="C212" i="1"/>
  <c r="AE207" i="1"/>
  <c r="AC207" i="1"/>
  <c r="V207" i="1"/>
  <c r="P207" i="1"/>
  <c r="C207" i="1"/>
  <c r="AE205" i="1"/>
  <c r="AC205" i="1"/>
  <c r="T205" i="1"/>
  <c r="T204" i="1" s="1"/>
  <c r="V204" i="1" s="1"/>
  <c r="P205" i="1"/>
  <c r="C205" i="1"/>
  <c r="AE204" i="1"/>
  <c r="AC204" i="1"/>
  <c r="P204" i="1"/>
  <c r="C204" i="1"/>
  <c r="AE203" i="1"/>
  <c r="AC203" i="1"/>
  <c r="P203" i="1"/>
  <c r="C203" i="1"/>
  <c r="AE202" i="1"/>
  <c r="AC202" i="1"/>
  <c r="P202" i="1"/>
  <c r="C202" i="1"/>
  <c r="AE201" i="1"/>
  <c r="AC201" i="1"/>
  <c r="P201" i="1"/>
  <c r="C201" i="1"/>
  <c r="AE200" i="1"/>
  <c r="AC200" i="1"/>
  <c r="P200" i="1"/>
  <c r="C200" i="1"/>
  <c r="AE199" i="1"/>
  <c r="AC199" i="1"/>
  <c r="P199" i="1"/>
  <c r="C199" i="1"/>
  <c r="AE198" i="1"/>
  <c r="AC198" i="1"/>
  <c r="P198" i="1"/>
  <c r="C198" i="1"/>
  <c r="AE197" i="1"/>
  <c r="AC197" i="1"/>
  <c r="P197" i="1"/>
  <c r="C197" i="1"/>
  <c r="AE196" i="1"/>
  <c r="AC196" i="1"/>
  <c r="P196" i="1"/>
  <c r="C196" i="1"/>
  <c r="AE195" i="1"/>
  <c r="AC195" i="1"/>
  <c r="P195" i="1"/>
  <c r="C195" i="1"/>
  <c r="AE194" i="1"/>
  <c r="AC194" i="1"/>
  <c r="P194" i="1"/>
  <c r="C194" i="1"/>
  <c r="AE193" i="1"/>
  <c r="AC193" i="1"/>
  <c r="P193" i="1"/>
  <c r="C193" i="1"/>
  <c r="AE192" i="1"/>
  <c r="AC192" i="1"/>
  <c r="P192" i="1"/>
  <c r="C192" i="1"/>
  <c r="AE191" i="1"/>
  <c r="AC191" i="1"/>
  <c r="P191" i="1"/>
  <c r="C191" i="1"/>
  <c r="AE190" i="1"/>
  <c r="AC190" i="1"/>
  <c r="P190" i="1"/>
  <c r="C190" i="1"/>
  <c r="AE189" i="1"/>
  <c r="AC189" i="1"/>
  <c r="P189" i="1"/>
  <c r="C189" i="1"/>
  <c r="AE188" i="1"/>
  <c r="AC188" i="1"/>
  <c r="C188" i="1"/>
  <c r="AE183" i="1"/>
  <c r="AC183" i="1"/>
  <c r="T183" i="1"/>
  <c r="T182" i="1" s="1"/>
  <c r="V182" i="1" s="1"/>
  <c r="C183" i="1"/>
  <c r="AE182" i="1"/>
  <c r="AC182" i="1"/>
  <c r="C182" i="1"/>
  <c r="AE181" i="1"/>
  <c r="AC181" i="1"/>
  <c r="C181" i="1"/>
  <c r="AE180" i="1"/>
  <c r="AC180" i="1"/>
  <c r="C180" i="1"/>
  <c r="AE179" i="1"/>
  <c r="AC179" i="1"/>
  <c r="C179" i="1"/>
  <c r="AE178" i="1"/>
  <c r="AC178" i="1"/>
  <c r="C178" i="1"/>
  <c r="AE177" i="1"/>
  <c r="AC177" i="1"/>
  <c r="C177" i="1"/>
  <c r="AE176" i="1"/>
  <c r="AC176" i="1"/>
  <c r="C176" i="1"/>
  <c r="AE175" i="1"/>
  <c r="AC175" i="1"/>
  <c r="C175" i="1"/>
  <c r="AE174" i="1"/>
  <c r="AC174" i="1"/>
  <c r="C174" i="1"/>
  <c r="AE173" i="1"/>
  <c r="AC173" i="1"/>
  <c r="C173" i="1"/>
  <c r="AE172" i="1"/>
  <c r="AC172" i="1"/>
  <c r="C172" i="1"/>
  <c r="AE171" i="1"/>
  <c r="AC171" i="1"/>
  <c r="C171" i="1"/>
  <c r="AE170" i="1"/>
  <c r="AC170" i="1"/>
  <c r="C170" i="1"/>
  <c r="AE169" i="1"/>
  <c r="AC169" i="1"/>
  <c r="C169" i="1"/>
  <c r="AE168" i="1"/>
  <c r="AC168" i="1"/>
  <c r="C168" i="1"/>
  <c r="AE167" i="1"/>
  <c r="AC167" i="1"/>
  <c r="C167" i="1"/>
  <c r="AE166" i="1"/>
  <c r="AC166" i="1"/>
  <c r="C166" i="1"/>
  <c r="AE161" i="1"/>
  <c r="AC161" i="1"/>
  <c r="T161" i="1"/>
  <c r="C161" i="1"/>
  <c r="AE160" i="1"/>
  <c r="AC160" i="1"/>
  <c r="C160" i="1"/>
  <c r="AE159" i="1"/>
  <c r="AC159" i="1"/>
  <c r="C159" i="1"/>
  <c r="AE158" i="1"/>
  <c r="AC158" i="1"/>
  <c r="C158" i="1"/>
  <c r="AE157" i="1"/>
  <c r="AC157" i="1"/>
  <c r="C157" i="1"/>
  <c r="AE156" i="1"/>
  <c r="AC156" i="1"/>
  <c r="C156" i="1"/>
  <c r="AE155" i="1"/>
  <c r="AC155" i="1"/>
  <c r="C155" i="1"/>
  <c r="AE154" i="1"/>
  <c r="AC154" i="1"/>
  <c r="C154" i="1"/>
  <c r="AE153" i="1"/>
  <c r="AC153" i="1"/>
  <c r="C153" i="1"/>
  <c r="AE152" i="1"/>
  <c r="AC152" i="1"/>
  <c r="C152" i="1"/>
  <c r="AE151" i="1"/>
  <c r="AC151" i="1"/>
  <c r="C151" i="1"/>
  <c r="AE150" i="1"/>
  <c r="AC150" i="1"/>
  <c r="C150" i="1"/>
  <c r="AE149" i="1"/>
  <c r="AC149" i="1"/>
  <c r="C149" i="1"/>
  <c r="AE148" i="1"/>
  <c r="AC148" i="1"/>
  <c r="C148" i="1"/>
  <c r="AE147" i="1"/>
  <c r="AC147" i="1"/>
  <c r="C147" i="1"/>
  <c r="AE146" i="1"/>
  <c r="AC146" i="1"/>
  <c r="C146" i="1"/>
  <c r="AE145" i="1"/>
  <c r="AC145" i="1"/>
  <c r="C145" i="1"/>
  <c r="AE144" i="1"/>
  <c r="AC144" i="1"/>
  <c r="C144" i="1"/>
  <c r="AE139" i="1"/>
  <c r="AC139" i="1"/>
  <c r="T139" i="1"/>
  <c r="V139" i="1" s="1"/>
  <c r="C139" i="1"/>
  <c r="AE138" i="1"/>
  <c r="AC138" i="1"/>
  <c r="C138" i="1"/>
  <c r="AE137" i="1"/>
  <c r="AC137" i="1"/>
  <c r="C137" i="1"/>
  <c r="AE136" i="1"/>
  <c r="AC136" i="1"/>
  <c r="C136" i="1"/>
  <c r="AE135" i="1"/>
  <c r="AC135" i="1"/>
  <c r="C135" i="1"/>
  <c r="AE134" i="1"/>
  <c r="AC134" i="1"/>
  <c r="C134" i="1"/>
  <c r="AE133" i="1"/>
  <c r="AC133" i="1"/>
  <c r="C133" i="1"/>
  <c r="AE132" i="1"/>
  <c r="AC132" i="1"/>
  <c r="C132" i="1"/>
  <c r="AE131" i="1"/>
  <c r="AC131" i="1"/>
  <c r="C131" i="1"/>
  <c r="AE130" i="1"/>
  <c r="AC130" i="1"/>
  <c r="C130" i="1"/>
  <c r="AE129" i="1"/>
  <c r="AC129" i="1"/>
  <c r="C129" i="1"/>
  <c r="AE128" i="1"/>
  <c r="AC128" i="1"/>
  <c r="C128" i="1"/>
  <c r="AE127" i="1"/>
  <c r="AC127" i="1"/>
  <c r="C127" i="1"/>
  <c r="AE126" i="1"/>
  <c r="AC126" i="1"/>
  <c r="C126" i="1"/>
  <c r="AE125" i="1"/>
  <c r="AC125" i="1"/>
  <c r="C125" i="1"/>
  <c r="AE124" i="1"/>
  <c r="AC124" i="1"/>
  <c r="C124" i="1"/>
  <c r="AE123" i="1"/>
  <c r="AC123" i="1"/>
  <c r="C123" i="1"/>
  <c r="AE122" i="1"/>
  <c r="AC122" i="1"/>
  <c r="C122" i="1"/>
  <c r="AE117" i="1"/>
  <c r="AC117" i="1"/>
  <c r="T117" i="1"/>
  <c r="T116" i="1" s="1"/>
  <c r="C117" i="1"/>
  <c r="AE116" i="1"/>
  <c r="AC116" i="1"/>
  <c r="C116" i="1"/>
  <c r="AE115" i="1"/>
  <c r="AC115" i="1"/>
  <c r="C115" i="1"/>
  <c r="AE114" i="1"/>
  <c r="AC114" i="1"/>
  <c r="C114" i="1"/>
  <c r="AE113" i="1"/>
  <c r="AC113" i="1"/>
  <c r="C113" i="1"/>
  <c r="AE112" i="1"/>
  <c r="AC112" i="1"/>
  <c r="C112" i="1"/>
  <c r="AE111" i="1"/>
  <c r="AC111" i="1"/>
  <c r="C111" i="1"/>
  <c r="AE110" i="1"/>
  <c r="AC110" i="1"/>
  <c r="C110" i="1"/>
  <c r="AE109" i="1"/>
  <c r="AC109" i="1"/>
  <c r="C109" i="1"/>
  <c r="AE108" i="1"/>
  <c r="AC108" i="1"/>
  <c r="C108" i="1"/>
  <c r="AE107" i="1"/>
  <c r="AC107" i="1"/>
  <c r="C107" i="1"/>
  <c r="AE106" i="1"/>
  <c r="AC106" i="1"/>
  <c r="C106" i="1"/>
  <c r="AE105" i="1"/>
  <c r="AC105" i="1"/>
  <c r="C105" i="1"/>
  <c r="AE104" i="1"/>
  <c r="AC104" i="1"/>
  <c r="C104" i="1"/>
  <c r="AE103" i="1"/>
  <c r="AC103" i="1"/>
  <c r="C103" i="1"/>
  <c r="AE102" i="1"/>
  <c r="AC102" i="1"/>
  <c r="C102" i="1"/>
  <c r="AE101" i="1"/>
  <c r="AC101" i="1"/>
  <c r="C101" i="1"/>
  <c r="AE100" i="1"/>
  <c r="AC100" i="1"/>
  <c r="C100" i="1"/>
  <c r="AE95" i="1"/>
  <c r="AC95" i="1"/>
  <c r="T95" i="1"/>
  <c r="T94" i="1" s="1"/>
  <c r="V94" i="1" s="1"/>
  <c r="C95" i="1"/>
  <c r="AE94" i="1"/>
  <c r="AC94" i="1"/>
  <c r="C94" i="1"/>
  <c r="AE93" i="1"/>
  <c r="AC93" i="1"/>
  <c r="C93" i="1"/>
  <c r="AE92" i="1"/>
  <c r="AC92" i="1"/>
  <c r="C92" i="1"/>
  <c r="AE91" i="1"/>
  <c r="AC91" i="1"/>
  <c r="C91" i="1"/>
  <c r="AE90" i="1"/>
  <c r="AC90" i="1"/>
  <c r="C90" i="1"/>
  <c r="AE89" i="1"/>
  <c r="AC89" i="1"/>
  <c r="C89" i="1"/>
  <c r="AE88" i="1"/>
  <c r="AC88" i="1"/>
  <c r="C88" i="1"/>
  <c r="AE87" i="1"/>
  <c r="AC87" i="1"/>
  <c r="C87" i="1"/>
  <c r="AE86" i="1"/>
  <c r="AC86" i="1"/>
  <c r="C86" i="1"/>
  <c r="AE85" i="1"/>
  <c r="AC85" i="1"/>
  <c r="C85" i="1"/>
  <c r="AE84" i="1"/>
  <c r="AC84" i="1"/>
  <c r="C84" i="1"/>
  <c r="AE83" i="1"/>
  <c r="AC83" i="1"/>
  <c r="C83" i="1"/>
  <c r="AE82" i="1"/>
  <c r="AC82" i="1"/>
  <c r="C82" i="1"/>
  <c r="AE81" i="1"/>
  <c r="AC81" i="1"/>
  <c r="C81" i="1"/>
  <c r="AE80" i="1"/>
  <c r="AC80" i="1"/>
  <c r="C80" i="1"/>
  <c r="AE79" i="1"/>
  <c r="AC79" i="1"/>
  <c r="C79" i="1"/>
  <c r="AE78" i="1"/>
  <c r="AC78" i="1"/>
  <c r="C78" i="1"/>
  <c r="AE73" i="1"/>
  <c r="AC73" i="1"/>
  <c r="T73" i="1"/>
  <c r="V73" i="1" s="1"/>
  <c r="C73" i="1"/>
  <c r="AE72" i="1"/>
  <c r="AC72" i="1"/>
  <c r="C72" i="1"/>
  <c r="AE71" i="1"/>
  <c r="AC71" i="1"/>
  <c r="C71" i="1"/>
  <c r="AE70" i="1"/>
  <c r="AC70" i="1"/>
  <c r="C70" i="1"/>
  <c r="AE69" i="1"/>
  <c r="AC69" i="1"/>
  <c r="C69" i="1"/>
  <c r="AE68" i="1"/>
  <c r="AC68" i="1"/>
  <c r="C68" i="1"/>
  <c r="AE67" i="1"/>
  <c r="AC67" i="1"/>
  <c r="C67" i="1"/>
  <c r="AE66" i="1"/>
  <c r="AC66" i="1"/>
  <c r="C66" i="1"/>
  <c r="AE65" i="1"/>
  <c r="AC65" i="1"/>
  <c r="C65" i="1"/>
  <c r="AE64" i="1"/>
  <c r="AC64" i="1"/>
  <c r="C64" i="1"/>
  <c r="AE63" i="1"/>
  <c r="AC63" i="1"/>
  <c r="C63" i="1"/>
  <c r="AE62" i="1"/>
  <c r="AC62" i="1"/>
  <c r="C62" i="1"/>
  <c r="AE61" i="1"/>
  <c r="AC61" i="1"/>
  <c r="C61" i="1"/>
  <c r="AE60" i="1"/>
  <c r="AC60" i="1"/>
  <c r="C60" i="1"/>
  <c r="AE59" i="1"/>
  <c r="AC59" i="1"/>
  <c r="C59" i="1"/>
  <c r="AE58" i="1"/>
  <c r="AC58" i="1"/>
  <c r="C58" i="1"/>
  <c r="AE57" i="1"/>
  <c r="AC57" i="1"/>
  <c r="C57" i="1"/>
  <c r="AE56" i="1"/>
  <c r="AC56" i="1"/>
  <c r="C56" i="1"/>
  <c r="AE55" i="1"/>
  <c r="AC55" i="1"/>
  <c r="C55" i="1"/>
  <c r="AE50" i="1"/>
  <c r="AC50" i="1"/>
  <c r="V50" i="1"/>
  <c r="C50" i="1"/>
  <c r="AE49" i="1"/>
  <c r="AC49" i="1"/>
  <c r="T49" i="1"/>
  <c r="V49" i="1" s="1"/>
  <c r="C49" i="1"/>
  <c r="AE48" i="1"/>
  <c r="AC48" i="1"/>
  <c r="C48" i="1"/>
  <c r="AE47" i="1"/>
  <c r="AC47" i="1"/>
  <c r="C47" i="1"/>
  <c r="AE46" i="1"/>
  <c r="AC46" i="1"/>
  <c r="C46" i="1"/>
  <c r="AE45" i="1"/>
  <c r="AC45" i="1"/>
  <c r="C45" i="1"/>
  <c r="AE44" i="1"/>
  <c r="AC44" i="1"/>
  <c r="C44" i="1"/>
  <c r="AE43" i="1"/>
  <c r="AC43" i="1"/>
  <c r="C43" i="1"/>
  <c r="AE38" i="1"/>
  <c r="AC38" i="1"/>
  <c r="T38" i="1"/>
  <c r="V38" i="1" s="1"/>
  <c r="C38" i="1"/>
  <c r="AE37" i="1"/>
  <c r="AC37" i="1"/>
  <c r="C37" i="1"/>
  <c r="AE36" i="1"/>
  <c r="AC36" i="1"/>
  <c r="C36" i="1"/>
  <c r="AE35" i="1"/>
  <c r="AC35" i="1"/>
  <c r="C35" i="1"/>
  <c r="AE34" i="1"/>
  <c r="AC34" i="1"/>
  <c r="C34" i="1"/>
  <c r="AE33" i="1"/>
  <c r="AC33" i="1"/>
  <c r="C33" i="1"/>
  <c r="AE32" i="1"/>
  <c r="AC32" i="1"/>
  <c r="C32" i="1"/>
  <c r="AE27" i="1"/>
  <c r="AC27" i="1"/>
  <c r="C27" i="1"/>
  <c r="AE26" i="1"/>
  <c r="AC26" i="1"/>
  <c r="T26" i="1"/>
  <c r="C26" i="1"/>
  <c r="AE25" i="1"/>
  <c r="AC25" i="1"/>
  <c r="C25" i="1"/>
  <c r="AE24" i="1"/>
  <c r="AC24" i="1"/>
  <c r="C24" i="1"/>
  <c r="AE23" i="1"/>
  <c r="AC23" i="1"/>
  <c r="C23" i="1"/>
  <c r="AE22" i="1"/>
  <c r="AC22" i="1"/>
  <c r="C22" i="1"/>
  <c r="AE21" i="1"/>
  <c r="AC21" i="1"/>
  <c r="C21" i="1"/>
  <c r="AE20" i="1"/>
  <c r="AC20" i="1"/>
  <c r="C20" i="1"/>
  <c r="AE15" i="1"/>
  <c r="AC15" i="1"/>
  <c r="T15" i="1"/>
  <c r="V15" i="1" s="1"/>
  <c r="P15" i="1"/>
  <c r="AE14" i="1"/>
  <c r="AC14" i="1"/>
  <c r="P14" i="1"/>
  <c r="C14" i="1"/>
  <c r="AE13" i="1"/>
  <c r="AC13" i="1"/>
  <c r="P13" i="1"/>
  <c r="C13" i="1"/>
  <c r="AE12" i="1"/>
  <c r="AC12" i="1"/>
  <c r="P12" i="1"/>
  <c r="C12" i="1"/>
  <c r="AE11" i="1"/>
  <c r="AC11" i="1"/>
  <c r="P11" i="1"/>
  <c r="C11" i="1"/>
  <c r="AE10" i="1"/>
  <c r="AC10" i="1"/>
  <c r="P10" i="1"/>
  <c r="C10" i="1"/>
  <c r="AE9" i="1"/>
  <c r="AC9" i="1"/>
  <c r="P9" i="1"/>
  <c r="C9" i="1"/>
  <c r="AC8" i="1"/>
  <c r="P8" i="1"/>
  <c r="C8" i="1"/>
  <c r="P622" i="1" l="1"/>
  <c r="P674" i="1"/>
  <c r="P649" i="1"/>
  <c r="P623" i="1"/>
  <c r="P597" i="1"/>
  <c r="P571" i="1"/>
  <c r="P545" i="1"/>
  <c r="V542" i="1"/>
  <c r="V487" i="1"/>
  <c r="P487" i="1"/>
  <c r="P485" i="1"/>
  <c r="P648" i="1"/>
  <c r="T371" i="1"/>
  <c r="T370" i="1" s="1"/>
  <c r="V370" i="1" s="1"/>
  <c r="V474" i="1"/>
  <c r="P488" i="1"/>
  <c r="V515" i="1"/>
  <c r="V596" i="1"/>
  <c r="T277" i="1"/>
  <c r="V277" i="1" s="1"/>
  <c r="V543" i="1"/>
  <c r="P516" i="1"/>
  <c r="V528" i="1"/>
  <c r="V569" i="1"/>
  <c r="P530" i="1"/>
  <c r="T392" i="1"/>
  <c r="V392" i="1" s="1"/>
  <c r="T348" i="1"/>
  <c r="V348" i="1" s="1"/>
  <c r="V395" i="1"/>
  <c r="P570" i="1"/>
  <c r="V230" i="1"/>
  <c r="V394" i="1"/>
  <c r="T440" i="1"/>
  <c r="T439" i="1" s="1"/>
  <c r="V439" i="1" s="1"/>
  <c r="V595" i="1"/>
  <c r="V544" i="1"/>
  <c r="P595" i="1"/>
  <c r="T500" i="1"/>
  <c r="T593" i="1"/>
  <c r="T592" i="1" s="1"/>
  <c r="V594" i="1"/>
  <c r="V473" i="1"/>
  <c r="T472" i="1"/>
  <c r="V472" i="1" s="1"/>
  <c r="V205" i="1"/>
  <c r="V117" i="1"/>
  <c r="V647" i="1"/>
  <c r="V529" i="1"/>
  <c r="T253" i="1"/>
  <c r="V253" i="1" s="1"/>
  <c r="V95" i="1"/>
  <c r="T486" i="1"/>
  <c r="V486" i="1" s="1"/>
  <c r="V183" i="1"/>
  <c r="T48" i="1"/>
  <c r="V48" i="1" s="1"/>
  <c r="T115" i="1"/>
  <c r="V115" i="1" s="1"/>
  <c r="V116" i="1"/>
  <c r="T513" i="1"/>
  <c r="T512" i="1" s="1"/>
  <c r="V514" i="1"/>
  <c r="V619" i="1"/>
  <c r="T37" i="1"/>
  <c r="T181" i="1"/>
  <c r="V181" i="1" s="1"/>
  <c r="T322" i="1"/>
  <c r="V322" i="1" s="1"/>
  <c r="T203" i="1"/>
  <c r="V646" i="1"/>
  <c r="T463" i="1"/>
  <c r="V621" i="1"/>
  <c r="T138" i="1"/>
  <c r="V324" i="1"/>
  <c r="T617" i="1"/>
  <c r="V618" i="1"/>
  <c r="T25" i="1"/>
  <c r="T27" i="1"/>
  <c r="V27" i="1" s="1"/>
  <c r="V26" i="1"/>
  <c r="T644" i="1"/>
  <c r="V645" i="1"/>
  <c r="T14" i="1"/>
  <c r="T566" i="1"/>
  <c r="V567" i="1"/>
  <c r="T93" i="1"/>
  <c r="V229" i="1"/>
  <c r="T228" i="1"/>
  <c r="T300" i="1"/>
  <c r="V301" i="1"/>
  <c r="V161" i="1"/>
  <c r="T160" i="1"/>
  <c r="T672" i="1"/>
  <c r="V673" i="1"/>
  <c r="P620" i="1"/>
  <c r="V620" i="1"/>
  <c r="T541" i="1"/>
  <c r="T72" i="1"/>
  <c r="P568" i="1"/>
  <c r="V568" i="1"/>
  <c r="T527" i="1"/>
  <c r="T417" i="1"/>
  <c r="P642" i="1"/>
  <c r="T369" i="1" l="1"/>
  <c r="V369" i="1" s="1"/>
  <c r="V371" i="1"/>
  <c r="T47" i="1"/>
  <c r="V47" i="1" s="1"/>
  <c r="T321" i="1"/>
  <c r="T320" i="1" s="1"/>
  <c r="T276" i="1"/>
  <c r="V276" i="1" s="1"/>
  <c r="T391" i="1"/>
  <c r="T390" i="1" s="1"/>
  <c r="T347" i="1"/>
  <c r="V347" i="1" s="1"/>
  <c r="V440" i="1"/>
  <c r="T438" i="1"/>
  <c r="V438" i="1" s="1"/>
  <c r="T471" i="1"/>
  <c r="V471" i="1" s="1"/>
  <c r="T485" i="1"/>
  <c r="T114" i="1"/>
  <c r="T113" i="1" s="1"/>
  <c r="T499" i="1"/>
  <c r="V500" i="1"/>
  <c r="V593" i="1"/>
  <c r="V513" i="1"/>
  <c r="T252" i="1"/>
  <c r="T251" i="1" s="1"/>
  <c r="V138" i="1"/>
  <c r="T137" i="1"/>
  <c r="T462" i="1"/>
  <c r="V463" i="1"/>
  <c r="V203" i="1"/>
  <c r="T202" i="1"/>
  <c r="V592" i="1"/>
  <c r="T591" i="1"/>
  <c r="T180" i="1"/>
  <c r="V180" i="1" s="1"/>
  <c r="V37" i="1"/>
  <c r="T36" i="1"/>
  <c r="V541" i="1"/>
  <c r="T540" i="1"/>
  <c r="T299" i="1"/>
  <c r="V300" i="1"/>
  <c r="T71" i="1"/>
  <c r="V72" i="1"/>
  <c r="V566" i="1"/>
  <c r="T565" i="1"/>
  <c r="T416" i="1"/>
  <c r="V417" i="1"/>
  <c r="T526" i="1"/>
  <c r="V527" i="1"/>
  <c r="V228" i="1"/>
  <c r="T227" i="1"/>
  <c r="V25" i="1"/>
  <c r="T24" i="1"/>
  <c r="V93" i="1"/>
  <c r="T92" i="1"/>
  <c r="T13" i="1"/>
  <c r="V14" i="1"/>
  <c r="V160" i="1"/>
  <c r="T159" i="1"/>
  <c r="T511" i="1"/>
  <c r="V512" i="1"/>
  <c r="V644" i="1"/>
  <c r="T643" i="1"/>
  <c r="T671" i="1"/>
  <c r="V672" i="1"/>
  <c r="V617" i="1"/>
  <c r="T616" i="1"/>
  <c r="T368" i="1" l="1"/>
  <c r="T367" i="1" s="1"/>
  <c r="T484" i="1"/>
  <c r="V484" i="1" s="1"/>
  <c r="V483" i="1" s="1"/>
  <c r="V482" i="1" s="1"/>
  <c r="V481" i="1" s="1"/>
  <c r="V480" i="1" s="1"/>
  <c r="V479" i="1" s="1"/>
  <c r="V478" i="1" s="1"/>
  <c r="V477" i="1" s="1"/>
  <c r="V476" i="1" s="1"/>
  <c r="V485" i="1"/>
  <c r="T46" i="1"/>
  <c r="T45" i="1" s="1"/>
  <c r="V321" i="1"/>
  <c r="T275" i="1"/>
  <c r="V275" i="1" s="1"/>
  <c r="V391" i="1"/>
  <c r="T179" i="1"/>
  <c r="V179" i="1" s="1"/>
  <c r="T346" i="1"/>
  <c r="T345" i="1" s="1"/>
  <c r="V114" i="1"/>
  <c r="T437" i="1"/>
  <c r="V437" i="1" s="1"/>
  <c r="T470" i="1"/>
  <c r="T469" i="1" s="1"/>
  <c r="T498" i="1"/>
  <c r="V499" i="1"/>
  <c r="V252" i="1"/>
  <c r="V202" i="1"/>
  <c r="T201" i="1"/>
  <c r="V462" i="1"/>
  <c r="T461" i="1"/>
  <c r="T136" i="1"/>
  <c r="V137" i="1"/>
  <c r="V591" i="1"/>
  <c r="T590" i="1"/>
  <c r="V36" i="1"/>
  <c r="T35" i="1"/>
  <c r="T70" i="1"/>
  <c r="V71" i="1"/>
  <c r="V92" i="1"/>
  <c r="T91" i="1"/>
  <c r="T670" i="1"/>
  <c r="V671" i="1"/>
  <c r="V526" i="1"/>
  <c r="T525" i="1"/>
  <c r="V320" i="1"/>
  <c r="T319" i="1"/>
  <c r="T642" i="1"/>
  <c r="V643" i="1"/>
  <c r="T12" i="1"/>
  <c r="V12" i="1" s="1"/>
  <c r="V13" i="1"/>
  <c r="T250" i="1"/>
  <c r="V251" i="1"/>
  <c r="V113" i="1"/>
  <c r="T112" i="1"/>
  <c r="T415" i="1"/>
  <c r="V416" i="1"/>
  <c r="V511" i="1"/>
  <c r="T510" i="1"/>
  <c r="V390" i="1"/>
  <c r="T389" i="1"/>
  <c r="T539" i="1"/>
  <c r="V540" i="1"/>
  <c r="T615" i="1"/>
  <c r="V616" i="1"/>
  <c r="V299" i="1"/>
  <c r="T298" i="1"/>
  <c r="V159" i="1"/>
  <c r="T158" i="1"/>
  <c r="V24" i="1"/>
  <c r="T23" i="1"/>
  <c r="T226" i="1"/>
  <c r="V227" i="1"/>
  <c r="T564" i="1"/>
  <c r="V565" i="1"/>
  <c r="V368" i="1" l="1"/>
  <c r="T483" i="1"/>
  <c r="T482" i="1" s="1"/>
  <c r="V470" i="1"/>
  <c r="T436" i="1"/>
  <c r="V436" i="1" s="1"/>
  <c r="T274" i="1"/>
  <c r="T273" i="1" s="1"/>
  <c r="V46" i="1"/>
  <c r="T178" i="1"/>
  <c r="T177" i="1" s="1"/>
  <c r="V346" i="1"/>
  <c r="V498" i="1"/>
  <c r="T497" i="1"/>
  <c r="T34" i="1"/>
  <c r="V35" i="1"/>
  <c r="V590" i="1"/>
  <c r="T589" i="1"/>
  <c r="T135" i="1"/>
  <c r="V136" i="1"/>
  <c r="V461" i="1"/>
  <c r="T460" i="1"/>
  <c r="V201" i="1"/>
  <c r="T200" i="1"/>
  <c r="V367" i="1"/>
  <c r="T366" i="1"/>
  <c r="V389" i="1"/>
  <c r="T388" i="1"/>
  <c r="V158" i="1"/>
  <c r="T157" i="1"/>
  <c r="T11" i="1"/>
  <c r="V23" i="1"/>
  <c r="T22" i="1"/>
  <c r="T509" i="1"/>
  <c r="V510" i="1"/>
  <c r="T90" i="1"/>
  <c r="V91" i="1"/>
  <c r="V345" i="1"/>
  <c r="T344" i="1"/>
  <c r="T297" i="1"/>
  <c r="V298" i="1"/>
  <c r="T69" i="1"/>
  <c r="V70" i="1"/>
  <c r="T414" i="1"/>
  <c r="V415" i="1"/>
  <c r="V615" i="1"/>
  <c r="T614" i="1"/>
  <c r="V469" i="1"/>
  <c r="T468" i="1"/>
  <c r="V525" i="1"/>
  <c r="T524" i="1"/>
  <c r="T563" i="1"/>
  <c r="V564" i="1"/>
  <c r="T111" i="1"/>
  <c r="V112" i="1"/>
  <c r="T225" i="1"/>
  <c r="V226" i="1"/>
  <c r="T669" i="1"/>
  <c r="V670" i="1"/>
  <c r="T538" i="1"/>
  <c r="V539" i="1"/>
  <c r="V250" i="1"/>
  <c r="T249" i="1"/>
  <c r="T641" i="1"/>
  <c r="V642" i="1"/>
  <c r="V319" i="1"/>
  <c r="T318" i="1"/>
  <c r="T44" i="1"/>
  <c r="V45" i="1"/>
  <c r="T435" i="1" l="1"/>
  <c r="V435" i="1" s="1"/>
  <c r="V274" i="1"/>
  <c r="V178" i="1"/>
  <c r="V497" i="1"/>
  <c r="T496" i="1"/>
  <c r="V273" i="1"/>
  <c r="T272" i="1"/>
  <c r="T199" i="1"/>
  <c r="V200" i="1"/>
  <c r="V460" i="1"/>
  <c r="T459" i="1"/>
  <c r="V34" i="1"/>
  <c r="T33" i="1"/>
  <c r="T134" i="1"/>
  <c r="V135" i="1"/>
  <c r="V589" i="1"/>
  <c r="T588" i="1"/>
  <c r="V366" i="1"/>
  <c r="T365" i="1"/>
  <c r="T89" i="1"/>
  <c r="V90" i="1"/>
  <c r="T523" i="1"/>
  <c r="V524" i="1"/>
  <c r="T508" i="1"/>
  <c r="V509" i="1"/>
  <c r="T43" i="1"/>
  <c r="T42" i="1" s="1"/>
  <c r="T41" i="1" s="1"/>
  <c r="V44" i="1"/>
  <c r="V318" i="1"/>
  <c r="T317" i="1"/>
  <c r="T613" i="1"/>
  <c r="V614" i="1"/>
  <c r="V249" i="1"/>
  <c r="T248" i="1"/>
  <c r="V388" i="1"/>
  <c r="T387" i="1"/>
  <c r="T562" i="1"/>
  <c r="V563" i="1"/>
  <c r="V414" i="1"/>
  <c r="T413" i="1"/>
  <c r="T481" i="1"/>
  <c r="V538" i="1"/>
  <c r="T537" i="1"/>
  <c r="T176" i="1"/>
  <c r="V177" i="1"/>
  <c r="V468" i="1"/>
  <c r="T467" i="1"/>
  <c r="T21" i="1"/>
  <c r="V22" i="1"/>
  <c r="T668" i="1"/>
  <c r="V669" i="1"/>
  <c r="V69" i="1"/>
  <c r="T68" i="1"/>
  <c r="T224" i="1"/>
  <c r="V225" i="1"/>
  <c r="T296" i="1"/>
  <c r="V297" i="1"/>
  <c r="V11" i="1"/>
  <c r="T10" i="1"/>
  <c r="T343" i="1"/>
  <c r="V344" i="1"/>
  <c r="V157" i="1"/>
  <c r="T156" i="1"/>
  <c r="T640" i="1"/>
  <c r="V641" i="1"/>
  <c r="V111" i="1"/>
  <c r="T110" i="1"/>
  <c r="V41" i="1" l="1"/>
  <c r="T40" i="1"/>
  <c r="T39" i="1" s="1"/>
  <c r="V39" i="1" s="1"/>
  <c r="T434" i="1"/>
  <c r="T433" i="1" s="1"/>
  <c r="T495" i="1"/>
  <c r="T494" i="1" s="1"/>
  <c r="T493" i="1" s="1"/>
  <c r="T492" i="1" s="1"/>
  <c r="T491" i="1" s="1"/>
  <c r="T490" i="1" s="1"/>
  <c r="T489" i="1" s="1"/>
  <c r="V496" i="1"/>
  <c r="T32" i="1"/>
  <c r="V33" i="1"/>
  <c r="T198" i="1"/>
  <c r="V199" i="1"/>
  <c r="V459" i="1"/>
  <c r="T458" i="1"/>
  <c r="T364" i="1"/>
  <c r="V365" i="1"/>
  <c r="T587" i="1"/>
  <c r="V588" i="1"/>
  <c r="T133" i="1"/>
  <c r="V134" i="1"/>
  <c r="T271" i="1"/>
  <c r="V272" i="1"/>
  <c r="T466" i="1"/>
  <c r="V466" i="1" s="1"/>
  <c r="V467" i="1"/>
  <c r="V296" i="1"/>
  <c r="T295" i="1"/>
  <c r="V110" i="1"/>
  <c r="T109" i="1"/>
  <c r="V224" i="1"/>
  <c r="T223" i="1"/>
  <c r="V508" i="1"/>
  <c r="T507" i="1"/>
  <c r="V413" i="1"/>
  <c r="T412" i="1"/>
  <c r="T386" i="1"/>
  <c r="V387" i="1"/>
  <c r="T639" i="1"/>
  <c r="V640" i="1"/>
  <c r="V43" i="1"/>
  <c r="V42" i="1"/>
  <c r="T561" i="1"/>
  <c r="V562" i="1"/>
  <c r="T522" i="1"/>
  <c r="V523" i="1"/>
  <c r="V156" i="1"/>
  <c r="T155" i="1"/>
  <c r="V68" i="1"/>
  <c r="T67" i="1"/>
  <c r="T247" i="1"/>
  <c r="V248" i="1"/>
  <c r="T175" i="1"/>
  <c r="V176" i="1"/>
  <c r="V537" i="1"/>
  <c r="T536" i="1"/>
  <c r="T342" i="1"/>
  <c r="V343" i="1"/>
  <c r="T667" i="1"/>
  <c r="V668" i="1"/>
  <c r="T612" i="1"/>
  <c r="V613" i="1"/>
  <c r="T88" i="1"/>
  <c r="V89" i="1"/>
  <c r="V10" i="1"/>
  <c r="T9" i="1"/>
  <c r="V9" i="1" s="1"/>
  <c r="V317" i="1"/>
  <c r="T316" i="1"/>
  <c r="V21" i="1"/>
  <c r="T20" i="1"/>
  <c r="T480" i="1"/>
  <c r="V40" i="1" l="1"/>
  <c r="F39" i="5"/>
  <c r="V434" i="1"/>
  <c r="V133" i="1"/>
  <c r="T132" i="1"/>
  <c r="V587" i="1"/>
  <c r="T586" i="1"/>
  <c r="V364" i="1"/>
  <c r="T363" i="1"/>
  <c r="V458" i="1"/>
  <c r="T457" i="1"/>
  <c r="V198" i="1"/>
  <c r="T197" i="1"/>
  <c r="T270" i="1"/>
  <c r="V271" i="1"/>
  <c r="T31" i="1"/>
  <c r="V32" i="1"/>
  <c r="T432" i="1"/>
  <c r="V433" i="1"/>
  <c r="T611" i="1"/>
  <c r="V612" i="1"/>
  <c r="V507" i="1"/>
  <c r="T506" i="1"/>
  <c r="T222" i="1"/>
  <c r="V223" i="1"/>
  <c r="T341" i="1"/>
  <c r="V342" i="1"/>
  <c r="V522" i="1"/>
  <c r="T521" i="1"/>
  <c r="T385" i="1"/>
  <c r="V386" i="1"/>
  <c r="V175" i="1"/>
  <c r="T174" i="1"/>
  <c r="V20" i="1"/>
  <c r="T19" i="1"/>
  <c r="V155" i="1"/>
  <c r="T154" i="1"/>
  <c r="T666" i="1"/>
  <c r="V667" i="1"/>
  <c r="V639" i="1"/>
  <c r="T638" i="1"/>
  <c r="T315" i="1"/>
  <c r="V316" i="1"/>
  <c r="T535" i="1"/>
  <c r="V536" i="1"/>
  <c r="T108" i="1"/>
  <c r="V109" i="1"/>
  <c r="T8" i="1"/>
  <c r="V8" i="1" s="1"/>
  <c r="T294" i="1"/>
  <c r="V295" i="1"/>
  <c r="V561" i="1"/>
  <c r="T560" i="1"/>
  <c r="V412" i="1"/>
  <c r="T411" i="1"/>
  <c r="T87" i="1"/>
  <c r="V88" i="1"/>
  <c r="T246" i="1"/>
  <c r="V247" i="1"/>
  <c r="T479" i="1"/>
  <c r="T478" i="1" s="1"/>
  <c r="T477" i="1" s="1"/>
  <c r="T476" i="1" s="1"/>
  <c r="V67" i="1"/>
  <c r="T66" i="1"/>
  <c r="V506" i="1" l="1"/>
  <c r="T505" i="1"/>
  <c r="V31" i="1"/>
  <c r="T30" i="1"/>
  <c r="V19" i="1"/>
  <c r="T18" i="1"/>
  <c r="T17" i="1" s="1"/>
  <c r="T16" i="1" s="1"/>
  <c r="T7" i="1"/>
  <c r="V7" i="1" s="1"/>
  <c r="V270" i="1"/>
  <c r="T269" i="1"/>
  <c r="T196" i="1"/>
  <c r="V197" i="1"/>
  <c r="V363" i="1"/>
  <c r="T362" i="1"/>
  <c r="V457" i="1"/>
  <c r="T456" i="1"/>
  <c r="T585" i="1"/>
  <c r="V586" i="1"/>
  <c r="T131" i="1"/>
  <c r="V132" i="1"/>
  <c r="V315" i="1"/>
  <c r="T314" i="1"/>
  <c r="V154" i="1"/>
  <c r="T153" i="1"/>
  <c r="T245" i="1"/>
  <c r="V246" i="1"/>
  <c r="T340" i="1"/>
  <c r="V341" i="1"/>
  <c r="T431" i="1"/>
  <c r="V432" i="1"/>
  <c r="V108" i="1"/>
  <c r="T107" i="1"/>
  <c r="T86" i="1"/>
  <c r="V87" i="1"/>
  <c r="T534" i="1"/>
  <c r="V535" i="1"/>
  <c r="V222" i="1"/>
  <c r="T221" i="1"/>
  <c r="T637" i="1"/>
  <c r="V638" i="1"/>
  <c r="T410" i="1"/>
  <c r="V411" i="1"/>
  <c r="V66" i="1"/>
  <c r="T65" i="1"/>
  <c r="T559" i="1"/>
  <c r="V560" i="1"/>
  <c r="V174" i="1"/>
  <c r="T173" i="1"/>
  <c r="T293" i="1"/>
  <c r="V294" i="1"/>
  <c r="V385" i="1"/>
  <c r="T384" i="1"/>
  <c r="T520" i="1"/>
  <c r="V521" i="1"/>
  <c r="V666" i="1"/>
  <c r="T665" i="1"/>
  <c r="V611" i="1"/>
  <c r="T610" i="1"/>
  <c r="V505" i="1" l="1"/>
  <c r="T504" i="1"/>
  <c r="V504" i="1" s="1"/>
  <c r="V30" i="1"/>
  <c r="T29" i="1"/>
  <c r="T28" i="1" s="1"/>
  <c r="V18" i="1"/>
  <c r="V534" i="1"/>
  <c r="T533" i="1"/>
  <c r="V520" i="1"/>
  <c r="T519" i="1"/>
  <c r="T6" i="1"/>
  <c r="V6" i="1" s="1"/>
  <c r="V131" i="1"/>
  <c r="T130" i="1"/>
  <c r="T584" i="1"/>
  <c r="V585" i="1"/>
  <c r="T455" i="1"/>
  <c r="V456" i="1"/>
  <c r="V196" i="1"/>
  <c r="T195" i="1"/>
  <c r="T361" i="1"/>
  <c r="V362" i="1"/>
  <c r="T268" i="1"/>
  <c r="V269" i="1"/>
  <c r="V173" i="1"/>
  <c r="T172" i="1"/>
  <c r="V559" i="1"/>
  <c r="T558" i="1"/>
  <c r="T430" i="1"/>
  <c r="V431" i="1"/>
  <c r="T664" i="1"/>
  <c r="V665" i="1"/>
  <c r="V65" i="1"/>
  <c r="T64" i="1"/>
  <c r="T339" i="1"/>
  <c r="V340" i="1"/>
  <c r="T409" i="1"/>
  <c r="V410" i="1"/>
  <c r="T85" i="1"/>
  <c r="V86" i="1"/>
  <c r="V245" i="1"/>
  <c r="T244" i="1"/>
  <c r="T383" i="1"/>
  <c r="V384" i="1"/>
  <c r="T106" i="1"/>
  <c r="V107" i="1"/>
  <c r="T636" i="1"/>
  <c r="V637" i="1"/>
  <c r="T152" i="1"/>
  <c r="V153" i="1"/>
  <c r="V610" i="1"/>
  <c r="T609" i="1"/>
  <c r="T220" i="1"/>
  <c r="V221" i="1"/>
  <c r="T313" i="1"/>
  <c r="V314" i="1"/>
  <c r="V293" i="1"/>
  <c r="T292" i="1"/>
  <c r="V533" i="1" l="1"/>
  <c r="T532" i="1"/>
  <c r="V519" i="1"/>
  <c r="T518" i="1"/>
  <c r="T503" i="1"/>
  <c r="V503" i="1" s="1"/>
  <c r="V29" i="1"/>
  <c r="V17" i="1"/>
  <c r="T5" i="1"/>
  <c r="T4" i="1" s="1"/>
  <c r="T360" i="1"/>
  <c r="V361" i="1"/>
  <c r="V455" i="1"/>
  <c r="T454" i="1"/>
  <c r="T194" i="1"/>
  <c r="V195" i="1"/>
  <c r="T129" i="1"/>
  <c r="V130" i="1"/>
  <c r="T267" i="1"/>
  <c r="V268" i="1"/>
  <c r="V584" i="1"/>
  <c r="T583" i="1"/>
  <c r="V339" i="1"/>
  <c r="T338" i="1"/>
  <c r="T608" i="1"/>
  <c r="V609" i="1"/>
  <c r="T635" i="1"/>
  <c r="V636" i="1"/>
  <c r="T84" i="1"/>
  <c r="V85" i="1"/>
  <c r="V152" i="1"/>
  <c r="T151" i="1"/>
  <c r="T408" i="1"/>
  <c r="V409" i="1"/>
  <c r="T429" i="1"/>
  <c r="V430" i="1"/>
  <c r="T663" i="1"/>
  <c r="V664" i="1"/>
  <c r="V292" i="1"/>
  <c r="T291" i="1"/>
  <c r="T557" i="1"/>
  <c r="V558" i="1"/>
  <c r="V106" i="1"/>
  <c r="T105" i="1"/>
  <c r="T312" i="1"/>
  <c r="V313" i="1"/>
  <c r="T382" i="1"/>
  <c r="V383" i="1"/>
  <c r="V244" i="1"/>
  <c r="T243" i="1"/>
  <c r="T63" i="1"/>
  <c r="V64" i="1"/>
  <c r="V172" i="1"/>
  <c r="T171" i="1"/>
  <c r="T219" i="1"/>
  <c r="V220" i="1"/>
  <c r="T517" i="1" l="1"/>
  <c r="V517" i="1" s="1"/>
  <c r="V518" i="1"/>
  <c r="T531" i="1"/>
  <c r="V531" i="1" s="1"/>
  <c r="V532" i="1"/>
  <c r="V5" i="1"/>
  <c r="T582" i="1"/>
  <c r="V583" i="1"/>
  <c r="V194" i="1"/>
  <c r="T193" i="1"/>
  <c r="V454" i="1"/>
  <c r="T453" i="1"/>
  <c r="V267" i="1"/>
  <c r="T266" i="1"/>
  <c r="V129" i="1"/>
  <c r="T128" i="1"/>
  <c r="V360" i="1"/>
  <c r="T359" i="1"/>
  <c r="T150" i="1"/>
  <c r="V151" i="1"/>
  <c r="V382" i="1"/>
  <c r="T381" i="1"/>
  <c r="V557" i="1"/>
  <c r="T556" i="1"/>
  <c r="T290" i="1"/>
  <c r="V291" i="1"/>
  <c r="T218" i="1"/>
  <c r="V219" i="1"/>
  <c r="T311" i="1"/>
  <c r="V312" i="1"/>
  <c r="V84" i="1"/>
  <c r="T83" i="1"/>
  <c r="V635" i="1"/>
  <c r="T634" i="1"/>
  <c r="T170" i="1"/>
  <c r="V171" i="1"/>
  <c r="T662" i="1"/>
  <c r="V663" i="1"/>
  <c r="T62" i="1"/>
  <c r="V63" i="1"/>
  <c r="V429" i="1"/>
  <c r="T428" i="1"/>
  <c r="V608" i="1"/>
  <c r="T607" i="1"/>
  <c r="T337" i="1"/>
  <c r="V338" i="1"/>
  <c r="T242" i="1"/>
  <c r="V243" i="1"/>
  <c r="V105" i="1"/>
  <c r="T104" i="1"/>
  <c r="V408" i="1"/>
  <c r="T407" i="1"/>
  <c r="T358" i="1" l="1"/>
  <c r="V359" i="1"/>
  <c r="T452" i="1"/>
  <c r="V453" i="1"/>
  <c r="V193" i="1"/>
  <c r="T192" i="1"/>
  <c r="T581" i="1"/>
  <c r="V582" i="1"/>
  <c r="V128" i="1"/>
  <c r="T127" i="1"/>
  <c r="T265" i="1"/>
  <c r="V266" i="1"/>
  <c r="V607" i="1"/>
  <c r="T606" i="1"/>
  <c r="T289" i="1"/>
  <c r="V290" i="1"/>
  <c r="V170" i="1"/>
  <c r="T169" i="1"/>
  <c r="T633" i="1"/>
  <c r="V634" i="1"/>
  <c r="V407" i="1"/>
  <c r="T406" i="1"/>
  <c r="T82" i="1"/>
  <c r="V83" i="1"/>
  <c r="V428" i="1"/>
  <c r="T427" i="1"/>
  <c r="T555" i="1"/>
  <c r="V556" i="1"/>
  <c r="T380" i="1"/>
  <c r="V381" i="1"/>
  <c r="V62" i="1"/>
  <c r="T61" i="1"/>
  <c r="T661" i="1"/>
  <c r="V662" i="1"/>
  <c r="V218" i="1"/>
  <c r="T217" i="1"/>
  <c r="V104" i="1"/>
  <c r="T103" i="1"/>
  <c r="V311" i="1"/>
  <c r="T310" i="1"/>
  <c r="V242" i="1"/>
  <c r="T241" i="1"/>
  <c r="V337" i="1"/>
  <c r="T336" i="1"/>
  <c r="V150" i="1"/>
  <c r="T149" i="1"/>
  <c r="T126" i="1" l="1"/>
  <c r="V127" i="1"/>
  <c r="V192" i="1"/>
  <c r="T191" i="1"/>
  <c r="V265" i="1"/>
  <c r="T264" i="1"/>
  <c r="V452" i="1"/>
  <c r="T451" i="1"/>
  <c r="T580" i="1"/>
  <c r="V581" i="1"/>
  <c r="T357" i="1"/>
  <c r="V358" i="1"/>
  <c r="V633" i="1"/>
  <c r="T632" i="1"/>
  <c r="T148" i="1"/>
  <c r="V149" i="1"/>
  <c r="T168" i="1"/>
  <c r="V169" i="1"/>
  <c r="T240" i="1"/>
  <c r="V241" i="1"/>
  <c r="T102" i="1"/>
  <c r="V103" i="1"/>
  <c r="T660" i="1"/>
  <c r="V661" i="1"/>
  <c r="V61" i="1"/>
  <c r="T60" i="1"/>
  <c r="T288" i="1"/>
  <c r="V289" i="1"/>
  <c r="V406" i="1"/>
  <c r="T405" i="1"/>
  <c r="T309" i="1"/>
  <c r="V310" i="1"/>
  <c r="V380" i="1"/>
  <c r="T379" i="1"/>
  <c r="T554" i="1"/>
  <c r="V555" i="1"/>
  <c r="V336" i="1"/>
  <c r="T335" i="1"/>
  <c r="T426" i="1"/>
  <c r="V427" i="1"/>
  <c r="V217" i="1"/>
  <c r="T216" i="1"/>
  <c r="T605" i="1"/>
  <c r="V606" i="1"/>
  <c r="T81" i="1"/>
  <c r="V82" i="1"/>
  <c r="T450" i="1" l="1"/>
  <c r="V451" i="1"/>
  <c r="V264" i="1"/>
  <c r="T263" i="1"/>
  <c r="T190" i="1"/>
  <c r="V191" i="1"/>
  <c r="V357" i="1"/>
  <c r="T356" i="1"/>
  <c r="T579" i="1"/>
  <c r="V580" i="1"/>
  <c r="T125" i="1"/>
  <c r="V126" i="1"/>
  <c r="T378" i="1"/>
  <c r="V379" i="1"/>
  <c r="V216" i="1"/>
  <c r="T215" i="1"/>
  <c r="T308" i="1"/>
  <c r="V309" i="1"/>
  <c r="T101" i="1"/>
  <c r="V102" i="1"/>
  <c r="V426" i="1"/>
  <c r="T425" i="1"/>
  <c r="V605" i="1"/>
  <c r="T604" i="1"/>
  <c r="V81" i="1"/>
  <c r="T80" i="1"/>
  <c r="T167" i="1"/>
  <c r="V168" i="1"/>
  <c r="V554" i="1"/>
  <c r="T553" i="1"/>
  <c r="T659" i="1"/>
  <c r="V660" i="1"/>
  <c r="T239" i="1"/>
  <c r="V240" i="1"/>
  <c r="V405" i="1"/>
  <c r="T404" i="1"/>
  <c r="T334" i="1"/>
  <c r="V335" i="1"/>
  <c r="T287" i="1"/>
  <c r="V288" i="1"/>
  <c r="V148" i="1"/>
  <c r="T147" i="1"/>
  <c r="V60" i="1"/>
  <c r="T59" i="1"/>
  <c r="V632" i="1"/>
  <c r="T631" i="1"/>
  <c r="T124" i="1" l="1"/>
  <c r="V125" i="1"/>
  <c r="T355" i="1"/>
  <c r="V356" i="1"/>
  <c r="T578" i="1"/>
  <c r="V579" i="1"/>
  <c r="T189" i="1"/>
  <c r="V190" i="1"/>
  <c r="T262" i="1"/>
  <c r="V263" i="1"/>
  <c r="T449" i="1"/>
  <c r="V450" i="1"/>
  <c r="V147" i="1"/>
  <c r="T146" i="1"/>
  <c r="V334" i="1"/>
  <c r="T333" i="1"/>
  <c r="V167" i="1"/>
  <c r="T166" i="1"/>
  <c r="T286" i="1"/>
  <c r="V287" i="1"/>
  <c r="T630" i="1"/>
  <c r="V631" i="1"/>
  <c r="T307" i="1"/>
  <c r="V308" i="1"/>
  <c r="T214" i="1"/>
  <c r="V215" i="1"/>
  <c r="V404" i="1"/>
  <c r="T403" i="1"/>
  <c r="T79" i="1"/>
  <c r="V80" i="1"/>
  <c r="T603" i="1"/>
  <c r="V604" i="1"/>
  <c r="V239" i="1"/>
  <c r="T238" i="1"/>
  <c r="V425" i="1"/>
  <c r="T424" i="1"/>
  <c r="T658" i="1"/>
  <c r="V659" i="1"/>
  <c r="T552" i="1"/>
  <c r="V553" i="1"/>
  <c r="T100" i="1"/>
  <c r="V101" i="1"/>
  <c r="V59" i="1"/>
  <c r="T58" i="1"/>
  <c r="V378" i="1"/>
  <c r="T377" i="1"/>
  <c r="V377" i="1" l="1"/>
  <c r="T376" i="1"/>
  <c r="V189" i="1"/>
  <c r="T188" i="1"/>
  <c r="V262" i="1"/>
  <c r="T261" i="1"/>
  <c r="V449" i="1"/>
  <c r="T448" i="1"/>
  <c r="T577" i="1"/>
  <c r="V578" i="1"/>
  <c r="V355" i="1"/>
  <c r="T354" i="1"/>
  <c r="T123" i="1"/>
  <c r="V124" i="1"/>
  <c r="V79" i="1"/>
  <c r="T78" i="1"/>
  <c r="T165" i="1"/>
  <c r="V166" i="1"/>
  <c r="T99" i="1"/>
  <c r="V100" i="1"/>
  <c r="T402" i="1"/>
  <c r="V403" i="1"/>
  <c r="T657" i="1"/>
  <c r="V658" i="1"/>
  <c r="T602" i="1"/>
  <c r="V603" i="1"/>
  <c r="V286" i="1"/>
  <c r="T285" i="1"/>
  <c r="T551" i="1"/>
  <c r="V552" i="1"/>
  <c r="V214" i="1"/>
  <c r="T213" i="1"/>
  <c r="V424" i="1"/>
  <c r="T423" i="1"/>
  <c r="V307" i="1"/>
  <c r="T306" i="1"/>
  <c r="V238" i="1"/>
  <c r="T237" i="1"/>
  <c r="T629" i="1"/>
  <c r="V630" i="1"/>
  <c r="V333" i="1"/>
  <c r="T332" i="1"/>
  <c r="T57" i="1"/>
  <c r="V58" i="1"/>
  <c r="T145" i="1"/>
  <c r="V146" i="1"/>
  <c r="V376" i="1" l="1"/>
  <c r="T375" i="1"/>
  <c r="V423" i="1"/>
  <c r="T422" i="1"/>
  <c r="V354" i="1"/>
  <c r="T353" i="1"/>
  <c r="V306" i="1"/>
  <c r="T305" i="1"/>
  <c r="V165" i="1"/>
  <c r="T164" i="1"/>
  <c r="V99" i="1"/>
  <c r="T98" i="1"/>
  <c r="T576" i="1"/>
  <c r="V577" i="1"/>
  <c r="V123" i="1"/>
  <c r="T122" i="1"/>
  <c r="T447" i="1"/>
  <c r="V448" i="1"/>
  <c r="T260" i="1"/>
  <c r="V261" i="1"/>
  <c r="T187" i="1"/>
  <c r="V188" i="1"/>
  <c r="V145" i="1"/>
  <c r="T144" i="1"/>
  <c r="T56" i="1"/>
  <c r="V57" i="1"/>
  <c r="T401" i="1"/>
  <c r="V402" i="1"/>
  <c r="V332" i="1"/>
  <c r="T331" i="1"/>
  <c r="T656" i="1"/>
  <c r="V657" i="1"/>
  <c r="T236" i="1"/>
  <c r="V237" i="1"/>
  <c r="V213" i="1"/>
  <c r="T212" i="1"/>
  <c r="T550" i="1"/>
  <c r="V551" i="1"/>
  <c r="V285" i="1"/>
  <c r="T284" i="1"/>
  <c r="T77" i="1"/>
  <c r="V78" i="1"/>
  <c r="V629" i="1"/>
  <c r="T628" i="1"/>
  <c r="T601" i="1"/>
  <c r="V602" i="1"/>
  <c r="V375" i="1" l="1"/>
  <c r="T374" i="1"/>
  <c r="V374" i="1" s="1"/>
  <c r="T163" i="1"/>
  <c r="T162" i="1" s="1"/>
  <c r="T97" i="1"/>
  <c r="T96" i="1" s="1"/>
  <c r="V422" i="1"/>
  <c r="T421" i="1"/>
  <c r="V353" i="1"/>
  <c r="T352" i="1"/>
  <c r="V305" i="1"/>
  <c r="T304" i="1"/>
  <c r="V187" i="1"/>
  <c r="T186" i="1"/>
  <c r="V77" i="1"/>
  <c r="T76" i="1"/>
  <c r="T121" i="1"/>
  <c r="V122" i="1"/>
  <c r="V260" i="1"/>
  <c r="T259" i="1"/>
  <c r="T446" i="1"/>
  <c r="V447" i="1"/>
  <c r="T575" i="1"/>
  <c r="V576" i="1"/>
  <c r="T330" i="1"/>
  <c r="V331" i="1"/>
  <c r="T600" i="1"/>
  <c r="V601" i="1"/>
  <c r="V628" i="1"/>
  <c r="T627" i="1"/>
  <c r="T655" i="1"/>
  <c r="V656" i="1"/>
  <c r="V284" i="1"/>
  <c r="T283" i="1"/>
  <c r="T549" i="1"/>
  <c r="V550" i="1"/>
  <c r="T55" i="1"/>
  <c r="V56" i="1"/>
  <c r="V236" i="1"/>
  <c r="T235" i="1"/>
  <c r="T400" i="1"/>
  <c r="V401" i="1"/>
  <c r="V212" i="1"/>
  <c r="T211" i="1"/>
  <c r="V144" i="1"/>
  <c r="T143" i="1"/>
  <c r="V352" i="1" l="1"/>
  <c r="T351" i="1"/>
  <c r="V351" i="1" s="1"/>
  <c r="V421" i="1"/>
  <c r="T420" i="1"/>
  <c r="V420" i="1" s="1"/>
  <c r="V304" i="1"/>
  <c r="T303" i="1"/>
  <c r="V303" i="1" s="1"/>
  <c r="T185" i="1"/>
  <c r="T184" i="1" s="1"/>
  <c r="T75" i="1"/>
  <c r="T74" i="1" s="1"/>
  <c r="V400" i="1"/>
  <c r="T399" i="1"/>
  <c r="V446" i="1"/>
  <c r="T445" i="1"/>
  <c r="V283" i="1"/>
  <c r="T282" i="1"/>
  <c r="V259" i="1"/>
  <c r="T258" i="1"/>
  <c r="V235" i="1"/>
  <c r="T234" i="1"/>
  <c r="V211" i="1"/>
  <c r="T210" i="1"/>
  <c r="V143" i="1"/>
  <c r="T142" i="1"/>
  <c r="V121" i="1"/>
  <c r="T120" i="1"/>
  <c r="T574" i="1"/>
  <c r="V575" i="1"/>
  <c r="T654" i="1"/>
  <c r="V655" i="1"/>
  <c r="T626" i="1"/>
  <c r="V627" i="1"/>
  <c r="T599" i="1"/>
  <c r="V600" i="1"/>
  <c r="T54" i="1"/>
  <c r="V55" i="1"/>
  <c r="V330" i="1"/>
  <c r="T329" i="1"/>
  <c r="T548" i="1"/>
  <c r="V549" i="1"/>
  <c r="V142" i="1" l="1"/>
  <c r="T141" i="1"/>
  <c r="T119" i="1"/>
  <c r="T118" i="1" s="1"/>
  <c r="V445" i="1"/>
  <c r="T444" i="1"/>
  <c r="V399" i="1"/>
  <c r="T398" i="1"/>
  <c r="V282" i="1"/>
  <c r="T281" i="1"/>
  <c r="V258" i="1"/>
  <c r="T257" i="1"/>
  <c r="V234" i="1"/>
  <c r="T233" i="1"/>
  <c r="V210" i="1"/>
  <c r="T209" i="1"/>
  <c r="V329" i="1"/>
  <c r="T328" i="1"/>
  <c r="V54" i="1"/>
  <c r="T53" i="1"/>
  <c r="T573" i="1"/>
  <c r="V574" i="1"/>
  <c r="T547" i="1"/>
  <c r="V548" i="1"/>
  <c r="V626" i="1"/>
  <c r="T625" i="1"/>
  <c r="V654" i="1"/>
  <c r="T653" i="1"/>
  <c r="V599" i="1"/>
  <c r="T598" i="1"/>
  <c r="V398" i="1" l="1"/>
  <c r="T397" i="1"/>
  <c r="V397" i="1" s="1"/>
  <c r="V444" i="1"/>
  <c r="T443" i="1"/>
  <c r="V443" i="1" s="1"/>
  <c r="V281" i="1"/>
  <c r="V280" i="1" s="1"/>
  <c r="T280" i="1"/>
  <c r="V257" i="1"/>
  <c r="V256" i="1" s="1"/>
  <c r="T256" i="1"/>
  <c r="V233" i="1"/>
  <c r="T232" i="1"/>
  <c r="V232" i="1" s="1"/>
  <c r="V209" i="1"/>
  <c r="T208" i="1"/>
  <c r="V208" i="1" s="1"/>
  <c r="V141" i="1"/>
  <c r="T140" i="1"/>
  <c r="V140" i="1" s="1"/>
  <c r="T52" i="1"/>
  <c r="T51" i="1" s="1"/>
  <c r="V328" i="1"/>
  <c r="T327" i="1"/>
  <c r="V598" i="1"/>
  <c r="T597" i="1"/>
  <c r="V597" i="1" s="1"/>
  <c r="V573" i="1"/>
  <c r="T572" i="1"/>
  <c r="T652" i="1"/>
  <c r="V653" i="1"/>
  <c r="T624" i="1"/>
  <c r="V625" i="1"/>
  <c r="V547" i="1"/>
  <c r="T546" i="1"/>
  <c r="V327" i="1" l="1"/>
  <c r="T326" i="1"/>
  <c r="V326" i="1" s="1"/>
  <c r="V624" i="1"/>
  <c r="T623" i="1"/>
  <c r="V623" i="1" s="1"/>
  <c r="V572" i="1"/>
  <c r="T571" i="1"/>
  <c r="V571" i="1" s="1"/>
  <c r="V546" i="1"/>
  <c r="T545" i="1"/>
  <c r="V545" i="1" s="1"/>
  <c r="T651" i="1"/>
  <c r="V652" i="1"/>
  <c r="T650" i="1" l="1"/>
  <c r="V651" i="1"/>
  <c r="V650" i="1" l="1"/>
  <c r="T649" i="1"/>
  <c r="V64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tc={1FD46E49-0A2D-423D-B33C-807C2A6F4795}</author>
    <author>tc={5CB8D688-3839-4813-8145-55BC814A3F59}</author>
    <author>Microsoft Office User</author>
  </authors>
  <commentList>
    <comment ref="W3" authorId="0" shapeId="0" xr:uid="{1FD46E49-0A2D-423D-B33C-807C2A6F4795}">
      <text>
        <t>[Threaded comment]
Your version of Excel allows you to read this threaded comment; however, any edits to it will get removed if the file is opened in a newer version of Excel. Learn more: https://go.microsoft.com/fwlink/?linkid=870924
Comment:
    Follow with the description in latest 2D drawings.</t>
      </text>
    </comment>
    <comment ref="AA3" authorId="1" shapeId="0" xr:uid="{5CB8D688-3839-4813-8145-55BC814A3F59}">
      <text>
        <t>[Threaded comment]
Your version of Excel allows you to read this threaded comment; however, any edits to it will get removed if the file is opened in a newer version of Excel. Learn more: https://go.microsoft.com/fwlink/?linkid=870924
Comment:
    Painting, anodizing, printing or others</t>
      </text>
    </comment>
    <comment ref="U448" authorId="2" shapeId="0" xr:uid="{00000000-0006-0000-0000-000002000000}">
      <text>
        <r>
          <rPr>
            <b/>
            <sz val="10"/>
            <color rgb="FF000000"/>
            <rFont val="Microsoft YaHei UI"/>
            <family val="2"/>
            <charset val="134"/>
          </rPr>
          <t>Microsoft Office User:</t>
        </r>
        <r>
          <rPr>
            <sz val="10"/>
            <color rgb="FF000000"/>
            <rFont val="Microsoft YaHei UI"/>
            <family val="2"/>
            <charset val="134"/>
          </rPr>
          <t xml:space="preserve">
corrected this number from 3000 to 30000 at 20 Oct 2024</t>
        </r>
      </text>
    </comment>
  </commentList>
</comments>
</file>

<file path=xl/sharedStrings.xml><?xml version="1.0" encoding="utf-8"?>
<sst xmlns="http://schemas.openxmlformats.org/spreadsheetml/2006/main" count="8658" uniqueCount="330">
  <si>
    <t>Project</t>
  </si>
  <si>
    <t>Product category</t>
  </si>
  <si>
    <t>Vega</t>
  </si>
  <si>
    <t>MODI</t>
  </si>
  <si>
    <t>Commodity</t>
  </si>
  <si>
    <t>Approval Status</t>
  </si>
  <si>
    <t>Payment Status</t>
  </si>
  <si>
    <t>Stage</t>
  </si>
  <si>
    <t>Tool type</t>
  </si>
  <si>
    <t>CMF Type</t>
  </si>
  <si>
    <t>Year</t>
  </si>
  <si>
    <t>Month</t>
  </si>
  <si>
    <t>Requested by Who</t>
  </si>
  <si>
    <t>Product Category</t>
  </si>
  <si>
    <t xml:space="preserve">Box 8000 1.0 </t>
  </si>
  <si>
    <t>Plastic</t>
  </si>
  <si>
    <t>Approved</t>
  </si>
  <si>
    <t>Yes</t>
  </si>
  <si>
    <t>POP</t>
  </si>
  <si>
    <t>Soft tool</t>
  </si>
  <si>
    <t>Painting</t>
  </si>
  <si>
    <t>Chris</t>
  </si>
  <si>
    <t>RCS POD</t>
  </si>
  <si>
    <t>DP1500</t>
  </si>
  <si>
    <t>Metal</t>
  </si>
  <si>
    <t>Not Approved</t>
  </si>
  <si>
    <t>No</t>
  </si>
  <si>
    <t>POA</t>
  </si>
  <si>
    <t>Soft tool EC</t>
  </si>
  <si>
    <t>Anodizing</t>
  </si>
  <si>
    <t>Candy</t>
  </si>
  <si>
    <t>RCS DEVICE</t>
  </si>
  <si>
    <t>Pen 800 Default 2.0</t>
  </si>
  <si>
    <t>Silicone</t>
  </si>
  <si>
    <t>POC</t>
  </si>
  <si>
    <t>Hard tool</t>
  </si>
  <si>
    <t>Printing</t>
  </si>
  <si>
    <t>Charlie</t>
  </si>
  <si>
    <t>Pen 800 Full 2.0</t>
  </si>
  <si>
    <t>Die-cut</t>
  </si>
  <si>
    <t>DP</t>
  </si>
  <si>
    <t>Hard tool EC</t>
  </si>
  <si>
    <t>Others</t>
  </si>
  <si>
    <t>HP</t>
  </si>
  <si>
    <t>Box 800 Default 2.0</t>
  </si>
  <si>
    <t>Magnet</t>
  </si>
  <si>
    <t>MO</t>
  </si>
  <si>
    <t>Box 800 Full 2.0</t>
  </si>
  <si>
    <t>Box 3000 Full 2.0</t>
  </si>
  <si>
    <t>Box 5000 Full 2.0</t>
  </si>
  <si>
    <t>Sensa 5K</t>
  </si>
  <si>
    <t>Box 8000 Full 2.0</t>
  </si>
  <si>
    <t xml:space="preserve">Alto Pod </t>
  </si>
  <si>
    <t>ePod/epod2 cartridge</t>
  </si>
  <si>
    <t>Prismatic Pod</t>
  </si>
  <si>
    <t>before</t>
  </si>
  <si>
    <t>after</t>
  </si>
  <si>
    <t>X3 2P</t>
  </si>
  <si>
    <t>Hyper Pro 2P</t>
  </si>
  <si>
    <t>X3 Core</t>
  </si>
  <si>
    <t>Hyper Core</t>
  </si>
  <si>
    <t>X3 1P</t>
  </si>
  <si>
    <t xml:space="preserve">Hyper Pro </t>
  </si>
  <si>
    <t>Artemis 1P</t>
  </si>
  <si>
    <t>Artemis 2P</t>
  </si>
  <si>
    <t>Artemis BRUSH</t>
  </si>
  <si>
    <t>Artemis 1.1 CORE</t>
  </si>
  <si>
    <t>Artemis 1.1 PRO</t>
  </si>
  <si>
    <t>Clyde POD</t>
  </si>
  <si>
    <t>Clyde RCS DEVICE</t>
  </si>
  <si>
    <t>Bacchus</t>
  </si>
  <si>
    <t>Adonis 1P</t>
  </si>
  <si>
    <t>Adonis 2P</t>
  </si>
  <si>
    <t>1K BOX ESG</t>
  </si>
  <si>
    <t>1K BOX SEMI</t>
  </si>
  <si>
    <t>HYPER BESPOKE</t>
  </si>
  <si>
    <t>X2</t>
  </si>
  <si>
    <t>X2 Air</t>
  </si>
  <si>
    <t>Modi Max</t>
  </si>
  <si>
    <t>Hestia 1.0</t>
  </si>
  <si>
    <t>Alto PUK</t>
  </si>
  <si>
    <t>Echo</t>
  </si>
  <si>
    <t>ePod 1</t>
  </si>
  <si>
    <t>ePod 2</t>
  </si>
  <si>
    <t>ePod 2+</t>
  </si>
  <si>
    <t>ePod 3</t>
  </si>
  <si>
    <t>ePod 3+</t>
  </si>
  <si>
    <t>ePod2 Catridges</t>
  </si>
  <si>
    <t>ePod2 device(Wave1)</t>
  </si>
  <si>
    <t>ePod2+ device</t>
  </si>
  <si>
    <t>ePod 3 Device</t>
  </si>
  <si>
    <t>ePod 3 descope</t>
  </si>
  <si>
    <t>ePod 3+ Device</t>
  </si>
  <si>
    <t>KUMA E-Box NZ</t>
  </si>
  <si>
    <t>KUMA E-Box ROW</t>
  </si>
  <si>
    <t>KUMA E-Pen 1.0 ROW</t>
  </si>
  <si>
    <t>US Aquila</t>
  </si>
  <si>
    <t>MIMOSA 1.0</t>
  </si>
  <si>
    <t>MIMOSA 1.0 US</t>
  </si>
  <si>
    <t>HESTIA XL US (Smart) 2ml / 2.4ml</t>
  </si>
  <si>
    <t>HESTIA 1.1 (non smart)</t>
  </si>
  <si>
    <t>HESTIA 1.1 (smart)</t>
  </si>
  <si>
    <t>KUMA-E 2.0 Pen</t>
  </si>
  <si>
    <t>KUMA-E 2.0 BOX</t>
  </si>
  <si>
    <t>ePod4+ (Pre-POP Study)</t>
  </si>
  <si>
    <t>HESTIA MAX (smart)</t>
  </si>
  <si>
    <t>HESTIA MAX (non smart)</t>
  </si>
  <si>
    <t>KUMA MAX</t>
  </si>
  <si>
    <t>MIMOSA MAX</t>
  </si>
  <si>
    <t>Column Labels</t>
  </si>
  <si>
    <t>Grand Total</t>
  </si>
  <si>
    <t>Sum of Total Tool cost</t>
  </si>
  <si>
    <t>Shenzhen Tatfook 2R Forming Technology Co., Ltd</t>
  </si>
  <si>
    <t>请确保和最新的2D 图纸一样，包括大小写. 字体请用Calibri， 10 号字体</t>
  </si>
  <si>
    <t>Part Name</t>
  </si>
  <si>
    <t>Part No.</t>
  </si>
  <si>
    <t xml:space="preserve">Supplier </t>
  </si>
  <si>
    <t>Commonality</t>
  </si>
  <si>
    <t>Data Submit Date</t>
  </si>
  <si>
    <t>Split</t>
  </si>
  <si>
    <t>Unit price w/o amortization</t>
  </si>
  <si>
    <t>Unit Price with Amortization</t>
  </si>
  <si>
    <t>Amortization Cost</t>
  </si>
  <si>
    <t>Blended Amortization Cost</t>
  </si>
  <si>
    <t>Usage in BOM</t>
  </si>
  <si>
    <t>BOM cost</t>
  </si>
  <si>
    <t>Shipped Volume</t>
  </si>
  <si>
    <t>Cum Shipped Volume</t>
  </si>
  <si>
    <t>Total Capex Cost</t>
  </si>
  <si>
    <t>Remaining Capex Cost</t>
  </si>
  <si>
    <t>Material Type</t>
  </si>
  <si>
    <t>Color</t>
  </si>
  <si>
    <t>Material Usage/part</t>
  </si>
  <si>
    <t>Material Supplier</t>
  </si>
  <si>
    <t>CMF Cost/part</t>
  </si>
  <si>
    <t>Total Spend</t>
  </si>
  <si>
    <t>Total CMF Cost</t>
  </si>
  <si>
    <t>Total Material Usage (kg)</t>
  </si>
  <si>
    <t>Remark</t>
  </si>
  <si>
    <t>Protective shell</t>
  </si>
  <si>
    <t>120040670017654</t>
  </si>
  <si>
    <t>Tatfook</t>
  </si>
  <si>
    <t>SUS201</t>
  </si>
  <si>
    <t>nature</t>
  </si>
  <si>
    <t>TSING TUO</t>
  </si>
  <si>
    <t>first round awarded tooling run out of tooling life, this is 2rd round approved by BAT Johnny</t>
  </si>
  <si>
    <t>the remaining will be cleaned by debit note issued by BAT to SMR, then SMR forward to TFK</t>
  </si>
  <si>
    <t>me</t>
  </si>
  <si>
    <t>Battery module tube</t>
  </si>
  <si>
    <t>120040670017660</t>
  </si>
  <si>
    <t>Battery tube</t>
  </si>
  <si>
    <t>120040670048671</t>
  </si>
  <si>
    <t>Endcap</t>
  </si>
  <si>
    <t>120040670023461</t>
  </si>
  <si>
    <t>SPCC</t>
  </si>
  <si>
    <t>Baosteel Group</t>
  </si>
  <si>
    <t>protective shell</t>
  </si>
  <si>
    <t>120040670025621</t>
  </si>
  <si>
    <t>AL6063</t>
  </si>
  <si>
    <t>Shandong In11ation</t>
  </si>
  <si>
    <t>Metal Shell</t>
  </si>
  <si>
    <t>350493192000</t>
  </si>
  <si>
    <t>7.751</t>
  </si>
  <si>
    <t>TSING TUO GROUP CO.,LTD</t>
  </si>
  <si>
    <t>since Nov. 2024 PO uses price w/o amortisation rate, remaining capex cleaned</t>
  </si>
  <si>
    <t>Top Bracket Silicone</t>
  </si>
  <si>
    <t>320493191000</t>
  </si>
  <si>
    <t>0.695</t>
  </si>
  <si>
    <t>Wynca Tinyo Silicone</t>
  </si>
  <si>
    <t>Bottom Bracket Silicone</t>
  </si>
  <si>
    <t>320493192000</t>
  </si>
  <si>
    <t>0.840</t>
  </si>
  <si>
    <t>Mic Sensor Silicone</t>
  </si>
  <si>
    <t>320493193000</t>
  </si>
  <si>
    <t>0.951</t>
  </si>
  <si>
    <t>slider Silicone</t>
  </si>
  <si>
    <t>320493194000</t>
  </si>
  <si>
    <t>0.309</t>
  </si>
  <si>
    <t>Top Silicone Cap</t>
  </si>
  <si>
    <t>320493195000</t>
  </si>
  <si>
    <t>0.282</t>
  </si>
  <si>
    <t>TY371-60A</t>
  </si>
  <si>
    <t>Bottom Silicone Cap</t>
  </si>
  <si>
    <t>320493196000</t>
  </si>
  <si>
    <t>0.651</t>
  </si>
  <si>
    <t>X2 AIR</t>
  </si>
  <si>
    <t>SUSCEPTOR</t>
  </si>
  <si>
    <t>350052144000</t>
  </si>
  <si>
    <t>SPCE</t>
  </si>
  <si>
    <t>DONGGUAN ZHONGJIAN HARDWARE PRODUCTS CO., LTD</t>
  </si>
  <si>
    <t>TF1606A-Main silicone</t>
  </si>
  <si>
    <t>140020344002986</t>
  </si>
  <si>
    <t>TY371-60</t>
  </si>
  <si>
    <t>Wynca</t>
  </si>
  <si>
    <t>TF1606A MEMS sensor silicone</t>
  </si>
  <si>
    <t>140020344002987</t>
  </si>
  <si>
    <t>TF1606A ePod3 Descope(TF1606A)-sleeve</t>
  </si>
  <si>
    <t>120020247001971</t>
  </si>
  <si>
    <t>AL6063-T5</t>
  </si>
  <si>
    <t>/</t>
  </si>
  <si>
    <t>TF1604A ePod3+ TF1604A-Sleeve</t>
  </si>
  <si>
    <t>120020247001751</t>
  </si>
  <si>
    <t>TF1604A RF silicone</t>
  </si>
  <si>
    <t>140020344001888</t>
  </si>
  <si>
    <t>TY371-50</t>
  </si>
  <si>
    <t>TF1604A Silicone diffuser</t>
  </si>
  <si>
    <t>140020344002747</t>
  </si>
  <si>
    <t>TF1604A Main silicone seal</t>
  </si>
  <si>
    <t>140020344002748</t>
  </si>
  <si>
    <t>TF1604A MEMS sensor silicone</t>
  </si>
  <si>
    <t>140020344002774</t>
  </si>
  <si>
    <t>TF1604A Button silicone seal</t>
  </si>
  <si>
    <t>140020344002750</t>
  </si>
  <si>
    <t>TF1604A compression silicone plug</t>
  </si>
  <si>
    <t>140020344002751</t>
  </si>
  <si>
    <t>TY371-70</t>
  </si>
  <si>
    <t>TF1604A 12ompression silicone plug</t>
  </si>
  <si>
    <t>TF1604A Silicone sheet</t>
  </si>
  <si>
    <t>14002014020018X</t>
  </si>
  <si>
    <t>TF1605A-Metal Endcap</t>
  </si>
  <si>
    <t>120010221000100</t>
  </si>
  <si>
    <r>
      <t>The remaining capex</t>
    </r>
    <r>
      <rPr>
        <sz val="10"/>
        <color rgb="FF000000"/>
        <rFont val="宋体-简"/>
        <charset val="134"/>
      </rPr>
      <t>（</t>
    </r>
    <r>
      <rPr>
        <sz val="10"/>
        <color rgb="FF000000"/>
        <rFont val="Calibri"/>
        <family val="2"/>
      </rPr>
      <t>¥479179</t>
    </r>
    <r>
      <rPr>
        <sz val="10"/>
        <color rgb="FF000000"/>
        <rFont val="宋体-简"/>
        <charset val="134"/>
      </rPr>
      <t>）</t>
    </r>
    <r>
      <rPr>
        <sz val="10"/>
        <color rgb="FF000000"/>
        <rFont val="Calibri"/>
        <family val="2"/>
      </rPr>
      <t xml:space="preserve"> was was transferred to hestia</t>
    </r>
  </si>
  <si>
    <t>120040670020900</t>
  </si>
  <si>
    <t>Added the cost of Epod3+ endcap remaining capex and 3 times replace inserts</t>
  </si>
  <si>
    <t>POD silicone bung bottom</t>
  </si>
  <si>
    <t>140040670006924</t>
  </si>
  <si>
    <t>Silicone TY371-60</t>
  </si>
  <si>
    <t>Main silicone seal</t>
  </si>
  <si>
    <t>140040670021264</t>
  </si>
  <si>
    <t>Airflow sensor silicone</t>
  </si>
  <si>
    <t>140040670021265</t>
  </si>
  <si>
    <t>Key button silicone</t>
  </si>
  <si>
    <t>140040670021269</t>
  </si>
  <si>
    <t>DP1500-Heating holder silicone</t>
  </si>
  <si>
    <t>140040353003912</t>
  </si>
  <si>
    <t>New Orient</t>
  </si>
  <si>
    <t>DP1500-PTC--Airflow silicone</t>
  </si>
  <si>
    <t>140040660001513</t>
  </si>
  <si>
    <t>DP1500-Silicone cover</t>
  </si>
  <si>
    <t>140040344002995</t>
  </si>
  <si>
    <t>DP1500-T-shaped plug</t>
  </si>
  <si>
    <t>140040344002993</t>
  </si>
  <si>
    <t>DP1500-U-shaped plug</t>
  </si>
  <si>
    <t>140040344002994</t>
  </si>
  <si>
    <t>Sum of Total Capex Cost</t>
  </si>
  <si>
    <t>Sum of Remaining Capex Cost</t>
  </si>
  <si>
    <t>Sum of Total Spend</t>
  </si>
  <si>
    <t>X3 Pro</t>
  </si>
  <si>
    <t>Cavity</t>
  </si>
  <si>
    <t>Tooling Capacity Per Month</t>
  </si>
  <si>
    <t>Total Capacity Per Month</t>
  </si>
  <si>
    <t>Tooling life</t>
  </si>
  <si>
    <t>Kick off date</t>
  </si>
  <si>
    <t>Tool Unit cost</t>
  </si>
  <si>
    <t>Q'ty</t>
  </si>
  <si>
    <t>Total Tool cost</t>
  </si>
  <si>
    <t>Requested by Whom</t>
  </si>
  <si>
    <t>2</t>
  </si>
  <si>
    <t>Johnny</t>
  </si>
  <si>
    <t>chris</t>
  </si>
  <si>
    <t>Srkanth</t>
  </si>
  <si>
    <t>SUSCEPTOR_UP_O_RING</t>
  </si>
  <si>
    <t>GND_SPRING_USB</t>
  </si>
  <si>
    <t>BOT THIMBLE</t>
  </si>
  <si>
    <t>GND_SPRING_MCU</t>
  </si>
  <si>
    <t>THIMBLE_RUBBER</t>
  </si>
  <si>
    <t>BUTTON_RUBBER</t>
  </si>
  <si>
    <t>GND_SPRING</t>
  </si>
  <si>
    <t>SN</t>
  </si>
  <si>
    <t>4</t>
  </si>
  <si>
    <t>TF1604A  Silicone diffuser</t>
  </si>
  <si>
    <t>TF1604A  MEMS sensor silicone</t>
  </si>
  <si>
    <t>TF1604A  Button silicone seal</t>
  </si>
  <si>
    <t>TF1604A  compression silicone plug</t>
  </si>
  <si>
    <r>
      <rPr>
        <sz val="10"/>
        <color rgb="FF000000"/>
        <rFont val="Calibri"/>
      </rPr>
      <t>The remaining capex</t>
    </r>
    <r>
      <rPr>
        <sz val="10"/>
        <color rgb="FF000000"/>
        <rFont val="宋体-简"/>
      </rPr>
      <t>（</t>
    </r>
    <r>
      <rPr>
        <sz val="10"/>
        <color rgb="FF000000"/>
        <rFont val="Calibri"/>
      </rPr>
      <t>¥479179</t>
    </r>
    <r>
      <rPr>
        <sz val="10"/>
        <color rgb="FF000000"/>
        <rFont val="宋体-简"/>
      </rPr>
      <t>）</t>
    </r>
    <r>
      <rPr>
        <sz val="10"/>
        <color rgb="FF000000"/>
        <rFont val="Calibri"/>
      </rPr>
      <t xml:space="preserve"> was was transferred to hestia, cell S42 updated and amount reduced</t>
    </r>
  </si>
  <si>
    <t>3</t>
  </si>
  <si>
    <t>additional tool inserts per produce 30 million products</t>
  </si>
  <si>
    <t>10</t>
  </si>
  <si>
    <t>Battery Thimble</t>
  </si>
  <si>
    <t>Housing</t>
  </si>
  <si>
    <t>230000460201001</t>
  </si>
  <si>
    <t>Cartridge pole1</t>
  </si>
  <si>
    <t>230000960201003</t>
  </si>
  <si>
    <t>Cartridge pole2</t>
  </si>
  <si>
    <t>230000960201004</t>
  </si>
  <si>
    <t>7</t>
  </si>
  <si>
    <t xml:space="preserve">SUSCEPTOR_SEAL_BOT </t>
  </si>
  <si>
    <t>SUSCEPTOR_UP_SEAL_RUBBER</t>
  </si>
  <si>
    <t>THIMBLE_UP_SEAL_RUBBER</t>
  </si>
  <si>
    <t>BOTTOM_SUPPORT_SEAL_RUBBER</t>
  </si>
  <si>
    <t>Bacchus_retention_feature</t>
  </si>
  <si>
    <t>HEAT_TRANSFERRING_TUBE</t>
  </si>
  <si>
    <t>6</t>
  </si>
  <si>
    <t>SLIDER BRACKET</t>
  </si>
  <si>
    <t>SLIDER_RAIL_MIM</t>
  </si>
  <si>
    <t>MAIN_CHASISS</t>
  </si>
  <si>
    <t>TOP_COVER</t>
  </si>
  <si>
    <t>HOUSING</t>
  </si>
  <si>
    <t>AC208CSA-01-002</t>
  </si>
  <si>
    <t>11</t>
  </si>
  <si>
    <t>soft tool</t>
  </si>
  <si>
    <t>the bule price corrected into excl-VAT, the last version was with incl-VAT which was wrong.  22 0ct 2024</t>
  </si>
  <si>
    <t>AC208CSA-F-01-001</t>
  </si>
  <si>
    <t>9</t>
  </si>
  <si>
    <t>Connect tube</t>
  </si>
  <si>
    <t>AC208CSA-01-006</t>
  </si>
  <si>
    <t>AB208CSA-F-01-003</t>
  </si>
  <si>
    <t>12</t>
  </si>
  <si>
    <t>Square thimble</t>
  </si>
  <si>
    <t>AB208CSA-01-002</t>
  </si>
  <si>
    <t>AC208CSA-01-003</t>
  </si>
  <si>
    <t>AB808CSA-01-002</t>
  </si>
  <si>
    <t>battery silicone</t>
  </si>
  <si>
    <t>AB1008CSA-03-003</t>
  </si>
  <si>
    <t>silicone-seal1</t>
  </si>
  <si>
    <t>AB808CSA-03-001</t>
  </si>
  <si>
    <t>Disffuser-silicone</t>
  </si>
  <si>
    <t>AB808CSA-03-004</t>
  </si>
  <si>
    <t>bottom-block-silicone</t>
  </si>
  <si>
    <t>AB808CSA-03-005</t>
  </si>
  <si>
    <t>airflow-silicone</t>
  </si>
  <si>
    <t>AB808CSA-03-002</t>
  </si>
  <si>
    <t>Thimble_rubber</t>
  </si>
  <si>
    <t>(Multiple Items)</t>
  </si>
  <si>
    <t>Row Labels</t>
  </si>
  <si>
    <t>tooling life alarm with left life/pcs</t>
  </si>
  <si>
    <t>current FC of next month</t>
  </si>
  <si>
    <t>result:  need to kick off new tooling or not</t>
  </si>
  <si>
    <t>not yet</t>
  </si>
  <si>
    <t>2 are new, 4 are modified from epod3, total 6 tools, also capex carried over and added to cell S43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</si>
</sst>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 * #,##0.00_ ;_ * \-#,##0.00_ ;_ * &quot;-&quot;??_ ;_ @_ "/>
    <numFmt numFmtId="166" formatCode="_ [$€-2]* #,##0.00_ ;_ [$€-2]* \-#,##0.00_ ;_ [$€-2]* &quot;-&quot;??_ "/>
    <numFmt numFmtId="167" formatCode="[$$-409]#,##0.0000000"/>
    <numFmt numFmtId="168" formatCode="_ [$¥-804]* #,##0_ ;_ [$¥-804]* \-#,##0_ ;_ [$¥-804]* &quot;-&quot;??_ ;_ @_ "/>
    <numFmt numFmtId="169" formatCode="[$-409]mmm\-yy;@"/>
    <numFmt numFmtId="170" formatCode="0_);[Red]\(0\)"/>
    <numFmt numFmtId="171" formatCode="_ [$¥-804]* #,##0.0000_ ;_ [$¥-804]* \-#,##0.0000_ ;_ [$¥-804]* &quot;-&quot;??_ ;_ @_ "/>
    <numFmt numFmtId="172" formatCode="_-* #,##0_-;\-* #,##0_-;_-* &quot;-&quot;??_-;_-@_-"/>
    <numFmt numFmtId="173" formatCode="0_ "/>
    <numFmt numFmtId="174" formatCode="_(* #,##0.0000_);_(* \(#,##0.0000\);_(* &quot;-&quot;????_);_(@_)"/>
    <numFmt numFmtId="175" formatCode="_(* #,##0.00_);_(* \(#,##0.00\);_(* &quot;-&quot;????_);_(@_)"/>
  </numFmts>
  <fonts count="23">
    <font>
      <sz val="11"/>
      <color theme="1"/>
      <name val="Calibri"/>
      <charset val="134"/>
      <scheme val="minor"/>
    </font>
    <font>
      <sz val="9"/>
      <color rgb="FF000000"/>
      <name val="Calibri"/>
      <family val="2"/>
    </font>
    <font>
      <sz val="10"/>
      <color theme="1"/>
      <name val="Calibri"/>
      <family val="2"/>
    </font>
    <font>
      <b/>
      <sz val="14"/>
      <color theme="0"/>
      <name val="Calibri"/>
      <family val="4"/>
      <charset val="134"/>
      <scheme val="minor"/>
    </font>
    <font>
      <b/>
      <sz val="11"/>
      <color theme="0"/>
      <name val="Calibri"/>
      <family val="4"/>
      <charset val="134"/>
      <scheme val="minor"/>
    </font>
    <font>
      <sz val="10"/>
      <color rgb="FF000000"/>
      <name val="Calibri"/>
      <family val="2"/>
    </font>
    <font>
      <sz val="10"/>
      <name val="Calibri"/>
      <family val="2"/>
    </font>
    <font>
      <sz val="11"/>
      <color theme="1"/>
      <name val="Calibri"/>
      <family val="2"/>
    </font>
    <font>
      <sz val="11"/>
      <color theme="1"/>
      <name val="Arial Regular"/>
      <family val="2"/>
    </font>
    <font>
      <sz val="11"/>
      <color theme="1"/>
      <name val="Calibri"/>
      <family val="4"/>
      <charset val="134"/>
      <scheme val="minor"/>
    </font>
    <font>
      <b/>
      <sz val="12"/>
      <color theme="1"/>
      <name val="Calibri"/>
      <family val="4"/>
      <charset val="134"/>
      <scheme val="minor"/>
    </font>
    <font>
      <b/>
      <sz val="12"/>
      <color theme="1"/>
      <name val="Segoe UI"/>
      <family val="2"/>
    </font>
    <font>
      <sz val="10"/>
      <name val="Arial"/>
      <family val="2"/>
    </font>
    <font>
      <sz val="11"/>
      <color indexed="8"/>
      <name val="Arial"/>
      <family val="2"/>
    </font>
    <font>
      <sz val="10"/>
      <name val="MS Sans Serif"/>
      <family val="1"/>
    </font>
    <font>
      <sz val="12"/>
      <color theme="1"/>
      <name val="Calibri"/>
      <family val="4"/>
      <charset val="134"/>
      <scheme val="minor"/>
    </font>
    <font>
      <sz val="10"/>
      <color rgb="FF000000"/>
      <name val="Microsoft YaHei UI"/>
      <family val="2"/>
      <charset val="134"/>
    </font>
    <font>
      <b/>
      <sz val="10"/>
      <color rgb="FF000000"/>
      <name val="Microsoft YaHei UI"/>
      <family val="2"/>
      <charset val="134"/>
    </font>
    <font>
      <sz val="9"/>
      <name val="Calibri"/>
      <family val="4"/>
      <charset val="134"/>
      <scheme val="minor"/>
    </font>
    <font>
      <sz val="10"/>
      <color rgb="FF000000"/>
      <name val="宋体-简"/>
      <charset val="134"/>
    </font>
    <font>
      <b/>
      <sz val="11"/>
      <color theme="0"/>
      <name val="Calibri"/>
      <family val="2"/>
      <scheme val="minor"/>
    </font>
    <font>
      <sz val="10"/>
      <color rgb="FF000000"/>
      <name val="Calibri"/>
    </font>
    <font>
      <sz val="10"/>
      <color rgb="FF000000"/>
      <name val="宋体-简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4">
    <xf numFmtId="0" fontId="0" fillId="0" borderId="0"/>
    <xf numFmtId="164" fontId="9" fillId="0" borderId="0" applyFont="0" applyFill="0" applyBorder="0" applyAlignment="0" applyProtection="0"/>
    <xf numFmtId="0" fontId="12" fillId="0" borderId="0"/>
    <xf numFmtId="0" fontId="13" fillId="0" borderId="0"/>
    <xf numFmtId="166" fontId="9" fillId="0" borderId="0"/>
    <xf numFmtId="0" fontId="9" fillId="0" borderId="0"/>
    <xf numFmtId="0" fontId="14" fillId="0" borderId="0"/>
    <xf numFmtId="0" fontId="9" fillId="0" borderId="0"/>
    <xf numFmtId="167" fontId="9" fillId="0" borderId="0"/>
    <xf numFmtId="167" fontId="9" fillId="0" borderId="0"/>
    <xf numFmtId="0" fontId="15" fillId="0" borderId="0"/>
    <xf numFmtId="0" fontId="9" fillId="0" borderId="0">
      <alignment vertical="center"/>
    </xf>
    <xf numFmtId="165" fontId="9" fillId="0" borderId="0" applyFont="0" applyFill="0" applyBorder="0" applyAlignment="0" applyProtection="0">
      <alignment vertical="center"/>
    </xf>
    <xf numFmtId="166" fontId="9" fillId="0" borderId="0"/>
  </cellStyleXfs>
  <cellXfs count="230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2" borderId="0" xfId="0" applyFill="1"/>
    <xf numFmtId="1" fontId="0" fillId="2" borderId="0" xfId="0" applyNumberFormat="1" applyFill="1" applyProtection="1">
      <protection locked="0"/>
    </xf>
    <xf numFmtId="0" fontId="0" fillId="2" borderId="0" xfId="0" applyFill="1" applyProtection="1">
      <protection locked="0"/>
    </xf>
    <xf numFmtId="14" fontId="0" fillId="2" borderId="0" xfId="0" applyNumberFormat="1" applyFill="1" applyProtection="1">
      <protection locked="0"/>
    </xf>
    <xf numFmtId="3" fontId="0" fillId="2" borderId="0" xfId="0" applyNumberFormat="1" applyFill="1" applyProtection="1">
      <protection locked="0"/>
    </xf>
    <xf numFmtId="168" fontId="0" fillId="2" borderId="0" xfId="0" applyNumberFormat="1" applyFill="1"/>
    <xf numFmtId="0" fontId="0" fillId="2" borderId="0" xfId="0" applyFill="1" applyAlignment="1">
      <alignment horizontal="center" vertical="center"/>
    </xf>
    <xf numFmtId="0" fontId="3" fillId="4" borderId="0" xfId="0" applyFont="1" applyFill="1"/>
    <xf numFmtId="0" fontId="4" fillId="5" borderId="0" xfId="0" applyFont="1" applyFill="1"/>
    <xf numFmtId="0" fontId="4" fillId="6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>
      <alignment horizontal="center" vertical="center"/>
    </xf>
    <xf numFmtId="0" fontId="2" fillId="2" borderId="1" xfId="7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/>
    </xf>
    <xf numFmtId="0" fontId="5" fillId="2" borderId="2" xfId="10" applyFont="1" applyFill="1" applyBorder="1" applyAlignment="1">
      <alignment horizontal="left" vertical="center" wrapText="1"/>
    </xf>
    <xf numFmtId="0" fontId="2" fillId="2" borderId="2" xfId="1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167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4" fillId="6" borderId="1" xfId="0" applyNumberFormat="1" applyFont="1" applyFill="1" applyBorder="1" applyAlignment="1" applyProtection="1">
      <alignment horizontal="center" vertical="center"/>
      <protection locked="0"/>
    </xf>
    <xf numFmtId="0" fontId="4" fillId="6" borderId="1" xfId="0" applyFont="1" applyFill="1" applyBorder="1" applyAlignment="1" applyProtection="1">
      <alignment horizontal="center" vertical="center"/>
      <protection locked="0"/>
    </xf>
    <xf numFmtId="0" fontId="2" fillId="2" borderId="4" xfId="0" applyFont="1" applyFill="1" applyBorder="1" applyAlignment="1">
      <alignment horizontal="center" vertical="center"/>
    </xf>
    <xf numFmtId="1" fontId="6" fillId="0" borderId="1" xfId="8" applyNumberFormat="1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1" fontId="6" fillId="2" borderId="1" xfId="8" applyNumberFormat="1" applyFont="1" applyFill="1" applyBorder="1" applyAlignment="1" applyProtection="1">
      <alignment horizontal="center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49" fontId="6" fillId="2" borderId="1" xfId="13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 applyProtection="1">
      <alignment horizontal="center"/>
      <protection locked="0"/>
    </xf>
    <xf numFmtId="14" fontId="0" fillId="2" borderId="0" xfId="0" applyNumberFormat="1" applyFill="1"/>
    <xf numFmtId="1" fontId="0" fillId="2" borderId="0" xfId="0" applyNumberFormat="1" applyFill="1"/>
    <xf numFmtId="3" fontId="0" fillId="2" borderId="0" xfId="0" applyNumberFormat="1" applyFill="1"/>
    <xf numFmtId="14" fontId="4" fillId="5" borderId="1" xfId="0" applyNumberFormat="1" applyFont="1" applyFill="1" applyBorder="1" applyAlignment="1" applyProtection="1">
      <alignment horizontal="center" vertical="center"/>
      <protection hidden="1"/>
    </xf>
    <xf numFmtId="1" fontId="4" fillId="5" borderId="1" xfId="0" applyNumberFormat="1" applyFont="1" applyFill="1" applyBorder="1" applyAlignment="1" applyProtection="1">
      <alignment horizontal="center" vertical="center"/>
      <protection hidden="1"/>
    </xf>
    <xf numFmtId="3" fontId="4" fillId="5" borderId="1" xfId="0" applyNumberFormat="1" applyFont="1" applyFill="1" applyBorder="1" applyAlignment="1" applyProtection="1">
      <alignment horizontal="center" vertical="center"/>
      <protection hidden="1"/>
    </xf>
    <xf numFmtId="14" fontId="2" fillId="2" borderId="1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8" fontId="4" fillId="6" borderId="1" xfId="0" applyNumberFormat="1" applyFont="1" applyFill="1" applyBorder="1" applyAlignment="1">
      <alignment horizontal="center" vertical="center"/>
    </xf>
    <xf numFmtId="17" fontId="7" fillId="2" borderId="1" xfId="0" applyNumberFormat="1" applyFont="1" applyFill="1" applyBorder="1" applyAlignment="1">
      <alignment horizontal="center" vertical="center"/>
    </xf>
    <xf numFmtId="169" fontId="2" fillId="2" borderId="1" xfId="0" applyNumberFormat="1" applyFont="1" applyFill="1" applyBorder="1" applyAlignment="1">
      <alignment horizontal="center" vertical="center"/>
    </xf>
    <xf numFmtId="17" fontId="2" fillId="2" borderId="1" xfId="0" applyNumberFormat="1" applyFont="1" applyFill="1" applyBorder="1" applyAlignment="1">
      <alignment horizontal="center" vertical="center"/>
    </xf>
    <xf numFmtId="0" fontId="2" fillId="2" borderId="1" xfId="5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70" fontId="2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14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17" fontId="2" fillId="3" borderId="1" xfId="0" applyNumberFormat="1" applyFont="1" applyFill="1" applyBorder="1" applyAlignment="1">
      <alignment horizontal="center" vertical="center"/>
    </xf>
    <xf numFmtId="0" fontId="0" fillId="2" borderId="0" xfId="0" applyFill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/>
      <protection locked="0"/>
    </xf>
    <xf numFmtId="172" fontId="0" fillId="2" borderId="0" xfId="1" applyNumberFormat="1" applyFont="1" applyFill="1" applyProtection="1">
      <protection locked="0"/>
    </xf>
    <xf numFmtId="0" fontId="3" fillId="4" borderId="0" xfId="0" applyFont="1" applyFill="1" applyAlignment="1">
      <alignment horizontal="center" vertical="center"/>
    </xf>
    <xf numFmtId="0" fontId="0" fillId="5" borderId="0" xfId="0" applyFill="1" applyAlignment="1" applyProtection="1">
      <alignment horizontal="center" vertical="center"/>
      <protection locked="0"/>
    </xf>
    <xf numFmtId="0" fontId="10" fillId="2" borderId="0" xfId="0" applyFont="1" applyFill="1" applyProtection="1">
      <protection locked="0"/>
    </xf>
    <xf numFmtId="0" fontId="11" fillId="0" borderId="0" xfId="0" applyFont="1" applyProtection="1">
      <protection locked="0"/>
    </xf>
    <xf numFmtId="0" fontId="2" fillId="0" borderId="1" xfId="7" applyFont="1" applyBorder="1" applyAlignment="1">
      <alignment horizontal="left" vertical="center" wrapText="1"/>
    </xf>
    <xf numFmtId="0" fontId="5" fillId="0" borderId="2" xfId="10" applyFont="1" applyBorder="1" applyAlignment="1">
      <alignment horizontal="left" vertical="center" wrapText="1"/>
    </xf>
    <xf numFmtId="0" fontId="2" fillId="0" borderId="2" xfId="1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  <xf numFmtId="170" fontId="0" fillId="5" borderId="0" xfId="0" applyNumberFormat="1" applyFill="1" applyAlignment="1" applyProtection="1">
      <alignment horizontal="center" vertical="center"/>
      <protection locked="0"/>
    </xf>
    <xf numFmtId="171" fontId="0" fillId="5" borderId="0" xfId="0" applyNumberFormat="1" applyFill="1" applyAlignment="1" applyProtection="1">
      <alignment horizontal="center" vertical="center"/>
      <protection locked="0"/>
    </xf>
    <xf numFmtId="0" fontId="2" fillId="0" borderId="4" xfId="0" applyFont="1" applyBorder="1" applyAlignment="1">
      <alignment horizontal="center" vertical="center"/>
    </xf>
    <xf numFmtId="14" fontId="6" fillId="0" borderId="1" xfId="8" applyNumberFormat="1" applyFont="1" applyBorder="1" applyAlignment="1" applyProtection="1">
      <alignment horizontal="center"/>
      <protection locked="0"/>
    </xf>
    <xf numFmtId="0" fontId="2" fillId="2" borderId="1" xfId="0" applyFont="1" applyFill="1" applyBorder="1" applyAlignment="1" applyProtection="1">
      <alignment horizontal="center"/>
      <protection locked="0"/>
    </xf>
    <xf numFmtId="49" fontId="6" fillId="0" borderId="1" xfId="13" applyNumberFormat="1" applyFont="1" applyBorder="1" applyAlignment="1">
      <alignment horizontal="center" vertical="center"/>
    </xf>
    <xf numFmtId="0" fontId="4" fillId="5" borderId="1" xfId="0" applyFont="1" applyFill="1" applyBorder="1" applyAlignment="1" applyProtection="1">
      <alignment horizontal="center" vertical="center"/>
      <protection hidden="1"/>
    </xf>
    <xf numFmtId="0" fontId="6" fillId="0" borderId="1" xfId="8" applyNumberFormat="1" applyFont="1" applyBorder="1" applyAlignment="1" applyProtection="1">
      <alignment horizontal="center"/>
      <protection locked="0"/>
    </xf>
    <xf numFmtId="9" fontId="2" fillId="2" borderId="1" xfId="0" applyNumberFormat="1" applyFont="1" applyFill="1" applyBorder="1" applyAlignment="1" applyProtection="1">
      <alignment horizontal="center" vertical="center"/>
      <protection locked="0"/>
    </xf>
    <xf numFmtId="0" fontId="6" fillId="2" borderId="1" xfId="8" applyNumberFormat="1" applyFont="1" applyFill="1" applyBorder="1" applyAlignment="1" applyProtection="1">
      <alignment horizontal="center"/>
      <protection locked="0"/>
    </xf>
    <xf numFmtId="9" fontId="2" fillId="2" borderId="1" xfId="0" applyNumberFormat="1" applyFont="1" applyFill="1" applyBorder="1" applyAlignment="1" applyProtection="1">
      <alignment horizontal="center"/>
      <protection locked="0"/>
    </xf>
    <xf numFmtId="171" fontId="2" fillId="2" borderId="1" xfId="0" applyNumberFormat="1" applyFont="1" applyFill="1" applyBorder="1" applyAlignment="1" applyProtection="1">
      <alignment horizontal="center" vertical="center"/>
      <protection locked="0"/>
    </xf>
    <xf numFmtId="172" fontId="4" fillId="6" borderId="1" xfId="1" applyNumberFormat="1" applyFont="1" applyFill="1" applyBorder="1" applyAlignment="1" applyProtection="1">
      <alignment horizontal="center" vertical="center" wrapText="1"/>
      <protection locked="0"/>
    </xf>
    <xf numFmtId="172" fontId="2" fillId="2" borderId="1" xfId="1" applyNumberFormat="1" applyFont="1" applyFill="1" applyBorder="1" applyAlignment="1" applyProtection="1">
      <alignment horizontal="center" vertical="center"/>
      <protection locked="0"/>
    </xf>
    <xf numFmtId="0" fontId="4" fillId="6" borderId="1" xfId="0" applyFont="1" applyFill="1" applyBorder="1" applyAlignment="1" applyProtection="1">
      <alignment horizontal="center" vertical="center" wrapText="1"/>
      <protection locked="0"/>
    </xf>
    <xf numFmtId="164" fontId="2" fillId="2" borderId="1" xfId="1" applyFont="1" applyFill="1" applyBorder="1" applyAlignment="1" applyProtection="1">
      <alignment vertical="center"/>
      <protection locked="0"/>
    </xf>
    <xf numFmtId="164" fontId="2" fillId="2" borderId="1" xfId="1" applyFont="1" applyFill="1" applyBorder="1" applyAlignment="1" applyProtection="1">
      <alignment horizontal="center" vertical="center"/>
      <protection locked="0"/>
    </xf>
    <xf numFmtId="164" fontId="2" fillId="2" borderId="1" xfId="1" applyFont="1" applyFill="1" applyBorder="1" applyAlignment="1" applyProtection="1">
      <alignment horizontal="right" vertical="center"/>
      <protection locked="0"/>
    </xf>
    <xf numFmtId="0" fontId="2" fillId="2" borderId="1" xfId="0" applyFont="1" applyFill="1" applyBorder="1" applyAlignment="1" applyProtection="1">
      <alignment horizontal="left" vertical="center"/>
      <protection locked="0"/>
    </xf>
    <xf numFmtId="172" fontId="2" fillId="3" borderId="1" xfId="1" applyNumberFormat="1" applyFont="1" applyFill="1" applyBorder="1" applyAlignment="1" applyProtection="1">
      <alignment horizontal="center" vertical="center"/>
      <protection locked="0"/>
    </xf>
    <xf numFmtId="164" fontId="2" fillId="2" borderId="1" xfId="1" applyFont="1" applyFill="1" applyBorder="1" applyAlignment="1" applyProtection="1">
      <alignment horizontal="left" vertical="center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173" fontId="2" fillId="0" borderId="1" xfId="0" applyNumberFormat="1" applyFont="1" applyBorder="1" applyAlignment="1" applyProtection="1">
      <alignment horizontal="center" vertical="center"/>
      <protection locked="0"/>
    </xf>
    <xf numFmtId="172" fontId="2" fillId="0" borderId="1" xfId="1" applyNumberFormat="1" applyFont="1" applyFill="1" applyBorder="1" applyAlignment="1" applyProtection="1">
      <alignment horizontal="center" vertical="center"/>
      <protection locked="0"/>
    </xf>
    <xf numFmtId="16" fontId="2" fillId="2" borderId="1" xfId="0" applyNumberFormat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 applyProtection="1">
      <alignment horizontal="center" vertical="center"/>
      <protection locked="0"/>
    </xf>
    <xf numFmtId="167" fontId="2" fillId="2" borderId="1" xfId="0" applyNumberFormat="1" applyFont="1" applyFill="1" applyBorder="1" applyAlignment="1" applyProtection="1">
      <alignment horizontal="center" vertical="center"/>
      <protection locked="0"/>
    </xf>
    <xf numFmtId="0" fontId="2" fillId="2" borderId="1" xfId="0" quotePrefix="1" applyFont="1" applyFill="1" applyBorder="1" applyAlignment="1" applyProtection="1">
      <alignment horizontal="center" vertical="center"/>
      <protection locked="0"/>
    </xf>
    <xf numFmtId="164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2" borderId="5" xfId="0" applyFont="1" applyFill="1" applyBorder="1" applyAlignment="1" applyProtection="1">
      <alignment horizontal="left" vertical="center" wrapText="1"/>
      <protection locked="0"/>
    </xf>
    <xf numFmtId="172" fontId="2" fillId="2" borderId="1" xfId="1" applyNumberFormat="1" applyFont="1" applyFill="1" applyBorder="1" applyAlignment="1" applyProtection="1">
      <alignment horizontal="right" vertical="center" wrapText="1"/>
      <protection locked="0"/>
    </xf>
    <xf numFmtId="0" fontId="0" fillId="9" borderId="0" xfId="0" applyFill="1"/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3" fontId="0" fillId="2" borderId="0" xfId="0" applyNumberFormat="1" applyFill="1" applyProtection="1">
      <protection locked="0"/>
    </xf>
    <xf numFmtId="43" fontId="4" fillId="6" borderId="1" xfId="0" applyNumberFormat="1" applyFont="1" applyFill="1" applyBorder="1" applyAlignment="1" applyProtection="1">
      <alignment horizontal="center" vertical="center" wrapText="1"/>
      <protection locked="0"/>
    </xf>
    <xf numFmtId="43" fontId="2" fillId="2" borderId="1" xfId="0" applyNumberFormat="1" applyFont="1" applyFill="1" applyBorder="1" applyAlignment="1" applyProtection="1">
      <alignment horizontal="center" vertical="center"/>
      <protection locked="0"/>
    </xf>
    <xf numFmtId="43" fontId="2" fillId="0" borderId="1" xfId="0" applyNumberFormat="1" applyFont="1" applyBorder="1" applyAlignment="1" applyProtection="1">
      <alignment horizontal="center" vertical="center"/>
      <protection locked="0"/>
    </xf>
    <xf numFmtId="174" fontId="0" fillId="2" borderId="0" xfId="0" applyNumberFormat="1" applyFill="1" applyProtection="1">
      <protection locked="0"/>
    </xf>
    <xf numFmtId="174" fontId="4" fillId="6" borderId="1" xfId="0" applyNumberFormat="1" applyFont="1" applyFill="1" applyBorder="1" applyAlignment="1" applyProtection="1">
      <alignment horizontal="center" vertical="center" wrapText="1"/>
      <protection locked="0"/>
    </xf>
    <xf numFmtId="174" fontId="2" fillId="0" borderId="4" xfId="0" applyNumberFormat="1" applyFont="1" applyBorder="1" applyAlignment="1">
      <alignment horizontal="center" vertical="center"/>
    </xf>
    <xf numFmtId="174" fontId="2" fillId="0" borderId="1" xfId="0" applyNumberFormat="1" applyFont="1" applyBorder="1" applyAlignment="1">
      <alignment horizontal="center" vertical="center"/>
    </xf>
    <xf numFmtId="174" fontId="2" fillId="2" borderId="1" xfId="0" applyNumberFormat="1" applyFont="1" applyFill="1" applyBorder="1" applyAlignment="1" applyProtection="1">
      <alignment horizontal="center" vertical="center"/>
      <protection locked="0"/>
    </xf>
    <xf numFmtId="174" fontId="5" fillId="8" borderId="1" xfId="0" applyNumberFormat="1" applyFont="1" applyFill="1" applyBorder="1" applyAlignment="1" applyProtection="1">
      <alignment horizontal="center" vertical="center"/>
      <protection locked="0"/>
    </xf>
    <xf numFmtId="174" fontId="0" fillId="2" borderId="0" xfId="0" applyNumberFormat="1" applyFill="1" applyAlignment="1" applyProtection="1">
      <alignment horizontal="center" vertical="center"/>
      <protection locked="0"/>
    </xf>
    <xf numFmtId="174" fontId="4" fillId="5" borderId="1" xfId="0" applyNumberFormat="1" applyFont="1" applyFill="1" applyBorder="1" applyAlignment="1" applyProtection="1">
      <alignment horizontal="center" vertical="center" wrapText="1"/>
      <protection hidden="1"/>
    </xf>
    <xf numFmtId="174" fontId="4" fillId="11" borderId="1" xfId="0" applyNumberFormat="1" applyFont="1" applyFill="1" applyBorder="1" applyAlignment="1" applyProtection="1">
      <alignment horizontal="center" vertical="center" wrapText="1"/>
      <protection hidden="1"/>
    </xf>
    <xf numFmtId="37" fontId="0" fillId="2" borderId="0" xfId="0" applyNumberFormat="1" applyFill="1" applyAlignment="1" applyProtection="1">
      <alignment horizontal="center" vertical="center"/>
      <protection locked="0"/>
    </xf>
    <xf numFmtId="37" fontId="0" fillId="2" borderId="0" xfId="0" applyNumberFormat="1" applyFill="1" applyProtection="1">
      <protection locked="0"/>
    </xf>
    <xf numFmtId="37" fontId="4" fillId="11" borderId="1" xfId="0" applyNumberFormat="1" applyFont="1" applyFill="1" applyBorder="1" applyAlignment="1" applyProtection="1">
      <alignment horizontal="center" vertical="center" wrapText="1"/>
      <protection hidden="1"/>
    </xf>
    <xf numFmtId="37" fontId="2" fillId="2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49" fontId="2" fillId="0" borderId="1" xfId="0" applyNumberFormat="1" applyFont="1" applyBorder="1" applyAlignment="1" applyProtection="1">
      <alignment horizontal="center" vertical="center"/>
      <protection locked="0"/>
    </xf>
    <xf numFmtId="49" fontId="2" fillId="2" borderId="1" xfId="0" applyNumberFormat="1" applyFont="1" applyFill="1" applyBorder="1" applyAlignment="1" applyProtection="1">
      <alignment horizontal="center" vertical="center"/>
      <protection locked="0"/>
    </xf>
    <xf numFmtId="49" fontId="2" fillId="2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3" fontId="5" fillId="8" borderId="1" xfId="0" applyNumberFormat="1" applyFont="1" applyFill="1" applyBorder="1"/>
    <xf numFmtId="3" fontId="5" fillId="12" borderId="1" xfId="0" applyNumberFormat="1" applyFont="1" applyFill="1" applyBorder="1"/>
    <xf numFmtId="3" fontId="5" fillId="0" borderId="1" xfId="0" applyNumberFormat="1" applyFont="1" applyBorder="1"/>
    <xf numFmtId="174" fontId="5" fillId="3" borderId="1" xfId="0" applyNumberFormat="1" applyFont="1" applyFill="1" applyBorder="1" applyAlignment="1" applyProtection="1">
      <alignment horizontal="center" vertical="center"/>
      <protection locked="0"/>
    </xf>
    <xf numFmtId="0" fontId="2" fillId="3" borderId="1" xfId="0" applyFont="1" applyFill="1" applyBorder="1" applyAlignment="1" applyProtection="1">
      <alignment horizontal="left" vertical="center"/>
      <protection locked="0"/>
    </xf>
    <xf numFmtId="0" fontId="4" fillId="13" borderId="1" xfId="0" applyFont="1" applyFill="1" applyBorder="1" applyAlignment="1" applyProtection="1">
      <alignment horizontal="center" vertical="center"/>
      <protection locked="0"/>
    </xf>
    <xf numFmtId="0" fontId="4" fillId="13" borderId="1" xfId="0" applyFont="1" applyFill="1" applyBorder="1" applyAlignment="1" applyProtection="1">
      <alignment horizontal="center" vertical="center" wrapText="1"/>
      <protection locked="0"/>
    </xf>
    <xf numFmtId="172" fontId="2" fillId="2" borderId="0" xfId="1" applyNumberFormat="1" applyFont="1" applyFill="1" applyBorder="1" applyAlignment="1" applyProtection="1">
      <alignment horizontal="center" vertical="center"/>
      <protection locked="0"/>
    </xf>
    <xf numFmtId="164" fontId="2" fillId="2" borderId="7" xfId="1" applyFont="1" applyFill="1" applyBorder="1" applyAlignment="1" applyProtection="1">
      <alignment horizontal="center" vertical="center"/>
      <protection locked="0"/>
    </xf>
    <xf numFmtId="164" fontId="2" fillId="2" borderId="7" xfId="1" applyFont="1" applyFill="1" applyBorder="1" applyAlignment="1" applyProtection="1">
      <alignment horizontal="left" vertical="center"/>
      <protection locked="0"/>
    </xf>
    <xf numFmtId="164" fontId="2" fillId="0" borderId="7" xfId="1" applyFont="1" applyFill="1" applyBorder="1" applyAlignment="1" applyProtection="1">
      <alignment horizontal="center" vertical="center"/>
      <protection locked="0"/>
    </xf>
    <xf numFmtId="0" fontId="20" fillId="14" borderId="1" xfId="0" applyFont="1" applyFill="1" applyBorder="1" applyAlignment="1" applyProtection="1">
      <alignment horizontal="center" vertical="center" wrapText="1"/>
      <protection hidden="1"/>
    </xf>
    <xf numFmtId="14" fontId="2" fillId="2" borderId="1" xfId="0" applyNumberFormat="1" applyFont="1" applyFill="1" applyBorder="1" applyAlignment="1">
      <alignment horizontal="center" vertical="center" wrapText="1"/>
    </xf>
    <xf numFmtId="174" fontId="5" fillId="2" borderId="1" xfId="0" applyNumberFormat="1" applyFont="1" applyFill="1" applyBorder="1" applyAlignment="1" applyProtection="1">
      <alignment horizontal="center" vertical="center"/>
      <protection locked="0"/>
    </xf>
    <xf numFmtId="1" fontId="0" fillId="2" borderId="0" xfId="0" applyNumberFormat="1" applyFill="1" applyAlignment="1" applyProtection="1">
      <alignment horizontal="center" vertical="center"/>
      <protection locked="0"/>
    </xf>
    <xf numFmtId="4" fontId="2" fillId="2" borderId="1" xfId="0" applyNumberFormat="1" applyFont="1" applyFill="1" applyBorder="1" applyAlignment="1" applyProtection="1">
      <alignment horizontal="center" vertical="center"/>
      <protection locked="0"/>
    </xf>
    <xf numFmtId="4" fontId="5" fillId="2" borderId="1" xfId="0" applyNumberFormat="1" applyFont="1" applyFill="1" applyBorder="1" applyAlignment="1">
      <alignment horizontal="center" vertical="center"/>
    </xf>
    <xf numFmtId="172" fontId="2" fillId="2" borderId="1" xfId="1" applyNumberFormat="1" applyFont="1" applyFill="1" applyBorder="1" applyAlignment="1" applyProtection="1">
      <alignment horizontal="center" vertical="center" wrapText="1"/>
      <protection locked="0"/>
    </xf>
    <xf numFmtId="37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41" fontId="2" fillId="2" borderId="1" xfId="0" applyNumberFormat="1" applyFont="1" applyFill="1" applyBorder="1" applyAlignment="1">
      <alignment horizontal="center" vertical="center"/>
    </xf>
    <xf numFmtId="41" fontId="2" fillId="7" borderId="1" xfId="0" applyNumberFormat="1" applyFont="1" applyFill="1" applyBorder="1" applyAlignment="1">
      <alignment horizontal="center" vertical="center"/>
    </xf>
    <xf numFmtId="0" fontId="0" fillId="0" borderId="0" xfId="0" pivotButton="1"/>
    <xf numFmtId="168" fontId="0" fillId="0" borderId="1" xfId="0" applyNumberFormat="1" applyBorder="1"/>
    <xf numFmtId="172" fontId="2" fillId="2" borderId="2" xfId="1" applyNumberFormat="1" applyFont="1" applyFill="1" applyBorder="1" applyAlignment="1" applyProtection="1">
      <alignment horizontal="center" vertical="center"/>
      <protection locked="0"/>
    </xf>
    <xf numFmtId="174" fontId="2" fillId="2" borderId="8" xfId="0" applyNumberFormat="1" applyFont="1" applyFill="1" applyBorder="1" applyAlignment="1" applyProtection="1">
      <alignment horizontal="center" vertical="center"/>
      <protection locked="0"/>
    </xf>
    <xf numFmtId="172" fontId="2" fillId="2" borderId="3" xfId="1" applyNumberFormat="1" applyFont="1" applyFill="1" applyBorder="1" applyAlignment="1" applyProtection="1">
      <alignment horizontal="center" vertical="center"/>
      <protection locked="0"/>
    </xf>
    <xf numFmtId="172" fontId="2" fillId="2" borderId="5" xfId="1" applyNumberFormat="1" applyFont="1" applyFill="1" applyBorder="1" applyAlignment="1" applyProtection="1">
      <alignment horizontal="center" vertical="center"/>
      <protection locked="0"/>
    </xf>
    <xf numFmtId="175" fontId="0" fillId="2" borderId="0" xfId="0" applyNumberFormat="1" applyFill="1" applyProtection="1">
      <protection locked="0"/>
    </xf>
    <xf numFmtId="175" fontId="4" fillId="6" borderId="1" xfId="0" applyNumberFormat="1" applyFont="1" applyFill="1" applyBorder="1" applyAlignment="1" applyProtection="1">
      <alignment horizontal="center" vertical="center" wrapText="1"/>
      <protection locked="0"/>
    </xf>
    <xf numFmtId="175" fontId="2" fillId="3" borderId="1" xfId="0" applyNumberFormat="1" applyFont="1" applyFill="1" applyBorder="1" applyAlignment="1" applyProtection="1">
      <alignment horizontal="center" vertical="center"/>
      <protection locked="0"/>
    </xf>
    <xf numFmtId="175" fontId="2" fillId="2" borderId="1" xfId="0" applyNumberFormat="1" applyFont="1" applyFill="1" applyBorder="1" applyAlignment="1" applyProtection="1">
      <alignment horizontal="center" vertical="center"/>
      <protection locked="0"/>
    </xf>
    <xf numFmtId="175" fontId="2" fillId="0" borderId="1" xfId="0" applyNumberFormat="1" applyFont="1" applyBorder="1" applyAlignment="1" applyProtection="1">
      <alignment horizontal="center" vertical="center"/>
      <protection locked="0"/>
    </xf>
    <xf numFmtId="172" fontId="2" fillId="2" borderId="10" xfId="1" applyNumberFormat="1" applyFont="1" applyFill="1" applyBorder="1" applyAlignment="1" applyProtection="1">
      <alignment horizontal="center" vertical="center"/>
      <protection locked="0"/>
    </xf>
    <xf numFmtId="172" fontId="2" fillId="15" borderId="2" xfId="1" applyNumberFormat="1" applyFont="1" applyFill="1" applyBorder="1" applyAlignment="1" applyProtection="1">
      <alignment horizontal="center" vertical="center"/>
      <protection locked="0"/>
    </xf>
    <xf numFmtId="175" fontId="2" fillId="15" borderId="1" xfId="0" applyNumberFormat="1" applyFont="1" applyFill="1" applyBorder="1" applyAlignment="1" applyProtection="1">
      <alignment horizontal="center" vertical="center"/>
      <protection locked="0"/>
    </xf>
    <xf numFmtId="172" fontId="2" fillId="15" borderId="1" xfId="1" applyNumberFormat="1" applyFont="1" applyFill="1" applyBorder="1" applyAlignment="1" applyProtection="1">
      <alignment horizontal="center" vertical="center"/>
      <protection locked="0"/>
    </xf>
    <xf numFmtId="0" fontId="2" fillId="15" borderId="1" xfId="0" applyFont="1" applyFill="1" applyBorder="1" applyAlignment="1">
      <alignment vertical="center"/>
    </xf>
    <xf numFmtId="0" fontId="2" fillId="16" borderId="1" xfId="0" applyFont="1" applyFill="1" applyBorder="1" applyAlignment="1" applyProtection="1">
      <alignment vertical="center"/>
      <protection locked="0"/>
    </xf>
    <xf numFmtId="172" fontId="2" fillId="16" borderId="1" xfId="1" applyNumberFormat="1" applyFont="1" applyFill="1" applyBorder="1" applyAlignment="1" applyProtection="1">
      <alignment horizontal="center" vertical="center"/>
      <protection locked="0"/>
    </xf>
    <xf numFmtId="175" fontId="2" fillId="16" borderId="1" xfId="0" applyNumberFormat="1" applyFont="1" applyFill="1" applyBorder="1" applyAlignment="1" applyProtection="1">
      <alignment horizontal="center" vertical="center"/>
      <protection locked="0"/>
    </xf>
    <xf numFmtId="172" fontId="2" fillId="16" borderId="2" xfId="1" applyNumberFormat="1" applyFont="1" applyFill="1" applyBorder="1" applyAlignment="1" applyProtection="1">
      <alignment horizontal="center" vertical="center"/>
      <protection locked="0"/>
    </xf>
    <xf numFmtId="172" fontId="2" fillId="16" borderId="3" xfId="1" applyNumberFormat="1" applyFont="1" applyFill="1" applyBorder="1" applyAlignment="1" applyProtection="1">
      <alignment horizontal="center" vertical="center"/>
      <protection locked="0"/>
    </xf>
    <xf numFmtId="174" fontId="2" fillId="17" borderId="1" xfId="0" applyNumberFormat="1" applyFont="1" applyFill="1" applyBorder="1" applyAlignment="1">
      <alignment horizontal="center" vertical="center"/>
    </xf>
    <xf numFmtId="174" fontId="2" fillId="17" borderId="1" xfId="0" applyNumberFormat="1" applyFont="1" applyFill="1" applyBorder="1" applyAlignment="1" applyProtection="1">
      <alignment horizontal="center" vertical="center"/>
      <protection locked="0"/>
    </xf>
    <xf numFmtId="175" fontId="2" fillId="17" borderId="1" xfId="0" applyNumberFormat="1" applyFont="1" applyFill="1" applyBorder="1" applyAlignment="1" applyProtection="1">
      <alignment horizontal="center" vertical="center"/>
      <protection locked="0"/>
    </xf>
    <xf numFmtId="0" fontId="2" fillId="17" borderId="1" xfId="0" applyFont="1" applyFill="1" applyBorder="1" applyAlignment="1" applyProtection="1">
      <alignment horizontal="left" vertical="center"/>
      <protection locked="0"/>
    </xf>
    <xf numFmtId="0" fontId="0" fillId="18" borderId="2" xfId="0" applyFill="1" applyBorder="1" applyAlignment="1" applyProtection="1">
      <alignment horizontal="left" vertical="center"/>
      <protection locked="0"/>
    </xf>
    <xf numFmtId="0" fontId="2" fillId="15" borderId="1" xfId="0" applyFont="1" applyFill="1" applyBorder="1" applyAlignment="1">
      <alignment horizontal="center" vertical="center"/>
    </xf>
    <xf numFmtId="0" fontId="2" fillId="15" borderId="1" xfId="7" applyFont="1" applyFill="1" applyBorder="1" applyAlignment="1">
      <alignment horizontal="left" vertical="center" wrapText="1"/>
    </xf>
    <xf numFmtId="0" fontId="2" fillId="15" borderId="4" xfId="0" applyFont="1" applyFill="1" applyBorder="1" applyAlignment="1">
      <alignment horizontal="center" vertical="center"/>
    </xf>
    <xf numFmtId="1" fontId="2" fillId="15" borderId="1" xfId="8" applyNumberFormat="1" applyFont="1" applyFill="1" applyBorder="1" applyAlignment="1" applyProtection="1">
      <alignment horizontal="center"/>
      <protection locked="0"/>
    </xf>
    <xf numFmtId="49" fontId="2" fillId="15" borderId="1" xfId="0" applyNumberFormat="1" applyFont="1" applyFill="1" applyBorder="1" applyAlignment="1" applyProtection="1">
      <alignment horizontal="center" vertical="center"/>
      <protection locked="0"/>
    </xf>
    <xf numFmtId="14" fontId="2" fillId="15" borderId="1" xfId="0" applyNumberFormat="1" applyFont="1" applyFill="1" applyBorder="1" applyAlignment="1">
      <alignment horizontal="center" vertical="center"/>
    </xf>
    <xf numFmtId="1" fontId="2" fillId="15" borderId="1" xfId="0" applyNumberFormat="1" applyFont="1" applyFill="1" applyBorder="1" applyAlignment="1">
      <alignment horizontal="center" vertical="center"/>
    </xf>
    <xf numFmtId="3" fontId="2" fillId="15" borderId="1" xfId="0" applyNumberFormat="1" applyFont="1" applyFill="1" applyBorder="1" applyAlignment="1">
      <alignment horizontal="center" vertical="center"/>
    </xf>
    <xf numFmtId="17" fontId="7" fillId="15" borderId="1" xfId="0" applyNumberFormat="1" applyFont="1" applyFill="1" applyBorder="1" applyAlignment="1">
      <alignment horizontal="center" vertical="center"/>
    </xf>
    <xf numFmtId="41" fontId="2" fillId="15" borderId="1" xfId="0" applyNumberFormat="1" applyFont="1" applyFill="1" applyBorder="1" applyAlignment="1">
      <alignment horizontal="center" vertical="center"/>
    </xf>
    <xf numFmtId="0" fontId="2" fillId="15" borderId="1" xfId="5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/>
    </xf>
    <xf numFmtId="1" fontId="0" fillId="15" borderId="1" xfId="0" applyNumberFormat="1" applyFill="1" applyBorder="1" applyAlignment="1">
      <alignment horizont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0" fillId="19" borderId="11" xfId="0" applyFill="1" applyBorder="1" applyAlignment="1" applyProtection="1">
      <alignment horizontal="left" vertical="center" wrapText="1"/>
      <protection locked="0"/>
    </xf>
    <xf numFmtId="172" fontId="0" fillId="2" borderId="2" xfId="0" applyNumberFormat="1" applyFill="1" applyBorder="1" applyAlignment="1" applyProtection="1">
      <alignment horizontal="center" vertical="center"/>
      <protection locked="0"/>
    </xf>
    <xf numFmtId="0" fontId="0" fillId="17" borderId="11" xfId="0" applyFill="1" applyBorder="1" applyAlignment="1" applyProtection="1">
      <alignment horizontal="left" vertical="center" wrapText="1"/>
      <protection locked="0"/>
    </xf>
    <xf numFmtId="3" fontId="5" fillId="15" borderId="2" xfId="0" applyNumberFormat="1" applyFont="1" applyFill="1" applyBorder="1"/>
    <xf numFmtId="0" fontId="5" fillId="10" borderId="1" xfId="0" applyFont="1" applyFill="1" applyBorder="1"/>
    <xf numFmtId="3" fontId="5" fillId="16" borderId="2" xfId="0" applyNumberFormat="1" applyFont="1" applyFill="1" applyBorder="1"/>
    <xf numFmtId="3" fontId="5" fillId="10" borderId="2" xfId="0" applyNumberFormat="1" applyFont="1" applyFill="1" applyBorder="1"/>
    <xf numFmtId="0" fontId="5" fillId="10" borderId="7" xfId="0" applyFont="1" applyFill="1" applyBorder="1"/>
    <xf numFmtId="3" fontId="5" fillId="10" borderId="9" xfId="0" applyNumberFormat="1" applyFont="1" applyFill="1" applyBorder="1"/>
    <xf numFmtId="0" fontId="5" fillId="10" borderId="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/>
    </xf>
    <xf numFmtId="0" fontId="5" fillId="10" borderId="7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 vertical="center"/>
    </xf>
    <xf numFmtId="175" fontId="5" fillId="12" borderId="1" xfId="0" applyNumberFormat="1" applyFont="1" applyFill="1" applyBorder="1"/>
    <xf numFmtId="0" fontId="5" fillId="12" borderId="1" xfId="0" applyFont="1" applyFill="1" applyBorder="1"/>
    <xf numFmtId="0" fontId="5" fillId="12" borderId="7" xfId="0" applyFont="1" applyFill="1" applyBorder="1"/>
    <xf numFmtId="0" fontId="5" fillId="0" borderId="7" xfId="0" applyFont="1" applyBorder="1"/>
    <xf numFmtId="3" fontId="5" fillId="10" borderId="12" xfId="0" applyNumberFormat="1" applyFont="1" applyFill="1" applyBorder="1" applyAlignment="1">
      <alignment horizontal="center"/>
    </xf>
    <xf numFmtId="174" fontId="2" fillId="3" borderId="1" xfId="0" applyNumberFormat="1" applyFont="1" applyFill="1" applyBorder="1" applyAlignment="1" applyProtection="1">
      <alignment horizontal="center" vertical="center"/>
      <protection locked="0"/>
    </xf>
    <xf numFmtId="174" fontId="2" fillId="3" borderId="4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172" fontId="0" fillId="0" borderId="0" xfId="0" applyNumberFormat="1"/>
    <xf numFmtId="0" fontId="9" fillId="2" borderId="0" xfId="0" applyFont="1" applyFill="1" applyAlignment="1" applyProtection="1">
      <alignment wrapText="1"/>
      <protection locked="0"/>
    </xf>
    <xf numFmtId="172" fontId="0" fillId="11" borderId="0" xfId="0" applyNumberFormat="1" applyFill="1"/>
    <xf numFmtId="172" fontId="0" fillId="3" borderId="0" xfId="0" applyNumberFormat="1" applyFill="1"/>
    <xf numFmtId="0" fontId="0" fillId="2" borderId="0" xfId="0" applyFill="1" applyAlignment="1">
      <alignment wrapText="1"/>
    </xf>
    <xf numFmtId="0" fontId="4" fillId="6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168" fontId="2" fillId="2" borderId="1" xfId="0" applyNumberFormat="1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left" vertical="center" wrapText="1"/>
    </xf>
    <xf numFmtId="0" fontId="2" fillId="7" borderId="6" xfId="0" applyFont="1" applyFill="1" applyBorder="1" applyAlignment="1">
      <alignment horizontal="left" vertical="center" wrapText="1"/>
    </xf>
    <xf numFmtId="0" fontId="2" fillId="7" borderId="7" xfId="0" applyFont="1" applyFill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</cellXfs>
  <cellStyles count="14">
    <cellStyle name="Comma" xfId="1" builtinId="3"/>
    <cellStyle name="Normal" xfId="0" builtinId="0"/>
    <cellStyle name="Normal 18" xfId="2" xr:uid="{00000000-0005-0000-0000-000031000000}"/>
    <cellStyle name="Normal 2" xfId="3" xr:uid="{00000000-0005-0000-0000-000032000000}"/>
    <cellStyle name="Normal 3 2" xfId="4" xr:uid="{00000000-0005-0000-0000-000033000000}"/>
    <cellStyle name="Normal 4" xfId="5" xr:uid="{00000000-0005-0000-0000-000034000000}"/>
    <cellStyle name="Standaard_LEVERAMO" xfId="6" xr:uid="{00000000-0005-0000-0000-000035000000}"/>
    <cellStyle name="표준 2" xfId="13" xr:uid="{00000000-0005-0000-0000-00003C000000}"/>
    <cellStyle name="千位分隔 2" xfId="12" xr:uid="{00000000-0005-0000-0000-00003B000000}"/>
    <cellStyle name="常规 2" xfId="7" xr:uid="{00000000-0005-0000-0000-000036000000}"/>
    <cellStyle name="常规 3" xfId="8" xr:uid="{00000000-0005-0000-0000-000037000000}"/>
    <cellStyle name="常规 3 2" xfId="9" xr:uid="{00000000-0005-0000-0000-000038000000}"/>
    <cellStyle name="常规 4 2" xfId="10" xr:uid="{00000000-0005-0000-0000-000039000000}"/>
    <cellStyle name="常规 5" xfId="11" xr:uid="{00000000-0005-0000-0000-00003A000000}"/>
  </cellStyles>
  <dxfs count="16"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92D050"/>
        </patternFill>
      </fill>
    </dxf>
    <dxf>
      <numFmt numFmtId="172" formatCode="_-* #,##0_-;\-* #,##0_-;_-* &quot;-&quot;??_-;_-@_-"/>
    </dxf>
    <dxf>
      <numFmt numFmtId="172" formatCode="_-* #,##0_-;\-* #,##0_-;_-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8" formatCode="_ [$¥-804]* #,##0_ ;_ [$¥-804]* \-#,##0_ ;_ [$¥-804]* &quot;-&quot;??_ ;_ @_ "/>
    </dxf>
    <dxf>
      <numFmt numFmtId="168" formatCode="_ [$¥-804]* #,##0_ ;_ [$¥-804]* \-#,##0_ ;_ [$¥-804]* &quot;-&quot;??_ ;_ @_ "/>
    </dxf>
    <dxf>
      <numFmt numFmtId="168" formatCode="_ [$¥-804]* #,##0_ ;_ [$¥-804]* \-#,##0_ ;_ [$¥-804]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457200</xdr:colOff>
      <xdr:row>10</xdr:row>
      <xdr:rowOff>57150</xdr:rowOff>
    </xdr:from>
    <xdr:to>
      <xdr:col>30</xdr:col>
      <xdr:colOff>428625</xdr:colOff>
      <xdr:row>28</xdr:row>
      <xdr:rowOff>31750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E93FCD-9B31-93D1-3EDD-535A1B52D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94575" y="1562100"/>
          <a:ext cx="4572000" cy="354330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32</xdr:row>
      <xdr:rowOff>0</xdr:rowOff>
    </xdr:from>
    <xdr:to>
      <xdr:col>30</xdr:col>
      <xdr:colOff>0</xdr:colOff>
      <xdr:row>57</xdr:row>
      <xdr:rowOff>86784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7AD911-A3ED-3AA1-A614-C23BA8471733}"/>
            </a:ext>
            <a:ext uri="{147F2762-F138-4A5C-976F-8EAC2B608ADB}">
              <a16:predDERef xmlns:a16="http://schemas.microsoft.com/office/drawing/2014/main" pred="{81E93FCD-9B31-93D1-3EDD-535A1B52D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651825" y="5638800"/>
          <a:ext cx="3286125" cy="4572000"/>
        </a:xfrm>
        <a:prstGeom prst="rect">
          <a:avLst/>
        </a:prstGeom>
      </xdr:spPr>
    </xdr:pic>
    <xdr:clientData/>
  </xdr:twoCellAnchor>
  <xdr:twoCellAnchor editAs="oneCell">
    <xdr:from>
      <xdr:col>33</xdr:col>
      <xdr:colOff>9525</xdr:colOff>
      <xdr:row>4</xdr:row>
      <xdr:rowOff>238125</xdr:rowOff>
    </xdr:from>
    <xdr:to>
      <xdr:col>40</xdr:col>
      <xdr:colOff>9525</xdr:colOff>
      <xdr:row>18</xdr:row>
      <xdr:rowOff>89959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D96A14C-925F-14D2-890C-652C142BC6BE}"/>
            </a:ext>
            <a:ext uri="{147F2762-F138-4A5C-976F-8EAC2B608ADB}">
              <a16:predDERef xmlns:a16="http://schemas.microsoft.com/office/drawing/2014/main" pred="{0E7AD911-A3ED-3AA1-A614-C23BA8471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919150" y="1057275"/>
          <a:ext cx="4600575" cy="3043767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66</xdr:row>
      <xdr:rowOff>0</xdr:rowOff>
    </xdr:from>
    <xdr:to>
      <xdr:col>29</xdr:col>
      <xdr:colOff>371475</xdr:colOff>
      <xdr:row>93</xdr:row>
      <xdr:rowOff>63499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8B7478D-1A50-BC7F-0699-9E044D39131B}"/>
            </a:ext>
            <a:ext uri="{147F2762-F138-4A5C-976F-8EAC2B608ADB}">
              <a16:predDERef xmlns:a16="http://schemas.microsoft.com/office/drawing/2014/main" pred="{2D96A14C-925F-14D2-890C-652C142BC6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994600" y="11144250"/>
          <a:ext cx="3657600" cy="4572000"/>
        </a:xfrm>
        <a:prstGeom prst="rect">
          <a:avLst/>
        </a:prstGeom>
      </xdr:spPr>
    </xdr:pic>
    <xdr:clientData/>
  </xdr:twoCellAnchor>
  <xdr:twoCellAnchor editAs="oneCell">
    <xdr:from>
      <xdr:col>31</xdr:col>
      <xdr:colOff>219075</xdr:colOff>
      <xdr:row>93</xdr:row>
      <xdr:rowOff>123825</xdr:rowOff>
    </xdr:from>
    <xdr:to>
      <xdr:col>38</xdr:col>
      <xdr:colOff>190500</xdr:colOff>
      <xdr:row>109</xdr:row>
      <xdr:rowOff>109007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8674CF8-38AA-DF57-CB81-E02B347544DB}"/>
            </a:ext>
            <a:ext uri="{147F2762-F138-4A5C-976F-8EAC2B608ADB}">
              <a16:predDERef xmlns:a16="http://schemas.microsoft.com/office/drawing/2014/main" pred="{A8B7478D-1A50-BC7F-0699-9E044D3913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814250" y="3000375"/>
          <a:ext cx="4572000" cy="2617258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53</xdr:row>
      <xdr:rowOff>0</xdr:rowOff>
    </xdr:from>
    <xdr:to>
      <xdr:col>36</xdr:col>
      <xdr:colOff>276225</xdr:colOff>
      <xdr:row>80</xdr:row>
      <xdr:rowOff>87842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1DEE97C-89E5-6F16-F53D-138330E08B07}"/>
            </a:ext>
            <a:ext uri="{147F2762-F138-4A5C-976F-8EAC2B608ADB}">
              <a16:predDERef xmlns:a16="http://schemas.microsoft.com/office/drawing/2014/main" pred="{74663DC7-CFCA-F001-72C8-2AE4915B77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595175" y="9039225"/>
          <a:ext cx="3562350" cy="4572000"/>
        </a:xfrm>
        <a:prstGeom prst="rect">
          <a:avLst/>
        </a:prstGeom>
      </xdr:spPr>
    </xdr:pic>
    <xdr:clientData/>
  </xdr:twoCellAnchor>
  <xdr:twoCellAnchor editAs="oneCell">
    <xdr:from>
      <xdr:col>23</xdr:col>
      <xdr:colOff>406400</xdr:colOff>
      <xdr:row>0</xdr:row>
      <xdr:rowOff>88900</xdr:rowOff>
    </xdr:from>
    <xdr:to>
      <xdr:col>30</xdr:col>
      <xdr:colOff>0</xdr:colOff>
      <xdr:row>11</xdr:row>
      <xdr:rowOff>140758</xdr:rowOff>
    </xdr:to>
    <xdr:pic>
      <xdr:nvPicPr>
        <xdr:cNvPr id="11" name="图片 8">
          <a:extLst>
            <a:ext uri="{FF2B5EF4-FFF2-40B4-BE49-F238E27FC236}">
              <a16:creationId xmlns:a16="http://schemas.microsoft.com/office/drawing/2014/main" id="{E9BF607C-E07A-AA26-CD49-300ADE0ED6AE}"/>
            </a:ext>
            <a:ext uri="{147F2762-F138-4A5C-976F-8EAC2B608ADB}">
              <a16:predDERef xmlns:a16="http://schemas.microsoft.com/office/drawing/2014/main" pred="{C1DEE97C-89E5-6F16-F53D-138330E08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0045025" y="88900"/>
          <a:ext cx="4194175" cy="2007658"/>
        </a:xfrm>
        <a:prstGeom prst="rect">
          <a:avLst/>
        </a:prstGeom>
      </xdr:spPr>
    </xdr:pic>
    <xdr:clientData/>
  </xdr:twoCellAnchor>
  <xdr:twoCellAnchor editAs="oneCell">
    <xdr:from>
      <xdr:col>40</xdr:col>
      <xdr:colOff>476250</xdr:colOff>
      <xdr:row>9</xdr:row>
      <xdr:rowOff>19050</xdr:rowOff>
    </xdr:from>
    <xdr:to>
      <xdr:col>47</xdr:col>
      <xdr:colOff>447675</xdr:colOff>
      <xdr:row>21</xdr:row>
      <xdr:rowOff>61383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C4432B4F-1B2B-F837-B198-0553854474BD}"/>
            </a:ext>
            <a:ext uri="{147F2762-F138-4A5C-976F-8EAC2B608ADB}">
              <a16:predDERef xmlns:a16="http://schemas.microsoft.com/office/drawing/2014/main" pred="{E9BF607C-E07A-AA26-CD49-300ADE0ED6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3986450" y="1838325"/>
          <a:ext cx="4572000" cy="232410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31</xdr:row>
      <xdr:rowOff>0</xdr:rowOff>
    </xdr:from>
    <xdr:to>
      <xdr:col>51</xdr:col>
      <xdr:colOff>333375</xdr:colOff>
      <xdr:row>49</xdr:row>
      <xdr:rowOff>104775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1861AC4-00DD-4A42-95D9-C48CDBC33EED}"/>
            </a:ext>
            <a:ext uri="{147F2762-F138-4A5C-976F-8EAC2B608ADB}">
              <a16:predDERef xmlns:a16="http://schemas.microsoft.com/office/drawing/2014/main" pred="{C4432B4F-1B2B-F837-B198-0553854474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9566850" y="4953000"/>
          <a:ext cx="11506200" cy="33813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/Users/tatfook/Library/Containers/com.tencent.xinWeChat/Data/Library/Application%20Support/com.tencent.xinWeChat/2.0b4.0.9/1d56694c04083b6f4321be7abf0419c2/Message/MessageTemp/17efab89c8342827dd82fc06489dd586/File/193A876D/Spend%20Tracker%20&amp;%20Capex%20Tracker%20template%2020241023%20V6.xlsx?357A58CA" TargetMode="External"/><Relationship Id="rId1" Type="http://schemas.openxmlformats.org/officeDocument/2006/relationships/externalLinkPath" Target="file:///\\357A58CA\Spend%20Tracker%20&amp;%20Capex%20Tracker%20template%2020241023%20V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/Users/tatfook/Library/Containers/com.tencent.xinWeChat/Data/Library/Application%20Support/com.tencent.xinWeChat/2.0b4.0.9/1d56694c04083b6f4321be7abf0419c2/Message/MessageTemp/4d17452585e0b4555bbc194ce5975495/File/193A876D/Spend%20Tracker%20&amp;%20Capex%20Tracker%20template%2020241023%20V6.xlsx?8B0694C3" TargetMode="External"/><Relationship Id="rId1" Type="http://schemas.openxmlformats.org/officeDocument/2006/relationships/externalLinkPath" Target="file:///\\8B0694C3\Spend%20Tracker%20&amp;%20Capex%20Tracker%20template%2020241023%20V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end Track (part)"/>
      <sheetName val="Capex tracker"/>
      <sheetName val="Sheet1"/>
    </sheetNames>
    <sheetDataSet>
      <sheetData sheetId="0" refreshError="1"/>
      <sheetData sheetId="1" refreshError="1"/>
      <sheetData sheetId="2" refreshError="1">
        <row r="1">
          <cell r="A1" t="str">
            <v>Project</v>
          </cell>
          <cell r="B1" t="str">
            <v>Product category</v>
          </cell>
        </row>
        <row r="2">
          <cell r="A2" t="str">
            <v>Vega</v>
          </cell>
          <cell r="B2" t="str">
            <v>MODI</v>
          </cell>
        </row>
        <row r="3">
          <cell r="A3" t="str">
            <v>Box 8000 1.0</v>
          </cell>
          <cell r="B3" t="str">
            <v>MODI</v>
          </cell>
        </row>
        <row r="4">
          <cell r="A4" t="str">
            <v>DP1500</v>
          </cell>
          <cell r="B4" t="str">
            <v>MODI</v>
          </cell>
        </row>
        <row r="5">
          <cell r="A5" t="str">
            <v>Pen 800 Default 2.0</v>
          </cell>
          <cell r="B5" t="str">
            <v>MODI</v>
          </cell>
        </row>
        <row r="6">
          <cell r="A6" t="str">
            <v>Pen 800 Full 2.0</v>
          </cell>
          <cell r="B6" t="str">
            <v>MODI</v>
          </cell>
        </row>
        <row r="7">
          <cell r="A7" t="str">
            <v>Box 800 Default 2.0</v>
          </cell>
          <cell r="B7" t="str">
            <v>MODI</v>
          </cell>
        </row>
        <row r="8">
          <cell r="A8" t="str">
            <v>Box 800 Full 2.0</v>
          </cell>
          <cell r="B8" t="str">
            <v>MODI</v>
          </cell>
        </row>
        <row r="9">
          <cell r="A9" t="str">
            <v>Box 3000 Full 2.0</v>
          </cell>
          <cell r="B9" t="str">
            <v>MODI</v>
          </cell>
        </row>
        <row r="10">
          <cell r="A10" t="str">
            <v>Box 5000 Full 2.0</v>
          </cell>
          <cell r="B10" t="str">
            <v>MODI</v>
          </cell>
        </row>
        <row r="11">
          <cell r="A11" t="str">
            <v>Sensa 5K</v>
          </cell>
          <cell r="B11" t="str">
            <v>MODI</v>
          </cell>
        </row>
        <row r="12">
          <cell r="A12" t="str">
            <v>Box 8000 Full 2.0</v>
          </cell>
          <cell r="B12" t="str">
            <v>MODI</v>
          </cell>
        </row>
        <row r="13">
          <cell r="A13" t="str">
            <v>Alto Pod</v>
          </cell>
          <cell r="B13" t="str">
            <v>RCS POD</v>
          </cell>
        </row>
        <row r="14">
          <cell r="A14" t="str">
            <v>ePod/epod2 cartridge</v>
          </cell>
          <cell r="B14" t="str">
            <v>RCS POD</v>
          </cell>
        </row>
        <row r="15">
          <cell r="A15" t="str">
            <v>Prismatic Pod</v>
          </cell>
          <cell r="B15" t="str">
            <v>RCS POD</v>
          </cell>
        </row>
        <row r="16">
          <cell r="A16" t="str">
            <v>X3</v>
          </cell>
          <cell r="B16" t="str">
            <v>HP</v>
          </cell>
        </row>
        <row r="17">
          <cell r="A17" t="str">
            <v>Hyper Pro</v>
          </cell>
          <cell r="B17" t="str">
            <v>HP</v>
          </cell>
        </row>
        <row r="18">
          <cell r="A18" t="str">
            <v>Hyper Pro 2P</v>
          </cell>
          <cell r="B18" t="str">
            <v>HP</v>
          </cell>
        </row>
        <row r="19">
          <cell r="A19" t="str">
            <v>Hyper Core</v>
          </cell>
          <cell r="B19" t="str">
            <v>HP</v>
          </cell>
        </row>
        <row r="20">
          <cell r="A20" t="str">
            <v>Artemis</v>
          </cell>
          <cell r="B20" t="str">
            <v>HP</v>
          </cell>
        </row>
        <row r="21">
          <cell r="A21" t="str">
            <v>Clyde</v>
          </cell>
          <cell r="B21" t="str">
            <v>HP</v>
          </cell>
        </row>
        <row r="22">
          <cell r="A22" t="str">
            <v>Bacchus</v>
          </cell>
          <cell r="B22" t="str">
            <v>HP</v>
          </cell>
        </row>
        <row r="23">
          <cell r="A23" t="str">
            <v>Adonis 1P</v>
          </cell>
          <cell r="B23" t="str">
            <v>HP</v>
          </cell>
        </row>
        <row r="24">
          <cell r="A24" t="str">
            <v>Adonis 2P</v>
          </cell>
          <cell r="B24" t="str">
            <v>HP</v>
          </cell>
        </row>
        <row r="25">
          <cell r="A25" t="str">
            <v>1K BOX ESG</v>
          </cell>
          <cell r="B25" t="str">
            <v>MODI</v>
          </cell>
        </row>
        <row r="26">
          <cell r="A26" t="str">
            <v>1K BOX SEMI</v>
          </cell>
          <cell r="B26" t="str">
            <v>MODI</v>
          </cell>
        </row>
        <row r="27">
          <cell r="A27" t="str">
            <v>HYPER BESPOKE</v>
          </cell>
          <cell r="B27" t="str">
            <v>HP</v>
          </cell>
        </row>
        <row r="28">
          <cell r="A28" t="str">
            <v>X2</v>
          </cell>
          <cell r="B28" t="str">
            <v>HP</v>
          </cell>
        </row>
        <row r="29">
          <cell r="A29" t="str">
            <v>X2 Air</v>
          </cell>
          <cell r="B29" t="str">
            <v>HP</v>
          </cell>
        </row>
        <row r="30">
          <cell r="A30" t="str">
            <v>Modi Max</v>
          </cell>
          <cell r="B30" t="str">
            <v>MODI</v>
          </cell>
        </row>
        <row r="31">
          <cell r="A31" t="str">
            <v>Hestia 1.0</v>
          </cell>
          <cell r="B31" t="str">
            <v>RCS POD</v>
          </cell>
        </row>
        <row r="32">
          <cell r="A32" t="str">
            <v>Alto PUK</v>
          </cell>
          <cell r="B32" t="str">
            <v>RCS POD</v>
          </cell>
        </row>
        <row r="33">
          <cell r="A33" t="str">
            <v>ePod 2</v>
          </cell>
          <cell r="B33" t="str">
            <v>RCS POD</v>
          </cell>
        </row>
        <row r="34">
          <cell r="A34" t="str">
            <v>ePod 3</v>
          </cell>
          <cell r="B34" t="str">
            <v>RCS POD</v>
          </cell>
        </row>
        <row r="35">
          <cell r="A35" t="str">
            <v>ePod 3+</v>
          </cell>
          <cell r="B35" t="str">
            <v>RCS DEVICE</v>
          </cell>
        </row>
        <row r="36">
          <cell r="A36" t="str">
            <v>KUMA E-Box NZ</v>
          </cell>
          <cell r="B36" t="str">
            <v>RCS DEVICE</v>
          </cell>
        </row>
        <row r="37">
          <cell r="A37" t="str">
            <v>KUMA E-Box ROW</v>
          </cell>
          <cell r="B37" t="str">
            <v>RCS DEVICE</v>
          </cell>
        </row>
        <row r="38">
          <cell r="A38" t="str">
            <v>KUMA E-Pen 1.0 ROW</v>
          </cell>
          <cell r="B38" t="str">
            <v>RCS DEVICE</v>
          </cell>
        </row>
        <row r="39">
          <cell r="A39" t="str">
            <v>US Aquila</v>
          </cell>
          <cell r="B39" t="str">
            <v>RCS DEVICE</v>
          </cell>
        </row>
        <row r="40">
          <cell r="A40" t="str">
            <v>MIMOSA 1.0</v>
          </cell>
          <cell r="B40" t="str">
            <v>RCS DEVICE</v>
          </cell>
        </row>
        <row r="41">
          <cell r="A41" t="str">
            <v>MIMOSA 1.0 US</v>
          </cell>
          <cell r="B41" t="str">
            <v>RCS DEVICE</v>
          </cell>
        </row>
        <row r="42">
          <cell r="A42" t="str">
            <v>HESTIA XL US (Smart) 2ml / 2.4ml</v>
          </cell>
          <cell r="B42" t="str">
            <v>RCS POD</v>
          </cell>
        </row>
        <row r="43">
          <cell r="A43" t="str">
            <v>HESTIA 1.1 (non smart)</v>
          </cell>
          <cell r="B43" t="str">
            <v>RCS POD</v>
          </cell>
        </row>
        <row r="44">
          <cell r="A44" t="str">
            <v>HESTIA 1.1 (smart)</v>
          </cell>
          <cell r="B44" t="str">
            <v>RCS POD</v>
          </cell>
        </row>
        <row r="45">
          <cell r="A45" t="str">
            <v>KUMA-E 2.0 Pen</v>
          </cell>
          <cell r="B45" t="str">
            <v>RCS DEVICE</v>
          </cell>
        </row>
        <row r="46">
          <cell r="A46" t="str">
            <v>KUMA-E 2.0 BOX</v>
          </cell>
          <cell r="B46" t="str">
            <v>RCS DEVICE</v>
          </cell>
        </row>
        <row r="47">
          <cell r="A47" t="str">
            <v>ePod4+ (Pre-POP Study)</v>
          </cell>
          <cell r="B47" t="str">
            <v>RCS DEVICE</v>
          </cell>
        </row>
        <row r="48">
          <cell r="A48" t="str">
            <v>HESTIA MAX (smart)</v>
          </cell>
          <cell r="B48" t="str">
            <v>RCS POD</v>
          </cell>
        </row>
        <row r="49">
          <cell r="A49" t="str">
            <v>HESTIA MAX (non smart)</v>
          </cell>
          <cell r="B49" t="str">
            <v>RCS POD</v>
          </cell>
        </row>
        <row r="50">
          <cell r="A50" t="str">
            <v>KUMA MAX</v>
          </cell>
          <cell r="B50" t="str">
            <v>RCS DEVICE</v>
          </cell>
        </row>
        <row r="51">
          <cell r="A51" t="str">
            <v>MIMOSA MAX</v>
          </cell>
          <cell r="B51" t="str">
            <v>RCS DEVICE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end Track (part)"/>
      <sheetName val="Capex tracker"/>
      <sheetName val="Sheet1"/>
    </sheetNames>
    <sheetDataSet>
      <sheetData sheetId="0" refreshError="1"/>
      <sheetData sheetId="1" refreshError="1"/>
      <sheetData sheetId="2" refreshError="1">
        <row r="1">
          <cell r="A1" t="str">
            <v>Project</v>
          </cell>
          <cell r="B1" t="str">
            <v>Product category</v>
          </cell>
        </row>
        <row r="2">
          <cell r="A2" t="str">
            <v>Vega</v>
          </cell>
          <cell r="B2" t="str">
            <v>MODI</v>
          </cell>
        </row>
        <row r="3">
          <cell r="A3" t="str">
            <v>Box 8000 1.0</v>
          </cell>
          <cell r="B3" t="str">
            <v>MODI</v>
          </cell>
        </row>
        <row r="4">
          <cell r="A4" t="str">
            <v>DP1500</v>
          </cell>
          <cell r="B4" t="str">
            <v>MODI</v>
          </cell>
        </row>
        <row r="5">
          <cell r="A5" t="str">
            <v>Pen 800 Default 2.0</v>
          </cell>
          <cell r="B5" t="str">
            <v>MODI</v>
          </cell>
        </row>
        <row r="6">
          <cell r="A6" t="str">
            <v>Pen 800 Full 2.0</v>
          </cell>
          <cell r="B6" t="str">
            <v>MODI</v>
          </cell>
        </row>
        <row r="7">
          <cell r="A7" t="str">
            <v>Box 800 Default 2.0</v>
          </cell>
          <cell r="B7" t="str">
            <v>MODI</v>
          </cell>
        </row>
        <row r="8">
          <cell r="A8" t="str">
            <v>Box 800 Full 2.0</v>
          </cell>
          <cell r="B8" t="str">
            <v>MODI</v>
          </cell>
        </row>
        <row r="9">
          <cell r="A9" t="str">
            <v>Box 3000 Full 2.0</v>
          </cell>
          <cell r="B9" t="str">
            <v>MODI</v>
          </cell>
        </row>
        <row r="10">
          <cell r="A10" t="str">
            <v>Box 5000 Full 2.0</v>
          </cell>
          <cell r="B10" t="str">
            <v>MODI</v>
          </cell>
        </row>
        <row r="11">
          <cell r="A11" t="str">
            <v>Sensa 5K</v>
          </cell>
          <cell r="B11" t="str">
            <v>MODI</v>
          </cell>
        </row>
        <row r="12">
          <cell r="A12" t="str">
            <v>Box 8000 Full 2.0</v>
          </cell>
          <cell r="B12" t="str">
            <v>MODI</v>
          </cell>
        </row>
        <row r="13">
          <cell r="A13" t="str">
            <v>Alto Pod</v>
          </cell>
          <cell r="B13" t="str">
            <v>RCS POD</v>
          </cell>
        </row>
        <row r="14">
          <cell r="A14" t="str">
            <v>ePod/epod2 cartridge</v>
          </cell>
          <cell r="B14" t="str">
            <v>RCS POD</v>
          </cell>
        </row>
        <row r="15">
          <cell r="A15" t="str">
            <v>Prismatic Pod</v>
          </cell>
          <cell r="B15" t="str">
            <v>RCS POD</v>
          </cell>
        </row>
        <row r="16">
          <cell r="A16" t="str">
            <v>X3</v>
          </cell>
          <cell r="B16" t="str">
            <v>HP</v>
          </cell>
        </row>
        <row r="17">
          <cell r="A17" t="str">
            <v>Hyper Pro</v>
          </cell>
          <cell r="B17" t="str">
            <v>HP</v>
          </cell>
        </row>
        <row r="18">
          <cell r="A18" t="str">
            <v>Hyper Pro 2P</v>
          </cell>
          <cell r="B18" t="str">
            <v>HP</v>
          </cell>
        </row>
        <row r="19">
          <cell r="A19" t="str">
            <v>Hyper Core</v>
          </cell>
          <cell r="B19" t="str">
            <v>HP</v>
          </cell>
        </row>
        <row r="20">
          <cell r="A20" t="str">
            <v>Artemis</v>
          </cell>
          <cell r="B20" t="str">
            <v>HP</v>
          </cell>
        </row>
        <row r="21">
          <cell r="A21" t="str">
            <v>Clyde</v>
          </cell>
          <cell r="B21" t="str">
            <v>HP</v>
          </cell>
        </row>
        <row r="22">
          <cell r="A22" t="str">
            <v>Bacchus</v>
          </cell>
          <cell r="B22" t="str">
            <v>HP</v>
          </cell>
        </row>
        <row r="23">
          <cell r="A23" t="str">
            <v>Adonis 1P</v>
          </cell>
          <cell r="B23" t="str">
            <v>HP</v>
          </cell>
        </row>
        <row r="24">
          <cell r="A24" t="str">
            <v>Adonis 2P</v>
          </cell>
          <cell r="B24" t="str">
            <v>HP</v>
          </cell>
        </row>
        <row r="25">
          <cell r="A25" t="str">
            <v>1K BOX ESG</v>
          </cell>
          <cell r="B25" t="str">
            <v>MODI</v>
          </cell>
        </row>
        <row r="26">
          <cell r="A26" t="str">
            <v>1K BOX SEMI</v>
          </cell>
          <cell r="B26" t="str">
            <v>MODI</v>
          </cell>
        </row>
        <row r="27">
          <cell r="A27" t="str">
            <v>HYPER BESPOKE</v>
          </cell>
          <cell r="B27" t="str">
            <v>HP</v>
          </cell>
        </row>
        <row r="28">
          <cell r="A28" t="str">
            <v>X2</v>
          </cell>
          <cell r="B28" t="str">
            <v>HP</v>
          </cell>
        </row>
        <row r="29">
          <cell r="A29" t="str">
            <v>X2 Air</v>
          </cell>
          <cell r="B29" t="str">
            <v>HP</v>
          </cell>
        </row>
        <row r="30">
          <cell r="A30" t="str">
            <v>Modi Max</v>
          </cell>
          <cell r="B30" t="str">
            <v>MODI</v>
          </cell>
        </row>
        <row r="31">
          <cell r="A31" t="str">
            <v>Hestia 1.0</v>
          </cell>
          <cell r="B31" t="str">
            <v>RCS POD</v>
          </cell>
        </row>
        <row r="32">
          <cell r="A32" t="str">
            <v>Alto PUK</v>
          </cell>
          <cell r="B32" t="str">
            <v>RCS POD</v>
          </cell>
        </row>
        <row r="33">
          <cell r="A33" t="str">
            <v>ePod 2</v>
          </cell>
          <cell r="B33" t="str">
            <v>RCS POD</v>
          </cell>
        </row>
        <row r="34">
          <cell r="A34" t="str">
            <v>ePod 3</v>
          </cell>
          <cell r="B34" t="str">
            <v>RCS POD</v>
          </cell>
        </row>
        <row r="35">
          <cell r="A35" t="str">
            <v>ePod 3+</v>
          </cell>
          <cell r="B35" t="str">
            <v>RCS DEVICE</v>
          </cell>
        </row>
        <row r="36">
          <cell r="A36" t="str">
            <v>KUMA E-Box NZ</v>
          </cell>
          <cell r="B36" t="str">
            <v>RCS DEVICE</v>
          </cell>
        </row>
        <row r="37">
          <cell r="A37" t="str">
            <v>KUMA E-Box ROW</v>
          </cell>
          <cell r="B37" t="str">
            <v>RCS DEVICE</v>
          </cell>
        </row>
        <row r="38">
          <cell r="A38" t="str">
            <v>KUMA E-Pen 1.0 ROW</v>
          </cell>
          <cell r="B38" t="str">
            <v>RCS DEVICE</v>
          </cell>
        </row>
        <row r="39">
          <cell r="A39" t="str">
            <v>US Aquila</v>
          </cell>
          <cell r="B39" t="str">
            <v>RCS DEVICE</v>
          </cell>
        </row>
        <row r="40">
          <cell r="A40" t="str">
            <v>MIMOSA 1.0</v>
          </cell>
          <cell r="B40" t="str">
            <v>RCS DEVICE</v>
          </cell>
        </row>
        <row r="41">
          <cell r="A41" t="str">
            <v>MIMOSA 1.0 US</v>
          </cell>
          <cell r="B41" t="str">
            <v>RCS DEVICE</v>
          </cell>
        </row>
        <row r="42">
          <cell r="A42" t="str">
            <v>HESTIA XL US (Smart) 2ml / 2.4ml</v>
          </cell>
          <cell r="B42" t="str">
            <v>RCS POD</v>
          </cell>
        </row>
        <row r="43">
          <cell r="A43" t="str">
            <v>HESTIA 1.1 (non smart)</v>
          </cell>
          <cell r="B43" t="str">
            <v>RCS POD</v>
          </cell>
        </row>
        <row r="44">
          <cell r="A44" t="str">
            <v>HESTIA 1.1 (smart)</v>
          </cell>
          <cell r="B44" t="str">
            <v>RCS POD</v>
          </cell>
        </row>
        <row r="45">
          <cell r="A45" t="str">
            <v>KUMA-E 2.0 Pen</v>
          </cell>
          <cell r="B45" t="str">
            <v>RCS DEVICE</v>
          </cell>
        </row>
        <row r="46">
          <cell r="A46" t="str">
            <v>KUMA-E 2.0 BOX</v>
          </cell>
          <cell r="B46" t="str">
            <v>RCS DEVICE</v>
          </cell>
        </row>
        <row r="47">
          <cell r="A47" t="str">
            <v>ePod4+ (Pre-POP Study)</v>
          </cell>
          <cell r="B47" t="str">
            <v>RCS DEVICE</v>
          </cell>
        </row>
        <row r="48">
          <cell r="A48" t="str">
            <v>HESTIA MAX (smart)</v>
          </cell>
          <cell r="B48" t="str">
            <v>RCS POD</v>
          </cell>
        </row>
        <row r="49">
          <cell r="A49" t="str">
            <v>HESTIA MAX (non smart)</v>
          </cell>
          <cell r="B49" t="str">
            <v>RCS POD</v>
          </cell>
        </row>
        <row r="50">
          <cell r="A50" t="str">
            <v>KUMA MAX</v>
          </cell>
          <cell r="B50" t="str">
            <v>RCS DEVICE</v>
          </cell>
        </row>
        <row r="51">
          <cell r="A51" t="str">
            <v>MIMOSA MAX</v>
          </cell>
          <cell r="B51" t="str">
            <v>RCS DEVICE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>
  <person displayName="Charlie Ma" id="{FE6150B3-23FA-4465-B0BD-247408FE6623}" userId="S::85204634@bat.com::140d471d-47e3-45da-828c-9123639bb1f0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750.410389004632" createdVersion="8" refreshedVersion="8" minRefreshableVersion="3" recordCount="93" xr:uid="{2B302A9F-626B-4EB9-A6AA-CC3AA633654E}">
  <cacheSource type="worksheet">
    <worksheetSource ref="B5:W98" sheet="Capex tracker"/>
  </cacheSource>
  <cacheFields count="22">
    <cacheField name="Project" numFmtId="0">
      <sharedItems count="22">
        <s v="Pen 800 Default 2.0"/>
        <s v="Pen 800 Full 2.0"/>
        <s v="Box 800 Full 2.0"/>
        <s v="Box 3000 Full 2.0"/>
        <s v="Box 8000 Full 2.0"/>
        <s v="Vega"/>
        <s v="X3 Core"/>
        <s v="X3 Pro"/>
        <s v="X2 AIR"/>
        <s v="ePod 3"/>
        <s v="ePod 3+"/>
        <s v="Hestia 1.0"/>
        <s v="KUMA E-Box NZ"/>
        <s v="DP1500"/>
        <s v="MIMOSA 1.0"/>
        <s v="Clyde RCS DEVICE"/>
        <s v="Clyde POD"/>
        <s v="Bacchus"/>
        <s v="Artemis 2P"/>
        <s v="Artemis 1P"/>
        <s v="Box 5000 Full 2.0"/>
        <s v="Clyde" u="1"/>
      </sharedItems>
    </cacheField>
    <cacheField name="Product Category" numFmtId="0">
      <sharedItems/>
    </cacheField>
    <cacheField name="Part Name" numFmtId="0">
      <sharedItems/>
    </cacheField>
    <cacheField name="Part No." numFmtId="0">
      <sharedItems containsMixedTypes="1" containsNumber="1" containsInteger="1" minValue="600201001" maxValue="24100203005"/>
    </cacheField>
    <cacheField name="Supplier " numFmtId="0">
      <sharedItems/>
    </cacheField>
    <cacheField name="Year" numFmtId="0">
      <sharedItems containsSemiMixedTypes="0" containsString="0" containsNumber="1" containsInteger="1" minValue="2022" maxValue="2025"/>
    </cacheField>
    <cacheField name="Month" numFmtId="49">
      <sharedItems containsMixedTypes="1" containsNumber="1" containsInteger="1" minValue="3" maxValue="9"/>
    </cacheField>
    <cacheField name="Stage" numFmtId="49">
      <sharedItems/>
    </cacheField>
    <cacheField name="Data Submit Date" numFmtId="14">
      <sharedItems containsSemiMixedTypes="0" containsNonDate="0" containsDate="1" containsString="0" minDate="2024-10-24T00:00:00" maxDate="2025-02-28T00:00:00"/>
    </cacheField>
    <cacheField name="Cavity" numFmtId="1">
      <sharedItems containsSemiMixedTypes="0" containsString="0" containsNumber="1" containsInteger="1" minValue="1" maxValue="1000"/>
    </cacheField>
    <cacheField name="Tooling Capacity Per Month" numFmtId="3">
      <sharedItems containsSemiMixedTypes="0" containsString="0" containsNumber="1" containsInteger="1" minValue="2250" maxValue="32085000"/>
    </cacheField>
    <cacheField name="Total Capacity Per Month" numFmtId="3">
      <sharedItems containsSemiMixedTypes="0" containsString="0" containsNumber="1" containsInteger="1" minValue="2250" maxValue="1379655000"/>
    </cacheField>
    <cacheField name="Tooling life" numFmtId="3">
      <sharedItems containsSemiMixedTypes="0" containsString="0" containsNumber="1" containsInteger="1" minValue="25000" maxValue="200000000"/>
    </cacheField>
    <cacheField name="Tool type" numFmtId="0">
      <sharedItems count="4">
        <s v="Hard tool"/>
        <s v="Soft tool"/>
        <s v="Soft tool EC"/>
        <s v="Hard tool EC"/>
      </sharedItems>
    </cacheField>
    <cacheField name="Kick off date" numFmtId="0">
      <sharedItems containsSemiMixedTypes="0" containsNonDate="0" containsDate="1" containsString="0" minDate="2022-10-01T00:00:00" maxDate="2024-12-02T00:00:00"/>
    </cacheField>
    <cacheField name="Tool Unit cost" numFmtId="41">
      <sharedItems containsSemiMixedTypes="0" containsString="0" containsNumber="1" minValue="2654.86" maxValue="1094000"/>
    </cacheField>
    <cacheField name="Q'ty" numFmtId="0">
      <sharedItems containsSemiMixedTypes="0" containsString="0" containsNumber="1" containsInteger="1" minValue="1" maxValue="43"/>
    </cacheField>
    <cacheField name="Total Tool cost" numFmtId="41">
      <sharedItems containsSemiMixedTypes="0" containsString="0" containsNumber="1" minValue="2654.86" maxValue="2257500"/>
    </cacheField>
    <cacheField name="Requested by Whom" numFmtId="0">
      <sharedItems/>
    </cacheField>
    <cacheField name="Approval Status" numFmtId="0">
      <sharedItems/>
    </cacheField>
    <cacheField name="Payment Status" numFmtId="0">
      <sharedItems/>
    </cacheField>
    <cacheField name="Remark" numFmtId="0">
      <sharedItems containsBlank="1" containsMixedTypes="1" containsNumber="1" containsInteger="1" minValue="53175" maxValue="531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750.41038912037" createdVersion="8" refreshedVersion="8" minRefreshableVersion="3" recordCount="671" xr:uid="{599FDC0D-925D-4CE4-A21C-FEFB3904FAF3}">
  <cacheSource type="worksheet">
    <worksheetSource ref="B3:AF674" sheet="Spend Tracker"/>
  </cacheSource>
  <cacheFields count="31">
    <cacheField name="Project" numFmtId="0">
      <sharedItems count="14">
        <s v="Pen 800 Default 2.0"/>
        <s v="Pen 800 Full 2.0"/>
        <s v="Box 800 Full 2.0"/>
        <s v="Box 3000 Full 2.0"/>
        <s v="Box 8000 Full 2.0"/>
        <s v="Vega"/>
        <s v="X3 Core"/>
        <s v="X2 AIR"/>
        <s v="ePod 3"/>
        <s v="ePod 3+"/>
        <s v="Hestia 1.0"/>
        <s v="KUMA E-Box NZ"/>
        <s v="DP1500"/>
        <s v="X3 Pro" u="1"/>
      </sharedItems>
    </cacheField>
    <cacheField name="Product Category" numFmtId="0">
      <sharedItems/>
    </cacheField>
    <cacheField name="Part Name" numFmtId="0">
      <sharedItems containsBlank="1"/>
    </cacheField>
    <cacheField name="Part No." numFmtId="0">
      <sharedItems containsBlank="1"/>
    </cacheField>
    <cacheField name="Supplier " numFmtId="0">
      <sharedItems containsBlank="1"/>
    </cacheField>
    <cacheField name="Commonality" numFmtId="0">
      <sharedItems containsBlank="1"/>
    </cacheField>
    <cacheField name="Commodity" numFmtId="0">
      <sharedItems containsBlank="1"/>
    </cacheField>
    <cacheField name="Year" numFmtId="0">
      <sharedItems containsString="0" containsBlank="1" containsNumber="1" containsInteger="1" minValue="2022" maxValue="2025" count="5">
        <n v="2025"/>
        <n v="2024"/>
        <n v="2023"/>
        <m/>
        <n v="2022"/>
      </sharedItems>
    </cacheField>
    <cacheField name="Month" numFmtId="0">
      <sharedItems containsString="0" containsBlank="1" containsNumber="1" containsInteger="1" minValue="1" maxValue="12" count="13">
        <n v="2"/>
        <n v="1"/>
        <n v="12"/>
        <n v="11"/>
        <n v="10"/>
        <n v="9"/>
        <n v="8"/>
        <n v="7"/>
        <n v="6"/>
        <n v="5"/>
        <n v="4"/>
        <n v="3"/>
        <m/>
      </sharedItems>
    </cacheField>
    <cacheField name="Data Submit Date" numFmtId="14">
      <sharedItems containsNonDate="0" containsDate="1" containsString="0" containsBlank="1" minDate="2024-10-24T00:00:00" maxDate="2025-03-11T00:00:00"/>
    </cacheField>
    <cacheField name="Split" numFmtId="0">
      <sharedItems containsString="0" containsBlank="1" containsNumber="1" minValue="0.4" maxValue="0.4"/>
    </cacheField>
    <cacheField name="Unit price w/o amortization" numFmtId="174">
      <sharedItems containsString="0" containsBlank="1" containsNumber="1" minValue="1.76842794830924E-2" maxValue="6.4503000000000004"/>
    </cacheField>
    <cacheField name="Unit Price with Amortization" numFmtId="0">
      <sharedItems containsString="0" containsBlank="1" containsNumber="1" minValue="1.76842794830924E-2" maxValue="6.5194999999999999"/>
    </cacheField>
    <cacheField name="Amortization Cost" numFmtId="174">
      <sharedItems containsString="0" containsBlank="1" containsNumber="1" minValue="0" maxValue="9.4200000000000103E-2"/>
    </cacheField>
    <cacheField name="Blended Amortization Cost" numFmtId="174">
      <sharedItems containsString="0" containsBlank="1" containsNumber="1" minValue="0" maxValue="1.0240000000000001E-2"/>
    </cacheField>
    <cacheField name="Usage in BOM" numFmtId="37">
      <sharedItems containsString="0" containsBlank="1" containsNumber="1" containsInteger="1" minValue="1" maxValue="1"/>
    </cacheField>
    <cacheField name="BOM cost" numFmtId="174">
      <sharedItems containsString="0" containsBlank="1" containsNumber="1" minValue="1.76842794830924E-2" maxValue="6.4503000000000004"/>
    </cacheField>
    <cacheField name="Shipped Volume" numFmtId="0">
      <sharedItems containsString="0" containsBlank="1" containsNumber="1" containsInteger="1" minValue="-1219000" maxValue="16509550"/>
    </cacheField>
    <cacheField name="Cum Shipped Volume" numFmtId="172">
      <sharedItems containsString="0" containsBlank="1" containsNumber="1" containsInteger="1" minValue="0" maxValue="103257853"/>
    </cacheField>
    <cacheField name="Total Capex Cost" numFmtId="175">
      <sharedItems containsString="0" containsBlank="1" containsNumber="1" containsInteger="1" minValue="6700" maxValue="2257500"/>
    </cacheField>
    <cacheField name="Remaining Capex Cost" numFmtId="175">
      <sharedItems containsString="0" containsBlank="1" containsNumber="1" minValue="-394866.36800000002" maxValue="2248359.75"/>
    </cacheField>
    <cacheField name="Material Type" numFmtId="0">
      <sharedItems containsBlank="1"/>
    </cacheField>
    <cacheField name="Color" numFmtId="0">
      <sharedItems containsBlank="1"/>
    </cacheField>
    <cacheField name="Material Usage/part" numFmtId="164">
      <sharedItems containsBlank="1" containsMixedTypes="1" containsNumber="1" minValue="0.02" maxValue="15.177"/>
    </cacheField>
    <cacheField name="Material Supplier" numFmtId="164">
      <sharedItems containsBlank="1"/>
    </cacheField>
    <cacheField name="CMF Type" numFmtId="164">
      <sharedItems containsBlank="1"/>
    </cacheField>
    <cacheField name="CMF Cost/part" numFmtId="0">
      <sharedItems containsString="0" containsBlank="1" containsNumber="1" minValue="0.05" maxValue="2.57"/>
    </cacheField>
    <cacheField name="Total Spend" numFmtId="43">
      <sharedItems containsString="0" containsBlank="1" containsNumber="1" minValue="-21679.036689889635" maxValue="9592048.5499999989"/>
    </cacheField>
    <cacheField name="Total CMF Cost" numFmtId="0">
      <sharedItems containsString="0" containsBlank="1" containsNumber="1" minValue="-5251.75" maxValue="1235440.24"/>
    </cacheField>
    <cacheField name="Total Material Usage (kg)" numFmtId="172">
      <sharedItems containsString="0" containsBlank="1" containsNumber="1" minValue="-376.67099999999999" maxValue="127965.52205000001"/>
    </cacheField>
    <cacheField name="Remark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">
  <r>
    <x v="0"/>
    <s v="MODI"/>
    <s v="Protective shell"/>
    <s v="120040670017654"/>
    <s v="Tatfook"/>
    <n v="2025"/>
    <s v="2"/>
    <s v="DP"/>
    <d v="2025-02-27T00:00:00"/>
    <n v="1"/>
    <n v="676000"/>
    <n v="2704000"/>
    <n v="2000000"/>
    <x v="0"/>
    <d v="2024-08-16T00:00:00"/>
    <n v="53000"/>
    <n v="4"/>
    <n v="212000"/>
    <s v="Johnny"/>
    <s v="Approved"/>
    <s v="No"/>
    <s v="first round awarded tooling run out of tooling life, this is 2rd round approved by BAT Johnny"/>
  </r>
  <r>
    <x v="1"/>
    <s v="MODI"/>
    <s v="Battery module tube"/>
    <s v="120040670017660"/>
    <s v="Tatfook"/>
    <n v="2025"/>
    <s v="2"/>
    <s v="DP"/>
    <d v="2025-02-27T00:00:00"/>
    <n v="1"/>
    <n v="780000"/>
    <n v="780000"/>
    <n v="2000000"/>
    <x v="0"/>
    <d v="2024-08-16T00:00:00"/>
    <n v="28000"/>
    <n v="1"/>
    <n v="28000"/>
    <s v="Johnny"/>
    <s v="Approved"/>
    <s v="No"/>
    <s v="first round awarded tooling run out of tooling life, this is 2rd round approved by BAT Johnny"/>
  </r>
  <r>
    <x v="2"/>
    <s v="MODI"/>
    <s v="Battery tube"/>
    <s v="120040670048671"/>
    <s v="Tatfook"/>
    <n v="2025"/>
    <s v="2"/>
    <s v="DP"/>
    <d v="2025-02-27T00:00:00"/>
    <n v="1"/>
    <n v="780000"/>
    <n v="780000"/>
    <n v="2000000"/>
    <x v="0"/>
    <d v="2024-08-16T00:00:00"/>
    <n v="28000"/>
    <n v="1"/>
    <n v="28000"/>
    <s v="Johnny"/>
    <s v="Approved"/>
    <s v="No"/>
    <s v="first round awarded tooling run out of tooling life, this is 2rd round approved by BAT Johnny"/>
  </r>
  <r>
    <x v="0"/>
    <s v="MODI"/>
    <s v="Protective shell"/>
    <s v="120040670017654"/>
    <s v="Tatfook"/>
    <n v="2024"/>
    <n v="9"/>
    <s v="DP"/>
    <d v="2024-10-24T00:00:00"/>
    <n v="1"/>
    <n v="676000"/>
    <n v="11492000"/>
    <n v="2000000"/>
    <x v="0"/>
    <d v="2024-03-16T00:00:00"/>
    <n v="53000"/>
    <n v="17"/>
    <n v="901000"/>
    <s v="chris"/>
    <s v="Approved"/>
    <s v="Yes"/>
    <m/>
  </r>
  <r>
    <x v="1"/>
    <s v="MODI"/>
    <s v="Battery module tube"/>
    <s v="120040670017660"/>
    <s v="Tatfook"/>
    <n v="2024"/>
    <n v="9"/>
    <s v="DP"/>
    <d v="2024-10-24T00:00:00"/>
    <n v="1"/>
    <n v="780000"/>
    <n v="1560000"/>
    <n v="2000000"/>
    <x v="0"/>
    <d v="2024-02-19T00:00:00"/>
    <n v="28000"/>
    <n v="2"/>
    <n v="56000"/>
    <s v="chris"/>
    <s v="Approved"/>
    <s v="Yes"/>
    <m/>
  </r>
  <r>
    <x v="2"/>
    <s v="MODI"/>
    <s v="Battery tube"/>
    <s v="120040670048671"/>
    <s v="Tatfook"/>
    <n v="2024"/>
    <n v="9"/>
    <s v="DP"/>
    <d v="2024-10-24T00:00:00"/>
    <n v="1"/>
    <n v="780000"/>
    <n v="5460000"/>
    <n v="2000000"/>
    <x v="0"/>
    <d v="2024-05-28T00:00:00"/>
    <n v="28000"/>
    <n v="7"/>
    <n v="196000"/>
    <s v="chris"/>
    <s v="Approved"/>
    <s v="Yes"/>
    <m/>
  </r>
  <r>
    <x v="3"/>
    <s v="MODI"/>
    <s v="Endcap"/>
    <s v="120040670023461"/>
    <s v="Tatfook"/>
    <n v="2024"/>
    <n v="9"/>
    <s v="DP"/>
    <d v="2024-10-24T00:00:00"/>
    <n v="1"/>
    <n v="1070736"/>
    <n v="4282944"/>
    <n v="4000000"/>
    <x v="0"/>
    <d v="2024-05-28T00:00:00"/>
    <n v="185000"/>
    <n v="4"/>
    <n v="740000"/>
    <s v="chris"/>
    <s v="Approved"/>
    <s v="No"/>
    <m/>
  </r>
  <r>
    <x v="4"/>
    <s v="MODI"/>
    <s v="Protective shell"/>
    <s v="120040670025621"/>
    <s v="Tatfook"/>
    <n v="2024"/>
    <n v="9"/>
    <s v="DP"/>
    <d v="2024-10-24T00:00:00"/>
    <n v="1"/>
    <n v="1000000"/>
    <n v="1000000"/>
    <n v="1393617"/>
    <x v="0"/>
    <d v="2024-02-19T00:00:00"/>
    <n v="131000"/>
    <n v="1"/>
    <n v="131000"/>
    <s v="chris"/>
    <s v="Approved"/>
    <s v="No"/>
    <m/>
  </r>
  <r>
    <x v="5"/>
    <s v="MODI"/>
    <s v="Metal Shell"/>
    <s v="350493192000"/>
    <s v="Tatfook"/>
    <n v="2023"/>
    <n v="9"/>
    <s v="DP"/>
    <d v="2024-10-24T00:00:00"/>
    <n v="1"/>
    <n v="32085000"/>
    <n v="1379655000"/>
    <n v="2000000"/>
    <x v="0"/>
    <d v="2023-04-17T00:00:00"/>
    <n v="52500"/>
    <n v="43"/>
    <n v="2257500"/>
    <s v="Srkanth"/>
    <s v="Approved"/>
    <s v="Yes"/>
    <m/>
  </r>
  <r>
    <x v="5"/>
    <s v="MODI"/>
    <s v="Top Bracket Silicone"/>
    <s v="320493191000"/>
    <s v="Tatfook"/>
    <n v="2023"/>
    <n v="9"/>
    <s v="DP"/>
    <d v="2024-10-24T00:00:00"/>
    <n v="320"/>
    <n v="12000000"/>
    <n v="48000000"/>
    <n v="200000"/>
    <x v="0"/>
    <d v="2023-04-17T00:00:00"/>
    <n v="14840"/>
    <n v="4"/>
    <n v="59360"/>
    <s v="Srkanth"/>
    <s v="Approved"/>
    <s v="Yes"/>
    <m/>
  </r>
  <r>
    <x v="5"/>
    <s v="MODI"/>
    <s v="Bottom Bracket Silicone"/>
    <s v="320493192000"/>
    <s v="Tatfook"/>
    <n v="2023"/>
    <n v="9"/>
    <s v="DP"/>
    <d v="2024-10-24T00:00:00"/>
    <n v="384"/>
    <n v="9600000"/>
    <n v="38400000"/>
    <n v="200000"/>
    <x v="0"/>
    <d v="2023-04-17T00:00:00"/>
    <n v="17490"/>
    <n v="4"/>
    <n v="69960"/>
    <s v="Srkanth"/>
    <s v="Approved"/>
    <s v="Yes"/>
    <m/>
  </r>
  <r>
    <x v="5"/>
    <s v="MODI"/>
    <s v="Mic Sensor Silicone"/>
    <s v="320493193000"/>
    <s v="Tatfook"/>
    <n v="2023"/>
    <n v="9"/>
    <s v="DP"/>
    <d v="2024-10-24T00:00:00"/>
    <n v="320"/>
    <n v="10000000"/>
    <n v="40000000"/>
    <n v="200000"/>
    <x v="0"/>
    <d v="2023-04-17T00:00:00"/>
    <n v="20670"/>
    <n v="4"/>
    <n v="82680"/>
    <s v="Srkanth"/>
    <s v="Approved"/>
    <s v="Yes"/>
    <m/>
  </r>
  <r>
    <x v="5"/>
    <s v="MODI"/>
    <s v="slider Silicone"/>
    <s v="320493194000"/>
    <s v="Tatfook"/>
    <n v="2023"/>
    <n v="9"/>
    <s v="DP"/>
    <d v="2024-10-24T00:00:00"/>
    <n v="768"/>
    <n v="16000000"/>
    <n v="32000000"/>
    <n v="200000"/>
    <x v="0"/>
    <d v="2023-04-17T00:00:00"/>
    <n v="13250"/>
    <n v="2"/>
    <n v="26500"/>
    <s v="Srkanth"/>
    <s v="Approved"/>
    <s v="Yes"/>
    <m/>
  </r>
  <r>
    <x v="5"/>
    <s v="MODI"/>
    <s v="Top Silicone Cap"/>
    <s v="320493195000"/>
    <s v="Tatfook"/>
    <n v="2023"/>
    <n v="9"/>
    <s v="DP"/>
    <d v="2024-10-24T00:00:00"/>
    <n v="672"/>
    <n v="14000000"/>
    <n v="28000000"/>
    <n v="200000"/>
    <x v="0"/>
    <d v="2023-04-17T00:00:00"/>
    <n v="13780"/>
    <n v="2"/>
    <n v="27560"/>
    <s v="Srkanth"/>
    <s v="Approved"/>
    <s v="Yes"/>
    <m/>
  </r>
  <r>
    <x v="5"/>
    <s v="MODI"/>
    <s v="Bottom Silicone Cap"/>
    <s v="320493196000"/>
    <s v="Tatfook"/>
    <n v="2023"/>
    <n v="9"/>
    <s v="DP"/>
    <d v="2024-10-24T00:00:00"/>
    <n v="320"/>
    <n v="10000000"/>
    <n v="40000000"/>
    <n v="200000"/>
    <x v="0"/>
    <d v="2023-04-17T00:00:00"/>
    <n v="15900"/>
    <n v="4"/>
    <n v="63600"/>
    <s v="Srkanth"/>
    <s v="Approved"/>
    <s v="Yes"/>
    <m/>
  </r>
  <r>
    <x v="6"/>
    <s v="HP"/>
    <s v="SUSCEPTOR_UP_O_RING"/>
    <n v="22150203001"/>
    <s v="Tatfook"/>
    <n v="2023"/>
    <n v="9"/>
    <s v="DP"/>
    <d v="2024-10-24T00:00:00"/>
    <n v="396"/>
    <n v="3680000"/>
    <n v="3680000"/>
    <n v="7000000"/>
    <x v="0"/>
    <d v="2023-10-01T00:00:00"/>
    <n v="32000"/>
    <n v="1"/>
    <n v="32000"/>
    <s v="chris"/>
    <s v="Approved"/>
    <s v="Yes"/>
    <m/>
  </r>
  <r>
    <x v="6"/>
    <s v="HP"/>
    <s v="SUSCEPTOR"/>
    <n v="22150201001"/>
    <s v="Tatfook"/>
    <n v="2023"/>
    <n v="9"/>
    <s v="DP"/>
    <d v="2024-10-24T00:00:00"/>
    <n v="1"/>
    <n v="936000"/>
    <n v="936000"/>
    <n v="2000000"/>
    <x v="0"/>
    <d v="2023-10-01T00:00:00"/>
    <n v="1094000"/>
    <n v="1"/>
    <n v="1094000"/>
    <s v="chris"/>
    <s v="Approved"/>
    <s v="Yes"/>
    <m/>
  </r>
  <r>
    <x v="6"/>
    <s v="HP"/>
    <s v="GND_SPRING_USB"/>
    <n v="22150201017"/>
    <s v="Tatfook"/>
    <n v="2023"/>
    <n v="9"/>
    <s v="DP"/>
    <d v="2024-10-24T00:00:00"/>
    <n v="1"/>
    <n v="936000"/>
    <n v="936000"/>
    <n v="3500000"/>
    <x v="0"/>
    <d v="2023-10-01T00:00:00"/>
    <n v="120000"/>
    <n v="1"/>
    <n v="120000"/>
    <s v="chris"/>
    <s v="Approved"/>
    <s v="Yes"/>
    <m/>
  </r>
  <r>
    <x v="6"/>
    <s v="HP"/>
    <s v="BOT THIMBLE"/>
    <n v="22150201002"/>
    <s v="Tatfook"/>
    <n v="2023"/>
    <n v="9"/>
    <s v="DP"/>
    <d v="2024-10-24T00:00:00"/>
    <n v="1"/>
    <n v="275886"/>
    <n v="275886"/>
    <n v="3500000"/>
    <x v="0"/>
    <d v="2023-10-01T00:00:00"/>
    <n v="67000"/>
    <n v="1"/>
    <n v="67000"/>
    <s v="chris"/>
    <s v="Approved"/>
    <s v="Yes"/>
    <m/>
  </r>
  <r>
    <x v="6"/>
    <s v="HP"/>
    <s v="GND_SPRING_MCU"/>
    <n v="23480201009"/>
    <s v="Tatfook"/>
    <n v="2023"/>
    <n v="9"/>
    <s v="DP"/>
    <d v="2024-10-24T00:00:00"/>
    <n v="1"/>
    <n v="1134900"/>
    <n v="1134900"/>
    <n v="4000000"/>
    <x v="0"/>
    <d v="2023-10-01T00:00:00"/>
    <n v="130000"/>
    <n v="1"/>
    <n v="130000"/>
    <s v="chris"/>
    <s v="Approved"/>
    <s v="Yes"/>
    <m/>
  </r>
  <r>
    <x v="6"/>
    <s v="HP"/>
    <s v="THIMBLE_RUBBER"/>
    <n v="23480203003"/>
    <s v="Tatfook"/>
    <n v="2023"/>
    <n v="9"/>
    <s v="DP"/>
    <d v="2024-10-24T00:00:00"/>
    <n v="256"/>
    <n v="1095692"/>
    <n v="1095692"/>
    <n v="6000000"/>
    <x v="0"/>
    <d v="2023-10-01T00:00:00"/>
    <n v="30000"/>
    <n v="1"/>
    <n v="30000"/>
    <s v="chris"/>
    <s v="Approved"/>
    <s v="Yes"/>
    <m/>
  </r>
  <r>
    <x v="7"/>
    <s v="HP"/>
    <s v="BUTTON_RUBBER"/>
    <n v="22150203002"/>
    <s v="Tatfook"/>
    <n v="2023"/>
    <n v="9"/>
    <s v="DP"/>
    <d v="2024-10-24T00:00:00"/>
    <n v="252"/>
    <n v="703768"/>
    <n v="703768"/>
    <n v="400000"/>
    <x v="0"/>
    <d v="2023-10-01T00:00:00"/>
    <n v="42000"/>
    <n v="1"/>
    <n v="42000"/>
    <s v="chris"/>
    <s v="Approved"/>
    <s v="Yes"/>
    <m/>
  </r>
  <r>
    <x v="7"/>
    <s v="HP"/>
    <s v="GND_SPRING"/>
    <n v="22150201016"/>
    <s v="Tatfook"/>
    <n v="2023"/>
    <n v="9"/>
    <s v="DP"/>
    <d v="2024-10-24T00:00:00"/>
    <n v="1"/>
    <n v="1134900"/>
    <n v="1134900"/>
    <n v="4000000"/>
    <x v="0"/>
    <d v="2023-10-01T00:00:00"/>
    <n v="130000"/>
    <n v="1"/>
    <n v="130000"/>
    <s v="chris"/>
    <s v="Approved"/>
    <s v="Yes"/>
    <m/>
  </r>
  <r>
    <x v="7"/>
    <s v="HP"/>
    <s v="THIMBLE_RUBBER"/>
    <n v="22150203003"/>
    <s v="Tatfook"/>
    <n v="2023"/>
    <n v="9"/>
    <s v="DP"/>
    <d v="2024-10-24T00:00:00"/>
    <n v="480"/>
    <n v="1241760"/>
    <n v="1241760"/>
    <n v="500000"/>
    <x v="0"/>
    <d v="2023-10-01T00:00:00"/>
    <n v="40000"/>
    <n v="1"/>
    <n v="40000"/>
    <s v="chris"/>
    <s v="Approved"/>
    <s v="Yes"/>
    <m/>
  </r>
  <r>
    <x v="8"/>
    <s v="HP"/>
    <s v="SUSCEPTOR"/>
    <s v="350052144000"/>
    <s v="Tatfook"/>
    <n v="2023"/>
    <n v="3"/>
    <s v="DP"/>
    <d v="2024-10-24T00:00:00"/>
    <n v="1"/>
    <n v="288000"/>
    <n v="288000"/>
    <n v="2000000"/>
    <x v="0"/>
    <d v="2023-01-01T00:00:00"/>
    <n v="53175"/>
    <n v="1"/>
    <n v="53175"/>
    <s v="Srkanth"/>
    <s v="Approved"/>
    <s v="No"/>
    <n v="53175"/>
  </r>
  <r>
    <x v="9"/>
    <s v="RCS POD"/>
    <s v="TF1606A-Main silicone"/>
    <s v="140020344002986"/>
    <s v="Tatfook"/>
    <n v="2023"/>
    <n v="3"/>
    <s v="DP"/>
    <d v="2024-10-24T00:00:00"/>
    <n v="220"/>
    <n v="1315236"/>
    <n v="1315236"/>
    <n v="44000000"/>
    <x v="0"/>
    <d v="2023-03-01T00:00:00"/>
    <n v="40000"/>
    <n v="1"/>
    <n v="40000"/>
    <s v="SN"/>
    <s v="Approved"/>
    <s v="No"/>
    <m/>
  </r>
  <r>
    <x v="9"/>
    <s v="RCS POD"/>
    <s v="TF1606A MEMS sensor silicone"/>
    <s v="140020344002987"/>
    <s v="Tatfook"/>
    <n v="2023"/>
    <n v="3"/>
    <s v="DP"/>
    <d v="2024-10-24T00:00:00"/>
    <n v="450"/>
    <n v="2978508"/>
    <n v="2978508"/>
    <n v="90000000"/>
    <x v="0"/>
    <d v="2023-03-01T00:00:00"/>
    <n v="40000"/>
    <n v="1"/>
    <n v="40000"/>
    <s v="SN"/>
    <s v="Approved"/>
    <s v="No"/>
    <m/>
  </r>
  <r>
    <x v="9"/>
    <s v="RCS POD"/>
    <s v="TF1606A ePod3 Descope(TF1606A)-sleeve"/>
    <s v="120020247001971"/>
    <s v="Tatfook"/>
    <n v="2023"/>
    <s v="4"/>
    <s v="DP"/>
    <d v="2024-10-24T00:00:00"/>
    <n v="1"/>
    <n v="21944"/>
    <n v="21944"/>
    <n v="1500000"/>
    <x v="0"/>
    <d v="2023-03-01T00:00:00"/>
    <n v="388350"/>
    <n v="1"/>
    <n v="388350"/>
    <s v="SN"/>
    <s v="Approved"/>
    <s v="No"/>
    <m/>
  </r>
  <r>
    <x v="10"/>
    <s v="RCS DEVICE"/>
    <s v="TF1604A ePod3+ TF1604A-Sleeve"/>
    <s v="120020247001751"/>
    <s v="Tatfook"/>
    <n v="2023"/>
    <s v="4"/>
    <s v="DP"/>
    <d v="2024-10-24T00:00:00"/>
    <n v="1"/>
    <n v="21944"/>
    <n v="21944"/>
    <n v="1500000"/>
    <x v="0"/>
    <d v="2023-04-01T00:00:00"/>
    <n v="133950"/>
    <n v="1"/>
    <n v="133950"/>
    <s v="SN"/>
    <s v="Approved"/>
    <s v="No"/>
    <m/>
  </r>
  <r>
    <x v="10"/>
    <s v="RCS DEVICE"/>
    <s v="TF1604A RF silicone"/>
    <s v="140020344001888"/>
    <s v="Tatfook"/>
    <n v="2023"/>
    <s v="4"/>
    <s v="DP"/>
    <d v="2024-10-24T00:00:00"/>
    <n v="1000"/>
    <n v="13429572"/>
    <n v="13429572"/>
    <n v="200000000"/>
    <x v="0"/>
    <d v="2023-04-01T00:00:00"/>
    <n v="30000"/>
    <n v="1"/>
    <n v="30000"/>
    <s v="SN"/>
    <s v="Approved"/>
    <s v="No"/>
    <m/>
  </r>
  <r>
    <x v="10"/>
    <s v="RCS DEVICE"/>
    <s v="TF1604A  Silicone diffuser"/>
    <s v="140020344002747"/>
    <s v="Tatfook"/>
    <n v="2023"/>
    <s v="2"/>
    <s v="DP"/>
    <d v="2024-10-24T00:00:00"/>
    <n v="288"/>
    <n v="3223116"/>
    <n v="3223116"/>
    <n v="57600000"/>
    <x v="0"/>
    <d v="2023-02-01T00:00:00"/>
    <n v="28000"/>
    <n v="1"/>
    <n v="28000"/>
    <s v="SN"/>
    <s v="Approved"/>
    <s v="No"/>
    <m/>
  </r>
  <r>
    <x v="10"/>
    <s v="RCS DEVICE"/>
    <s v="TF1604A Main silicone seal"/>
    <s v="140020344002748"/>
    <s v="Tatfook"/>
    <n v="2023"/>
    <s v="4"/>
    <s v="DP"/>
    <d v="2024-10-24T00:00:00"/>
    <n v="220"/>
    <n v="1617954"/>
    <n v="1617954"/>
    <n v="44000000"/>
    <x v="0"/>
    <d v="2023-04-01T00:00:00"/>
    <n v="40000"/>
    <n v="1"/>
    <n v="40000"/>
    <s v="SN"/>
    <s v="Approved"/>
    <s v="No"/>
    <m/>
  </r>
  <r>
    <x v="10"/>
    <s v="RCS DEVICE"/>
    <s v="TF1604A  MEMS sensor silicone"/>
    <s v="140020344002774"/>
    <s v="Tatfook"/>
    <n v="2023"/>
    <s v="4"/>
    <s v="DP"/>
    <d v="2024-10-24T00:00:00"/>
    <n v="240"/>
    <n v="2685930"/>
    <n v="2685930"/>
    <n v="48000000"/>
    <x v="0"/>
    <d v="2023-04-01T00:00:00"/>
    <n v="50000"/>
    <n v="1"/>
    <n v="50000"/>
    <s v="SN"/>
    <s v="Approved"/>
    <s v="No"/>
    <m/>
  </r>
  <r>
    <x v="10"/>
    <s v="RCS DEVICE"/>
    <s v="TF1604A  Button silicone seal"/>
    <s v="140020344002750"/>
    <s v="Tatfook"/>
    <n v="2023"/>
    <s v="4"/>
    <s v="DP"/>
    <d v="2024-10-24T00:00:00"/>
    <n v="256"/>
    <n v="2864992"/>
    <n v="2864992"/>
    <n v="51200000"/>
    <x v="0"/>
    <d v="2023-04-01T00:00:00"/>
    <n v="30000"/>
    <n v="1"/>
    <n v="30000"/>
    <s v="SN"/>
    <s v="Approved"/>
    <s v="No"/>
    <m/>
  </r>
  <r>
    <x v="10"/>
    <s v="RCS DEVICE"/>
    <s v="TF1604A  compression silicone plug"/>
    <s v="140020344002751"/>
    <s v="Tatfook"/>
    <n v="2023"/>
    <s v="4"/>
    <s v="DP"/>
    <d v="2024-10-24T00:00:00"/>
    <n v="224"/>
    <n v="1504126"/>
    <n v="1504126"/>
    <n v="44800000"/>
    <x v="0"/>
    <d v="2023-04-01T00:00:00"/>
    <n v="40000"/>
    <n v="1"/>
    <n v="40000"/>
    <s v="SN"/>
    <s v="Approved"/>
    <s v="No"/>
    <m/>
  </r>
  <r>
    <x v="10"/>
    <s v="RCS DEVICE"/>
    <s v="TF1604A Silicone sheet"/>
    <s v="14002014020018X"/>
    <s v="Tatfook"/>
    <n v="2023"/>
    <s v="4"/>
    <s v="DP"/>
    <d v="2024-10-24T00:00:00"/>
    <n v="600"/>
    <n v="8057764"/>
    <n v="8057764"/>
    <n v="120000000"/>
    <x v="0"/>
    <d v="2023-04-01T00:00:00"/>
    <n v="30000"/>
    <n v="1"/>
    <n v="30000"/>
    <s v="SN"/>
    <s v="Approved"/>
    <s v="No"/>
    <m/>
  </r>
  <r>
    <x v="10"/>
    <s v="RCS DEVICE"/>
    <s v="TF1605A-Metal Endcap"/>
    <s v="120010221000100"/>
    <s v="Tatfook"/>
    <n v="2023"/>
    <s v="4"/>
    <s v="DP"/>
    <d v="2024-10-24T00:00:00"/>
    <n v="1"/>
    <n v="1798030"/>
    <n v="7192120"/>
    <n v="4000000"/>
    <x v="0"/>
    <d v="2023-04-01T00:00:00"/>
    <n v="185000"/>
    <n v="4"/>
    <n v="260821"/>
    <s v="SN"/>
    <s v="Approved"/>
    <s v="Yes"/>
    <s v="The remaining capex（¥479179） was was transferred to hestia, cell S42 updated and amount reduced"/>
  </r>
  <r>
    <x v="11"/>
    <s v="RCS POD"/>
    <s v="Endcap"/>
    <s v="120040670020900"/>
    <s v="Tatfook"/>
    <n v="2024"/>
    <s v="3"/>
    <s v="DP"/>
    <d v="2024-10-24T00:00:00"/>
    <n v="1"/>
    <n v="1798030"/>
    <n v="3596060"/>
    <n v="5000000"/>
    <x v="0"/>
    <d v="2024-03-01T00:00:00"/>
    <n v="185000"/>
    <n v="2"/>
    <n v="849719"/>
    <s v="chris"/>
    <s v="Approved"/>
    <s v="Yes"/>
    <s v="2 are new, 4 are modified from epod3, total 6 tools, also capex carried over and added to cell S43"/>
  </r>
  <r>
    <x v="11"/>
    <s v="RCS POD"/>
    <s v="Endcap"/>
    <s v="120040670020900"/>
    <s v="Tatfook"/>
    <n v="2024"/>
    <s v="3"/>
    <s v="DP"/>
    <d v="2024-10-24T00:00:00"/>
    <n v="1"/>
    <n v="1798030"/>
    <n v="10788180"/>
    <n v="5000000"/>
    <x v="0"/>
    <d v="2024-06-01T00:00:00"/>
    <n v="57079"/>
    <n v="6"/>
    <n v="342474"/>
    <s v="chris"/>
    <s v="Approved"/>
    <s v="Yes"/>
    <s v="additional tool inserts per produce 30 million products"/>
  </r>
  <r>
    <x v="11"/>
    <s v="RCS POD"/>
    <s v="Endcap"/>
    <s v="120040670020900"/>
    <s v="Tatfook"/>
    <n v="2024"/>
    <s v="3"/>
    <s v="DP"/>
    <d v="2024-10-24T00:00:00"/>
    <n v="1"/>
    <n v="1798030"/>
    <n v="10788180"/>
    <n v="5000000"/>
    <x v="0"/>
    <d v="2024-12-01T00:00:00"/>
    <n v="57079"/>
    <n v="6"/>
    <n v="342474"/>
    <s v="chris"/>
    <s v="Approved"/>
    <s v="Yes"/>
    <m/>
  </r>
  <r>
    <x v="11"/>
    <s v="RCS POD"/>
    <s v="Endcap"/>
    <s v="120040670020900"/>
    <s v="Tatfook"/>
    <n v="2024"/>
    <s v="3"/>
    <s v="DP"/>
    <d v="2024-10-24T00:00:00"/>
    <n v="1"/>
    <n v="1798030"/>
    <n v="10788180"/>
    <n v="5000000"/>
    <x v="0"/>
    <d v="2024-10-01T00:00:00"/>
    <n v="57079"/>
    <n v="6"/>
    <n v="342474"/>
    <s v="chris"/>
    <s v="Approved"/>
    <s v="No"/>
    <m/>
  </r>
  <r>
    <x v="12"/>
    <s v="RCS DEVICE"/>
    <s v="POD silicone bung bottom"/>
    <s v="140040670006924"/>
    <s v="Tatfook"/>
    <n v="2024"/>
    <s v="3"/>
    <s v="DP"/>
    <d v="2024-10-24T00:00:00"/>
    <n v="384"/>
    <n v="3234816"/>
    <n v="3234816"/>
    <n v="76800000"/>
    <x v="0"/>
    <d v="2024-03-01T00:00:00"/>
    <n v="28000"/>
    <n v="1"/>
    <n v="28000"/>
    <s v="chris"/>
    <s v="Approved"/>
    <s v="Yes"/>
    <m/>
  </r>
  <r>
    <x v="12"/>
    <s v="RCS DEVICE"/>
    <s v="Main silicone seal"/>
    <s v="140040670021264"/>
    <s v="Tatfook"/>
    <n v="2024"/>
    <s v="3"/>
    <s v="DP"/>
    <d v="2024-10-24T00:00:00"/>
    <n v="264"/>
    <n v="25750992"/>
    <n v="25750992"/>
    <n v="52800000"/>
    <x v="0"/>
    <d v="2024-03-01T00:00:00"/>
    <n v="11000"/>
    <n v="1"/>
    <n v="11000"/>
    <s v="chris"/>
    <s v="Approved"/>
    <s v="Yes"/>
    <m/>
  </r>
  <r>
    <x v="12"/>
    <s v="RCS DEVICE"/>
    <s v="Airflow sensor silicone"/>
    <s v="140040670021265"/>
    <s v="Tatfook"/>
    <n v="2024"/>
    <s v="3"/>
    <s v="DP"/>
    <d v="2024-10-24T00:00:00"/>
    <n v="324"/>
    <n v="2859350"/>
    <n v="2859350"/>
    <n v="64800000"/>
    <x v="0"/>
    <d v="2024-03-01T00:00:00"/>
    <n v="13500"/>
    <n v="1"/>
    <n v="13500"/>
    <s v="chris"/>
    <s v="Approved"/>
    <s v="Yes"/>
    <m/>
  </r>
  <r>
    <x v="12"/>
    <s v="RCS DEVICE"/>
    <s v="Key button silicone"/>
    <s v="140040670021269"/>
    <s v="Tatfook"/>
    <n v="2024"/>
    <s v="3"/>
    <s v="DP"/>
    <d v="2024-10-24T00:00:00"/>
    <n v="612"/>
    <n v="5671042"/>
    <n v="5671042"/>
    <n v="122400000"/>
    <x v="0"/>
    <d v="2024-03-01T00:00:00"/>
    <n v="9000"/>
    <n v="1"/>
    <n v="9000"/>
    <s v="chris"/>
    <s v="Approved"/>
    <s v="Yes"/>
    <m/>
  </r>
  <r>
    <x v="13"/>
    <s v="MODI"/>
    <s v="DP1500-Heating holder silicone"/>
    <s v="140040353003912"/>
    <s v="Tatfook"/>
    <n v="2022"/>
    <s v="10"/>
    <s v="DP"/>
    <d v="2024-10-24T00:00:00"/>
    <n v="144"/>
    <n v="1591200"/>
    <n v="1591200"/>
    <n v="28800000"/>
    <x v="0"/>
    <d v="2022-10-01T00:00:00"/>
    <n v="9300"/>
    <n v="1"/>
    <n v="9300"/>
    <s v="SN"/>
    <s v="Approved"/>
    <s v="No"/>
    <m/>
  </r>
  <r>
    <x v="13"/>
    <s v="MODI"/>
    <s v="DP1500-PTC--Airflow silicone"/>
    <s v="140040660001513"/>
    <s v="Tatfook"/>
    <n v="2022"/>
    <s v="10"/>
    <s v="DP"/>
    <d v="2024-10-24T00:00:00"/>
    <n v="156"/>
    <n v="1723800"/>
    <n v="1723800"/>
    <n v="31200000"/>
    <x v="0"/>
    <d v="2022-10-01T00:00:00"/>
    <n v="43238"/>
    <n v="1"/>
    <n v="43238"/>
    <s v="SN"/>
    <s v="Approved"/>
    <s v="No"/>
    <m/>
  </r>
  <r>
    <x v="13"/>
    <s v="MODI"/>
    <s v="DP1500-Silicone cover"/>
    <s v="140040344002995"/>
    <s v="Tatfook"/>
    <n v="2022"/>
    <s v="10"/>
    <s v="DP"/>
    <d v="2024-10-24T00:00:00"/>
    <n v="156"/>
    <n v="2051452"/>
    <n v="4102904"/>
    <n v="31200000"/>
    <x v="0"/>
    <d v="2022-10-01T00:00:00"/>
    <n v="18550"/>
    <n v="2"/>
    <n v="37100"/>
    <s v="SN"/>
    <s v="Approved"/>
    <s v="No"/>
    <m/>
  </r>
  <r>
    <x v="13"/>
    <s v="MODI"/>
    <s v="DP1500-T-shaped plug"/>
    <s v="140040344002993"/>
    <s v="Tatfook"/>
    <n v="2022"/>
    <s v="10"/>
    <s v="DP"/>
    <d v="2024-10-24T00:00:00"/>
    <n v="420"/>
    <n v="4641000"/>
    <n v="4641000"/>
    <n v="84000000"/>
    <x v="0"/>
    <d v="2022-10-01T00:00:00"/>
    <n v="9000"/>
    <n v="1"/>
    <n v="9000"/>
    <s v="SN"/>
    <s v="Approved"/>
    <s v="No"/>
    <m/>
  </r>
  <r>
    <x v="13"/>
    <s v="MODI"/>
    <s v="DP1500-U-shaped plug"/>
    <s v="140040344002994"/>
    <s v="Tatfook"/>
    <n v="2024"/>
    <s v="10"/>
    <s v="DP"/>
    <d v="2024-10-24T00:00:00"/>
    <n v="144"/>
    <n v="2695680"/>
    <n v="2695680"/>
    <n v="28800000"/>
    <x v="0"/>
    <d v="2022-10-01T00:00:00"/>
    <n v="6700"/>
    <n v="1"/>
    <n v="6700"/>
    <s v="SN"/>
    <s v="Approved"/>
    <s v="No"/>
    <m/>
  </r>
  <r>
    <x v="14"/>
    <s v="RCS DEVICE"/>
    <s v="Battery Thimble"/>
    <s v="/"/>
    <s v="Tatfook"/>
    <n v="2024"/>
    <s v="2"/>
    <s v="POC"/>
    <d v="2024-10-24T00:00:00"/>
    <n v="1"/>
    <n v="1290796"/>
    <n v="1290796"/>
    <n v="4000000"/>
    <x v="1"/>
    <d v="2024-02-18T00:00:00"/>
    <n v="29000"/>
    <n v="1"/>
    <n v="29000"/>
    <s v="chris"/>
    <s v="Approved"/>
    <s v="Yes"/>
    <m/>
  </r>
  <r>
    <x v="15"/>
    <s v="MODI"/>
    <s v="Housing"/>
    <s v="230000460201001"/>
    <s v="Tatfook"/>
    <n v="2024"/>
    <s v="3"/>
    <s v="POC"/>
    <d v="2024-10-24T00:00:00"/>
    <n v="1"/>
    <n v="497016"/>
    <n v="497016"/>
    <n v="2000000"/>
    <x v="1"/>
    <d v="2024-03-06T00:00:00"/>
    <n v="43000"/>
    <n v="1"/>
    <n v="43000"/>
    <s v="chris"/>
    <s v="Approved"/>
    <s v="Yes"/>
    <m/>
  </r>
  <r>
    <x v="16"/>
    <s v="RCS POD"/>
    <s v="Cartridge pole1"/>
    <s v="230000960201003"/>
    <s v="Tatfook"/>
    <n v="2024"/>
    <s v="3"/>
    <s v="POC"/>
    <d v="2024-10-24T00:00:00"/>
    <n v="1"/>
    <n v="655642"/>
    <n v="655642"/>
    <n v="3000000"/>
    <x v="1"/>
    <d v="2024-03-08T00:00:00"/>
    <n v="43000"/>
    <n v="1"/>
    <n v="43000"/>
    <s v="chris"/>
    <s v="Approved"/>
    <s v="Yes"/>
    <m/>
  </r>
  <r>
    <x v="16"/>
    <s v="RCS POD"/>
    <s v="Cartridge pole2"/>
    <s v="230000960201004"/>
    <s v="Tatfook"/>
    <n v="2024"/>
    <s v="3"/>
    <s v="POC"/>
    <d v="2024-10-24T00:00:00"/>
    <n v="1"/>
    <n v="655642"/>
    <n v="655642"/>
    <n v="3000000"/>
    <x v="1"/>
    <d v="2024-03-08T00:00:00"/>
    <n v="43000"/>
    <n v="1"/>
    <n v="43000"/>
    <s v="chris"/>
    <s v="Approved"/>
    <s v="Yes"/>
    <m/>
  </r>
  <r>
    <x v="15"/>
    <s v="MODI"/>
    <s v="Housing"/>
    <s v="230000460201001"/>
    <s v="Tatfook"/>
    <n v="2024"/>
    <s v="7"/>
    <s v="POC"/>
    <d v="2024-10-24T00:00:00"/>
    <n v="1"/>
    <n v="230490"/>
    <n v="230490"/>
    <n v="5000000"/>
    <x v="1"/>
    <d v="2024-07-11T00:00:00"/>
    <n v="23000"/>
    <n v="1"/>
    <n v="23000"/>
    <s v="chris"/>
    <s v="Approved"/>
    <s v="No"/>
    <m/>
  </r>
  <r>
    <x v="16"/>
    <s v="RCS POD"/>
    <s v="Cartridge pole1"/>
    <s v="230000960201003"/>
    <s v="Tatfook"/>
    <n v="2024"/>
    <s v="7"/>
    <s v="POC"/>
    <d v="2024-10-24T00:00:00"/>
    <n v="1"/>
    <n v="655642"/>
    <n v="655642"/>
    <n v="3000000"/>
    <x v="2"/>
    <d v="2024-07-11T00:00:00"/>
    <n v="2654.86"/>
    <n v="1"/>
    <n v="2654.86"/>
    <s v="chris"/>
    <s v="Approved"/>
    <s v="No"/>
    <m/>
  </r>
  <r>
    <x v="16"/>
    <s v="RCS POD"/>
    <s v="Cartridge pole2"/>
    <s v="230000960201004"/>
    <s v="Tatfook"/>
    <n v="2024"/>
    <s v="7"/>
    <s v="POC"/>
    <d v="2024-10-24T00:00:00"/>
    <n v="1"/>
    <n v="655642"/>
    <n v="655642"/>
    <n v="3000000"/>
    <x v="2"/>
    <d v="2024-07-11T00:00:00"/>
    <n v="2654.86"/>
    <n v="1"/>
    <n v="2654.86"/>
    <s v="chris"/>
    <s v="Approved"/>
    <s v="No"/>
    <m/>
  </r>
  <r>
    <x v="17"/>
    <s v="HP"/>
    <s v="SUSCEPTOR_SEAL_BOT "/>
    <n v="24100203003"/>
    <s v="Tatfook"/>
    <n v="2024"/>
    <s v="4"/>
    <s v="POC"/>
    <d v="2024-10-24T00:00:00"/>
    <n v="10"/>
    <n v="62400"/>
    <n v="62400"/>
    <n v="50000"/>
    <x v="1"/>
    <d v="2024-04-01T00:00:00"/>
    <n v="14000"/>
    <n v="1"/>
    <n v="14000"/>
    <s v="chris"/>
    <s v="Approved"/>
    <s v="Yes"/>
    <m/>
  </r>
  <r>
    <x v="17"/>
    <s v="HP"/>
    <s v="SUSCEPTOR_UP_SEAL_RUBBER"/>
    <n v="24100203001"/>
    <s v="Tatfook"/>
    <n v="2024"/>
    <s v="4"/>
    <s v="POC"/>
    <d v="2024-10-24T00:00:00"/>
    <n v="10"/>
    <n v="62400"/>
    <n v="62400"/>
    <n v="50000"/>
    <x v="1"/>
    <d v="2024-04-01T00:00:00"/>
    <n v="11000"/>
    <n v="1"/>
    <n v="11000"/>
    <s v="chris"/>
    <s v="Approved"/>
    <s v="Yes"/>
    <m/>
  </r>
  <r>
    <x v="17"/>
    <s v="HP"/>
    <s v="THIMBLE_UP_SEAL_RUBBER"/>
    <n v="24100203004"/>
    <s v="Tatfook"/>
    <n v="2024"/>
    <s v="4"/>
    <s v="POC"/>
    <d v="2024-10-24T00:00:00"/>
    <n v="16"/>
    <n v="62400"/>
    <n v="62400"/>
    <n v="80000"/>
    <x v="1"/>
    <d v="2024-04-01T00:00:00"/>
    <n v="12000"/>
    <n v="1"/>
    <n v="12000"/>
    <s v="chris"/>
    <s v="Approved"/>
    <s v="Yes"/>
    <m/>
  </r>
  <r>
    <x v="17"/>
    <s v="HP"/>
    <s v="BOTTOM_SUPPORT_SEAL_RUBBER"/>
    <n v="24100203005"/>
    <s v="Tatfook"/>
    <n v="2024"/>
    <s v="4"/>
    <s v="POC"/>
    <d v="2024-10-24T00:00:00"/>
    <n v="30"/>
    <n v="99840"/>
    <n v="99840"/>
    <n v="150000"/>
    <x v="1"/>
    <d v="2024-04-01T00:00:00"/>
    <n v="13500"/>
    <n v="1"/>
    <n v="13500"/>
    <s v="chris"/>
    <s v="Approved"/>
    <s v="Yes"/>
    <m/>
  </r>
  <r>
    <x v="17"/>
    <s v="HP"/>
    <s v="Bacchus_retention_feature"/>
    <n v="24100203002"/>
    <s v="Tatfook"/>
    <n v="2024"/>
    <s v="4"/>
    <s v="POC"/>
    <d v="2024-10-24T00:00:00"/>
    <n v="15"/>
    <n v="93600"/>
    <n v="93600"/>
    <n v="25000"/>
    <x v="1"/>
    <d v="2024-04-01T00:00:00"/>
    <n v="12000"/>
    <n v="1"/>
    <n v="12000"/>
    <s v="chris"/>
    <s v="Approved"/>
    <s v="Yes"/>
    <m/>
  </r>
  <r>
    <x v="18"/>
    <s v="HP"/>
    <s v="HEAT_TRANSFERRING_TUBE"/>
    <n v="610201004"/>
    <s v="Tatfook"/>
    <n v="2024"/>
    <s v="6"/>
    <s v="POA"/>
    <d v="2024-10-24T00:00:00"/>
    <n v="1"/>
    <n v="312000"/>
    <n v="312000"/>
    <n v="1000000"/>
    <x v="1"/>
    <d v="2024-06-01T00:00:00"/>
    <n v="155000"/>
    <n v="1"/>
    <n v="155000"/>
    <s v="chris"/>
    <s v="Approved"/>
    <s v="No"/>
    <m/>
  </r>
  <r>
    <x v="18"/>
    <s v="HP"/>
    <s v="SLIDER BRACKET"/>
    <n v="620201006"/>
    <s v="Tatfook"/>
    <n v="2024"/>
    <s v="6"/>
    <s v="POA"/>
    <d v="2024-10-24T00:00:00"/>
    <n v="6"/>
    <n v="9649"/>
    <n v="9649"/>
    <n v="500000"/>
    <x v="1"/>
    <d v="2024-06-01T00:00:00"/>
    <n v="18000"/>
    <n v="1"/>
    <n v="18000"/>
    <s v="chris"/>
    <s v="Approved"/>
    <s v="No"/>
    <m/>
  </r>
  <r>
    <x v="18"/>
    <s v="HP"/>
    <s v="SLIDER_RAIL_MIM"/>
    <n v="620201004"/>
    <s v="Tatfook"/>
    <n v="2024"/>
    <s v="6"/>
    <s v="POA"/>
    <d v="2024-10-24T00:00:00"/>
    <n v="8"/>
    <n v="332800"/>
    <n v="332800"/>
    <n v="1000000"/>
    <x v="1"/>
    <d v="2024-06-01T00:00:00"/>
    <n v="63000"/>
    <n v="1"/>
    <n v="63000"/>
    <s v="chris"/>
    <s v="Approved"/>
    <s v="No"/>
    <m/>
  </r>
  <r>
    <x v="18"/>
    <s v="HP"/>
    <s v="MAIN_CHASISS"/>
    <n v="600202009"/>
    <s v="Tatfook"/>
    <n v="2024"/>
    <s v="6"/>
    <s v="POA"/>
    <d v="2024-10-24T00:00:00"/>
    <n v="1"/>
    <n v="31200"/>
    <n v="31200"/>
    <n v="500000"/>
    <x v="1"/>
    <d v="2024-06-01T00:00:00"/>
    <n v="294000"/>
    <n v="1"/>
    <n v="294000"/>
    <s v="chris"/>
    <s v="Approved"/>
    <s v="No"/>
    <m/>
  </r>
  <r>
    <x v="19"/>
    <s v="HP"/>
    <s v="SLIDER BRACKET"/>
    <n v="600201001"/>
    <s v="Tatfook"/>
    <n v="2024"/>
    <s v="6"/>
    <s v="POA"/>
    <d v="2024-10-24T00:00:00"/>
    <n v="20"/>
    <n v="11773"/>
    <n v="11773"/>
    <n v="500000"/>
    <x v="1"/>
    <d v="2024-06-01T00:00:00"/>
    <n v="18000"/>
    <n v="1"/>
    <n v="18000"/>
    <s v="chris"/>
    <s v="Approved"/>
    <s v="No"/>
    <m/>
  </r>
  <r>
    <x v="19"/>
    <s v="HP"/>
    <s v="TOP_COVER"/>
    <n v="600201002"/>
    <s v="Tatfook"/>
    <n v="2024"/>
    <s v="6"/>
    <s v="POA"/>
    <d v="2024-10-24T00:00:00"/>
    <n v="6"/>
    <n v="9422"/>
    <n v="9422"/>
    <n v="500000"/>
    <x v="1"/>
    <d v="2024-06-01T00:00:00"/>
    <n v="44000"/>
    <n v="1"/>
    <n v="44000"/>
    <s v="chris"/>
    <s v="Approved"/>
    <s v="No"/>
    <m/>
  </r>
  <r>
    <x v="19"/>
    <s v="HP"/>
    <s v="HOUSING"/>
    <n v="600201003"/>
    <s v="Tatfook"/>
    <n v="2024"/>
    <s v="6"/>
    <s v="POA"/>
    <d v="2024-10-24T00:00:00"/>
    <n v="1"/>
    <n v="2250"/>
    <n v="2250"/>
    <n v="500000"/>
    <x v="1"/>
    <d v="2024-06-01T00:00:00"/>
    <n v="255500"/>
    <n v="1"/>
    <n v="255500"/>
    <s v="chris"/>
    <s v="Approved"/>
    <s v="No"/>
    <m/>
  </r>
  <r>
    <x v="0"/>
    <s v="MODI"/>
    <s v="Protective shell"/>
    <s v="AC208CSA-01-002"/>
    <s v="Tatfook"/>
    <n v="2023"/>
    <s v="11"/>
    <s v="POA"/>
    <d v="2024-10-24T00:00:00"/>
    <n v="1"/>
    <n v="120000"/>
    <n v="120000"/>
    <n v="500000"/>
    <x v="1"/>
    <d v="2023-11-01T00:00:00"/>
    <n v="23000"/>
    <n v="1"/>
    <n v="23000"/>
    <s v="chris"/>
    <s v="Approved"/>
    <s v="No"/>
    <s v="the bule price corrected into excl-VAT, the last version was with incl-VAT which was wrong.  22 0ct 2024"/>
  </r>
  <r>
    <x v="0"/>
    <s v="MODI"/>
    <s v="Protective shell"/>
    <s v="AC208CSA-01-002"/>
    <s v="Tatfook"/>
    <n v="2023"/>
    <s v="11"/>
    <s v="POA"/>
    <d v="2024-10-24T00:00:00"/>
    <n v="1"/>
    <n v="120000"/>
    <n v="120000"/>
    <n v="500000"/>
    <x v="1"/>
    <d v="2023-11-01T00:00:00"/>
    <n v="53000"/>
    <n v="1"/>
    <n v="53000"/>
    <s v="chris"/>
    <s v="Approved"/>
    <s v="No"/>
    <m/>
  </r>
  <r>
    <x v="1"/>
    <s v="MODI"/>
    <s v="Battery module tube"/>
    <s v="AC208CSA-F-01-001"/>
    <s v="Tatfook"/>
    <n v="2023"/>
    <s v="9"/>
    <s v="POA"/>
    <d v="2024-10-24T00:00:00"/>
    <n v="1"/>
    <n v="46800"/>
    <n v="46800"/>
    <n v="450000"/>
    <x v="1"/>
    <d v="2023-09-22T00:00:00"/>
    <n v="23000"/>
    <n v="1"/>
    <n v="23000"/>
    <s v="chris"/>
    <s v="Approved"/>
    <s v="No"/>
    <m/>
  </r>
  <r>
    <x v="1"/>
    <s v="MODI"/>
    <s v="Connect tube"/>
    <s v="AC208CSA-01-006"/>
    <s v="Tatfook"/>
    <n v="2023"/>
    <s v="9"/>
    <s v="POA"/>
    <d v="2024-10-24T00:00:00"/>
    <n v="1"/>
    <n v="83200"/>
    <n v="83200"/>
    <n v="450000"/>
    <x v="1"/>
    <d v="2023-09-26T00:00:00"/>
    <n v="93000"/>
    <n v="1"/>
    <n v="93000"/>
    <s v="chris"/>
    <s v="Approved"/>
    <s v="No"/>
    <m/>
  </r>
  <r>
    <x v="1"/>
    <s v="MODI"/>
    <s v="Battery module tube"/>
    <s v="AB208CSA-F-01-003"/>
    <s v="Tatfook"/>
    <n v="2023"/>
    <s v="11"/>
    <s v="POA"/>
    <d v="2024-10-24T00:00:00"/>
    <n v="1"/>
    <n v="46800"/>
    <n v="46800"/>
    <n v="450000"/>
    <x v="1"/>
    <d v="2023-11-28T00:00:00"/>
    <n v="15000"/>
    <n v="1"/>
    <n v="15000"/>
    <s v="chris"/>
    <s v="Approved"/>
    <s v="No"/>
    <m/>
  </r>
  <r>
    <x v="0"/>
    <s v="MODI"/>
    <s v="Protective shell"/>
    <s v="AC208CSA-01-002"/>
    <s v="Tatfook"/>
    <n v="2023"/>
    <s v="12"/>
    <s v="POA"/>
    <d v="2024-10-24T00:00:00"/>
    <n v="1"/>
    <n v="120000"/>
    <n v="120000"/>
    <n v="500000"/>
    <x v="1"/>
    <d v="2023-12-11T00:00:00"/>
    <n v="35000"/>
    <n v="1"/>
    <n v="35000"/>
    <s v="chris"/>
    <s v="Approved"/>
    <s v="No"/>
    <m/>
  </r>
  <r>
    <x v="0"/>
    <s v="MODI"/>
    <s v="Square thimble"/>
    <s v="AB208CSA-01-002"/>
    <s v="Tatfook"/>
    <n v="2023"/>
    <s v="11"/>
    <s v="POA"/>
    <d v="2024-10-24T00:00:00"/>
    <n v="1"/>
    <n v="67600"/>
    <n v="67600"/>
    <n v="300000"/>
    <x v="1"/>
    <d v="2023-11-01T00:00:00"/>
    <n v="45000"/>
    <n v="1"/>
    <n v="45000"/>
    <s v="chris"/>
    <s v="Approved"/>
    <s v="No"/>
    <m/>
  </r>
  <r>
    <x v="0"/>
    <s v="MODI"/>
    <s v="Square thimble"/>
    <s v="AC208CSA-01-002"/>
    <s v="Tatfook"/>
    <n v="2023"/>
    <s v="9"/>
    <s v="POA"/>
    <d v="2024-10-24T00:00:00"/>
    <n v="1"/>
    <n v="67600"/>
    <n v="67600"/>
    <n v="300000"/>
    <x v="1"/>
    <d v="2023-09-22T00:00:00"/>
    <n v="45000"/>
    <n v="1"/>
    <n v="45000"/>
    <s v="chris"/>
    <s v="Approved"/>
    <s v="No"/>
    <m/>
  </r>
  <r>
    <x v="0"/>
    <s v="MODI"/>
    <s v="Square thimble"/>
    <s v="AC208CSA-01-003"/>
    <s v="Tatfook"/>
    <n v="2023"/>
    <s v="9"/>
    <s v="POA"/>
    <d v="2024-10-24T00:00:00"/>
    <n v="1"/>
    <n v="67600"/>
    <n v="67600"/>
    <n v="300000"/>
    <x v="1"/>
    <d v="2023-09-28T00:00:00"/>
    <n v="45000"/>
    <n v="1"/>
    <n v="45000"/>
    <s v="chris"/>
    <s v="Approved"/>
    <s v="No"/>
    <m/>
  </r>
  <r>
    <x v="0"/>
    <s v="MODI"/>
    <s v="Square thimble"/>
    <s v="AB208CSA-01-002"/>
    <s v="Tatfook"/>
    <n v="2023"/>
    <s v="9"/>
    <s v="POA"/>
    <d v="2024-10-24T00:00:00"/>
    <n v="1"/>
    <n v="67600"/>
    <n v="67600"/>
    <n v="300000"/>
    <x v="1"/>
    <d v="2023-09-28T00:00:00"/>
    <n v="45000"/>
    <n v="1"/>
    <n v="45000"/>
    <s v="chris"/>
    <s v="Approved"/>
    <s v="No"/>
    <m/>
  </r>
  <r>
    <x v="3"/>
    <s v="MODI"/>
    <s v="Endcap"/>
    <s v="AB808CSA-01-002"/>
    <s v="Tatfook"/>
    <n v="2023"/>
    <s v="11"/>
    <s v="POA"/>
    <d v="2024-10-24T00:00:00"/>
    <n v="1"/>
    <n v="142000"/>
    <n v="142000"/>
    <n v="450000"/>
    <x v="1"/>
    <d v="2023-11-02T00:00:00"/>
    <n v="185000"/>
    <n v="1"/>
    <n v="185000"/>
    <s v="chris"/>
    <s v="Approved"/>
    <s v="No"/>
    <m/>
  </r>
  <r>
    <x v="20"/>
    <s v="MODI"/>
    <s v="battery silicone"/>
    <s v="AB1008CSA-03-003"/>
    <s v="Tatfook"/>
    <n v="2023"/>
    <s v="10"/>
    <s v="POA"/>
    <d v="2024-10-24T00:00:00"/>
    <n v="20"/>
    <n v="79560"/>
    <n v="79560"/>
    <n v="250000"/>
    <x v="1"/>
    <d v="2023-10-31T00:00:00"/>
    <n v="8800"/>
    <n v="1"/>
    <n v="8800"/>
    <s v="chris"/>
    <s v="Approved"/>
    <s v="No"/>
    <m/>
  </r>
  <r>
    <x v="20"/>
    <s v="MODI"/>
    <s v="silicone-seal1"/>
    <s v="AB808CSA-03-001"/>
    <s v="Tatfook"/>
    <n v="2023"/>
    <s v="10"/>
    <s v="POA"/>
    <d v="2024-10-24T00:00:00"/>
    <n v="20"/>
    <n v="79560"/>
    <n v="79560"/>
    <n v="250000"/>
    <x v="1"/>
    <d v="2023-10-31T00:00:00"/>
    <n v="8800"/>
    <n v="1"/>
    <n v="8800"/>
    <s v="chris"/>
    <s v="Approved"/>
    <s v="No"/>
    <m/>
  </r>
  <r>
    <x v="20"/>
    <s v="MODI"/>
    <s v="Disffuser-silicone"/>
    <s v="AB808CSA-03-004"/>
    <s v="Tatfook"/>
    <n v="2023"/>
    <s v="10"/>
    <s v="POA"/>
    <d v="2024-10-24T00:00:00"/>
    <n v="20"/>
    <n v="79560"/>
    <n v="79560"/>
    <n v="250000"/>
    <x v="1"/>
    <d v="2023-10-31T00:00:00"/>
    <n v="8800"/>
    <n v="1"/>
    <n v="8800"/>
    <s v="chris"/>
    <s v="Approved"/>
    <s v="No"/>
    <m/>
  </r>
  <r>
    <x v="20"/>
    <s v="MODI"/>
    <s v="bottom-block-silicone"/>
    <s v="AB808CSA-03-005"/>
    <s v="Tatfook"/>
    <n v="2023"/>
    <s v="10"/>
    <s v="POA"/>
    <d v="2024-10-24T00:00:00"/>
    <n v="20"/>
    <n v="79560"/>
    <n v="79560"/>
    <n v="250000"/>
    <x v="1"/>
    <d v="2023-10-31T00:00:00"/>
    <n v="8800"/>
    <n v="1"/>
    <n v="8800"/>
    <s v="chris"/>
    <s v="Approved"/>
    <s v="No"/>
    <m/>
  </r>
  <r>
    <x v="20"/>
    <s v="MODI"/>
    <s v="airflow-silicone"/>
    <s v="AB808CSA-03-002"/>
    <s v="Tatfook"/>
    <n v="2023"/>
    <s v="10"/>
    <s v="POA"/>
    <d v="2024-10-24T00:00:00"/>
    <n v="20"/>
    <n v="79560"/>
    <n v="79560"/>
    <n v="250000"/>
    <x v="1"/>
    <d v="2023-10-31T00:00:00"/>
    <n v="12300"/>
    <n v="1"/>
    <n v="12300"/>
    <s v="chris"/>
    <s v="Approved"/>
    <s v="No"/>
    <m/>
  </r>
  <r>
    <x v="20"/>
    <s v="MODI"/>
    <s v="airflow-silicone"/>
    <s v="AB808CSA-03-002"/>
    <s v="Tatfook"/>
    <n v="2023"/>
    <s v="9"/>
    <s v="POA"/>
    <d v="2024-10-24T00:00:00"/>
    <n v="20"/>
    <n v="79560"/>
    <n v="79560"/>
    <n v="250000"/>
    <x v="1"/>
    <d v="2023-12-11T00:00:00"/>
    <n v="6000"/>
    <n v="1"/>
    <n v="6000"/>
    <s v="chris"/>
    <s v="Approved"/>
    <s v="No"/>
    <m/>
  </r>
  <r>
    <x v="20"/>
    <s v="MODI"/>
    <s v="silicone-seal1"/>
    <s v="AB808CSA-03-001"/>
    <s v="Tatfook"/>
    <n v="2023"/>
    <s v="9"/>
    <s v="POA"/>
    <d v="2024-10-24T00:00:00"/>
    <n v="20"/>
    <n v="79560"/>
    <n v="79560"/>
    <n v="250000"/>
    <x v="1"/>
    <d v="2023-12-22T00:00:00"/>
    <n v="6000"/>
    <n v="1"/>
    <n v="6000"/>
    <s v="chris"/>
    <s v="Approved"/>
    <s v="No"/>
    <m/>
  </r>
  <r>
    <x v="6"/>
    <s v="HP"/>
    <s v="BUTTON_RUBBER"/>
    <n v="23480203002"/>
    <s v="Tatfook"/>
    <n v="2023"/>
    <s v="9"/>
    <s v="POA"/>
    <d v="2024-10-24T00:00:00"/>
    <n v="12"/>
    <n v="41472"/>
    <n v="41472"/>
    <n v="120000"/>
    <x v="1"/>
    <d v="2023-06-01T00:00:00"/>
    <n v="7500"/>
    <n v="1"/>
    <n v="7350"/>
    <s v="chris"/>
    <s v="Approved"/>
    <s v="Yes"/>
    <m/>
  </r>
  <r>
    <x v="6"/>
    <s v="HP"/>
    <s v="BUTTON_RUBBER"/>
    <n v="23480203002"/>
    <s v="Tatfook"/>
    <n v="2023"/>
    <s v="9"/>
    <s v="POA"/>
    <d v="2024-10-24T00:00:00"/>
    <n v="12"/>
    <n v="41472"/>
    <n v="41472"/>
    <n v="120000"/>
    <x v="2"/>
    <d v="2023-06-01T00:00:00"/>
    <n v="3500"/>
    <n v="1"/>
    <n v="7350"/>
    <s v="chris"/>
    <s v="Approved"/>
    <s v="Yes"/>
    <m/>
  </r>
  <r>
    <x v="6"/>
    <s v="HP"/>
    <s v="Thimble_rubber"/>
    <n v="23480203003"/>
    <s v="Tatfook"/>
    <n v="2023"/>
    <s v="9"/>
    <s v="POA"/>
    <d v="2024-10-24T00:00:00"/>
    <n v="16"/>
    <n v="55296"/>
    <n v="55296"/>
    <n v="160000"/>
    <x v="1"/>
    <d v="2023-06-01T00:00:00"/>
    <n v="12000"/>
    <n v="1"/>
    <n v="12000"/>
    <s v="chris"/>
    <s v="Approved"/>
    <s v="Yes"/>
    <m/>
  </r>
  <r>
    <x v="6"/>
    <s v="HP"/>
    <s v="Thimble_rubber"/>
    <n v="23480203003"/>
    <s v="Tatfook"/>
    <n v="2023"/>
    <s v="9"/>
    <s v="POA"/>
    <d v="2024-10-24T00:00:00"/>
    <n v="16"/>
    <n v="55296"/>
    <n v="55296"/>
    <n v="160000"/>
    <x v="2"/>
    <d v="2023-06-01T00:00:00"/>
    <n v="4500"/>
    <n v="1"/>
    <n v="4500"/>
    <s v="chris"/>
    <s v="Approved"/>
    <s v="Yes"/>
    <m/>
  </r>
  <r>
    <x v="7"/>
    <s v="HP"/>
    <s v="GND_SPRING"/>
    <n v="22150201016"/>
    <s v="Tatfook"/>
    <n v="2023"/>
    <s v="9"/>
    <s v="POA"/>
    <d v="2024-10-24T00:00:00"/>
    <n v="1"/>
    <n v="1134900"/>
    <n v="1134900"/>
    <n v="4000000"/>
    <x v="3"/>
    <d v="2023-06-01T00:00:00"/>
    <n v="12000"/>
    <n v="1"/>
    <n v="12000"/>
    <s v="chris"/>
    <s v="Approved"/>
    <s v="Yes"/>
    <m/>
  </r>
  <r>
    <x v="7"/>
    <s v="HP"/>
    <s v="GND_SPRING_USB"/>
    <n v="22150201018"/>
    <s v="Tatfook"/>
    <n v="2023"/>
    <s v="9"/>
    <s v="POA"/>
    <d v="2024-10-24T00:00:00"/>
    <n v="1"/>
    <n v="936000"/>
    <n v="936000"/>
    <n v="3500000"/>
    <x v="3"/>
    <d v="2023-06-01T00:00:00"/>
    <n v="10000"/>
    <n v="1"/>
    <n v="10000"/>
    <s v="chris"/>
    <s v="Approved"/>
    <s v="Yes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1">
  <r>
    <x v="0"/>
    <s v="MODI"/>
    <s v="Protective shell"/>
    <s v="120040670017654"/>
    <s v="Tatfook"/>
    <s v="Pen 800 Full 2.0"/>
    <s v="Metal"/>
    <x v="0"/>
    <x v="0"/>
    <d v="2025-03-10T00:00:00"/>
    <m/>
    <n v="0.34939999999999999"/>
    <n v="0.375"/>
    <n v="2.5600000000000001E-2"/>
    <n v="0"/>
    <n v="1"/>
    <n v="0.34939999999999999"/>
    <n v="1689090"/>
    <n v="52308870"/>
    <n v="212000"/>
    <n v="168759.296"/>
    <s v="SUS201"/>
    <s v="nature"/>
    <n v="7.0469999999999997"/>
    <s v="TSING TUO"/>
    <m/>
    <m/>
    <n v="633408.75"/>
    <m/>
    <n v="11903.017229999999"/>
    <s v="first round awarded tooling run out of tooling life, this is 2rd round approved by BAT Johnny"/>
  </r>
  <r>
    <x v="0"/>
    <s v="MODI"/>
    <s v="Protective shell"/>
    <s v="120040670017654"/>
    <s v="Tatfook"/>
    <s v="Pen 800 Full 2.0"/>
    <s v="Metal"/>
    <x v="0"/>
    <x v="1"/>
    <d v="2025-02-10T00:00:00"/>
    <n v="0.4"/>
    <n v="0.34939999999999999"/>
    <n v="0.375"/>
    <n v="2.5600000000000001E-2"/>
    <n v="1.0240000000000001E-2"/>
    <n v="1"/>
    <n v="0.34939999999999999"/>
    <n v="771000"/>
    <n v="50619780"/>
    <n v="901000"/>
    <n v="-394866.36800000002"/>
    <s v="SUS201"/>
    <s v="nature"/>
    <n v="7.0469999999999997"/>
    <s v="TSING TUO"/>
    <m/>
    <m/>
    <n v="289125"/>
    <m/>
    <n v="5433.2370000000001"/>
    <s v="the remaining will be cleaned by debit note issued by BAT to SMR, then SMR forward to TFK"/>
  </r>
  <r>
    <x v="0"/>
    <s v="MODI"/>
    <s v="Protective shell"/>
    <s v="120040670017654"/>
    <s v="Tatfook"/>
    <s v="Pen 800 Full 2.0"/>
    <s v="Metal"/>
    <x v="1"/>
    <x v="2"/>
    <d v="2025-01-03T00:00:00"/>
    <n v="0.4"/>
    <n v="0.3594"/>
    <n v="0.38500000000000001"/>
    <n v="2.5600000000000001E-2"/>
    <n v="1.0240000000000001E-2"/>
    <n v="1"/>
    <n v="0.3594"/>
    <n v="1487000"/>
    <n v="49848780"/>
    <n v="901000"/>
    <n v="-375128.76800000016"/>
    <s v="SUS201"/>
    <s v="nature"/>
    <n v="7.0469999999999997"/>
    <s v="TSING TUO"/>
    <m/>
    <m/>
    <n v="572495"/>
    <m/>
    <n v="10478.888999999999"/>
    <m/>
  </r>
  <r>
    <x v="0"/>
    <s v="MODI"/>
    <s v="Protective shell"/>
    <s v="120040670017654"/>
    <s v="Tatfook"/>
    <s v="Pen 800 Full 2.0"/>
    <s v="Metal"/>
    <x v="1"/>
    <x v="3"/>
    <d v="2024-12-06T00:00:00"/>
    <n v="0.4"/>
    <n v="0.3594"/>
    <n v="0.38500000000000001"/>
    <n v="2.5600000000000001E-2"/>
    <n v="1.0240000000000001E-2"/>
    <n v="1"/>
    <n v="0.3594"/>
    <n v="3449400"/>
    <n v="48361780"/>
    <n v="901000"/>
    <n v="-337061.56799999997"/>
    <s v="SUS201"/>
    <s v="nature"/>
    <n v="7.0469999999999997"/>
    <s v="TSING TUO"/>
    <m/>
    <m/>
    <n v="1328019"/>
    <m/>
    <n v="24307.9218"/>
    <m/>
  </r>
  <r>
    <x v="0"/>
    <s v="MODI"/>
    <s v="Protective shell"/>
    <s v="120040670017654"/>
    <s v="Tatfook"/>
    <s v="Pen 800 Full 2.0"/>
    <s v="Metal"/>
    <x v="1"/>
    <x v="4"/>
    <d v="2024-10-24T00:00:00"/>
    <n v="0.4"/>
    <n v="0.3594"/>
    <n v="0.38500000000000001"/>
    <n v="2.5600000000000001E-2"/>
    <n v="1.0240000000000001E-2"/>
    <n v="1"/>
    <n v="0.3594"/>
    <n v="7000000"/>
    <n v="44912380"/>
    <n v="901000"/>
    <n v="-248756.92800000007"/>
    <s v="SUS201"/>
    <s v="nature"/>
    <n v="7.0469999999999997"/>
    <s v="TSING TUO"/>
    <m/>
    <m/>
    <n v="2695000"/>
    <m/>
    <n v="49329"/>
    <m/>
  </r>
  <r>
    <x v="0"/>
    <s v="MODI"/>
    <s v="Protective shell"/>
    <s v="120040670017654"/>
    <s v="Tatfook"/>
    <s v="Pen 800 Full 2.0"/>
    <s v="Metal"/>
    <x v="1"/>
    <x v="5"/>
    <d v="2024-10-24T00:00:00"/>
    <n v="0.4"/>
    <n v="0.3594"/>
    <n v="0.38500000000000001"/>
    <n v="2.5600000000000001E-2"/>
    <n v="1.0240000000000001E-2"/>
    <n v="1"/>
    <n v="0.3594"/>
    <n v="8000000"/>
    <n v="37912380"/>
    <n v="901000"/>
    <n v="-69556.928000000073"/>
    <s v="SUS201"/>
    <s v="nature"/>
    <n v="7.0469999999999997"/>
    <s v="TSING TUO"/>
    <m/>
    <m/>
    <n v="3080000"/>
    <m/>
    <n v="56376"/>
    <m/>
  </r>
  <r>
    <x v="0"/>
    <s v="MODI"/>
    <s v="Protective shell"/>
    <s v="120040670017654"/>
    <s v="Tatfook"/>
    <s v="Pen 800 Full 2.0"/>
    <s v="Metal"/>
    <x v="1"/>
    <x v="6"/>
    <d v="2024-10-24T00:00:00"/>
    <n v="0.4"/>
    <n v="0.3594"/>
    <n v="0.38500000000000001"/>
    <n v="2.5600000000000001E-2"/>
    <n v="1.0240000000000001E-2"/>
    <n v="1"/>
    <n v="0.3594"/>
    <n v="8073600"/>
    <n v="29912380"/>
    <n v="901000"/>
    <n v="135243.07199999993"/>
    <s v="SUS201"/>
    <s v="nature"/>
    <n v="7.0469999999999997"/>
    <s v="TSING TUO"/>
    <m/>
    <m/>
    <n v="3108336"/>
    <m/>
    <n v="56894.659199999995"/>
    <m/>
  </r>
  <r>
    <x v="0"/>
    <s v="MODI"/>
    <s v="Protective shell"/>
    <s v="120040670017654"/>
    <s v="Tatfook"/>
    <s v="Pen 800 Full 2.0"/>
    <s v="Metal"/>
    <x v="1"/>
    <x v="7"/>
    <d v="2024-10-24T00:00:00"/>
    <n v="0.4"/>
    <n v="0.3594"/>
    <n v="0.38500000000000001"/>
    <n v="2.5600000000000001E-2"/>
    <n v="1.0240000000000001E-2"/>
    <n v="1"/>
    <n v="0.3594"/>
    <n v="8247000"/>
    <n v="21838780"/>
    <n v="901000"/>
    <n v="341927.23199999996"/>
    <s v="SUS201"/>
    <s v="nature"/>
    <n v="7.0469999999999997"/>
    <s v="TSING TUO"/>
    <m/>
    <m/>
    <n v="3175095"/>
    <m/>
    <n v="58116.608999999997"/>
    <m/>
  </r>
  <r>
    <x v="0"/>
    <s v="MODI"/>
    <s v="Protective shell"/>
    <s v="120040670017654"/>
    <s v="Tatfook"/>
    <s v="Pen 800 Full 2.0"/>
    <s v="Metal"/>
    <x v="1"/>
    <x v="8"/>
    <d v="2024-10-24T00:00:00"/>
    <n v="0.4"/>
    <n v="0.3594"/>
    <n v="0.38500000000000001"/>
    <n v="2.5600000000000001E-2"/>
    <n v="1.0240000000000001E-2"/>
    <n v="1"/>
    <n v="0.3594"/>
    <n v="3501000"/>
    <n v="13591780"/>
    <n v="901000"/>
    <n v="553050.43200000003"/>
    <s v="SUS201"/>
    <s v="me"/>
    <n v="7.0469999999999997"/>
    <s v="TSING TUO"/>
    <m/>
    <m/>
    <n v="1347885"/>
    <m/>
    <n v="24671.546999999999"/>
    <m/>
  </r>
  <r>
    <x v="0"/>
    <s v="MODI"/>
    <s v="Protective shell"/>
    <s v="120040670017654"/>
    <s v="Tatfook"/>
    <s v="Pen 800 Full 2.0"/>
    <s v="Metal"/>
    <x v="1"/>
    <x v="9"/>
    <d v="2024-10-24T00:00:00"/>
    <n v="0.4"/>
    <n v="0.3594"/>
    <n v="0.38500000000000001"/>
    <n v="2.5600000000000001E-2"/>
    <n v="1.0240000000000001E-2"/>
    <n v="1"/>
    <n v="0.3594"/>
    <n v="4764580"/>
    <n v="10090780"/>
    <n v="901000"/>
    <n v="642676.03200000001"/>
    <s v="SUS201"/>
    <s v="nature"/>
    <n v="7.0469999999999997"/>
    <s v="TSING TUO"/>
    <m/>
    <m/>
    <n v="1834363.3"/>
    <m/>
    <n v="33575.995259999996"/>
    <m/>
  </r>
  <r>
    <x v="0"/>
    <s v="MODI"/>
    <s v="Protective shell"/>
    <s v="120040670017654"/>
    <s v="Tatfook"/>
    <s v="Pen 800 Full 2.0"/>
    <s v="Metal"/>
    <x v="1"/>
    <x v="10"/>
    <d v="2024-10-24T00:00:00"/>
    <n v="0.4"/>
    <n v="0.3594"/>
    <n v="0.38500000000000001"/>
    <n v="2.5600000000000001E-2"/>
    <n v="1.0240000000000001E-2"/>
    <n v="1"/>
    <n v="0.3594"/>
    <n v="3175200"/>
    <n v="5326200"/>
    <n v="901000"/>
    <n v="764649.28"/>
    <s v="SUS201"/>
    <s v="nature"/>
    <n v="7.0469999999999997"/>
    <s v="TSING TUO"/>
    <m/>
    <m/>
    <n v="1222452"/>
    <m/>
    <n v="22375.634399999999"/>
    <m/>
  </r>
  <r>
    <x v="0"/>
    <s v="MODI"/>
    <s v="Protective shell"/>
    <s v="120040670017654"/>
    <s v="Tatfook"/>
    <s v="Pen 800 Full 2.0"/>
    <s v="Metal"/>
    <x v="1"/>
    <x v="11"/>
    <d v="2024-10-24T00:00:00"/>
    <n v="0.4"/>
    <n v="0.3594"/>
    <n v="0.38500000000000001"/>
    <n v="2.5600000000000001E-2"/>
    <n v="1.0240000000000001E-2"/>
    <n v="1"/>
    <n v="0.3594"/>
    <n v="2151000"/>
    <n v="2151000"/>
    <n v="901000"/>
    <n v="845934.4"/>
    <s v="SUS201"/>
    <s v="nature"/>
    <n v="7.0469999999999997"/>
    <s v="TSING TUO"/>
    <m/>
    <m/>
    <n v="828135"/>
    <m/>
    <n v="15158.097"/>
    <m/>
  </r>
  <r>
    <x v="1"/>
    <s v="MODI"/>
    <s v="Battery module tube"/>
    <s v="120040670017660"/>
    <s v="Tatfook"/>
    <s v="Pen 800 Full 2.0"/>
    <s v="Metal"/>
    <x v="0"/>
    <x v="0"/>
    <d v="2025-03-10T00:00:00"/>
    <m/>
    <n v="0.36840000000000001"/>
    <n v="0.38"/>
    <n v="1.1599999999999999E-2"/>
    <n v="0"/>
    <n v="1"/>
    <n v="0.36840000000000001"/>
    <n v="0"/>
    <n v="5685994"/>
    <n v="28000"/>
    <n v="28000"/>
    <s v="SUS201"/>
    <s v="nature"/>
    <n v="3.4249999999999998"/>
    <s v="TSING TUO"/>
    <m/>
    <m/>
    <n v="0"/>
    <m/>
    <n v="0"/>
    <s v="first round awarded tooling run out of tooling life, this is 2rd round approved by BAT Johnny"/>
  </r>
  <r>
    <x v="1"/>
    <s v="MODI"/>
    <s v="Battery module tube"/>
    <s v="120040670017660"/>
    <s v="Tatfook"/>
    <s v="Pen 800 Full 2.0"/>
    <s v="Metal"/>
    <x v="0"/>
    <x v="1"/>
    <d v="2025-02-11T00:00:00"/>
    <m/>
    <n v="0.36840000000000001"/>
    <n v="0.38"/>
    <n v="1.1599999999999999E-2"/>
    <n v="0"/>
    <n v="1"/>
    <n v="0.36840000000000001"/>
    <n v="0"/>
    <n v="5685994"/>
    <n v="56000"/>
    <n v="-9957.5303999999887"/>
    <s v="SUS201"/>
    <s v="nature"/>
    <n v="3.4249999999999998"/>
    <s v="TSING TUO"/>
    <m/>
    <m/>
    <n v="0"/>
    <m/>
    <n v="0"/>
    <s v="the remaining will be cleaned by debit note issued by BAT to SMR, then SMR forward to TFK"/>
  </r>
  <r>
    <x v="1"/>
    <s v="MODI"/>
    <s v="Battery module tube"/>
    <s v="120040670017660"/>
    <s v="Tatfook"/>
    <s v="Pen 800 Full 2.0"/>
    <s v="Metal"/>
    <x v="1"/>
    <x v="2"/>
    <d v="2025-01-03T00:00:00"/>
    <m/>
    <n v="0.41828971035319601"/>
    <n v="0.42988971035319601"/>
    <n v="1.1599999999999999E-2"/>
    <n v="0"/>
    <n v="1"/>
    <n v="0.41828971035319601"/>
    <n v="288000"/>
    <n v="5685994"/>
    <n v="56000"/>
    <n v="-9957.5303999999887"/>
    <s v="SUS201"/>
    <s v="nature"/>
    <n v="3.4249999999999998"/>
    <s v="TSING TUO"/>
    <m/>
    <m/>
    <n v="123808.23658172046"/>
    <m/>
    <n v="986.4"/>
    <m/>
  </r>
  <r>
    <x v="1"/>
    <s v="MODI"/>
    <s v="Battery module tube"/>
    <s v="120040670017660"/>
    <s v="Tatfook"/>
    <s v="Pen 800 Full 2.0"/>
    <s v="Metal"/>
    <x v="1"/>
    <x v="3"/>
    <d v="2024-12-06T00:00:00"/>
    <m/>
    <n v="0.41828971035319601"/>
    <n v="0.42988971035319601"/>
    <n v="1.1599999999999999E-2"/>
    <n v="0"/>
    <n v="1"/>
    <n v="0.41828971035319601"/>
    <n v="863417"/>
    <n v="5397994"/>
    <n v="56000"/>
    <n v="-6616.7303999999931"/>
    <s v="SUS201"/>
    <s v="nature"/>
    <n v="3.4249999999999998"/>
    <s v="TSING TUO"/>
    <m/>
    <m/>
    <n v="371174.08404402545"/>
    <m/>
    <n v="2957.2032249999997"/>
    <m/>
  </r>
  <r>
    <x v="1"/>
    <s v="MODI"/>
    <s v="Battery module tube"/>
    <s v="120040670017660"/>
    <s v="Tatfook"/>
    <s v="Pen 800 Full 2.0"/>
    <s v="Metal"/>
    <x v="1"/>
    <x v="4"/>
    <d v="2024-10-24T00:00:00"/>
    <m/>
    <n v="0.41828971035319601"/>
    <n v="0.42988971035319601"/>
    <n v="1.1599999999999999E-2"/>
    <n v="0"/>
    <n v="1"/>
    <n v="0.41828971035319601"/>
    <n v="1728000"/>
    <n v="4534577"/>
    <n v="56000"/>
    <n v="3398.9068000000043"/>
    <s v="SUS201"/>
    <s v="nature"/>
    <n v="3.4249999999999998"/>
    <s v="TSING TUO"/>
    <m/>
    <m/>
    <n v="742849.4194903227"/>
    <m/>
    <n v="5918.4"/>
    <m/>
  </r>
  <r>
    <x v="1"/>
    <s v="MODI"/>
    <s v="Battery module tube"/>
    <s v="120040670017660"/>
    <s v="Tatfook"/>
    <s v="Pen 800 Full 2.0"/>
    <s v="Metal"/>
    <x v="1"/>
    <x v="5"/>
    <d v="2024-10-24T00:00:00"/>
    <m/>
    <n v="0.41828971035319601"/>
    <n v="0.42988971035319601"/>
    <n v="1.1599999999999999E-2"/>
    <n v="0"/>
    <n v="1"/>
    <n v="0.41828971035319601"/>
    <n v="504000"/>
    <n v="2806577"/>
    <n v="56000"/>
    <n v="23443.706800000004"/>
    <s v="SUS201"/>
    <s v="nature"/>
    <n v="3.4249999999999998"/>
    <s v="TSING TUO"/>
    <m/>
    <m/>
    <n v="216664.41401801078"/>
    <m/>
    <n v="1726.2"/>
    <m/>
  </r>
  <r>
    <x v="1"/>
    <s v="MODI"/>
    <s v="Battery module tube"/>
    <s v="120040670017660"/>
    <s v="Tatfook"/>
    <s v="Pen 800 Full 2.0"/>
    <s v="Metal"/>
    <x v="1"/>
    <x v="6"/>
    <d v="2024-10-24T00:00:00"/>
    <m/>
    <n v="0.41828971035319601"/>
    <n v="0.42988971035319601"/>
    <n v="1.1599999999999999E-2"/>
    <n v="0"/>
    <n v="1"/>
    <n v="0.41828971035319601"/>
    <n v="0"/>
    <n v="2302577"/>
    <n v="56000"/>
    <n v="29290.106800000001"/>
    <s v="SUS201"/>
    <s v="nature"/>
    <n v="3.4249999999999998"/>
    <s v="TSING TUO"/>
    <m/>
    <m/>
    <n v="0"/>
    <m/>
    <n v="0"/>
    <m/>
  </r>
  <r>
    <x v="1"/>
    <s v="MODI"/>
    <s v="Battery module tube"/>
    <s v="120040670017660"/>
    <s v="Tatfook"/>
    <s v="Pen 800 Full 2.0"/>
    <s v="Metal"/>
    <x v="1"/>
    <x v="7"/>
    <d v="2024-10-24T00:00:00"/>
    <m/>
    <n v="0.41828971035319601"/>
    <n v="0.42988971035319601"/>
    <n v="1.1599999999999999E-2"/>
    <n v="0"/>
    <n v="1"/>
    <n v="0.41828971035319601"/>
    <n v="428682"/>
    <n v="2302577"/>
    <n v="56000"/>
    <n v="29290.106800000001"/>
    <s v="SUS201"/>
    <s v="nature"/>
    <n v="3.4249999999999998"/>
    <s v="TSING TUO"/>
    <m/>
    <m/>
    <n v="184285.98081362876"/>
    <m/>
    <n v="1468.2358499999998"/>
    <m/>
  </r>
  <r>
    <x v="1"/>
    <s v="MODI"/>
    <s v="Battery module tube"/>
    <s v="120040670017660"/>
    <s v="Tatfook"/>
    <s v="Pen 800 Full 2.0"/>
    <s v="Metal"/>
    <x v="1"/>
    <x v="8"/>
    <d v="2024-10-24T00:00:00"/>
    <m/>
    <n v="0.41828971035319601"/>
    <n v="0.42988971035319601"/>
    <n v="1.1599999999999999E-2"/>
    <n v="0"/>
    <n v="1"/>
    <n v="0.41828971035319601"/>
    <n v="1443600"/>
    <n v="1873895"/>
    <n v="56000"/>
    <n v="34262.817999999999"/>
    <s v="SUS201"/>
    <s v="nature"/>
    <n v="3.4249999999999998"/>
    <s v="TSING TUO"/>
    <m/>
    <m/>
    <n v="620588.7858658738"/>
    <m/>
    <n v="4944.33"/>
    <m/>
  </r>
  <r>
    <x v="1"/>
    <s v="MODI"/>
    <s v="Battery module tube"/>
    <s v="120040670017660"/>
    <s v="Tatfook"/>
    <s v="Pen 800 Full 2.0"/>
    <s v="Metal"/>
    <x v="1"/>
    <x v="9"/>
    <d v="2024-10-24T00:00:00"/>
    <m/>
    <n v="0.41828971035319601"/>
    <n v="0.42988971035319601"/>
    <n v="1.1599999999999999E-2"/>
    <n v="0"/>
    <n v="1"/>
    <n v="0.41828971035319601"/>
    <n v="361895"/>
    <n v="430295"/>
    <n v="56000"/>
    <n v="51008.578000000001"/>
    <s v="SUS201"/>
    <s v="nature"/>
    <n v="3.4249999999999998"/>
    <s v="TSING TUO"/>
    <m/>
    <m/>
    <n v="155574.93672826988"/>
    <m/>
    <n v="1239.4903750000001"/>
    <m/>
  </r>
  <r>
    <x v="1"/>
    <s v="MODI"/>
    <s v="Battery module tube"/>
    <s v="120040670017660"/>
    <s v="Tatfook"/>
    <s v="Pen 800 Full 2.0"/>
    <s v="Metal"/>
    <x v="1"/>
    <x v="10"/>
    <d v="2024-10-24T00:00:00"/>
    <m/>
    <n v="0.41828971035319601"/>
    <n v="0.42988971035319601"/>
    <n v="1.1599999999999999E-2"/>
    <n v="0"/>
    <n v="1"/>
    <n v="0.41828971035319601"/>
    <n v="68400"/>
    <n v="68400"/>
    <n v="56000"/>
    <n v="55206.559999999998"/>
    <s v="SUS201"/>
    <s v="nature"/>
    <n v="3.4249999999999998"/>
    <s v="TSING TUO"/>
    <m/>
    <m/>
    <n v="29404.456188158609"/>
    <m/>
    <n v="234.27"/>
    <m/>
  </r>
  <r>
    <x v="1"/>
    <s v="MODI"/>
    <s v="Battery module tube"/>
    <s v="120040670017660"/>
    <s v="Tatfook"/>
    <s v="Pen 800 Full 2.0"/>
    <s v="Metal"/>
    <x v="1"/>
    <x v="11"/>
    <d v="2024-10-24T00:00:00"/>
    <m/>
    <n v="0.41828971035319601"/>
    <n v="0.42988971035319601"/>
    <n v="1.1599999999999999E-2"/>
    <n v="0"/>
    <n v="1"/>
    <n v="0.41828971035319601"/>
    <n v="0"/>
    <n v="0"/>
    <n v="56000"/>
    <n v="56000"/>
    <s v="SUS201"/>
    <s v="nature"/>
    <n v="3.4249999999999998"/>
    <s v="TSING TUO"/>
    <m/>
    <m/>
    <n v="0"/>
    <m/>
    <n v="0"/>
    <m/>
  </r>
  <r>
    <x v="2"/>
    <s v="MODI"/>
    <s v="Battery tube"/>
    <s v="120040670048671"/>
    <s v="Tatfook"/>
    <s v="Box 5000 Full 2.0"/>
    <s v="Metal"/>
    <x v="0"/>
    <x v="0"/>
    <d v="2025-03-06T00:00:00"/>
    <m/>
    <n v="0.36840000000000001"/>
    <n v="0.38"/>
    <n v="1.1599999999999999E-2"/>
    <m/>
    <n v="1"/>
    <n v="0.36840000000000001"/>
    <n v="261180"/>
    <n v="19895191"/>
    <n v="28000"/>
    <n v="24970.312000000002"/>
    <s v="SUS201"/>
    <s v="nature"/>
    <n v="3.2789999999999999"/>
    <s v="TSING TUO"/>
    <m/>
    <m/>
    <n v="99248.4"/>
    <m/>
    <n v="856.40922"/>
    <s v="first round awarded tooling run out of tooling life, this is 2rd round approved by BAT Johnny"/>
  </r>
  <r>
    <x v="2"/>
    <s v="MODI"/>
    <s v="Battery tube"/>
    <s v="120040670048671"/>
    <s v="Tatfook"/>
    <s v="Box 5000 Full 2.0"/>
    <s v="Metal"/>
    <x v="0"/>
    <x v="1"/>
    <d v="2025-02-11T00:00:00"/>
    <m/>
    <n v="0.38"/>
    <n v="0.42039370110391699"/>
    <n v="1.1599999999999999E-2"/>
    <m/>
    <n v="1"/>
    <n v="0.38"/>
    <n v="477340"/>
    <n v="19634011"/>
    <n v="196000"/>
    <n v="-31754.527599999972"/>
    <s v="SUS201"/>
    <s v="nature"/>
    <n v="3.2789999999999999"/>
    <s v="TSING TUO"/>
    <m/>
    <m/>
    <n v="200670.72928494375"/>
    <m/>
    <n v="1565.1978599999998"/>
    <s v="the remaining will be cleaned by debit note issued by BAT to SMR, then SMR forward to TFK"/>
  </r>
  <r>
    <x v="2"/>
    <s v="MODI"/>
    <s v="Battery tube"/>
    <s v="120040670048671"/>
    <s v="Tatfook"/>
    <s v="Box 5000 Full 2.0"/>
    <s v="Metal"/>
    <x v="1"/>
    <x v="2"/>
    <d v="2025-01-03T00:00:00"/>
    <m/>
    <n v="0.408793701103917"/>
    <n v="0.42039370110391699"/>
    <n v="1.1599999999999999E-2"/>
    <n v="0"/>
    <n v="1"/>
    <n v="0.408793701103917"/>
    <n v="1028767"/>
    <n v="19156671"/>
    <n v="196000"/>
    <n v="-26217.383599999972"/>
    <s v="SUS201"/>
    <s v="nature"/>
    <n v="3.2789999999999999"/>
    <s v="TSING TUO"/>
    <m/>
    <m/>
    <n v="432487.16670357337"/>
    <m/>
    <n v="3373.3269929999997"/>
    <m/>
  </r>
  <r>
    <x v="2"/>
    <s v="MODI"/>
    <s v="Battery tube"/>
    <s v="120040670048671"/>
    <s v="Tatfook"/>
    <s v="Box 5000 Full 2.0"/>
    <s v="Metal"/>
    <x v="1"/>
    <x v="3"/>
    <d v="2024-12-06T00:00:00"/>
    <m/>
    <n v="0.408793701103917"/>
    <n v="0.42039370110391699"/>
    <n v="1.1599999999999999E-2"/>
    <n v="0"/>
    <n v="1"/>
    <n v="0.408793701103917"/>
    <n v="1515582"/>
    <n v="18127904"/>
    <n v="196000"/>
    <n v="-14283.686399999977"/>
    <s v="SUS201"/>
    <s v="nature"/>
    <n v="3.2789999999999999"/>
    <s v="TSING TUO"/>
    <m/>
    <m/>
    <n v="637141.12630647677"/>
    <m/>
    <n v="4969.5933779999996"/>
    <m/>
  </r>
  <r>
    <x v="2"/>
    <s v="MODI"/>
    <s v="Battery tube"/>
    <s v="120040670048671"/>
    <s v="Tatfook"/>
    <s v="Box 5000 Full 2.0"/>
    <s v="Metal"/>
    <x v="1"/>
    <x v="4"/>
    <d v="2024-10-24T00:00:00"/>
    <m/>
    <n v="0.408793701103917"/>
    <n v="0.42039370110391699"/>
    <n v="1.1599999999999999E-2"/>
    <n v="0"/>
    <n v="1"/>
    <n v="0.408793701103917"/>
    <n v="2520000"/>
    <n v="16612322"/>
    <n v="196000"/>
    <n v="3297.0648000000219"/>
    <s v="SUS201"/>
    <s v="nature"/>
    <n v="3.2789999999999999"/>
    <s v="TSING TUO"/>
    <m/>
    <m/>
    <n v="1059392.1267818708"/>
    <m/>
    <n v="8263.08"/>
    <m/>
  </r>
  <r>
    <x v="2"/>
    <s v="MODI"/>
    <s v="Battery tube"/>
    <s v="120040670048671"/>
    <s v="Tatfook"/>
    <s v="Box 5000 Full 2.0"/>
    <s v="Metal"/>
    <x v="1"/>
    <x v="5"/>
    <d v="2024-10-24T00:00:00"/>
    <m/>
    <n v="0.408793701103917"/>
    <n v="0.42039370110391699"/>
    <n v="1.1599999999999999E-2"/>
    <n v="0"/>
    <n v="1"/>
    <n v="0.408793701103917"/>
    <n v="2592000"/>
    <n v="14092322"/>
    <n v="196000"/>
    <n v="32529.064800000022"/>
    <s v="SUS201"/>
    <s v="nature"/>
    <n v="3.2789999999999999"/>
    <s v="TSING TUO"/>
    <m/>
    <m/>
    <n v="1089660.4732613529"/>
    <m/>
    <n v="8499.1679999999997"/>
    <m/>
  </r>
  <r>
    <x v="2"/>
    <s v="MODI"/>
    <s v="Battery tube"/>
    <s v="120040670048671"/>
    <s v="Tatfook"/>
    <s v="Box 5000 Full 2.0"/>
    <s v="Metal"/>
    <x v="1"/>
    <x v="6"/>
    <d v="2024-10-24T00:00:00"/>
    <m/>
    <n v="0.408793701103917"/>
    <n v="0.42039370110391699"/>
    <n v="1.1599999999999999E-2"/>
    <n v="0"/>
    <n v="1"/>
    <n v="0.408793701103917"/>
    <n v="1584000"/>
    <n v="11500322"/>
    <n v="196000"/>
    <n v="62596.264800000004"/>
    <s v="SUS201"/>
    <s v="nature"/>
    <n v="3.2789999999999999"/>
    <s v="TSING TUO"/>
    <m/>
    <m/>
    <n v="665903.6225486045"/>
    <m/>
    <n v="5193.9359999999997"/>
    <m/>
  </r>
  <r>
    <x v="2"/>
    <s v="MODI"/>
    <s v="Battery tube"/>
    <s v="120040670048671"/>
    <s v="Tatfook"/>
    <s v="Box 5000 Full 2.0"/>
    <s v="Metal"/>
    <x v="1"/>
    <x v="7"/>
    <d v="2024-10-24T00:00:00"/>
    <m/>
    <n v="0.408793701103917"/>
    <n v="0.42039370110391699"/>
    <n v="1.1599999999999999E-2"/>
    <n v="0"/>
    <n v="1"/>
    <n v="0.408793701103917"/>
    <n v="2160000"/>
    <n v="9916322"/>
    <n v="196000"/>
    <n v="80970.664800000013"/>
    <s v="SUS201"/>
    <s v="nature"/>
    <n v="3.2789999999999999"/>
    <s v="TSING TUO"/>
    <m/>
    <m/>
    <n v="908050.39438446076"/>
    <m/>
    <n v="7082.64"/>
    <m/>
  </r>
  <r>
    <x v="2"/>
    <s v="MODI"/>
    <s v="Battery tube"/>
    <s v="120040670048671"/>
    <s v="Tatfook"/>
    <s v="Box 5000 Full 2.0"/>
    <s v="Metal"/>
    <x v="1"/>
    <x v="8"/>
    <d v="2024-10-24T00:00:00"/>
    <m/>
    <n v="0.408793701103917"/>
    <n v="0.42039370110391699"/>
    <n v="1.1599999999999999E-2"/>
    <n v="0"/>
    <n v="1"/>
    <n v="0.408793701103917"/>
    <n v="3275362"/>
    <n v="7756322"/>
    <n v="196000"/>
    <n v="106026.66480000001"/>
    <s v="SUS201"/>
    <s v="nature"/>
    <n v="3.2789999999999999"/>
    <s v="TSING TUO"/>
    <m/>
    <m/>
    <n v="1376941.5536351278"/>
    <m/>
    <n v="10739.911998"/>
    <m/>
  </r>
  <r>
    <x v="2"/>
    <s v="MODI"/>
    <s v="Battery tube"/>
    <s v="120040670048671"/>
    <s v="Tatfook"/>
    <s v="Box 5000 Full 2.0"/>
    <s v="Metal"/>
    <x v="1"/>
    <x v="9"/>
    <d v="2024-10-24T00:00:00"/>
    <m/>
    <n v="0.408793701103917"/>
    <n v="0.42039370110391699"/>
    <n v="1.1599999999999999E-2"/>
    <n v="0"/>
    <n v="1"/>
    <n v="0.408793701103917"/>
    <n v="3698960"/>
    <n v="4480960"/>
    <n v="196000"/>
    <n v="144020.864"/>
    <s v="SUS201"/>
    <s v="nature"/>
    <n v="3.2789999999999999"/>
    <s v="TSING TUO"/>
    <m/>
    <m/>
    <n v="1555019.4846353447"/>
    <m/>
    <n v="12128.88984"/>
    <m/>
  </r>
  <r>
    <x v="2"/>
    <s v="MODI"/>
    <s v="Battery tube"/>
    <s v="120040670048671"/>
    <s v="Tatfook"/>
    <s v="Box 5000 Full 2.0"/>
    <s v="Metal"/>
    <x v="1"/>
    <x v="10"/>
    <d v="2024-10-24T00:00:00"/>
    <m/>
    <n v="0.408793701103917"/>
    <n v="0.42039370110391699"/>
    <n v="1.1599999999999999E-2"/>
    <n v="0"/>
    <n v="1"/>
    <n v="0.408793701103917"/>
    <n v="782000"/>
    <n v="782000"/>
    <n v="196000"/>
    <n v="186928.8"/>
    <s v="SUS201"/>
    <s v="nature"/>
    <n v="3.2789999999999999"/>
    <s v="TSING TUO"/>
    <m/>
    <m/>
    <n v="328747.87426326307"/>
    <m/>
    <n v="2564.1779999999999"/>
    <m/>
  </r>
  <r>
    <x v="3"/>
    <s v="MODI"/>
    <s v="Endcap"/>
    <s v="120040670023461"/>
    <s v="Tatfook"/>
    <s v="Box 5000 Full 2.0"/>
    <s v="Metal"/>
    <x v="0"/>
    <x v="0"/>
    <d v="2025-03-06T00:00:00"/>
    <m/>
    <n v="0.23375000000000001"/>
    <n v="0.28000000000000003"/>
    <n v="4.6249999999999999E-2"/>
    <n v="0"/>
    <n v="1"/>
    <n v="0.23375000000000001"/>
    <n v="70000"/>
    <n v="12801031"/>
    <n v="740000"/>
    <n v="147952.31625000003"/>
    <s v="SPCC"/>
    <s v="nature"/>
    <n v="2.58"/>
    <s v="Baosteel Group"/>
    <s v="Others"/>
    <n v="0.12"/>
    <n v="19600.000000000004"/>
    <n v="113869.68"/>
    <n v="180.6"/>
    <m/>
  </r>
  <r>
    <x v="3"/>
    <s v="MODI"/>
    <s v="Endcap"/>
    <s v="120040670023461"/>
    <s v="Tatfook"/>
    <s v="Box 5000 Full 2.0"/>
    <s v="Metal"/>
    <x v="0"/>
    <x v="1"/>
    <d v="2025-02-11T00:00:00"/>
    <m/>
    <n v="0.23375000000000001"/>
    <n v="0.28000000000000003"/>
    <n v="4.6249999999999999E-2"/>
    <n v="0"/>
    <n v="1"/>
    <n v="0.23375000000000001"/>
    <n v="0"/>
    <n v="12731031"/>
    <n v="740000"/>
    <n v="151189.81625000003"/>
    <s v="SPCC"/>
    <s v="nature"/>
    <n v="2.58"/>
    <s v="Baosteel Group"/>
    <s v="Others"/>
    <n v="0.12"/>
    <n v="0"/>
    <n v="113869.68"/>
    <n v="0"/>
    <m/>
  </r>
  <r>
    <x v="3"/>
    <s v="MODI"/>
    <s v="Endcap"/>
    <s v="120040670023461"/>
    <s v="Tatfook"/>
    <s v="Box 5000 Full 2.0"/>
    <s v="Metal"/>
    <x v="1"/>
    <x v="2"/>
    <d v="2025-01-03T00:00:00"/>
    <m/>
    <n v="0.30000106076925298"/>
    <n v="0.34625106076925299"/>
    <n v="4.6249999999999999E-2"/>
    <n v="0"/>
    <n v="1"/>
    <n v="0.30000106076925298"/>
    <n v="277737"/>
    <n v="12731031"/>
    <n v="740000"/>
    <n v="151189.81625000003"/>
    <s v="SPCC"/>
    <s v="nature"/>
    <n v="2.58"/>
    <s v="Baosteel Group"/>
    <s v="Others"/>
    <n v="0.12"/>
    <n v="96166.730864870013"/>
    <n v="113869.68"/>
    <n v="716.56146000000001"/>
    <m/>
  </r>
  <r>
    <x v="3"/>
    <s v="MODI"/>
    <s v="Endcap"/>
    <s v="120040670023461"/>
    <s v="Tatfook"/>
    <s v="Box 5000 Full 2.0"/>
    <s v="Metal"/>
    <x v="1"/>
    <x v="3"/>
    <d v="2024-12-06T00:00:00"/>
    <m/>
    <n v="0.30000106076925298"/>
    <n v="0.34625106076925299"/>
    <n v="4.6249999999999999E-2"/>
    <n v="0"/>
    <n v="1"/>
    <n v="0.30000106076925298"/>
    <n v="457147"/>
    <n v="12453294"/>
    <n v="740000"/>
    <n v="164035.15249999997"/>
    <s v="SPCC"/>
    <s v="nature"/>
    <n v="2.58"/>
    <s v="Baosteel Group"/>
    <s v="Others"/>
    <n v="0.12"/>
    <n v="158287.6336774817"/>
    <n v="113869.68"/>
    <n v="1179.4392600000001"/>
    <m/>
  </r>
  <r>
    <x v="3"/>
    <s v="MODI"/>
    <s v="Endcap"/>
    <s v="120040670023461"/>
    <s v="Tatfook"/>
    <s v="Box 5000 Full 2.0"/>
    <s v="Metal"/>
    <x v="1"/>
    <x v="4"/>
    <d v="2024-11-21T00:00:00"/>
    <m/>
    <n v="0.30000106076925298"/>
    <n v="0.34625106076925299"/>
    <n v="4.6249999999999999E-2"/>
    <n v="0"/>
    <n v="1"/>
    <n v="0.30000106076925298"/>
    <n v="1133193"/>
    <n v="11996147"/>
    <n v="740000"/>
    <n v="185178.20125000004"/>
    <s v="SPCC"/>
    <s v="nature"/>
    <n v="2.58"/>
    <s v="Baosteel Group"/>
    <s v="Others"/>
    <n v="0.12"/>
    <n v="392369.27830629214"/>
    <n v="113869.68"/>
    <n v="2923.6379400000001"/>
    <m/>
  </r>
  <r>
    <x v="3"/>
    <s v="MODI"/>
    <s v="Endcap"/>
    <s v="120040670023461"/>
    <s v="Tatfook"/>
    <s v="Box 5000 Full 2.0"/>
    <s v="Metal"/>
    <x v="1"/>
    <x v="5"/>
    <d v="2024-11-21T00:00:00"/>
    <m/>
    <n v="0.30000106076925298"/>
    <n v="0.34625106076925299"/>
    <n v="4.6249999999999999E-2"/>
    <n v="0"/>
    <n v="1"/>
    <n v="0.30000106076925298"/>
    <n v="2400000"/>
    <n v="10862954"/>
    <n v="740000"/>
    <n v="237588.3775"/>
    <s v="SPCC"/>
    <s v="nature"/>
    <n v="2.58"/>
    <s v="Baosteel Group"/>
    <s v="Others"/>
    <n v="0.12"/>
    <n v="831002.54584620718"/>
    <n v="289440"/>
    <n v="6192"/>
    <m/>
  </r>
  <r>
    <x v="3"/>
    <s v="MODI"/>
    <s v="Endcap"/>
    <s v="120040670023461"/>
    <s v="Tatfook"/>
    <s v="Box 5000 Full 2.0"/>
    <s v="Metal"/>
    <x v="1"/>
    <x v="6"/>
    <d v="2024-11-21T00:00:00"/>
    <m/>
    <n v="0.30000106076925298"/>
    <n v="0.34625106076925299"/>
    <n v="4.6249999999999999E-2"/>
    <n v="0"/>
    <n v="1"/>
    <n v="0.30000106076925298"/>
    <n v="2352000"/>
    <n v="8462954"/>
    <n v="740000"/>
    <n v="348588.3775"/>
    <s v="SPCC"/>
    <s v="nature"/>
    <n v="2.58"/>
    <s v="Baosteel Group"/>
    <s v="Others"/>
    <n v="0.12"/>
    <n v="814382.49492928304"/>
    <n v="283651.20000000001"/>
    <n v="6068.16"/>
    <m/>
  </r>
  <r>
    <x v="3"/>
    <s v="MODI"/>
    <s v="Endcap"/>
    <s v="120040670023461"/>
    <s v="Tatfook"/>
    <s v="Box 5000 Full 2.0"/>
    <s v="Metal"/>
    <x v="1"/>
    <x v="7"/>
    <d v="2024-11-21T00:00:00"/>
    <m/>
    <n v="0.30000106076925298"/>
    <n v="0.34625106076925299"/>
    <n v="4.6249999999999999E-2"/>
    <n v="0"/>
    <n v="1"/>
    <n v="0.30000106076925298"/>
    <n v="1870954"/>
    <n v="6110954"/>
    <n v="740000"/>
    <n v="457368.3775"/>
    <s v="SPCC"/>
    <s v="nature"/>
    <n v="2.58"/>
    <s v="Baosteel Group"/>
    <s v="Others"/>
    <n v="0.12"/>
    <n v="647819.80715047696"/>
    <n v="225637.05"/>
    <n v="4827.0613200000007"/>
    <m/>
  </r>
  <r>
    <x v="3"/>
    <s v="MODI"/>
    <s v="Endcap"/>
    <s v="120040670023461"/>
    <s v="Tatfook"/>
    <s v="Box 5000 Full 2.0"/>
    <s v="Metal"/>
    <x v="1"/>
    <x v="8"/>
    <d v="2024-11-21T00:00:00"/>
    <m/>
    <n v="0.30000106076925298"/>
    <n v="0.34625106076925299"/>
    <n v="4.6249999999999999E-2"/>
    <n v="0"/>
    <n v="1"/>
    <n v="0.30000106076925298"/>
    <n v="1463000"/>
    <n v="4240000"/>
    <n v="740000"/>
    <n v="543900"/>
    <s v="SPCC"/>
    <s v="nature"/>
    <n v="2.58"/>
    <s v="Baosteel Group"/>
    <s v="Others"/>
    <n v="0.12"/>
    <n v="506565.30190541712"/>
    <n v="176437.8"/>
    <n v="3774.54"/>
    <m/>
  </r>
  <r>
    <x v="3"/>
    <s v="MODI"/>
    <s v="Endcap"/>
    <s v="120040670023461"/>
    <s v="Tatfook"/>
    <s v="Box 5000 Full 2.0"/>
    <s v="Metal"/>
    <x v="1"/>
    <x v="9"/>
    <d v="2024-11-21T00:00:00"/>
    <m/>
    <n v="0.30000106076925298"/>
    <n v="0.34625106076925299"/>
    <n v="4.6249999999999999E-2"/>
    <n v="0"/>
    <n v="1"/>
    <n v="0.30000106076925298"/>
    <n v="2250000"/>
    <n v="2777000"/>
    <n v="740000"/>
    <n v="611563.75"/>
    <s v="SPCC"/>
    <s v="nature"/>
    <n v="2.58"/>
    <s v="Baosteel Group"/>
    <s v="Others"/>
    <n v="0.12"/>
    <n v="779064.88673081924"/>
    <n v="271350"/>
    <n v="5805"/>
    <m/>
  </r>
  <r>
    <x v="3"/>
    <s v="MODI"/>
    <s v="Endcap"/>
    <s v="120040670023461"/>
    <s v="Tatfook"/>
    <s v="Box 5000 Full 2.0"/>
    <s v="Metal"/>
    <x v="1"/>
    <x v="10"/>
    <d v="2024-11-21T00:00:00"/>
    <m/>
    <n v="0.30000106076925298"/>
    <n v="0.34625106076925299"/>
    <n v="4.6249999999999999E-2"/>
    <n v="0"/>
    <n v="1"/>
    <n v="0.30000106076925298"/>
    <n v="527000"/>
    <n v="527000"/>
    <n v="740000"/>
    <n v="715626.25"/>
    <s v="SPCC"/>
    <s v="nature"/>
    <n v="2.58"/>
    <s v="Baosteel Group"/>
    <s v="Others"/>
    <n v="0.12"/>
    <n v="182474.30902539633"/>
    <n v="63556.2"/>
    <n v="1359.66"/>
    <m/>
  </r>
  <r>
    <x v="4"/>
    <s v="MODI"/>
    <s v="Protective shell"/>
    <s v="120040670025621"/>
    <s v="Tatfook"/>
    <s v="Box 8000 Full 2.0"/>
    <s v="Metal"/>
    <x v="1"/>
    <x v="5"/>
    <d v="2024-10-24T00:00:00"/>
    <m/>
    <n v="1.08997059771529"/>
    <n v="1.1841705977152901"/>
    <n v="9.4200000000000103E-2"/>
    <n v="0"/>
    <n v="1"/>
    <n v="1.08997059771529"/>
    <n v="0"/>
    <n v="3300"/>
    <n v="131000"/>
    <n v="130689.14"/>
    <s v="AL6063"/>
    <s v="nature"/>
    <n v="15.177"/>
    <s v="Shandong In11ation"/>
    <m/>
    <m/>
    <n v="0"/>
    <m/>
    <n v="0"/>
    <m/>
  </r>
  <r>
    <x v="5"/>
    <s v="MODI"/>
    <s v="Metal Shell"/>
    <s v="350493192000"/>
    <s v="Tatfook"/>
    <s v="Vega"/>
    <s v="Metal"/>
    <x v="0"/>
    <x v="0"/>
    <d v="2025-03-06T00:00:00"/>
    <m/>
    <n v="0.57050000000000001"/>
    <n v="0.57050000000000001"/>
    <m/>
    <n v="0"/>
    <n v="1"/>
    <n v="0.57050000000000001"/>
    <n v="287227"/>
    <n v="98041989"/>
    <n v="2257500"/>
    <n v="0"/>
    <m/>
    <s v="nature"/>
    <s v="7.751"/>
    <s v="TSING TUO GROUP CO.,LTD"/>
    <m/>
    <m/>
    <n v="163863.00349999999"/>
    <m/>
    <n v="2226.2964769999999"/>
    <m/>
  </r>
  <r>
    <x v="5"/>
    <s v="MODI"/>
    <s v="Metal Shell"/>
    <s v="350493192000"/>
    <s v="Tatfook"/>
    <s v="Vega"/>
    <s v="Metal"/>
    <x v="0"/>
    <x v="1"/>
    <d v="2025-02-11T00:00:00"/>
    <m/>
    <n v="0.57050000000000001"/>
    <n v="0.57050000000000001"/>
    <m/>
    <n v="0"/>
    <n v="1"/>
    <n v="0.57050000000000001"/>
    <n v="338143"/>
    <n v="97754762"/>
    <n v="2257500"/>
    <n v="0"/>
    <m/>
    <s v="nature"/>
    <s v="7.751"/>
    <s v="TSING TUO GROUP CO.,LTD"/>
    <m/>
    <m/>
    <n v="192910.5815"/>
    <m/>
    <n v="2620.9463930000002"/>
    <m/>
  </r>
  <r>
    <x v="5"/>
    <s v="MODI"/>
    <s v="Metal Shell"/>
    <s v="350493192000"/>
    <s v="Tatfook"/>
    <s v="Vega"/>
    <s v="Metal"/>
    <x v="1"/>
    <x v="2"/>
    <d v="2025-01-03T00:00:00"/>
    <m/>
    <n v="0.57050000000000001"/>
    <n v="0.57050000000000001"/>
    <m/>
    <n v="0"/>
    <n v="1"/>
    <n v="0.57050000000000001"/>
    <n v="43495"/>
    <n v="97416619"/>
    <n v="2257500"/>
    <n v="0"/>
    <m/>
    <s v="nature"/>
    <s v="7.751"/>
    <s v="TSING TUO GROUP CO.,LTD"/>
    <m/>
    <m/>
    <n v="24813.897499999999"/>
    <m/>
    <n v="337.12974500000001"/>
    <s v="since Nov. 2024 PO uses price w/o amortisation rate, remaining capex cleaned"/>
  </r>
  <r>
    <x v="5"/>
    <s v="MODI"/>
    <s v="Metal Shell"/>
    <s v="350493192000"/>
    <s v="Tatfook"/>
    <s v="Vega"/>
    <s v="Metal"/>
    <x v="1"/>
    <x v="3"/>
    <d v="2024-12-06T00:00:00"/>
    <m/>
    <n v="0.57050000000000001"/>
    <n v="0.58099999999999996"/>
    <n v="1.0500000000000001E-2"/>
    <n v="0"/>
    <n v="1"/>
    <n v="0.57050000000000001"/>
    <n v="26930"/>
    <n v="97373124"/>
    <n v="2257500"/>
    <n v="1235082.1979999999"/>
    <m/>
    <s v="nature"/>
    <s v="7.751"/>
    <s v="TSING TUO GROUP CO.,LTD"/>
    <m/>
    <m/>
    <n v="15646.329999999998"/>
    <m/>
    <n v="208.73443000000003"/>
    <m/>
  </r>
  <r>
    <x v="5"/>
    <s v="MODI"/>
    <s v="Metal Shell"/>
    <s v="350493192000"/>
    <s v="Tatfook"/>
    <s v="Vega"/>
    <s v="Metal"/>
    <x v="1"/>
    <x v="4"/>
    <d v="2024-10-24T00:00:00"/>
    <m/>
    <n v="0.57050000000000001"/>
    <n v="0.58099999999999996"/>
    <n v="1.0500000000000001E-2"/>
    <n v="0"/>
    <n v="1"/>
    <n v="0.57050000000000001"/>
    <n v="0"/>
    <n v="97346194"/>
    <n v="2257500"/>
    <n v="1235364.963"/>
    <m/>
    <s v="nature"/>
    <s v="7.751"/>
    <s v="TSING TUO GROUP CO.,LTD"/>
    <m/>
    <m/>
    <n v="0"/>
    <m/>
    <n v="0"/>
    <m/>
  </r>
  <r>
    <x v="5"/>
    <s v="MODI"/>
    <s v="Metal Shell"/>
    <s v="350493192000"/>
    <s v="Tatfook"/>
    <s v="Vega"/>
    <s v="Metal"/>
    <x v="1"/>
    <x v="5"/>
    <d v="2024-10-24T00:00:00"/>
    <m/>
    <n v="0.57050000000000001"/>
    <n v="0.58099999999999996"/>
    <n v="1.0500000000000001E-2"/>
    <n v="0"/>
    <n v="1"/>
    <n v="0.57050000000000001"/>
    <n v="661415"/>
    <n v="97346194"/>
    <n v="2257500"/>
    <n v="1235364.963"/>
    <m/>
    <s v="nature"/>
    <s v="7.751"/>
    <s v="TSING TUO GROUP CO.,LTD"/>
    <m/>
    <m/>
    <n v="384282.11499999999"/>
    <m/>
    <n v="5126.627665"/>
    <m/>
  </r>
  <r>
    <x v="5"/>
    <s v="MODI"/>
    <s v="Metal Shell"/>
    <s v="350493192000"/>
    <s v="Tatfook"/>
    <s v="Vega"/>
    <s v="Metal"/>
    <x v="1"/>
    <x v="6"/>
    <d v="2024-10-24T00:00:00"/>
    <m/>
    <n v="0.57050000000000001"/>
    <n v="0.58099999999999996"/>
    <n v="1.0500000000000001E-2"/>
    <n v="0"/>
    <n v="1"/>
    <n v="0.57050000000000001"/>
    <n v="545360"/>
    <n v="96684779"/>
    <n v="2257500"/>
    <n v="1242309.8204999999"/>
    <m/>
    <s v="nature"/>
    <s v="7.751"/>
    <s v="TSING TUO GROUP CO.,LTD"/>
    <m/>
    <m/>
    <n v="316854.15999999997"/>
    <m/>
    <n v="4227.08536"/>
    <m/>
  </r>
  <r>
    <x v="5"/>
    <s v="MODI"/>
    <s v="Metal Shell"/>
    <s v="350493192000"/>
    <s v="Tatfook"/>
    <s v="Vega"/>
    <s v="Metal"/>
    <x v="1"/>
    <x v="7"/>
    <d v="2024-10-24T00:00:00"/>
    <m/>
    <n v="0.57050000000000001"/>
    <n v="0.58099999999999996"/>
    <n v="1.0500000000000001E-2"/>
    <n v="0"/>
    <n v="1"/>
    <n v="0.57050000000000001"/>
    <n v="347582"/>
    <n v="96139419"/>
    <n v="2257500"/>
    <n v="1248036.1004999999"/>
    <m/>
    <s v="nature"/>
    <s v="7.751"/>
    <s v="TSING TUO GROUP CO.,LTD"/>
    <m/>
    <m/>
    <n v="201945.14199999999"/>
    <m/>
    <n v="2694.1080819999997"/>
    <m/>
  </r>
  <r>
    <x v="5"/>
    <s v="MODI"/>
    <s v="Metal Shell"/>
    <s v="350493192000"/>
    <s v="Tatfook"/>
    <s v="Vega"/>
    <s v="Metal"/>
    <x v="1"/>
    <x v="8"/>
    <d v="2024-10-24T00:00:00"/>
    <m/>
    <n v="0.57050000000000001"/>
    <n v="0.58099999999999996"/>
    <n v="1.0500000000000001E-2"/>
    <n v="0"/>
    <n v="1"/>
    <n v="0.57050000000000001"/>
    <n v="2136000"/>
    <n v="95791837"/>
    <n v="2257500"/>
    <n v="1251685.7115"/>
    <m/>
    <s v="nature"/>
    <s v="7.751"/>
    <s v="TSING TUO GROUP CO.,LTD"/>
    <m/>
    <m/>
    <n v="1241016"/>
    <m/>
    <n v="16556.135999999999"/>
    <m/>
  </r>
  <r>
    <x v="5"/>
    <s v="MODI"/>
    <s v="Metal Shell"/>
    <s v="350493192000"/>
    <s v="Tatfook"/>
    <s v="Vega"/>
    <s v="Metal"/>
    <x v="1"/>
    <x v="9"/>
    <d v="2024-10-24T00:00:00"/>
    <m/>
    <n v="0.57050000000000001"/>
    <n v="0.58099999999999996"/>
    <n v="1.0500000000000001E-2"/>
    <n v="0"/>
    <n v="1"/>
    <n v="0.57050000000000001"/>
    <n v="3328522"/>
    <n v="93655837"/>
    <n v="2257500"/>
    <n v="1274113.7115"/>
    <m/>
    <s v="nature"/>
    <s v="7.751"/>
    <s v="TSING TUO GROUP CO.,LTD"/>
    <m/>
    <m/>
    <n v="1933871.2819999999"/>
    <m/>
    <n v="25799.374022"/>
    <m/>
  </r>
  <r>
    <x v="5"/>
    <s v="MODI"/>
    <s v="Metal Shell"/>
    <s v="350493192000"/>
    <s v="Tatfook"/>
    <s v="Vega"/>
    <s v="Metal"/>
    <x v="1"/>
    <x v="10"/>
    <d v="2024-10-24T00:00:00"/>
    <m/>
    <n v="0.57050000000000001"/>
    <n v="0.58099999999999996"/>
    <n v="1.0500000000000001E-2"/>
    <n v="0"/>
    <n v="1"/>
    <n v="0.57050000000000001"/>
    <n v="4117160"/>
    <n v="90327315"/>
    <n v="2257500"/>
    <n v="1309063.1924999999"/>
    <m/>
    <s v="nature"/>
    <s v="7.751"/>
    <s v="TSING TUO GROUP CO.,LTD"/>
    <m/>
    <m/>
    <n v="2392069.96"/>
    <m/>
    <n v="31912.10716"/>
    <m/>
  </r>
  <r>
    <x v="5"/>
    <s v="MODI"/>
    <s v="Metal Shell"/>
    <s v="350493192000"/>
    <s v="Tatfook"/>
    <s v="Vega"/>
    <s v="Metal"/>
    <x v="1"/>
    <x v="11"/>
    <d v="2024-10-24T00:00:00"/>
    <m/>
    <n v="0.57050000000000001"/>
    <n v="0.58099999999999996"/>
    <n v="1.0500000000000001E-2"/>
    <n v="0"/>
    <n v="1"/>
    <n v="0.57050000000000001"/>
    <n v="3988891"/>
    <n v="86210155"/>
    <n v="2257500"/>
    <n v="1352293.3725000001"/>
    <m/>
    <s v="nature"/>
    <s v="7.751"/>
    <s v="TSING TUO GROUP CO.,LTD"/>
    <m/>
    <m/>
    <n v="2317545.6709999996"/>
    <m/>
    <n v="30917.894141000004"/>
    <m/>
  </r>
  <r>
    <x v="5"/>
    <s v="MODI"/>
    <s v="Metal Shell"/>
    <s v="350493192000"/>
    <s v="Tatfook"/>
    <s v="Vega"/>
    <s v="Metal"/>
    <x v="1"/>
    <x v="0"/>
    <d v="2024-10-24T00:00:00"/>
    <m/>
    <n v="0.57050000000000001"/>
    <n v="0.58099999999999996"/>
    <n v="1.0500000000000001E-2"/>
    <n v="0"/>
    <n v="1"/>
    <n v="0.57050000000000001"/>
    <n v="1569130"/>
    <n v="82221264"/>
    <n v="2257500"/>
    <n v="1394176.7280000001"/>
    <m/>
    <s v="nature"/>
    <s v="7.751"/>
    <s v="TSING TUO GROUP CO.,LTD"/>
    <m/>
    <m/>
    <n v="911664.52999999991"/>
    <m/>
    <n v="12162.326630000001"/>
    <m/>
  </r>
  <r>
    <x v="5"/>
    <s v="MODI"/>
    <s v="Metal Shell"/>
    <s v="350493192000"/>
    <s v="Tatfook"/>
    <s v="Vega"/>
    <s v="Metal"/>
    <x v="1"/>
    <x v="1"/>
    <d v="2024-10-24T00:00:00"/>
    <m/>
    <n v="0.57050000000000001"/>
    <n v="0.58099999999999996"/>
    <n v="1.0500000000000001E-2"/>
    <n v="0"/>
    <n v="1"/>
    <n v="0.57050000000000001"/>
    <n v="3906515"/>
    <n v="80652134"/>
    <n v="2257500"/>
    <n v="1410652.5929999999"/>
    <m/>
    <s v="nature"/>
    <s v="7.751"/>
    <s v="TSING TUO GROUP CO.,LTD"/>
    <m/>
    <m/>
    <n v="2269685.2149999999"/>
    <m/>
    <n v="30279.397765000002"/>
    <m/>
  </r>
  <r>
    <x v="5"/>
    <s v="MODI"/>
    <s v="Metal Shell"/>
    <s v="350493192000"/>
    <s v="Tatfook"/>
    <s v="Vega"/>
    <s v="Metal"/>
    <x v="2"/>
    <x v="2"/>
    <d v="2024-10-24T00:00:00"/>
    <m/>
    <n v="0.57050000000000001"/>
    <n v="0.58099999999999996"/>
    <n v="1.0500000000000001E-2"/>
    <n v="0"/>
    <n v="1"/>
    <n v="0.57050000000000001"/>
    <n v="1441313"/>
    <n v="76745619"/>
    <n v="2257500"/>
    <n v="1451671.0005000001"/>
    <m/>
    <s v="nature"/>
    <s v="7.751"/>
    <s v="TSING TUO GROUP CO.,LTD"/>
    <m/>
    <m/>
    <n v="837402.85299999989"/>
    <m/>
    <n v="11171.617063000002"/>
    <m/>
  </r>
  <r>
    <x v="5"/>
    <s v="MODI"/>
    <s v="Metal Shell"/>
    <s v="350493192000"/>
    <s v="Tatfook"/>
    <s v="Vega"/>
    <s v="Metal"/>
    <x v="2"/>
    <x v="3"/>
    <d v="2024-10-24T00:00:00"/>
    <m/>
    <n v="0.57050000000000001"/>
    <n v="0.58099999999999996"/>
    <n v="1.0500000000000001E-2"/>
    <n v="0"/>
    <n v="1"/>
    <n v="0.57050000000000001"/>
    <n v="3351353"/>
    <n v="75304306"/>
    <n v="2257500"/>
    <n v="1466804.787"/>
    <m/>
    <s v="nature"/>
    <s v="7.751"/>
    <s v="TSING TUO GROUP CO.,LTD"/>
    <m/>
    <m/>
    <n v="1947136.0929999999"/>
    <m/>
    <n v="25976.337103000002"/>
    <m/>
  </r>
  <r>
    <x v="5"/>
    <s v="MODI"/>
    <s v="Metal Shell"/>
    <s v="350493192000"/>
    <s v="Tatfook"/>
    <s v="Vega"/>
    <s v="Metal"/>
    <x v="2"/>
    <x v="4"/>
    <d v="2024-10-24T00:00:00"/>
    <m/>
    <n v="0.57050000000000001"/>
    <n v="0.58099999999999996"/>
    <n v="1.0500000000000001E-2"/>
    <n v="0"/>
    <n v="1"/>
    <n v="0.57050000000000001"/>
    <n v="7297510"/>
    <n v="71952953"/>
    <n v="2257500"/>
    <n v="1501993.9934999999"/>
    <m/>
    <s v="nature"/>
    <s v="7.751"/>
    <s v="TSING TUO GROUP CO.,LTD"/>
    <m/>
    <m/>
    <n v="4239853.3099999996"/>
    <m/>
    <n v="56563.000010000003"/>
    <m/>
  </r>
  <r>
    <x v="5"/>
    <s v="MODI"/>
    <s v="Metal Shell"/>
    <s v="350493192000"/>
    <s v="Tatfook"/>
    <s v="Vega"/>
    <s v="Metal"/>
    <x v="2"/>
    <x v="5"/>
    <d v="2024-10-24T00:00:00"/>
    <m/>
    <n v="0.57050000000000001"/>
    <n v="0.58099999999999996"/>
    <n v="1.0500000000000001E-2"/>
    <n v="0"/>
    <n v="1"/>
    <n v="0.57050000000000001"/>
    <n v="14996930"/>
    <n v="64655443"/>
    <n v="2257500"/>
    <n v="1578617.8484999998"/>
    <m/>
    <s v="nature"/>
    <s v="7.751"/>
    <s v="TSING TUO GROUP CO.,LTD"/>
    <m/>
    <m/>
    <n v="8713216.3300000001"/>
    <m/>
    <n v="116241.20443000001"/>
    <m/>
  </r>
  <r>
    <x v="5"/>
    <s v="MODI"/>
    <s v="Metal Shell"/>
    <s v="350493192000"/>
    <s v="Tatfook"/>
    <s v="Vega"/>
    <s v="Metal"/>
    <x v="2"/>
    <x v="6"/>
    <d v="2024-10-24T00:00:00"/>
    <m/>
    <n v="0.57050000000000001"/>
    <n v="0.58099999999999996"/>
    <n v="1.0500000000000001E-2"/>
    <n v="0"/>
    <n v="1"/>
    <n v="0.57050000000000001"/>
    <n v="16509550"/>
    <n v="49658513"/>
    <n v="2257500"/>
    <n v="1736085.6135"/>
    <m/>
    <s v="nature"/>
    <s v="7.751"/>
    <s v="TSING TUO GROUP CO.,LTD"/>
    <m/>
    <m/>
    <n v="9592048.5499999989"/>
    <m/>
    <n v="127965.52205000001"/>
    <m/>
  </r>
  <r>
    <x v="5"/>
    <s v="MODI"/>
    <s v="Metal Shell"/>
    <s v="350493192000"/>
    <s v="Tatfook"/>
    <s v="Vega"/>
    <s v="Metal"/>
    <x v="2"/>
    <x v="7"/>
    <d v="2024-10-24T00:00:00"/>
    <m/>
    <n v="0.57050000000000001"/>
    <n v="0.58099999999999996"/>
    <n v="1.0500000000000001E-2"/>
    <n v="0"/>
    <n v="1"/>
    <n v="0.57050000000000001"/>
    <n v="16324971"/>
    <n v="33148963"/>
    <n v="2257500"/>
    <n v="1909435.8884999999"/>
    <m/>
    <s v="nature"/>
    <s v="7.751"/>
    <s v="TSING TUO GROUP CO.,LTD"/>
    <m/>
    <m/>
    <n v="9484808.1509999987"/>
    <m/>
    <n v="126534.850221"/>
    <m/>
  </r>
  <r>
    <x v="5"/>
    <s v="MODI"/>
    <s v="Metal Shell"/>
    <s v="350493192000"/>
    <s v="Tatfook"/>
    <s v="Vega"/>
    <s v="Metal"/>
    <x v="2"/>
    <x v="8"/>
    <d v="2024-10-24T00:00:00"/>
    <m/>
    <n v="0.57050000000000001"/>
    <n v="0.58099999999999996"/>
    <n v="1.0500000000000001E-2"/>
    <n v="0"/>
    <n v="1"/>
    <n v="0.57050000000000001"/>
    <n v="10061242"/>
    <n v="16823992"/>
    <n v="2257500"/>
    <n v="2080848.084"/>
    <m/>
    <s v="nature"/>
    <s v="7.751"/>
    <s v="TSING TUO GROUP CO.,LTD"/>
    <m/>
    <m/>
    <n v="5845581.602"/>
    <m/>
    <n v="77984.686742000005"/>
    <m/>
  </r>
  <r>
    <x v="5"/>
    <s v="MODI"/>
    <s v="Metal Shell"/>
    <s v="350493192000"/>
    <s v="Tatfook"/>
    <s v="Vega"/>
    <s v="Metal"/>
    <x v="2"/>
    <x v="9"/>
    <d v="2024-10-24T00:00:00"/>
    <m/>
    <n v="0.57050000000000001"/>
    <n v="0.58099999999999996"/>
    <n v="1.0500000000000001E-2"/>
    <n v="0"/>
    <n v="1"/>
    <n v="0.57050000000000001"/>
    <n v="5892250"/>
    <n v="6762750"/>
    <n v="2257500"/>
    <n v="2186491.125"/>
    <m/>
    <s v="nature"/>
    <s v="7.751"/>
    <s v="TSING TUO GROUP CO.,LTD"/>
    <m/>
    <m/>
    <n v="3423397.25"/>
    <m/>
    <n v="45670.829749999997"/>
    <m/>
  </r>
  <r>
    <x v="5"/>
    <s v="MODI"/>
    <s v="Metal Shell"/>
    <s v="350493192000"/>
    <s v="Tatfook"/>
    <s v="Vega"/>
    <s v="Metal"/>
    <x v="2"/>
    <x v="10"/>
    <d v="2024-10-24T00:00:00"/>
    <m/>
    <n v="0.57050000000000001"/>
    <n v="0.58099999999999996"/>
    <n v="1.0500000000000001E-2"/>
    <n v="0"/>
    <n v="1"/>
    <n v="0.57050000000000001"/>
    <n v="870500"/>
    <n v="870500"/>
    <n v="2257500"/>
    <n v="2248359.75"/>
    <m/>
    <s v="nature"/>
    <s v="7.751"/>
    <s v="TSING TUO GROUP CO.,LTD"/>
    <m/>
    <m/>
    <n v="505760.49999999994"/>
    <m/>
    <n v="6747.2455"/>
    <m/>
  </r>
  <r>
    <x v="5"/>
    <s v="MODI"/>
    <s v="Top Bracket Silicone"/>
    <s v="320493191000"/>
    <s v="Tatfook"/>
    <s v="Vega"/>
    <s v="Silicone"/>
    <x v="0"/>
    <x v="0"/>
    <d v="2025-03-06T00:00:00"/>
    <m/>
    <n v="3.1743603758489003E-2"/>
    <n v="3.1743603758489003E-2"/>
    <n v="0"/>
    <n v="0"/>
    <n v="1"/>
    <n v="3.1743603758489003E-2"/>
    <n v="130404"/>
    <n v="28392796"/>
    <n v="59360"/>
    <n v="0"/>
    <m/>
    <m/>
    <s v="0.695"/>
    <s v="Wynca Tinyo Silicone"/>
    <m/>
    <m/>
    <n v="4139.4929045219997"/>
    <m/>
    <n v="90.630780000000001"/>
    <m/>
  </r>
  <r>
    <x v="5"/>
    <s v="MODI"/>
    <s v="Top Bracket Silicone"/>
    <s v="320493191000"/>
    <s v="Tatfook"/>
    <s v="Vega"/>
    <s v="Silicone"/>
    <x v="0"/>
    <x v="1"/>
    <d v="2025-02-11T00:00:00"/>
    <m/>
    <n v="3.1743603758489003E-2"/>
    <n v="3.1743603758489003E-2"/>
    <n v="0"/>
    <n v="0"/>
    <n v="1"/>
    <n v="3.1743603758489003E-2"/>
    <n v="181625"/>
    <n v="28262392"/>
    <n v="59360"/>
    <n v="0"/>
    <m/>
    <m/>
    <s v="0.695"/>
    <s v="Wynca Tinyo Silicone"/>
    <m/>
    <m/>
    <n v="5765.4320326355655"/>
    <m/>
    <n v="126.22937499999999"/>
    <m/>
  </r>
  <r>
    <x v="5"/>
    <s v="MODI"/>
    <s v="Top Bracket Silicone"/>
    <s v="320493191000"/>
    <s v="Tatfook"/>
    <s v="Vega"/>
    <s v="Silicone"/>
    <x v="1"/>
    <x v="2"/>
    <d v="2025-01-03T00:00:00"/>
    <m/>
    <n v="3.1743603758489003E-2"/>
    <n v="3.1743603758489003E-2"/>
    <n v="0"/>
    <n v="0"/>
    <n v="1"/>
    <n v="3.1743603758489003E-2"/>
    <n v="0"/>
    <n v="28080767"/>
    <n v="59360"/>
    <n v="0"/>
    <m/>
    <m/>
    <s v="0.695"/>
    <s v="Wynca Tinyo Silicone"/>
    <m/>
    <m/>
    <n v="0"/>
    <m/>
    <n v="0"/>
    <s v="since Nov. 2024 PO uses price w/o amortisation rate, remaining capex cleaned"/>
  </r>
  <r>
    <x v="5"/>
    <s v="MODI"/>
    <s v="Top Bracket Silicone"/>
    <s v="320493191000"/>
    <s v="Tatfook"/>
    <s v="Vega"/>
    <s v="Silicone"/>
    <x v="1"/>
    <x v="3"/>
    <d v="2024-12-06T00:00:00"/>
    <m/>
    <n v="3.1743603758489003E-2"/>
    <n v="3.1943603758489002E-2"/>
    <n v="1.9999999999999901E-4"/>
    <n v="0"/>
    <n v="1"/>
    <n v="3.1743603758489003E-2"/>
    <n v="0"/>
    <n v="28080767"/>
    <n v="59360"/>
    <n v="53743.846600000026"/>
    <m/>
    <m/>
    <s v="0.695"/>
    <s v="Wynca Tinyo Silicone"/>
    <m/>
    <m/>
    <n v="0"/>
    <m/>
    <n v="0"/>
    <m/>
  </r>
  <r>
    <x v="5"/>
    <s v="MODI"/>
    <s v="Top Bracket Silicone"/>
    <s v="320493191000"/>
    <s v="Tatfook"/>
    <s v="Vega"/>
    <s v="Silicone"/>
    <x v="1"/>
    <x v="4"/>
    <d v="2024-10-24T00:00:00"/>
    <m/>
    <n v="3.1743603758489003E-2"/>
    <n v="3.1943603758489002E-2"/>
    <n v="1.9999999999999901E-4"/>
    <n v="0"/>
    <n v="1"/>
    <n v="3.1743603758489003E-2"/>
    <n v="0"/>
    <n v="28080767"/>
    <n v="59360"/>
    <n v="53743.846600000026"/>
    <m/>
    <m/>
    <s v="0.695"/>
    <s v="Wynca Tinyo Silicone"/>
    <m/>
    <m/>
    <n v="0"/>
    <m/>
    <n v="0"/>
    <m/>
  </r>
  <r>
    <x v="5"/>
    <s v="MODI"/>
    <s v="Top Bracket Silicone"/>
    <s v="320493191000"/>
    <s v="Tatfook"/>
    <s v="Vega"/>
    <s v="Silicone"/>
    <x v="1"/>
    <x v="5"/>
    <d v="2024-10-24T00:00:00"/>
    <m/>
    <n v="3.1743603758489003E-2"/>
    <n v="3.1943603758489002E-2"/>
    <n v="1.9999999999999901E-4"/>
    <n v="0"/>
    <n v="1"/>
    <n v="3.1743603758489003E-2"/>
    <n v="280539"/>
    <n v="28080767"/>
    <n v="59360"/>
    <n v="53743.846600000026"/>
    <m/>
    <m/>
    <s v="0.695"/>
    <s v="Wynca Tinyo Silicone"/>
    <m/>
    <m/>
    <n v="8961.4266548027463"/>
    <m/>
    <n v="194.97460499999997"/>
    <m/>
  </r>
  <r>
    <x v="5"/>
    <s v="MODI"/>
    <s v="Top Bracket Silicone"/>
    <s v="320493191000"/>
    <s v="Tatfook"/>
    <s v="Vega"/>
    <s v="Silicone"/>
    <x v="1"/>
    <x v="6"/>
    <d v="2024-10-24T00:00:00"/>
    <m/>
    <n v="3.1743603758489003E-2"/>
    <n v="3.1943603758489002E-2"/>
    <n v="1.9999999999999901E-4"/>
    <n v="0"/>
    <n v="1"/>
    <n v="3.1743603758489003E-2"/>
    <n v="353863"/>
    <n v="27800228"/>
    <n v="59360"/>
    <n v="53799.954400000031"/>
    <m/>
    <m/>
    <s v="0.695"/>
    <s v="Wynca Tinyo Silicone"/>
    <m/>
    <m/>
    <n v="11303.659456790194"/>
    <m/>
    <n v="245.93478499999998"/>
    <m/>
  </r>
  <r>
    <x v="5"/>
    <s v="MODI"/>
    <s v="Top Bracket Silicone"/>
    <s v="320493191000"/>
    <s v="Tatfook"/>
    <s v="Vega"/>
    <s v="Silicone"/>
    <x v="1"/>
    <x v="7"/>
    <d v="2024-10-24T00:00:00"/>
    <m/>
    <n v="3.1743603758489003E-2"/>
    <n v="3.1943603758489002E-2"/>
    <n v="1.9999999999999901E-4"/>
    <n v="0"/>
    <n v="1"/>
    <n v="3.1743603758489003E-2"/>
    <n v="343522"/>
    <n v="27446365"/>
    <n v="59360"/>
    <n v="53870.727000000028"/>
    <m/>
    <m/>
    <s v="0.695"/>
    <s v="Wynca Tinyo Silicone"/>
    <m/>
    <m/>
    <n v="10973.330650323658"/>
    <m/>
    <n v="238.74778999999998"/>
    <m/>
  </r>
  <r>
    <x v="5"/>
    <s v="MODI"/>
    <s v="Top Bracket Silicone"/>
    <s v="320493191000"/>
    <s v="Tatfook"/>
    <s v="Vega"/>
    <s v="Silicone"/>
    <x v="1"/>
    <x v="8"/>
    <d v="2024-10-24T00:00:00"/>
    <m/>
    <n v="3.1743603758489003E-2"/>
    <n v="3.1943603758489002E-2"/>
    <n v="1.9999999999999901E-4"/>
    <n v="0"/>
    <n v="1"/>
    <n v="3.1743603758489003E-2"/>
    <n v="1083934"/>
    <n v="27102843"/>
    <n v="59360"/>
    <n v="53939.43140000003"/>
    <m/>
    <m/>
    <s v="0.695"/>
    <s v="Wynca Tinyo Silicone"/>
    <m/>
    <m/>
    <n v="34624.758196354014"/>
    <m/>
    <n v="753.33412999999996"/>
    <m/>
  </r>
  <r>
    <x v="5"/>
    <s v="MODI"/>
    <s v="Top Bracket Silicone"/>
    <s v="320493191000"/>
    <s v="Tatfook"/>
    <s v="Vega"/>
    <s v="Silicone"/>
    <x v="1"/>
    <x v="9"/>
    <d v="2024-10-24T00:00:00"/>
    <m/>
    <n v="3.1743603758489003E-2"/>
    <n v="3.1943603758489002E-2"/>
    <n v="1.9999999999999901E-4"/>
    <n v="0"/>
    <n v="1"/>
    <n v="3.1743603758489003E-2"/>
    <n v="1631897"/>
    <n v="26018909"/>
    <n v="59360"/>
    <n v="54156.218200000025"/>
    <m/>
    <m/>
    <s v="0.695"/>
    <s v="Wynca Tinyo Silicone"/>
    <m/>
    <m/>
    <n v="52128.671142666928"/>
    <m/>
    <n v="1134.1684149999999"/>
    <m/>
  </r>
  <r>
    <x v="5"/>
    <s v="MODI"/>
    <s v="Top Bracket Silicone"/>
    <s v="320493191000"/>
    <s v="Tatfook"/>
    <s v="Vega"/>
    <s v="Silicone"/>
    <x v="1"/>
    <x v="10"/>
    <d v="2024-10-24T00:00:00"/>
    <m/>
    <n v="3.1743603758489003E-2"/>
    <n v="3.1943603758489002E-2"/>
    <n v="1.9999999999999901E-4"/>
    <n v="0"/>
    <n v="1"/>
    <n v="3.1743603758489003E-2"/>
    <n v="1995494"/>
    <n v="24387012"/>
    <n v="59360"/>
    <n v="54482.597600000023"/>
    <m/>
    <m/>
    <s v="0.695"/>
    <s v="Wynca Tinyo Silicone"/>
    <m/>
    <m/>
    <n v="63743.269638442252"/>
    <m/>
    <n v="1386.8683299999998"/>
    <m/>
  </r>
  <r>
    <x v="5"/>
    <s v="MODI"/>
    <s v="Top Bracket Silicone"/>
    <s v="320493191000"/>
    <s v="Tatfook"/>
    <s v="Vega"/>
    <s v="Silicone"/>
    <x v="1"/>
    <x v="11"/>
    <d v="2024-10-24T00:00:00"/>
    <m/>
    <n v="3.1743603758489003E-2"/>
    <n v="3.1943603758489002E-2"/>
    <n v="1.9999999999999901E-4"/>
    <n v="0"/>
    <n v="1"/>
    <n v="3.1743603758489003E-2"/>
    <n v="2264287"/>
    <n v="22391518"/>
    <n v="59360"/>
    <n v="54881.696400000023"/>
    <m/>
    <m/>
    <s v="0.695"/>
    <s v="Wynca Tinyo Silicone"/>
    <m/>
    <m/>
    <n v="72329.486723497786"/>
    <m/>
    <n v="1573.6794649999999"/>
    <m/>
  </r>
  <r>
    <x v="5"/>
    <s v="MODI"/>
    <s v="Top Bracket Silicone"/>
    <s v="320493191000"/>
    <s v="Tatfook"/>
    <s v="Vega"/>
    <s v="Silicone"/>
    <x v="1"/>
    <x v="0"/>
    <d v="2024-10-24T00:00:00"/>
    <m/>
    <n v="3.1743603758489003E-2"/>
    <n v="3.1943603758489002E-2"/>
    <n v="1.9999999999999901E-4"/>
    <n v="0"/>
    <n v="1"/>
    <n v="3.1743603758489003E-2"/>
    <n v="600000"/>
    <n v="20127231"/>
    <n v="59360"/>
    <n v="55334.553800000023"/>
    <m/>
    <m/>
    <s v="0.695"/>
    <s v="Wynca Tinyo Silicone"/>
    <m/>
    <m/>
    <n v="19166.162255093401"/>
    <m/>
    <n v="416.99999999999994"/>
    <m/>
  </r>
  <r>
    <x v="5"/>
    <s v="MODI"/>
    <s v="Top Bracket Silicone"/>
    <s v="320493191000"/>
    <s v="Tatfook"/>
    <s v="Vega"/>
    <s v="Silicone"/>
    <x v="1"/>
    <x v="1"/>
    <d v="2024-10-24T00:00:00"/>
    <m/>
    <n v="3.1743603758489003E-2"/>
    <n v="3.1943603758489002E-2"/>
    <n v="1.9999999999999901E-4"/>
    <n v="0"/>
    <n v="1"/>
    <n v="3.1743603758489003E-2"/>
    <n v="1823754"/>
    <n v="19527231"/>
    <n v="59360"/>
    <n v="55454.553800000016"/>
    <m/>
    <m/>
    <s v="0.695"/>
    <s v="Wynca Tinyo Silicone"/>
    <m/>
    <m/>
    <n v="58257.275128959351"/>
    <m/>
    <n v="1267.5090299999997"/>
    <m/>
  </r>
  <r>
    <x v="5"/>
    <s v="MODI"/>
    <s v="Top Bracket Silicone"/>
    <s v="320493191000"/>
    <s v="Tatfook"/>
    <s v="Vega"/>
    <s v="Silicone"/>
    <x v="2"/>
    <x v="2"/>
    <d v="2024-10-24T00:00:00"/>
    <m/>
    <n v="3.1743603758489003E-2"/>
    <n v="3.1943603758489002E-2"/>
    <n v="1.9999999999999901E-4"/>
    <n v="0"/>
    <n v="1"/>
    <n v="3.1743603758489003E-2"/>
    <n v="800000"/>
    <n v="17703477"/>
    <n v="59360"/>
    <n v="55819.304600000018"/>
    <m/>
    <m/>
    <s v="0.695"/>
    <s v="Wynca Tinyo Silicone"/>
    <m/>
    <m/>
    <n v="25554.883006791202"/>
    <m/>
    <n v="556"/>
    <m/>
  </r>
  <r>
    <x v="5"/>
    <s v="MODI"/>
    <s v="Top Bracket Silicone"/>
    <s v="320493191000"/>
    <s v="Tatfook"/>
    <s v="Vega"/>
    <s v="Silicone"/>
    <x v="2"/>
    <x v="3"/>
    <d v="2024-10-24T00:00:00"/>
    <m/>
    <n v="3.1743603758489003E-2"/>
    <n v="3.1943603758489002E-2"/>
    <n v="1.9999999999999901E-4"/>
    <n v="0"/>
    <n v="1"/>
    <n v="3.1743603758489003E-2"/>
    <n v="1831352"/>
    <n v="16903477"/>
    <n v="59360"/>
    <n v="55979.304600000018"/>
    <m/>
    <m/>
    <s v="0.695"/>
    <s v="Wynca Tinyo Silicone"/>
    <m/>
    <m/>
    <n v="58499.98263031635"/>
    <m/>
    <n v="1272.78964"/>
    <m/>
  </r>
  <r>
    <x v="5"/>
    <s v="MODI"/>
    <s v="Top Bracket Silicone"/>
    <s v="320493191000"/>
    <s v="Tatfook"/>
    <s v="Vega"/>
    <s v="Silicone"/>
    <x v="2"/>
    <x v="4"/>
    <d v="2024-10-24T00:00:00"/>
    <m/>
    <n v="3.1743603758489003E-2"/>
    <n v="3.1943603758489002E-2"/>
    <n v="1.9999999999999901E-4"/>
    <n v="0"/>
    <n v="1"/>
    <n v="3.1743603758489003E-2"/>
    <n v="510090"/>
    <n v="15072125"/>
    <n v="59360"/>
    <n v="56345.575000000012"/>
    <m/>
    <m/>
    <s v="0.695"/>
    <s v="Wynca Tinyo Silicone"/>
    <m/>
    <m/>
    <n v="16294.112841167655"/>
    <m/>
    <n v="354.51254999999998"/>
    <m/>
  </r>
  <r>
    <x v="5"/>
    <s v="MODI"/>
    <s v="Top Bracket Silicone"/>
    <s v="320493191000"/>
    <s v="Tatfook"/>
    <s v="Vega"/>
    <s v="Silicone"/>
    <x v="2"/>
    <x v="5"/>
    <d v="2024-10-24T00:00:00"/>
    <m/>
    <n v="3.1743603758489003E-2"/>
    <n v="3.1943603758489002E-2"/>
    <n v="1.9999999999999901E-4"/>
    <n v="0"/>
    <n v="1"/>
    <n v="3.1743603758489003E-2"/>
    <n v="3869686"/>
    <n v="14562035"/>
    <n v="59360"/>
    <n v="56447.593000000015"/>
    <m/>
    <m/>
    <s v="0.695"/>
    <s v="Wynca Tinyo Silicone"/>
    <m/>
    <m/>
    <n v="123611.71625377228"/>
    <m/>
    <n v="2689.4317700000001"/>
    <m/>
  </r>
  <r>
    <x v="5"/>
    <s v="MODI"/>
    <s v="Top Bracket Silicone"/>
    <s v="320493191000"/>
    <s v="Tatfook"/>
    <s v="Vega"/>
    <s v="Silicone"/>
    <x v="2"/>
    <x v="6"/>
    <d v="2024-10-24T00:00:00"/>
    <m/>
    <n v="3.1743603758489003E-2"/>
    <n v="3.1943603758489002E-2"/>
    <n v="1.9999999999999901E-4"/>
    <n v="0"/>
    <n v="1"/>
    <n v="3.1743603758489003E-2"/>
    <n v="6229349"/>
    <n v="10692349"/>
    <n v="59360"/>
    <n v="57221.530200000008"/>
    <m/>
    <m/>
    <s v="0.695"/>
    <s v="Wynca Tinyo Silicone"/>
    <m/>
    <m/>
    <n v="198987.85612933969"/>
    <m/>
    <n v="4329.3975549999996"/>
    <m/>
  </r>
  <r>
    <x v="5"/>
    <s v="MODI"/>
    <s v="Top Bracket Silicone"/>
    <s v="320493191000"/>
    <s v="Tatfook"/>
    <s v="Vega"/>
    <s v="Silicone"/>
    <x v="2"/>
    <x v="7"/>
    <d v="2024-10-24T00:00:00"/>
    <m/>
    <n v="3.1743603758489003E-2"/>
    <n v="3.1943603758489002E-2"/>
    <n v="1.9999999999999901E-4"/>
    <n v="0"/>
    <n v="1"/>
    <n v="3.1743603758489003E-2"/>
    <n v="2020000"/>
    <n v="4463000"/>
    <n v="59360"/>
    <n v="58467.4"/>
    <m/>
    <m/>
    <s v="0.695"/>
    <s v="Wynca Tinyo Silicone"/>
    <m/>
    <m/>
    <n v="64526.079592147784"/>
    <m/>
    <n v="1403.9"/>
    <m/>
  </r>
  <r>
    <x v="5"/>
    <s v="MODI"/>
    <s v="Top Bracket Silicone"/>
    <s v="320493191000"/>
    <s v="Tatfook"/>
    <s v="Vega"/>
    <s v="Silicone"/>
    <x v="2"/>
    <x v="8"/>
    <d v="2024-10-24T00:00:00"/>
    <m/>
    <n v="3.1743603758489003E-2"/>
    <n v="3.1943603758489002E-2"/>
    <n v="1.9999999999999901E-4"/>
    <n v="0"/>
    <n v="1"/>
    <n v="3.1743603758489003E-2"/>
    <n v="2153000"/>
    <n v="2443000"/>
    <n v="59360"/>
    <n v="58871.4"/>
    <m/>
    <m/>
    <s v="0.695"/>
    <s v="Wynca Tinyo Silicone"/>
    <m/>
    <m/>
    <n v="68774.578892026824"/>
    <m/>
    <n v="1496.335"/>
    <m/>
  </r>
  <r>
    <x v="5"/>
    <s v="MODI"/>
    <s v="Top Bracket Silicone"/>
    <s v="320493191000"/>
    <s v="Tatfook"/>
    <s v="Vega"/>
    <s v="Silicone"/>
    <x v="2"/>
    <x v="9"/>
    <d v="2024-10-24T00:00:00"/>
    <m/>
    <n v="3.1743603758489003E-2"/>
    <n v="3.1943603758489002E-2"/>
    <n v="1.9999999999999901E-4"/>
    <n v="0"/>
    <n v="1"/>
    <n v="3.1743603758489003E-2"/>
    <n v="290000"/>
    <n v="290000"/>
    <n v="59360"/>
    <n v="59302"/>
    <m/>
    <m/>
    <s v="0.695"/>
    <s v="Wynca Tinyo Silicone"/>
    <m/>
    <m/>
    <n v="9263.6450899618103"/>
    <m/>
    <n v="201.55"/>
    <m/>
  </r>
  <r>
    <x v="5"/>
    <s v="MODI"/>
    <s v="Bottom Bracket Silicone"/>
    <s v="320493192000"/>
    <s v="Tatfook"/>
    <s v="Vega"/>
    <s v="Silicone"/>
    <x v="0"/>
    <x v="0"/>
    <d v="2025-03-06T00:00:00"/>
    <m/>
    <n v="3.9804158474910603E-2"/>
    <n v="3.9804158474910603E-2"/>
    <n v="0"/>
    <n v="0"/>
    <n v="1"/>
    <n v="3.9804158474910603E-2"/>
    <n v="130404"/>
    <n v="32887520"/>
    <n v="69960"/>
    <n v="0"/>
    <m/>
    <m/>
    <s v="0.840"/>
    <s v="Wynca Tinyo Silicone"/>
    <m/>
    <m/>
    <n v="5190.6214817622422"/>
    <m/>
    <n v="109.53936"/>
    <m/>
  </r>
  <r>
    <x v="5"/>
    <s v="MODI"/>
    <s v="Bottom Bracket Silicone"/>
    <s v="320493192000"/>
    <s v="Tatfook"/>
    <s v="Vega"/>
    <s v="Silicone"/>
    <x v="0"/>
    <x v="1"/>
    <d v="2025-02-11T00:00:00"/>
    <m/>
    <n v="3.9804158474910603E-2"/>
    <n v="3.9804158474910603E-2"/>
    <n v="0"/>
    <n v="0"/>
    <n v="1"/>
    <n v="3.9804158474910603E-2"/>
    <n v="181625"/>
    <n v="32757116"/>
    <n v="69960"/>
    <n v="0"/>
    <m/>
    <m/>
    <s v="0.840"/>
    <s v="Wynca Tinyo Silicone"/>
    <m/>
    <m/>
    <n v="7229.4302830056386"/>
    <m/>
    <n v="152.565"/>
    <m/>
  </r>
  <r>
    <x v="5"/>
    <s v="MODI"/>
    <s v="Bottom Bracket Silicone"/>
    <s v="320493192000"/>
    <s v="Tatfook"/>
    <s v="Vega"/>
    <s v="Silicone"/>
    <x v="1"/>
    <x v="2"/>
    <d v="2025-01-03T00:00:00"/>
    <m/>
    <n v="3.9804158474910603E-2"/>
    <n v="3.9804158474910603E-2"/>
    <n v="0"/>
    <n v="0"/>
    <n v="1"/>
    <n v="3.9804158474910603E-2"/>
    <n v="0"/>
    <n v="32575491"/>
    <n v="69960"/>
    <n v="0"/>
    <m/>
    <m/>
    <s v="0.840"/>
    <s v="Wynca Tinyo Silicone"/>
    <m/>
    <m/>
    <n v="0"/>
    <m/>
    <n v="0"/>
    <s v="since Nov. 2024 PO uses price w/o amortisation rate, remaining capex cleaned"/>
  </r>
  <r>
    <x v="5"/>
    <s v="MODI"/>
    <s v="Bottom Bracket Silicone"/>
    <s v="320493192000"/>
    <s v="Tatfook"/>
    <s v="Vega"/>
    <s v="Silicone"/>
    <x v="1"/>
    <x v="3"/>
    <d v="2024-12-06T00:00:00"/>
    <m/>
    <n v="3.9804158474910603E-2"/>
    <n v="4.0004158474910602E-2"/>
    <n v="1.9999999999999901E-4"/>
    <n v="0"/>
    <n v="1"/>
    <n v="3.9804158474910603E-2"/>
    <n v="0"/>
    <n v="32575491"/>
    <n v="69960"/>
    <n v="63444.901800000036"/>
    <m/>
    <m/>
    <s v="0.840"/>
    <s v="Wynca Tinyo Silicone"/>
    <m/>
    <m/>
    <n v="0"/>
    <m/>
    <n v="0"/>
    <m/>
  </r>
  <r>
    <x v="5"/>
    <s v="MODI"/>
    <s v="Bottom Bracket Silicone"/>
    <s v="320493192000"/>
    <s v="Tatfook"/>
    <s v="Vega"/>
    <s v="Silicone"/>
    <x v="1"/>
    <x v="4"/>
    <d v="2024-10-24T00:00:00"/>
    <m/>
    <n v="3.9804158474910603E-2"/>
    <n v="4.0004158474910602E-2"/>
    <n v="1.9999999999999901E-4"/>
    <n v="0"/>
    <n v="1"/>
    <n v="3.9804158474910603E-2"/>
    <n v="0"/>
    <n v="32575491"/>
    <n v="69960"/>
    <n v="63444.901800000036"/>
    <m/>
    <m/>
    <s v="0.840"/>
    <s v="Wynca Tinyo Silicone"/>
    <m/>
    <m/>
    <n v="0"/>
    <m/>
    <n v="0"/>
    <m/>
  </r>
  <r>
    <x v="5"/>
    <s v="MODI"/>
    <s v="Bottom Bracket Silicone"/>
    <s v="320493192000"/>
    <s v="Tatfook"/>
    <s v="Vega"/>
    <s v="Silicone"/>
    <x v="1"/>
    <x v="5"/>
    <d v="2024-10-24T00:00:00"/>
    <m/>
    <n v="3.9804158474910603E-2"/>
    <n v="4.0004158474910602E-2"/>
    <n v="1.9999999999999901E-4"/>
    <n v="0"/>
    <n v="1"/>
    <n v="3.9804158474910603E-2"/>
    <n v="300539"/>
    <n v="32575491"/>
    <n v="69960"/>
    <n v="63444.901800000036"/>
    <m/>
    <m/>
    <s v="0.840"/>
    <s v="Wynca Tinyo Silicone"/>
    <m/>
    <m/>
    <n v="12022.809783891158"/>
    <m/>
    <n v="252.45275999999998"/>
    <m/>
  </r>
  <r>
    <x v="5"/>
    <s v="MODI"/>
    <s v="Bottom Bracket Silicone"/>
    <s v="320493192000"/>
    <s v="Tatfook"/>
    <s v="Vega"/>
    <s v="Silicone"/>
    <x v="1"/>
    <x v="6"/>
    <d v="2024-10-24T00:00:00"/>
    <m/>
    <n v="3.9804158474910603E-2"/>
    <n v="4.0004158474910602E-2"/>
    <n v="1.9999999999999901E-4"/>
    <n v="0"/>
    <n v="1"/>
    <n v="3.9804158474910603E-2"/>
    <n v="333904"/>
    <n v="32274952"/>
    <n v="69960"/>
    <n v="63505.009600000034"/>
    <m/>
    <m/>
    <s v="0.840"/>
    <s v="Wynca Tinyo Silicone"/>
    <m/>
    <m/>
    <n v="13357.54853140655"/>
    <m/>
    <n v="280.47935999999999"/>
    <m/>
  </r>
  <r>
    <x v="5"/>
    <s v="MODI"/>
    <s v="Bottom Bracket Silicone"/>
    <s v="320493192000"/>
    <s v="Tatfook"/>
    <s v="Vega"/>
    <s v="Silicone"/>
    <x v="1"/>
    <x v="7"/>
    <d v="2024-10-24T00:00:00"/>
    <m/>
    <n v="3.9804158474910603E-2"/>
    <n v="4.0004158474910602E-2"/>
    <n v="1.9999999999999901E-4"/>
    <n v="0"/>
    <n v="1"/>
    <n v="3.9804158474910603E-2"/>
    <n v="298862"/>
    <n v="31941048"/>
    <n v="69960"/>
    <n v="63571.790400000034"/>
    <m/>
    <m/>
    <s v="0.840"/>
    <s v="Wynca Tinyo Silicone"/>
    <m/>
    <m/>
    <n v="11955.722810128733"/>
    <m/>
    <n v="251.04407999999998"/>
    <m/>
  </r>
  <r>
    <x v="5"/>
    <s v="MODI"/>
    <s v="Bottom Bracket Silicone"/>
    <s v="320493192000"/>
    <s v="Tatfook"/>
    <s v="Vega"/>
    <s v="Silicone"/>
    <x v="1"/>
    <x v="8"/>
    <d v="2024-10-24T00:00:00"/>
    <m/>
    <n v="3.9804158474910603E-2"/>
    <n v="4.0004158474910602E-2"/>
    <n v="1.9999999999999901E-4"/>
    <n v="0"/>
    <n v="1"/>
    <n v="3.9804158474910603E-2"/>
    <n v="789499"/>
    <n v="31642186"/>
    <n v="69960"/>
    <n v="63631.562800000029"/>
    <m/>
    <m/>
    <s v="0.840"/>
    <s v="Wynca Tinyo Silicone"/>
    <m/>
    <m/>
    <n v="31583.243111783446"/>
    <m/>
    <n v="663.17916000000002"/>
    <m/>
  </r>
  <r>
    <x v="5"/>
    <s v="MODI"/>
    <s v="Bottom Bracket Silicone"/>
    <s v="320493192000"/>
    <s v="Tatfook"/>
    <s v="Vega"/>
    <s v="Silicone"/>
    <x v="1"/>
    <x v="9"/>
    <d v="2024-10-24T00:00:00"/>
    <m/>
    <n v="3.9804158474910603E-2"/>
    <n v="4.0004158474910602E-2"/>
    <n v="1.9999999999999901E-4"/>
    <n v="0"/>
    <n v="1"/>
    <n v="3.9804158474910603E-2"/>
    <n v="1742083"/>
    <n v="30852687"/>
    <n v="69960"/>
    <n v="63789.462600000028"/>
    <m/>
    <m/>
    <s v="0.840"/>
    <s v="Wynca Tinyo Silicone"/>
    <m/>
    <m/>
    <n v="69690.564408447681"/>
    <m/>
    <n v="1463.3497199999999"/>
    <m/>
  </r>
  <r>
    <x v="5"/>
    <s v="MODI"/>
    <s v="Bottom Bracket Silicone"/>
    <s v="320493192000"/>
    <s v="Tatfook"/>
    <s v="Vega"/>
    <s v="Silicone"/>
    <x v="1"/>
    <x v="10"/>
    <d v="2024-10-24T00:00:00"/>
    <m/>
    <n v="3.9804158474910603E-2"/>
    <n v="4.0004158474910602E-2"/>
    <n v="1.9999999999999901E-4"/>
    <n v="0"/>
    <n v="1"/>
    <n v="3.9804158474910603E-2"/>
    <n v="2697886"/>
    <n v="29110604"/>
    <n v="69960"/>
    <n v="64137.879200000025"/>
    <m/>
    <m/>
    <s v="0.840"/>
    <s v="Wynca Tinyo Silicone"/>
    <m/>
    <m/>
    <n v="107926.65909124266"/>
    <m/>
    <n v="2266.2242399999996"/>
    <m/>
  </r>
  <r>
    <x v="5"/>
    <s v="MODI"/>
    <s v="Bottom Bracket Silicone"/>
    <s v="320493192000"/>
    <s v="Tatfook"/>
    <s v="Vega"/>
    <s v="Silicone"/>
    <x v="1"/>
    <x v="11"/>
    <d v="2024-10-24T00:00:00"/>
    <m/>
    <n v="3.9804158474910603E-2"/>
    <n v="4.0004158474910602E-2"/>
    <n v="1.9999999999999901E-4"/>
    <n v="0"/>
    <n v="1"/>
    <n v="3.9804158474910603E-2"/>
    <n v="2354787"/>
    <n v="26412718"/>
    <n v="69960"/>
    <n v="64677.456400000025"/>
    <m/>
    <m/>
    <s v="0.840"/>
    <s v="Wynca Tinyo Silicone"/>
    <m/>
    <m/>
    <n v="94201.272322659308"/>
    <m/>
    <n v="1978.0210799999998"/>
    <m/>
  </r>
  <r>
    <x v="5"/>
    <s v="MODI"/>
    <s v="Bottom Bracket Silicone"/>
    <s v="320493192000"/>
    <s v="Tatfook"/>
    <s v="Vega"/>
    <s v="Silicone"/>
    <x v="1"/>
    <x v="0"/>
    <d v="2024-10-24T00:00:00"/>
    <m/>
    <n v="3.9804158474910603E-2"/>
    <n v="4.0004158474910602E-2"/>
    <n v="1.9999999999999901E-4"/>
    <n v="0"/>
    <n v="1"/>
    <n v="3.9804158474910603E-2"/>
    <n v="600000"/>
    <n v="24057931"/>
    <n v="69960"/>
    <n v="65148.413800000024"/>
    <m/>
    <m/>
    <s v="0.840"/>
    <s v="Wynca Tinyo Silicone"/>
    <m/>
    <m/>
    <n v="24002.49508494636"/>
    <m/>
    <n v="504"/>
    <m/>
  </r>
  <r>
    <x v="5"/>
    <s v="MODI"/>
    <s v="Bottom Bracket Silicone"/>
    <s v="320493192000"/>
    <s v="Tatfook"/>
    <s v="Vega"/>
    <s v="Silicone"/>
    <x v="1"/>
    <x v="1"/>
    <d v="2024-10-24T00:00:00"/>
    <m/>
    <n v="3.9804158474910603E-2"/>
    <n v="4.0004158474910602E-2"/>
    <n v="1.9999999999999901E-4"/>
    <n v="0"/>
    <n v="1"/>
    <n v="3.9804158474910603E-2"/>
    <n v="1993251"/>
    <n v="23457931"/>
    <n v="69960"/>
    <n v="65268.413800000024"/>
    <m/>
    <m/>
    <s v="0.840"/>
    <s v="Wynca Tinyo Silicone"/>
    <m/>
    <m/>
    <n v="79738.328884274029"/>
    <m/>
    <n v="1674.3308399999999"/>
    <m/>
  </r>
  <r>
    <x v="5"/>
    <s v="MODI"/>
    <s v="Bottom Bracket Silicone"/>
    <s v="320493192000"/>
    <s v="Tatfook"/>
    <s v="Vega"/>
    <s v="Silicone"/>
    <x v="2"/>
    <x v="2"/>
    <d v="2024-10-24T00:00:00"/>
    <m/>
    <n v="3.9804158474910603E-2"/>
    <n v="4.0004158474910602E-2"/>
    <n v="1.9999999999999901E-4"/>
    <n v="0"/>
    <n v="1"/>
    <n v="3.9804158474910603E-2"/>
    <n v="694468"/>
    <n v="21464680"/>
    <n v="69960"/>
    <n v="65667.064000000028"/>
    <m/>
    <m/>
    <s v="0.840"/>
    <s v="Wynca Tinyo Silicone"/>
    <m/>
    <m/>
    <n v="27781.607927754216"/>
    <m/>
    <n v="583.35311999999999"/>
    <m/>
  </r>
  <r>
    <x v="5"/>
    <s v="MODI"/>
    <s v="Bottom Bracket Silicone"/>
    <s v="320493192000"/>
    <s v="Tatfook"/>
    <s v="Vega"/>
    <s v="Silicone"/>
    <x v="2"/>
    <x v="3"/>
    <d v="2024-10-24T00:00:00"/>
    <m/>
    <n v="3.9804158474910603E-2"/>
    <n v="4.0004158474910602E-2"/>
    <n v="1.9999999999999901E-4"/>
    <n v="0"/>
    <n v="1"/>
    <n v="3.9804158474910603E-2"/>
    <n v="1942969"/>
    <n v="20770212"/>
    <n v="69960"/>
    <n v="65805.957600000023"/>
    <m/>
    <m/>
    <s v="0.840"/>
    <s v="Wynca Tinyo Silicone"/>
    <m/>
    <m/>
    <n v="77726.839787838573"/>
    <m/>
    <n v="1632.0939599999999"/>
    <m/>
  </r>
  <r>
    <x v="5"/>
    <s v="MODI"/>
    <s v="Bottom Bracket Silicone"/>
    <s v="320493192000"/>
    <s v="Tatfook"/>
    <s v="Vega"/>
    <s v="Silicone"/>
    <x v="2"/>
    <x v="4"/>
    <d v="2024-10-24T00:00:00"/>
    <m/>
    <n v="3.9804158474910603E-2"/>
    <n v="4.0004158474910602E-2"/>
    <n v="1.9999999999999901E-4"/>
    <n v="0"/>
    <n v="1"/>
    <n v="3.9804158474910603E-2"/>
    <n v="2229629"/>
    <n v="18827243"/>
    <n v="69960"/>
    <n v="66194.551400000026"/>
    <m/>
    <m/>
    <s v="0.840"/>
    <s v="Wynca Tinyo Silicone"/>
    <m/>
    <m/>
    <n v="89194.431856256444"/>
    <m/>
    <n v="1872.8883599999999"/>
    <m/>
  </r>
  <r>
    <x v="5"/>
    <s v="MODI"/>
    <s v="Bottom Bracket Silicone"/>
    <s v="320493192000"/>
    <s v="Tatfook"/>
    <s v="Vega"/>
    <s v="Silicone"/>
    <x v="2"/>
    <x v="5"/>
    <d v="2024-10-24T00:00:00"/>
    <m/>
    <n v="3.9804158474910603E-2"/>
    <n v="4.0004158474910602E-2"/>
    <n v="1.9999999999999901E-4"/>
    <n v="0"/>
    <n v="1"/>
    <n v="3.9804158474910603E-2"/>
    <n v="4632774"/>
    <n v="16597614"/>
    <n v="69960"/>
    <n v="66640.477200000023"/>
    <m/>
    <m/>
    <s v="0.840"/>
    <s v="Wynca Tinyo Silicone"/>
    <m/>
    <m/>
    <n v="185330.22527444549"/>
    <m/>
    <n v="3891.5301599999998"/>
    <m/>
  </r>
  <r>
    <x v="5"/>
    <s v="MODI"/>
    <s v="Bottom Bracket Silicone"/>
    <s v="320493192000"/>
    <s v="Tatfook"/>
    <s v="Vega"/>
    <s v="Silicone"/>
    <x v="2"/>
    <x v="6"/>
    <d v="2024-10-24T00:00:00"/>
    <m/>
    <n v="3.9804158474910603E-2"/>
    <n v="4.0004158474910602E-2"/>
    <n v="1.9999999999999901E-4"/>
    <n v="0"/>
    <n v="1"/>
    <n v="3.9804158474910603E-2"/>
    <n v="7214509"/>
    <n v="11964840"/>
    <n v="69960"/>
    <n v="67567.032000000007"/>
    <m/>
    <m/>
    <s v="0.840"/>
    <s v="Wynca Tinyo Silicone"/>
    <m/>
    <m/>
    <n v="288610.3613546688"/>
    <m/>
    <n v="6060.1875599999994"/>
    <m/>
  </r>
  <r>
    <x v="5"/>
    <s v="MODI"/>
    <s v="Bottom Bracket Silicone"/>
    <s v="320493192000"/>
    <s v="Tatfook"/>
    <s v="Vega"/>
    <s v="Silicone"/>
    <x v="2"/>
    <x v="7"/>
    <d v="2024-10-24T00:00:00"/>
    <m/>
    <n v="3.9804158474910603E-2"/>
    <n v="4.0004158474910602E-2"/>
    <n v="1.9999999999999901E-4"/>
    <n v="0"/>
    <n v="1"/>
    <n v="3.9804158474910603E-2"/>
    <n v="2357331"/>
    <n v="4750331"/>
    <n v="69960"/>
    <n v="69009.933799999999"/>
    <m/>
    <m/>
    <s v="0.840"/>
    <s v="Wynca Tinyo Silicone"/>
    <m/>
    <m/>
    <n v="94303.042901819485"/>
    <m/>
    <n v="1980.15804"/>
    <m/>
  </r>
  <r>
    <x v="5"/>
    <s v="MODI"/>
    <s v="Bottom Bracket Silicone"/>
    <s v="320493192000"/>
    <s v="Tatfook"/>
    <s v="Vega"/>
    <s v="Silicone"/>
    <x v="2"/>
    <x v="8"/>
    <d v="2024-10-24T00:00:00"/>
    <m/>
    <n v="3.9804158474910603E-2"/>
    <n v="4.0004158474910602E-2"/>
    <n v="1.9999999999999901E-4"/>
    <n v="0"/>
    <n v="1"/>
    <n v="3.9804158474910603E-2"/>
    <n v="2188000"/>
    <n v="2393000"/>
    <n v="69960"/>
    <n v="69481.400000000009"/>
    <m/>
    <m/>
    <s v="0.840"/>
    <s v="Wynca Tinyo Silicone"/>
    <m/>
    <m/>
    <n v="87529.09874310439"/>
    <m/>
    <n v="1837.92"/>
    <m/>
  </r>
  <r>
    <x v="5"/>
    <s v="MODI"/>
    <s v="Bottom Bracket Silicone"/>
    <s v="320493192000"/>
    <s v="Tatfook"/>
    <s v="Vega"/>
    <s v="Silicone"/>
    <x v="2"/>
    <x v="9"/>
    <d v="2024-10-24T00:00:00"/>
    <m/>
    <n v="3.9804158474910603E-2"/>
    <n v="4.0004158474910602E-2"/>
    <n v="1.9999999999999901E-4"/>
    <n v="0"/>
    <n v="1"/>
    <n v="3.9804158474910603E-2"/>
    <n v="205000"/>
    <n v="205000"/>
    <n v="69960"/>
    <n v="69919"/>
    <m/>
    <m/>
    <s v="0.840"/>
    <s v="Wynca Tinyo Silicone"/>
    <m/>
    <m/>
    <n v="8200.852487356673"/>
    <m/>
    <n v="172.2"/>
    <m/>
  </r>
  <r>
    <x v="5"/>
    <s v="MODI"/>
    <s v="Mic Sensor Silicone"/>
    <s v="320493193000"/>
    <s v="Tatfook"/>
    <s v="Vega"/>
    <s v="Silicone"/>
    <x v="0"/>
    <x v="0"/>
    <d v="2025-03-06T00:00:00"/>
    <m/>
    <n v="4.6564342329950402E-2"/>
    <n v="4.6564342329950402E-2"/>
    <n v="0"/>
    <n v="0"/>
    <n v="1"/>
    <n v="4.6564342329950402E-2"/>
    <n v="130404"/>
    <n v="31444382"/>
    <n v="82680"/>
    <n v="0"/>
    <m/>
    <m/>
    <s v="0.951"/>
    <s v="Wynca Tinyo Silicone"/>
    <m/>
    <m/>
    <n v="6072.1764971948523"/>
    <m/>
    <n v="124.01420399999999"/>
    <m/>
  </r>
  <r>
    <x v="5"/>
    <s v="MODI"/>
    <s v="Mic Sensor Silicone"/>
    <s v="320493193000"/>
    <s v="Tatfook"/>
    <s v="Vega"/>
    <s v="Silicone"/>
    <x v="0"/>
    <x v="1"/>
    <d v="2025-02-11T00:00:00"/>
    <m/>
    <n v="4.6564342329950402E-2"/>
    <n v="4.6564342329950402E-2"/>
    <n v="0"/>
    <n v="0"/>
    <n v="1"/>
    <n v="4.6564342329950402E-2"/>
    <n v="181625"/>
    <n v="31313978"/>
    <n v="82680"/>
    <n v="0"/>
    <m/>
    <m/>
    <s v="0.951"/>
    <s v="Wynca Tinyo Silicone"/>
    <m/>
    <m/>
    <n v="8457.2486756772414"/>
    <m/>
    <n v="172.72537500000001"/>
    <m/>
  </r>
  <r>
    <x v="5"/>
    <s v="MODI"/>
    <s v="Mic Sensor Silicone"/>
    <s v="320493193000"/>
    <s v="Tatfook"/>
    <s v="Vega"/>
    <s v="Silicone"/>
    <x v="1"/>
    <x v="2"/>
    <d v="2025-01-03T00:00:00"/>
    <m/>
    <n v="4.6564342329950402E-2"/>
    <n v="4.6564342329950402E-2"/>
    <n v="0"/>
    <n v="0"/>
    <n v="1"/>
    <n v="4.6564342329950402E-2"/>
    <n v="0"/>
    <n v="31132353"/>
    <n v="82680"/>
    <n v="0"/>
    <m/>
    <m/>
    <s v="0.951"/>
    <s v="Wynca Tinyo Silicone"/>
    <m/>
    <m/>
    <n v="0"/>
    <m/>
    <n v="0"/>
    <s v="since Nov. 2024 PO uses price w/o amortisation rate, remaining capex cleaned"/>
  </r>
  <r>
    <x v="5"/>
    <s v="MODI"/>
    <s v="Mic Sensor Silicone"/>
    <s v="320493193000"/>
    <s v="Tatfook"/>
    <s v="Vega"/>
    <s v="Silicone"/>
    <x v="1"/>
    <x v="3"/>
    <d v="2024-12-06T00:00:00"/>
    <m/>
    <n v="4.6564342329950402E-2"/>
    <n v="4.6864342329950397E-2"/>
    <n v="3.0000000000000198E-4"/>
    <n v="0"/>
    <n v="1"/>
    <n v="4.6564342329950402E-2"/>
    <n v="25000"/>
    <n v="31132353"/>
    <n v="82680"/>
    <n v="73340.294099999941"/>
    <m/>
    <m/>
    <s v="0.951"/>
    <s v="Wynca Tinyo Silicone"/>
    <m/>
    <m/>
    <n v="1171.6085582487599"/>
    <m/>
    <n v="23.774999999999999"/>
    <m/>
  </r>
  <r>
    <x v="5"/>
    <s v="MODI"/>
    <s v="Mic Sensor Silicone"/>
    <s v="320493193000"/>
    <s v="Tatfook"/>
    <s v="Vega"/>
    <s v="Silicone"/>
    <x v="1"/>
    <x v="4"/>
    <d v="2024-10-24T00:00:00"/>
    <m/>
    <n v="4.6564342329950402E-2"/>
    <n v="4.6864342329950397E-2"/>
    <n v="3.0000000000000198E-4"/>
    <n v="0"/>
    <n v="1"/>
    <n v="4.6564342329950402E-2"/>
    <n v="25000"/>
    <n v="31107353"/>
    <n v="82680"/>
    <n v="73347.794099999941"/>
    <m/>
    <m/>
    <s v="0.951"/>
    <s v="Wynca Tinyo Silicone"/>
    <m/>
    <m/>
    <n v="1171.6085582487599"/>
    <m/>
    <n v="23.774999999999999"/>
    <m/>
  </r>
  <r>
    <x v="5"/>
    <s v="MODI"/>
    <s v="Mic Sensor Silicone"/>
    <s v="320493193000"/>
    <s v="Tatfook"/>
    <s v="Vega"/>
    <s v="Silicone"/>
    <x v="1"/>
    <x v="5"/>
    <d v="2024-10-24T00:00:00"/>
    <m/>
    <n v="4.6564342329950402E-2"/>
    <n v="4.6864342329950397E-2"/>
    <n v="3.0000000000000198E-4"/>
    <n v="0"/>
    <n v="1"/>
    <n v="4.6564342329950402E-2"/>
    <n v="324204"/>
    <n v="31082353"/>
    <n v="82680"/>
    <n v="73355.294099999941"/>
    <m/>
    <m/>
    <s v="0.951"/>
    <s v="Wynca Tinyo Silicone"/>
    <m/>
    <m/>
    <n v="15193.607240739238"/>
    <m/>
    <n v="308.31800399999997"/>
    <m/>
  </r>
  <r>
    <x v="5"/>
    <s v="MODI"/>
    <s v="Mic Sensor Silicone"/>
    <s v="320493193000"/>
    <s v="Tatfook"/>
    <s v="Vega"/>
    <s v="Silicone"/>
    <x v="1"/>
    <x v="6"/>
    <d v="2024-10-24T00:00:00"/>
    <m/>
    <n v="4.6564342329950402E-2"/>
    <n v="4.6864342329950397E-2"/>
    <n v="3.0000000000000198E-4"/>
    <n v="0"/>
    <n v="1"/>
    <n v="4.6564342329950402E-2"/>
    <n v="303891"/>
    <n v="30758149"/>
    <n v="82680"/>
    <n v="73452.555299999935"/>
    <m/>
    <m/>
    <s v="0.951"/>
    <s v="Wynca Tinyo Silicone"/>
    <m/>
    <m/>
    <n v="14241.651854990956"/>
    <m/>
    <n v="289.00034099999999"/>
    <m/>
  </r>
  <r>
    <x v="5"/>
    <s v="MODI"/>
    <s v="Mic Sensor Silicone"/>
    <s v="320493193000"/>
    <s v="Tatfook"/>
    <s v="Vega"/>
    <s v="Silicone"/>
    <x v="1"/>
    <x v="7"/>
    <d v="2024-10-24T00:00:00"/>
    <m/>
    <n v="4.6564342329950402E-2"/>
    <n v="4.6864342329950397E-2"/>
    <n v="3.0000000000000198E-4"/>
    <n v="0"/>
    <n v="1"/>
    <n v="4.6564342329950402E-2"/>
    <n v="313316"/>
    <n v="30454258"/>
    <n v="82680"/>
    <n v="73543.722599999935"/>
    <m/>
    <m/>
    <s v="0.951"/>
    <s v="Wynca Tinyo Silicone"/>
    <m/>
    <m/>
    <n v="14683.348281450739"/>
    <m/>
    <n v="297.96351600000003"/>
    <m/>
  </r>
  <r>
    <x v="5"/>
    <s v="MODI"/>
    <s v="Mic Sensor Silicone"/>
    <s v="320493193000"/>
    <s v="Tatfook"/>
    <s v="Vega"/>
    <s v="Silicone"/>
    <x v="1"/>
    <x v="8"/>
    <d v="2024-10-24T00:00:00"/>
    <m/>
    <n v="4.6564342329950402E-2"/>
    <n v="4.6864342329950397E-2"/>
    <n v="3.0000000000000198E-4"/>
    <n v="0"/>
    <n v="1"/>
    <n v="4.6564342329950402E-2"/>
    <n v="821999"/>
    <n v="30140942"/>
    <n v="82680"/>
    <n v="73637.717399999936"/>
    <m/>
    <m/>
    <s v="0.951"/>
    <s v="Wynca Tinyo Silicone"/>
    <m/>
    <m/>
    <n v="38522.442530876899"/>
    <m/>
    <n v="781.72104899999999"/>
    <m/>
  </r>
  <r>
    <x v="5"/>
    <s v="MODI"/>
    <s v="Mic Sensor Silicone"/>
    <s v="320493193000"/>
    <s v="Tatfook"/>
    <s v="Vega"/>
    <s v="Silicone"/>
    <x v="1"/>
    <x v="9"/>
    <d v="2024-10-24T00:00:00"/>
    <m/>
    <n v="4.6564342329950402E-2"/>
    <n v="4.6864342329950397E-2"/>
    <n v="3.0000000000000198E-4"/>
    <n v="0"/>
    <n v="1"/>
    <n v="4.6564342329950402E-2"/>
    <n v="1677083"/>
    <n v="29318943"/>
    <n v="82680"/>
    <n v="73884.317099999942"/>
    <m/>
    <m/>
    <s v="0.951"/>
    <s v="Wynca Tinyo Silicone"/>
    <m/>
    <m/>
    <n v="78595.391827740197"/>
    <m/>
    <n v="1594.905933"/>
    <m/>
  </r>
  <r>
    <x v="5"/>
    <s v="MODI"/>
    <s v="Mic Sensor Silicone"/>
    <s v="320493193000"/>
    <s v="Tatfook"/>
    <s v="Vega"/>
    <s v="Silicone"/>
    <x v="1"/>
    <x v="10"/>
    <d v="2024-10-24T00:00:00"/>
    <m/>
    <n v="4.6564342329950402E-2"/>
    <n v="4.6864342329950397E-2"/>
    <n v="3.0000000000000198E-4"/>
    <n v="0"/>
    <n v="1"/>
    <n v="4.6564342329950402E-2"/>
    <n v="2629408"/>
    <n v="27641860"/>
    <n v="82680"/>
    <n v="74387.441999999952"/>
    <m/>
    <m/>
    <s v="0.951"/>
    <s v="Wynca Tinyo Silicone"/>
    <m/>
    <m/>
    <n v="123225.47663711022"/>
    <m/>
    <n v="2500.567008"/>
    <m/>
  </r>
  <r>
    <x v="5"/>
    <s v="MODI"/>
    <s v="Mic Sensor Silicone"/>
    <s v="320493193000"/>
    <s v="Tatfook"/>
    <s v="Vega"/>
    <s v="Silicone"/>
    <x v="1"/>
    <x v="11"/>
    <d v="2024-10-24T00:00:00"/>
    <m/>
    <n v="4.6564342329950402E-2"/>
    <n v="4.6864342329950397E-2"/>
    <n v="3.0000000000000198E-4"/>
    <n v="0"/>
    <n v="1"/>
    <n v="4.6564342329950402E-2"/>
    <n v="2185073"/>
    <n v="25012452"/>
    <n v="82680"/>
    <n v="75176.264399999956"/>
    <m/>
    <m/>
    <s v="0.951"/>
    <s v="Wynca Tinyo Silicone"/>
    <m/>
    <m/>
    <n v="102402.0090879317"/>
    <m/>
    <n v="2078.0044229999999"/>
    <m/>
  </r>
  <r>
    <x v="5"/>
    <s v="MODI"/>
    <s v="Mic Sensor Silicone"/>
    <s v="320493193000"/>
    <s v="Tatfook"/>
    <s v="Vega"/>
    <s v="Silicone"/>
    <x v="1"/>
    <x v="0"/>
    <d v="2024-10-24T00:00:00"/>
    <m/>
    <n v="4.6564342329950402E-2"/>
    <n v="4.6864342329950397E-2"/>
    <n v="3.0000000000000198E-4"/>
    <n v="0"/>
    <n v="1"/>
    <n v="4.6564342329950402E-2"/>
    <n v="600000"/>
    <n v="22827379"/>
    <n v="82680"/>
    <n v="75831.786299999949"/>
    <m/>
    <m/>
    <s v="0.951"/>
    <s v="Wynca Tinyo Silicone"/>
    <m/>
    <m/>
    <n v="28118.605397970237"/>
    <m/>
    <n v="570.6"/>
    <m/>
  </r>
  <r>
    <x v="5"/>
    <s v="MODI"/>
    <s v="Mic Sensor Silicone"/>
    <s v="320493193000"/>
    <s v="Tatfook"/>
    <s v="Vega"/>
    <s v="Silicone"/>
    <x v="1"/>
    <x v="1"/>
    <d v="2024-10-24T00:00:00"/>
    <m/>
    <n v="4.6564342329950402E-2"/>
    <n v="4.6864342329950397E-2"/>
    <n v="3.0000000000000198E-4"/>
    <n v="0"/>
    <n v="1"/>
    <n v="4.6564342329950402E-2"/>
    <n v="1990687"/>
    <n v="22227379"/>
    <n v="82680"/>
    <n v="76011.786299999949"/>
    <m/>
    <m/>
    <s v="0.951"/>
    <s v="Wynca Tinyo Silicone"/>
    <m/>
    <m/>
    <n v="93292.237039781961"/>
    <m/>
    <n v="1893.1433369999997"/>
    <m/>
  </r>
  <r>
    <x v="5"/>
    <s v="MODI"/>
    <s v="Mic Sensor Silicone"/>
    <s v="320493193000"/>
    <s v="Tatfook"/>
    <s v="Vega"/>
    <s v="Silicone"/>
    <x v="2"/>
    <x v="2"/>
    <d v="2024-10-24T00:00:00"/>
    <m/>
    <n v="4.6564342329950402E-2"/>
    <n v="4.6864342329950397E-2"/>
    <n v="3.0000000000000198E-4"/>
    <n v="0"/>
    <n v="1"/>
    <n v="4.6564342329950402E-2"/>
    <n v="800000"/>
    <n v="20236692"/>
    <n v="82680"/>
    <n v="76608.992399999959"/>
    <m/>
    <m/>
    <s v="0.951"/>
    <s v="Wynca Tinyo Silicone"/>
    <m/>
    <m/>
    <n v="37491.473863960317"/>
    <m/>
    <n v="760.8"/>
    <m/>
  </r>
  <r>
    <x v="5"/>
    <s v="MODI"/>
    <s v="Mic Sensor Silicone"/>
    <s v="320493193000"/>
    <s v="Tatfook"/>
    <s v="Vega"/>
    <s v="Silicone"/>
    <x v="2"/>
    <x v="3"/>
    <d v="2024-10-24T00:00:00"/>
    <m/>
    <n v="4.6564342329950402E-2"/>
    <n v="4.6864342329950397E-2"/>
    <n v="3.0000000000000198E-4"/>
    <n v="0"/>
    <n v="1"/>
    <n v="4.6564342329950402E-2"/>
    <n v="1847881"/>
    <n v="19436692"/>
    <n v="82680"/>
    <n v="76848.992399999959"/>
    <m/>
    <m/>
    <s v="0.951"/>
    <s v="Wynca Tinyo Silicone"/>
    <m/>
    <m/>
    <n v="86599.727769011064"/>
    <m/>
    <n v="1757.3348309999999"/>
    <m/>
  </r>
  <r>
    <x v="5"/>
    <s v="MODI"/>
    <s v="Mic Sensor Silicone"/>
    <s v="320493193000"/>
    <s v="Tatfook"/>
    <s v="Vega"/>
    <s v="Silicone"/>
    <x v="2"/>
    <x v="4"/>
    <d v="2024-10-24T00:00:00"/>
    <m/>
    <n v="4.6564342329950402E-2"/>
    <n v="4.6864342329950397E-2"/>
    <n v="3.0000000000000198E-4"/>
    <n v="0"/>
    <n v="1"/>
    <n v="4.6564342329950402E-2"/>
    <n v="1900000"/>
    <n v="17588811"/>
    <n v="82680"/>
    <n v="77403.35669999996"/>
    <m/>
    <m/>
    <s v="0.951"/>
    <s v="Wynca Tinyo Silicone"/>
    <m/>
    <m/>
    <n v="89042.250426905754"/>
    <m/>
    <n v="1806.9"/>
    <m/>
  </r>
  <r>
    <x v="5"/>
    <s v="MODI"/>
    <s v="Mic Sensor Silicone"/>
    <s v="320493193000"/>
    <s v="Tatfook"/>
    <s v="Vega"/>
    <s v="Silicone"/>
    <x v="2"/>
    <x v="5"/>
    <d v="2024-10-24T00:00:00"/>
    <m/>
    <n v="4.6564342329950402E-2"/>
    <n v="4.6864342329950397E-2"/>
    <n v="3.0000000000000198E-4"/>
    <n v="0"/>
    <n v="1"/>
    <n v="4.6564342329950402E-2"/>
    <n v="4150000"/>
    <n v="15688811"/>
    <n v="82680"/>
    <n v="77973.356699999975"/>
    <m/>
    <m/>
    <s v="0.951"/>
    <s v="Wynca Tinyo Silicone"/>
    <m/>
    <m/>
    <n v="194487.02066929414"/>
    <m/>
    <n v="3946.65"/>
    <m/>
  </r>
  <r>
    <x v="5"/>
    <s v="MODI"/>
    <s v="Mic Sensor Silicone"/>
    <s v="320493193000"/>
    <s v="Tatfook"/>
    <s v="Vega"/>
    <s v="Silicone"/>
    <x v="2"/>
    <x v="6"/>
    <d v="2024-10-24T00:00:00"/>
    <m/>
    <n v="4.6564342329950402E-2"/>
    <n v="4.6864342329950397E-2"/>
    <n v="3.0000000000000198E-4"/>
    <n v="0"/>
    <n v="1"/>
    <n v="4.6564342329950402E-2"/>
    <n v="6574854"/>
    <n v="11538811"/>
    <n v="82680"/>
    <n v="79218.356699999975"/>
    <m/>
    <m/>
    <s v="0.951"/>
    <s v="Wynca Tinyo Silicone"/>
    <m/>
    <m/>
    <n v="308126.20862544369"/>
    <m/>
    <n v="6252.686154"/>
    <m/>
  </r>
  <r>
    <x v="5"/>
    <s v="MODI"/>
    <s v="Mic Sensor Silicone"/>
    <s v="320493193000"/>
    <s v="Tatfook"/>
    <s v="Vega"/>
    <s v="Silicone"/>
    <x v="2"/>
    <x v="7"/>
    <d v="2024-10-24T00:00:00"/>
    <m/>
    <n v="4.6564342329950402E-2"/>
    <n v="4.6864342329950397E-2"/>
    <n v="3.0000000000000198E-4"/>
    <n v="0"/>
    <n v="1"/>
    <n v="4.6564342329950402E-2"/>
    <n v="2535957"/>
    <n v="4963957"/>
    <n v="82680"/>
    <n v="81190.81289999999"/>
    <m/>
    <m/>
    <s v="0.951"/>
    <s v="Wynca Tinyo Silicone"/>
    <m/>
    <m/>
    <n v="118845.95698203401"/>
    <m/>
    <n v="2411.695107"/>
    <m/>
  </r>
  <r>
    <x v="5"/>
    <s v="MODI"/>
    <s v="Mic Sensor Silicone"/>
    <s v="320493193000"/>
    <s v="Tatfook"/>
    <s v="Vega"/>
    <s v="Silicone"/>
    <x v="2"/>
    <x v="8"/>
    <d v="2024-10-24T00:00:00"/>
    <m/>
    <n v="4.6564342329950402E-2"/>
    <n v="4.6864342329950397E-2"/>
    <n v="3.0000000000000198E-4"/>
    <n v="0"/>
    <n v="1"/>
    <n v="4.6564342329950402E-2"/>
    <n v="2318000"/>
    <n v="2428000"/>
    <n v="82680"/>
    <n v="81951.599999999991"/>
    <m/>
    <m/>
    <s v="0.951"/>
    <s v="Wynca Tinyo Silicone"/>
    <m/>
    <m/>
    <n v="108631.54552082502"/>
    <m/>
    <n v="2204.4180000000001"/>
    <m/>
  </r>
  <r>
    <x v="5"/>
    <s v="MODI"/>
    <s v="Mic Sensor Silicone"/>
    <s v="320493193000"/>
    <s v="Tatfook"/>
    <s v="Vega"/>
    <s v="Silicone"/>
    <x v="2"/>
    <x v="9"/>
    <d v="2024-10-24T00:00:00"/>
    <m/>
    <n v="4.6564342329950402E-2"/>
    <n v="4.6864342329950397E-2"/>
    <n v="3.0000000000000198E-4"/>
    <n v="0"/>
    <n v="1"/>
    <n v="4.6564342329950402E-2"/>
    <n v="110000"/>
    <n v="110000"/>
    <n v="82680"/>
    <n v="82647"/>
    <m/>
    <m/>
    <s v="0.951"/>
    <s v="Wynca Tinyo Silicone"/>
    <m/>
    <m/>
    <n v="5155.0776562945439"/>
    <m/>
    <n v="104.61"/>
    <m/>
  </r>
  <r>
    <x v="5"/>
    <s v="MODI"/>
    <s v="slider Silicone"/>
    <s v="320493194000"/>
    <s v="Tatfook"/>
    <s v="Vega"/>
    <s v="Silicone"/>
    <x v="0"/>
    <x v="0"/>
    <d v="2025-03-06T00:00:00"/>
    <m/>
    <n v="1.76842794830924E-2"/>
    <n v="1.76842794830924E-2"/>
    <n v="0"/>
    <n v="0"/>
    <n v="1"/>
    <n v="1.76842794830924E-2"/>
    <n v="0"/>
    <n v="10824797"/>
    <n v="26500"/>
    <n v="26500"/>
    <m/>
    <m/>
    <s v="0.309"/>
    <s v="Wynca Tinyo Silicone"/>
    <m/>
    <m/>
    <n v="0"/>
    <m/>
    <m/>
    <m/>
  </r>
  <r>
    <x v="5"/>
    <s v="MODI"/>
    <s v="slider Silicone"/>
    <s v="320493194000"/>
    <s v="Tatfook"/>
    <s v="Vega"/>
    <s v="Silicone"/>
    <x v="0"/>
    <x v="1"/>
    <d v="2025-02-11T00:00:00"/>
    <m/>
    <n v="1.76842794830924E-2"/>
    <n v="1.76842794830924E-2"/>
    <n v="0"/>
    <n v="0"/>
    <n v="1"/>
    <n v="1.76842794830924E-2"/>
    <n v="0"/>
    <n v="10824797"/>
    <n v="26500"/>
    <n v="26500"/>
    <m/>
    <m/>
    <s v="0.309"/>
    <s v="Wynca Tinyo Silicone"/>
    <m/>
    <m/>
    <n v="0"/>
    <m/>
    <m/>
    <m/>
  </r>
  <r>
    <x v="5"/>
    <s v="MODI"/>
    <s v="slider Silicone"/>
    <s v="320493194000"/>
    <s v="Tatfook"/>
    <s v="Vega"/>
    <s v="Silicone"/>
    <x v="1"/>
    <x v="2"/>
    <d v="2025-01-03T00:00:00"/>
    <m/>
    <n v="1.76842794830924E-2"/>
    <n v="1.76842794830924E-2"/>
    <n v="0"/>
    <n v="0"/>
    <n v="1"/>
    <n v="1.76842794830924E-2"/>
    <n v="0"/>
    <n v="10824797"/>
    <n v="26500"/>
    <n v="26500"/>
    <m/>
    <m/>
    <s v="0.309"/>
    <s v="Wynca Tinyo Silicone"/>
    <m/>
    <m/>
    <n v="0"/>
    <m/>
    <m/>
    <s v="since Nov. 2024 PO uses price w/o amortisation rate, remaining capex cleaned"/>
  </r>
  <r>
    <x v="5"/>
    <s v="MODI"/>
    <s v="slider Silicone"/>
    <s v="320493194000"/>
    <s v="Tatfook"/>
    <s v="Vega"/>
    <s v="Silicone"/>
    <x v="1"/>
    <x v="3"/>
    <d v="2024-12-06T00:00:00"/>
    <m/>
    <n v="1.76842794830924E-2"/>
    <n v="1.7784279483092399E-2"/>
    <n v="9.9999999999999395E-5"/>
    <n v="0"/>
    <n v="1"/>
    <n v="1.76842794830924E-2"/>
    <n v="0"/>
    <n v="10824797"/>
    <n v="26500"/>
    <n v="25417.520300000007"/>
    <m/>
    <m/>
    <s v="0.309"/>
    <s v="Wynca Tinyo Silicone"/>
    <m/>
    <m/>
    <n v="0"/>
    <m/>
    <n v="0"/>
    <m/>
  </r>
  <r>
    <x v="5"/>
    <s v="MODI"/>
    <s v="slider Silicone"/>
    <s v="320493194000"/>
    <s v="Tatfook"/>
    <s v="Vega"/>
    <s v="Silicone"/>
    <x v="1"/>
    <x v="4"/>
    <d v="2024-10-24T00:00:00"/>
    <m/>
    <n v="1.76842794830924E-2"/>
    <n v="1.7784279483092399E-2"/>
    <n v="9.9999999999999395E-5"/>
    <n v="0"/>
    <n v="1"/>
    <n v="1.76842794830924E-2"/>
    <n v="0"/>
    <n v="10824797"/>
    <n v="26500"/>
    <n v="25417.520300000007"/>
    <m/>
    <m/>
    <s v="0.309"/>
    <s v="Wynca Tinyo Silicone"/>
    <m/>
    <m/>
    <n v="0"/>
    <m/>
    <n v="0"/>
    <m/>
  </r>
  <r>
    <x v="5"/>
    <s v="MODI"/>
    <s v="slider Silicone"/>
    <s v="320493194000"/>
    <s v="Tatfook"/>
    <s v="Vega"/>
    <s v="Silicone"/>
    <x v="1"/>
    <x v="5"/>
    <d v="2024-10-24T00:00:00"/>
    <m/>
    <n v="1.76842794830924E-2"/>
    <n v="1.7784279483092399E-2"/>
    <n v="9.9999999999999395E-5"/>
    <n v="0"/>
    <n v="1"/>
    <n v="1.76842794830924E-2"/>
    <n v="0"/>
    <n v="10824797"/>
    <n v="26500"/>
    <n v="25417.520300000007"/>
    <m/>
    <m/>
    <s v="0.309"/>
    <s v="Wynca Tinyo Silicone"/>
    <m/>
    <m/>
    <n v="0"/>
    <m/>
    <n v="0"/>
    <m/>
  </r>
  <r>
    <x v="5"/>
    <s v="MODI"/>
    <s v="slider Silicone"/>
    <s v="320493194000"/>
    <s v="Tatfook"/>
    <s v="Vega"/>
    <s v="Silicone"/>
    <x v="1"/>
    <x v="6"/>
    <d v="2024-10-24T00:00:00"/>
    <m/>
    <n v="1.76842794830924E-2"/>
    <n v="1.7784279483092399E-2"/>
    <n v="9.9999999999999395E-5"/>
    <n v="0"/>
    <n v="1"/>
    <n v="1.76842794830924E-2"/>
    <n v="0"/>
    <n v="10824797"/>
    <n v="26500"/>
    <n v="25417.520300000007"/>
    <m/>
    <m/>
    <s v="0.309"/>
    <s v="Wynca Tinyo Silicone"/>
    <m/>
    <m/>
    <n v="0"/>
    <m/>
    <n v="0"/>
    <m/>
  </r>
  <r>
    <x v="5"/>
    <s v="MODI"/>
    <s v="slider Silicone"/>
    <s v="320493194000"/>
    <s v="Tatfook"/>
    <s v="Vega"/>
    <s v="Silicone"/>
    <x v="1"/>
    <x v="7"/>
    <d v="2024-10-24T00:00:00"/>
    <m/>
    <n v="1.76842794830924E-2"/>
    <n v="1.7784279483092399E-2"/>
    <n v="9.9999999999999395E-5"/>
    <n v="0"/>
    <n v="1"/>
    <n v="1.76842794830924E-2"/>
    <n v="0"/>
    <n v="10824797"/>
    <n v="26500"/>
    <n v="25417.520300000007"/>
    <m/>
    <m/>
    <s v="0.309"/>
    <s v="Wynca Tinyo Silicone"/>
    <m/>
    <m/>
    <n v="0"/>
    <m/>
    <n v="0"/>
    <m/>
  </r>
  <r>
    <x v="5"/>
    <s v="MODI"/>
    <s v="slider Silicone"/>
    <s v="320493194000"/>
    <s v="Tatfook"/>
    <s v="Vega"/>
    <s v="Silicone"/>
    <x v="1"/>
    <x v="8"/>
    <d v="2024-10-24T00:00:00"/>
    <m/>
    <n v="1.76842794830924E-2"/>
    <n v="1.7784279483092399E-2"/>
    <n v="9.9999999999999395E-5"/>
    <n v="0"/>
    <n v="1"/>
    <n v="1.76842794830924E-2"/>
    <n v="0"/>
    <n v="10824797"/>
    <n v="26500"/>
    <n v="25417.520300000007"/>
    <m/>
    <m/>
    <s v="0.309"/>
    <s v="Wynca Tinyo Silicone"/>
    <m/>
    <m/>
    <n v="0"/>
    <m/>
    <n v="0"/>
    <m/>
  </r>
  <r>
    <x v="5"/>
    <s v="MODI"/>
    <s v="slider Silicone"/>
    <s v="320493194000"/>
    <s v="Tatfook"/>
    <s v="Vega"/>
    <s v="Silicone"/>
    <x v="1"/>
    <x v="9"/>
    <d v="2024-10-24T00:00:00"/>
    <m/>
    <n v="1.76842794830924E-2"/>
    <n v="1.7784279483092399E-2"/>
    <n v="9.9999999999999395E-5"/>
    <n v="0"/>
    <n v="1"/>
    <n v="1.76842794830924E-2"/>
    <n v="0"/>
    <n v="10824797"/>
    <n v="26500"/>
    <n v="25417.520300000007"/>
    <m/>
    <m/>
    <s v="0.309"/>
    <s v="Wynca Tinyo Silicone"/>
    <m/>
    <m/>
    <n v="0"/>
    <m/>
    <n v="0"/>
    <m/>
  </r>
  <r>
    <x v="5"/>
    <s v="MODI"/>
    <s v="slider Silicone"/>
    <s v="320493194000"/>
    <s v="Tatfook"/>
    <s v="Vega"/>
    <s v="Silicone"/>
    <x v="1"/>
    <x v="10"/>
    <d v="2024-10-24T00:00:00"/>
    <m/>
    <n v="1.76842794830924E-2"/>
    <n v="1.7784279483092399E-2"/>
    <n v="9.9999999999999395E-5"/>
    <n v="0"/>
    <n v="1"/>
    <n v="1.76842794830924E-2"/>
    <n v="0"/>
    <n v="10824797"/>
    <n v="26500"/>
    <n v="25417.520300000007"/>
    <m/>
    <m/>
    <s v="0.309"/>
    <s v="Wynca Tinyo Silicone"/>
    <m/>
    <m/>
    <n v="0"/>
    <m/>
    <n v="0"/>
    <m/>
  </r>
  <r>
    <x v="5"/>
    <s v="MODI"/>
    <s v="slider Silicone"/>
    <s v="320493194000"/>
    <s v="Tatfook"/>
    <s v="Vega"/>
    <s v="Silicone"/>
    <x v="1"/>
    <x v="11"/>
    <d v="2024-10-24T00:00:00"/>
    <m/>
    <n v="1.76842794830924E-2"/>
    <n v="1.7784279483092399E-2"/>
    <n v="9.9999999999999395E-5"/>
    <n v="0"/>
    <n v="1"/>
    <n v="1.76842794830924E-2"/>
    <n v="0"/>
    <n v="10824797"/>
    <n v="26500"/>
    <n v="25417.520300000007"/>
    <m/>
    <m/>
    <s v="0.309"/>
    <s v="Wynca Tinyo Silicone"/>
    <m/>
    <m/>
    <n v="0"/>
    <m/>
    <n v="0"/>
    <m/>
  </r>
  <r>
    <x v="5"/>
    <s v="MODI"/>
    <s v="slider Silicone"/>
    <s v="320493194000"/>
    <s v="Tatfook"/>
    <s v="Vega"/>
    <s v="Silicone"/>
    <x v="1"/>
    <x v="0"/>
    <d v="2024-10-24T00:00:00"/>
    <m/>
    <n v="1.76842794830924E-2"/>
    <n v="1.7784279483092399E-2"/>
    <n v="9.9999999999999395E-5"/>
    <n v="0"/>
    <n v="1"/>
    <n v="1.76842794830924E-2"/>
    <n v="0"/>
    <n v="10824797"/>
    <n v="26500"/>
    <n v="25417.520300000007"/>
    <m/>
    <m/>
    <s v="0.309"/>
    <s v="Wynca Tinyo Silicone"/>
    <m/>
    <m/>
    <n v="0"/>
    <m/>
    <n v="0"/>
    <m/>
  </r>
  <r>
    <x v="5"/>
    <s v="MODI"/>
    <s v="slider Silicone"/>
    <s v="320493194000"/>
    <s v="Tatfook"/>
    <s v="Vega"/>
    <s v="Silicone"/>
    <x v="1"/>
    <x v="1"/>
    <d v="2024-10-24T00:00:00"/>
    <m/>
    <n v="1.76842794830924E-2"/>
    <n v="1.7784279483092399E-2"/>
    <n v="9.9999999999999395E-5"/>
    <n v="0"/>
    <n v="1"/>
    <n v="1.76842794830924E-2"/>
    <n v="0"/>
    <n v="10824797"/>
    <n v="26500"/>
    <n v="25417.520300000007"/>
    <m/>
    <m/>
    <s v="0.309"/>
    <s v="Wynca Tinyo Silicone"/>
    <m/>
    <m/>
    <n v="0"/>
    <m/>
    <n v="0"/>
    <m/>
  </r>
  <r>
    <x v="5"/>
    <s v="MODI"/>
    <s v="slider Silicone"/>
    <s v="320493194000"/>
    <s v="Tatfook"/>
    <s v="Vega"/>
    <s v="Silicone"/>
    <x v="2"/>
    <x v="2"/>
    <d v="2024-10-24T00:00:00"/>
    <m/>
    <n v="1.76842794830924E-2"/>
    <n v="1.7784279483092399E-2"/>
    <n v="9.9999999999999395E-5"/>
    <n v="0"/>
    <n v="1"/>
    <n v="1.76842794830924E-2"/>
    <n v="0"/>
    <n v="10824797"/>
    <n v="26500"/>
    <n v="25417.520300000007"/>
    <m/>
    <m/>
    <s v="0.309"/>
    <s v="Wynca Tinyo Silicone"/>
    <m/>
    <m/>
    <n v="0"/>
    <m/>
    <n v="0"/>
    <m/>
  </r>
  <r>
    <x v="5"/>
    <s v="MODI"/>
    <s v="slider Silicone"/>
    <s v="320493194000"/>
    <s v="Tatfook"/>
    <s v="Vega"/>
    <s v="Silicone"/>
    <x v="2"/>
    <x v="3"/>
    <d v="2024-10-24T00:00:00"/>
    <m/>
    <n v="1.76842794830924E-2"/>
    <n v="1.7784279483092399E-2"/>
    <n v="9.9999999999999395E-5"/>
    <n v="0"/>
    <n v="1"/>
    <n v="1.76842794830924E-2"/>
    <n v="-20000"/>
    <n v="10824797"/>
    <n v="26500"/>
    <n v="25417.520300000007"/>
    <m/>
    <m/>
    <s v="0.309"/>
    <s v="Wynca Tinyo Silicone"/>
    <m/>
    <m/>
    <n v="-355.68558966184798"/>
    <m/>
    <n v="-6.18"/>
    <m/>
  </r>
  <r>
    <x v="5"/>
    <s v="MODI"/>
    <s v="slider Silicone"/>
    <s v="320493194000"/>
    <s v="Tatfook"/>
    <s v="Vega"/>
    <s v="Silicone"/>
    <x v="2"/>
    <x v="4"/>
    <d v="2024-10-24T00:00:00"/>
    <m/>
    <n v="1.76842794830924E-2"/>
    <n v="1.7784279483092399E-2"/>
    <n v="9.9999999999999395E-5"/>
    <n v="0"/>
    <n v="1"/>
    <n v="1.76842794830924E-2"/>
    <n v="-1219000"/>
    <n v="10844797"/>
    <n v="26500"/>
    <n v="25415.520300000007"/>
    <m/>
    <m/>
    <s v="0.309"/>
    <s v="Wynca Tinyo Silicone"/>
    <m/>
    <m/>
    <n v="-21679.036689889635"/>
    <m/>
    <n v="-376.67099999999999"/>
    <m/>
  </r>
  <r>
    <x v="5"/>
    <s v="MODI"/>
    <s v="slider Silicone"/>
    <s v="320493194000"/>
    <s v="Tatfook"/>
    <s v="Vega"/>
    <s v="Silicone"/>
    <x v="2"/>
    <x v="5"/>
    <d v="2024-10-24T00:00:00"/>
    <m/>
    <n v="1.76842794830924E-2"/>
    <n v="1.7784279483092399E-2"/>
    <n v="9.9999999999999395E-5"/>
    <n v="0"/>
    <n v="1"/>
    <n v="1.76842794830924E-2"/>
    <n v="2770000"/>
    <n v="12063797"/>
    <n v="26500"/>
    <n v="25293.620300000006"/>
    <m/>
    <m/>
    <s v="0.309"/>
    <s v="Wynca Tinyo Silicone"/>
    <m/>
    <m/>
    <n v="49262.454168165947"/>
    <m/>
    <n v="855.93"/>
    <m/>
  </r>
  <r>
    <x v="5"/>
    <s v="MODI"/>
    <s v="slider Silicone"/>
    <s v="320493194000"/>
    <s v="Tatfook"/>
    <s v="Vega"/>
    <s v="Silicone"/>
    <x v="2"/>
    <x v="6"/>
    <d v="2024-10-24T00:00:00"/>
    <m/>
    <n v="1.76842794830924E-2"/>
    <n v="1.7784279483092399E-2"/>
    <n v="9.9999999999999395E-5"/>
    <n v="0"/>
    <n v="1"/>
    <n v="1.76842794830924E-2"/>
    <n v="5884840"/>
    <n v="9293797"/>
    <n v="26500"/>
    <n v="25570.620300000006"/>
    <m/>
    <m/>
    <s v="0.309"/>
    <s v="Wynca Tinyo Silicone"/>
    <m/>
    <m/>
    <n v="104657.63927328147"/>
    <m/>
    <n v="1818.4155600000001"/>
    <m/>
  </r>
  <r>
    <x v="5"/>
    <s v="MODI"/>
    <s v="slider Silicone"/>
    <s v="320493194000"/>
    <s v="Tatfook"/>
    <s v="Vega"/>
    <s v="Silicone"/>
    <x v="2"/>
    <x v="7"/>
    <d v="2024-10-24T00:00:00"/>
    <m/>
    <n v="1.76842794830924E-2"/>
    <n v="1.7784279483092399E-2"/>
    <n v="9.9999999999999395E-5"/>
    <n v="0"/>
    <n v="1"/>
    <n v="1.76842794830924E-2"/>
    <n v="3398957"/>
    <n v="3408957"/>
    <n v="26500"/>
    <n v="26159.104300000003"/>
    <m/>
    <m/>
    <s v="0.309"/>
    <s v="Wynca Tinyo Silicone"/>
    <m/>
    <m/>
    <n v="60448.001239013291"/>
    <m/>
    <n v="1050.2777129999999"/>
    <m/>
  </r>
  <r>
    <x v="5"/>
    <s v="MODI"/>
    <s v="slider Silicone"/>
    <s v="320493194000"/>
    <s v="Tatfook"/>
    <s v="Vega"/>
    <s v="Silicone"/>
    <x v="2"/>
    <x v="8"/>
    <d v="2024-10-24T00:00:00"/>
    <m/>
    <n v="1.76842794830924E-2"/>
    <n v="1.7784279483092399E-2"/>
    <n v="9.9999999999999395E-5"/>
    <n v="0"/>
    <n v="1"/>
    <n v="1.76842794830924E-2"/>
    <n v="0"/>
    <n v="10000"/>
    <n v="26500"/>
    <n v="26499"/>
    <m/>
    <m/>
    <s v="0.309"/>
    <s v="Wynca Tinyo Silicone"/>
    <m/>
    <m/>
    <n v="0"/>
    <m/>
    <n v="0"/>
    <m/>
  </r>
  <r>
    <x v="5"/>
    <s v="MODI"/>
    <s v="slider Silicone"/>
    <s v="320493194000"/>
    <s v="Tatfook"/>
    <s v="Vega"/>
    <s v="Silicone"/>
    <x v="2"/>
    <x v="9"/>
    <d v="2024-10-24T00:00:00"/>
    <m/>
    <n v="1.76842794830924E-2"/>
    <n v="1.7784279483092399E-2"/>
    <n v="9.9999999999999395E-5"/>
    <n v="0"/>
    <n v="1"/>
    <n v="1.76842794830924E-2"/>
    <n v="10000"/>
    <n v="10000"/>
    <n v="26500"/>
    <n v="26499"/>
    <m/>
    <m/>
    <s v="0.309"/>
    <s v="Wynca Tinyo Silicone"/>
    <m/>
    <m/>
    <n v="177.84279483092399"/>
    <m/>
    <n v="3.09"/>
    <m/>
  </r>
  <r>
    <x v="5"/>
    <s v="MODI"/>
    <s v="Top Silicone Cap"/>
    <s v="320493195000"/>
    <s v="Tatfook"/>
    <s v="Vega"/>
    <s v="Silicone"/>
    <x v="0"/>
    <x v="0"/>
    <d v="2025-03-06T00:00:00"/>
    <m/>
    <n v="1.8216404139851899E-2"/>
    <n v="1.8216404139851899E-2"/>
    <n v="0"/>
    <n v="0"/>
    <n v="1"/>
    <n v="1.8216404139851899E-2"/>
    <n v="0"/>
    <n v="10829872"/>
    <n v="27560"/>
    <n v="0"/>
    <m/>
    <m/>
    <s v="0.282"/>
    <s v="Wynca Tinyo Silicone"/>
    <m/>
    <m/>
    <n v="0"/>
    <m/>
    <n v="0"/>
    <m/>
  </r>
  <r>
    <x v="5"/>
    <s v="MODI"/>
    <s v="Top Silicone Cap"/>
    <s v="320493195000"/>
    <s v="Tatfook"/>
    <s v="Vega"/>
    <s v="Silicone"/>
    <x v="0"/>
    <x v="1"/>
    <d v="2025-02-11T00:00:00"/>
    <m/>
    <n v="1.8216404139851899E-2"/>
    <n v="1.8216404139851899E-2"/>
    <n v="0"/>
    <n v="0"/>
    <n v="1"/>
    <n v="1.8216404139851899E-2"/>
    <n v="0"/>
    <n v="10829872"/>
    <n v="27560"/>
    <n v="0"/>
    <m/>
    <m/>
    <s v="0.282"/>
    <s v="Wynca Tinyo Silicone"/>
    <m/>
    <m/>
    <n v="0"/>
    <m/>
    <n v="0"/>
    <m/>
  </r>
  <r>
    <x v="5"/>
    <s v="MODI"/>
    <s v="Top Silicone Cap"/>
    <s v="320493195000"/>
    <s v="Tatfook"/>
    <s v="Vega"/>
    <s v="Silicone"/>
    <x v="1"/>
    <x v="2"/>
    <d v="2025-01-03T00:00:00"/>
    <m/>
    <n v="1.8216404139851899E-2"/>
    <n v="1.8216404139851899E-2"/>
    <n v="0"/>
    <n v="0"/>
    <n v="1"/>
    <n v="1.8216404139851899E-2"/>
    <n v="0"/>
    <n v="10829872"/>
    <n v="27560"/>
    <n v="0"/>
    <m/>
    <m/>
    <s v="0.282"/>
    <s v="Wynca Tinyo Silicone"/>
    <m/>
    <m/>
    <n v="0"/>
    <m/>
    <n v="0"/>
    <s v="since Nov. 2024 PO uses price w/o amortisation rate, remaining capex cleaned"/>
  </r>
  <r>
    <x v="5"/>
    <s v="MODI"/>
    <s v="Top Silicone Cap"/>
    <s v="320493195000"/>
    <s v="Tatfook"/>
    <s v="Vega"/>
    <s v="Silicone"/>
    <x v="1"/>
    <x v="3"/>
    <d v="2024-12-06T00:00:00"/>
    <m/>
    <n v="1.8216404139851899E-2"/>
    <n v="1.8316404139851899E-2"/>
    <n v="9.9999999999999395E-5"/>
    <n v="0"/>
    <n v="1"/>
    <n v="1.8216404139851899E-2"/>
    <n v="0"/>
    <n v="10829872"/>
    <n v="27560"/>
    <n v="26477.012800000008"/>
    <m/>
    <m/>
    <s v="0.282"/>
    <s v="Wynca Tinyo Silicone"/>
    <m/>
    <m/>
    <n v="0"/>
    <m/>
    <n v="0"/>
    <m/>
  </r>
  <r>
    <x v="5"/>
    <s v="MODI"/>
    <s v="Top Silicone Cap"/>
    <s v="320493195000"/>
    <s v="Tatfook"/>
    <s v="Vega"/>
    <s v="Silicone"/>
    <x v="1"/>
    <x v="4"/>
    <d v="2024-10-24T00:00:00"/>
    <m/>
    <n v="1.8216404139851899E-2"/>
    <n v="1.8316404139851899E-2"/>
    <n v="9.9999999999999395E-5"/>
    <n v="0"/>
    <n v="1"/>
    <n v="1.8216404139851899E-2"/>
    <n v="0"/>
    <n v="10829872"/>
    <n v="27560"/>
    <n v="26477.012800000008"/>
    <m/>
    <m/>
    <s v="0.282"/>
    <s v="Wynca Tinyo Silicone"/>
    <m/>
    <m/>
    <n v="0"/>
    <m/>
    <n v="0"/>
    <m/>
  </r>
  <r>
    <x v="5"/>
    <s v="MODI"/>
    <s v="Top Silicone Cap"/>
    <s v="320493195000"/>
    <s v="Tatfook"/>
    <s v="Vega"/>
    <s v="Silicone"/>
    <x v="1"/>
    <x v="5"/>
    <d v="2024-10-24T00:00:00"/>
    <m/>
    <n v="1.8216404139851899E-2"/>
    <n v="1.8316404139851899E-2"/>
    <n v="9.9999999999999395E-5"/>
    <n v="0"/>
    <n v="1"/>
    <n v="1.8216404139851899E-2"/>
    <n v="0"/>
    <n v="10829872"/>
    <n v="27560"/>
    <n v="26477.012800000008"/>
    <m/>
    <m/>
    <s v="0.282"/>
    <s v="Wynca Tinyo Silicone"/>
    <m/>
    <m/>
    <n v="0"/>
    <m/>
    <n v="0"/>
    <m/>
  </r>
  <r>
    <x v="5"/>
    <s v="MODI"/>
    <s v="Top Silicone Cap"/>
    <s v="320493195000"/>
    <s v="Tatfook"/>
    <s v="Vega"/>
    <s v="Silicone"/>
    <x v="1"/>
    <x v="6"/>
    <d v="2024-10-24T00:00:00"/>
    <m/>
    <n v="1.8216404139851899E-2"/>
    <n v="1.8316404139851899E-2"/>
    <n v="9.9999999999999395E-5"/>
    <n v="0"/>
    <n v="1"/>
    <n v="1.8216404139851899E-2"/>
    <n v="0"/>
    <n v="10829872"/>
    <n v="27560"/>
    <n v="26477.012800000008"/>
    <m/>
    <m/>
    <s v="0.282"/>
    <s v="Wynca Tinyo Silicone"/>
    <m/>
    <m/>
    <n v="0"/>
    <m/>
    <n v="0"/>
    <m/>
  </r>
  <r>
    <x v="5"/>
    <s v="MODI"/>
    <s v="Top Silicone Cap"/>
    <s v="320493195000"/>
    <s v="Tatfook"/>
    <s v="Vega"/>
    <s v="Silicone"/>
    <x v="1"/>
    <x v="7"/>
    <d v="2024-10-24T00:00:00"/>
    <m/>
    <n v="1.8216404139851899E-2"/>
    <n v="1.8316404139851899E-2"/>
    <n v="9.9999999999999395E-5"/>
    <n v="0"/>
    <n v="1"/>
    <n v="1.8216404139851899E-2"/>
    <n v="0"/>
    <n v="10829872"/>
    <n v="27560"/>
    <n v="26477.012800000008"/>
    <m/>
    <m/>
    <s v="0.282"/>
    <s v="Wynca Tinyo Silicone"/>
    <m/>
    <m/>
    <n v="0"/>
    <m/>
    <n v="0"/>
    <m/>
  </r>
  <r>
    <x v="5"/>
    <s v="MODI"/>
    <s v="Top Silicone Cap"/>
    <s v="320493195000"/>
    <s v="Tatfook"/>
    <s v="Vega"/>
    <s v="Silicone"/>
    <x v="1"/>
    <x v="8"/>
    <d v="2024-10-24T00:00:00"/>
    <m/>
    <n v="1.8216404139851899E-2"/>
    <n v="1.8316404139851899E-2"/>
    <n v="9.9999999999999395E-5"/>
    <n v="0"/>
    <n v="1"/>
    <n v="1.8216404139851899E-2"/>
    <n v="0"/>
    <n v="10829872"/>
    <n v="27560"/>
    <n v="26477.012800000008"/>
    <m/>
    <m/>
    <s v="0.282"/>
    <s v="Wynca Tinyo Silicone"/>
    <m/>
    <m/>
    <n v="0"/>
    <m/>
    <n v="0"/>
    <m/>
  </r>
  <r>
    <x v="5"/>
    <s v="MODI"/>
    <s v="Top Silicone Cap"/>
    <s v="320493195000"/>
    <s v="Tatfook"/>
    <s v="Vega"/>
    <s v="Silicone"/>
    <x v="1"/>
    <x v="9"/>
    <d v="2024-10-24T00:00:00"/>
    <m/>
    <n v="1.8216404139851899E-2"/>
    <n v="1.8316404139851899E-2"/>
    <n v="9.9999999999999395E-5"/>
    <n v="0"/>
    <n v="1"/>
    <n v="1.8216404139851899E-2"/>
    <n v="0"/>
    <n v="10829872"/>
    <n v="27560"/>
    <n v="26477.012800000008"/>
    <m/>
    <m/>
    <s v="0.282"/>
    <s v="Wynca Tinyo Silicone"/>
    <m/>
    <m/>
    <n v="0"/>
    <m/>
    <n v="0"/>
    <m/>
  </r>
  <r>
    <x v="5"/>
    <s v="MODI"/>
    <s v="Top Silicone Cap"/>
    <s v="320493195000"/>
    <s v="Tatfook"/>
    <s v="Vega"/>
    <s v="Silicone"/>
    <x v="1"/>
    <x v="10"/>
    <d v="2024-10-24T00:00:00"/>
    <m/>
    <n v="1.8216404139851899E-2"/>
    <n v="1.8316404139851899E-2"/>
    <n v="9.9999999999999395E-5"/>
    <n v="0"/>
    <n v="1"/>
    <n v="1.8216404139851899E-2"/>
    <n v="0"/>
    <n v="10829872"/>
    <n v="27560"/>
    <n v="26477.012800000008"/>
    <m/>
    <m/>
    <s v="0.282"/>
    <s v="Wynca Tinyo Silicone"/>
    <m/>
    <m/>
    <n v="0"/>
    <m/>
    <n v="0"/>
    <m/>
  </r>
  <r>
    <x v="5"/>
    <s v="MODI"/>
    <s v="Top Silicone Cap"/>
    <s v="320493195000"/>
    <s v="Tatfook"/>
    <s v="Vega"/>
    <s v="Silicone"/>
    <x v="1"/>
    <x v="11"/>
    <d v="2024-10-24T00:00:00"/>
    <m/>
    <n v="1.8216404139851899E-2"/>
    <n v="1.8316404139851899E-2"/>
    <n v="9.9999999999999395E-5"/>
    <n v="0"/>
    <n v="1"/>
    <n v="1.8216404139851899E-2"/>
    <n v="0"/>
    <n v="10829872"/>
    <n v="27560"/>
    <n v="26477.012800000008"/>
    <m/>
    <m/>
    <s v="0.282"/>
    <s v="Wynca Tinyo Silicone"/>
    <m/>
    <m/>
    <n v="0"/>
    <m/>
    <n v="0"/>
    <m/>
  </r>
  <r>
    <x v="5"/>
    <s v="MODI"/>
    <s v="Top Silicone Cap"/>
    <s v="320493195000"/>
    <s v="Tatfook"/>
    <s v="Vega"/>
    <s v="Silicone"/>
    <x v="1"/>
    <x v="0"/>
    <d v="2024-10-24T00:00:00"/>
    <m/>
    <n v="1.8216404139851899E-2"/>
    <n v="1.8316404139851899E-2"/>
    <n v="9.9999999999999395E-5"/>
    <n v="0"/>
    <n v="1"/>
    <n v="1.8216404139851899E-2"/>
    <n v="0"/>
    <n v="10829872"/>
    <n v="27560"/>
    <n v="26477.012800000008"/>
    <m/>
    <m/>
    <s v="0.282"/>
    <s v="Wynca Tinyo Silicone"/>
    <m/>
    <m/>
    <n v="0"/>
    <m/>
    <n v="0"/>
    <m/>
  </r>
  <r>
    <x v="5"/>
    <s v="MODI"/>
    <s v="Top Silicone Cap"/>
    <s v="320493195000"/>
    <s v="Tatfook"/>
    <s v="Vega"/>
    <s v="Silicone"/>
    <x v="1"/>
    <x v="1"/>
    <d v="2024-10-24T00:00:00"/>
    <m/>
    <n v="1.8216404139851899E-2"/>
    <n v="1.8316404139851899E-2"/>
    <n v="9.9999999999999395E-5"/>
    <n v="0"/>
    <n v="1"/>
    <n v="1.8216404139851899E-2"/>
    <n v="-108000"/>
    <n v="10829872"/>
    <n v="27560"/>
    <n v="26477.012800000008"/>
    <m/>
    <m/>
    <s v="0.282"/>
    <s v="Wynca Tinyo Silicone"/>
    <m/>
    <m/>
    <n v="-1978.1716471040052"/>
    <m/>
    <n v="-30.455999999999996"/>
    <m/>
  </r>
  <r>
    <x v="5"/>
    <s v="MODI"/>
    <s v="Top Silicone Cap"/>
    <s v="320493195000"/>
    <s v="Tatfook"/>
    <s v="Vega"/>
    <s v="Silicone"/>
    <x v="2"/>
    <x v="2"/>
    <d v="2024-10-24T00:00:00"/>
    <m/>
    <n v="1.8216404139851899E-2"/>
    <n v="1.8316404139851899E-2"/>
    <n v="9.9999999999999395E-5"/>
    <n v="0"/>
    <n v="1"/>
    <n v="1.8216404139851899E-2"/>
    <n v="0"/>
    <n v="10937872"/>
    <n v="27560"/>
    <n v="26466.212800000008"/>
    <m/>
    <m/>
    <s v="0.282"/>
    <s v="Wynca Tinyo Silicone"/>
    <m/>
    <m/>
    <n v="0"/>
    <m/>
    <n v="0"/>
    <m/>
  </r>
  <r>
    <x v="5"/>
    <s v="MODI"/>
    <s v="Top Silicone Cap"/>
    <s v="320493195000"/>
    <s v="Tatfook"/>
    <s v="Vega"/>
    <s v="Silicone"/>
    <x v="2"/>
    <x v="3"/>
    <d v="2024-10-24T00:00:00"/>
    <m/>
    <n v="1.8216404139851899E-2"/>
    <n v="1.8316404139851899E-2"/>
    <n v="9.9999999999999395E-5"/>
    <n v="0"/>
    <n v="1"/>
    <n v="1.8216404139851899E-2"/>
    <n v="-810000"/>
    <n v="10937872"/>
    <n v="27560"/>
    <n v="26466.212800000008"/>
    <m/>
    <m/>
    <s v="0.282"/>
    <s v="Wynca Tinyo Silicone"/>
    <m/>
    <m/>
    <n v="-14836.287353280039"/>
    <m/>
    <n v="-228.41999999999996"/>
    <m/>
  </r>
  <r>
    <x v="5"/>
    <s v="MODI"/>
    <s v="Top Silicone Cap"/>
    <s v="320493195000"/>
    <s v="Tatfook"/>
    <s v="Vega"/>
    <s v="Silicone"/>
    <x v="2"/>
    <x v="4"/>
    <d v="2024-10-24T00:00:00"/>
    <m/>
    <n v="1.8216404139851899E-2"/>
    <n v="1.8316404139851899E-2"/>
    <n v="9.9999999999999395E-5"/>
    <n v="0"/>
    <n v="1"/>
    <n v="1.8216404139851899E-2"/>
    <n v="500000"/>
    <n v="11747872"/>
    <n v="27560"/>
    <n v="26385.212800000008"/>
    <m/>
    <m/>
    <s v="0.282"/>
    <s v="Wynca Tinyo Silicone"/>
    <m/>
    <m/>
    <n v="9158.2020699259501"/>
    <m/>
    <n v="141"/>
    <m/>
  </r>
  <r>
    <x v="5"/>
    <s v="MODI"/>
    <s v="Top Silicone Cap"/>
    <s v="320493195000"/>
    <s v="Tatfook"/>
    <s v="Vega"/>
    <s v="Silicone"/>
    <x v="2"/>
    <x v="5"/>
    <d v="2024-10-24T00:00:00"/>
    <m/>
    <n v="1.8216404139851899E-2"/>
    <n v="1.8316404139851899E-2"/>
    <n v="9.9999999999999395E-5"/>
    <n v="0"/>
    <n v="1"/>
    <n v="1.8216404139851899E-2"/>
    <n v="1740000"/>
    <n v="11247872"/>
    <n v="27560"/>
    <n v="26435.212800000008"/>
    <m/>
    <m/>
    <s v="0.282"/>
    <s v="Wynca Tinyo Silicone"/>
    <m/>
    <m/>
    <n v="31870.543203342302"/>
    <m/>
    <n v="490.67999999999995"/>
    <m/>
  </r>
  <r>
    <x v="5"/>
    <s v="MODI"/>
    <s v="Top Silicone Cap"/>
    <s v="320493195000"/>
    <s v="Tatfook"/>
    <s v="Vega"/>
    <s v="Silicone"/>
    <x v="2"/>
    <x v="6"/>
    <d v="2024-10-24T00:00:00"/>
    <m/>
    <n v="1.8216404139851899E-2"/>
    <n v="1.8316404139851899E-2"/>
    <n v="9.9999999999999395E-5"/>
    <n v="0"/>
    <n v="1"/>
    <n v="1.8216404139851899E-2"/>
    <n v="4916141"/>
    <n v="9507872"/>
    <n v="27560"/>
    <n v="26609.212800000005"/>
    <m/>
    <m/>
    <s v="0.282"/>
    <s v="Wynca Tinyo Silicone"/>
    <m/>
    <m/>
    <n v="90046.025364495654"/>
    <m/>
    <n v="1386.3517619999998"/>
    <m/>
  </r>
  <r>
    <x v="5"/>
    <s v="MODI"/>
    <s v="Top Silicone Cap"/>
    <s v="320493195000"/>
    <s v="Tatfook"/>
    <s v="Vega"/>
    <s v="Silicone"/>
    <x v="2"/>
    <x v="7"/>
    <d v="2024-10-24T00:00:00"/>
    <m/>
    <n v="1.8216404139851899E-2"/>
    <n v="1.8316404139851899E-2"/>
    <n v="9.9999999999999395E-5"/>
    <n v="0"/>
    <n v="1"/>
    <n v="1.8216404139851899E-2"/>
    <n v="2148731"/>
    <n v="4591731"/>
    <n v="27560"/>
    <n v="27100.826900000004"/>
    <m/>
    <m/>
    <s v="0.282"/>
    <s v="Wynca Tinyo Silicone"/>
    <m/>
    <m/>
    <n v="39357.025383828113"/>
    <m/>
    <n v="605.94214199999999"/>
    <m/>
  </r>
  <r>
    <x v="5"/>
    <s v="MODI"/>
    <s v="Top Silicone Cap"/>
    <s v="320493195000"/>
    <s v="Tatfook"/>
    <s v="Vega"/>
    <s v="Silicone"/>
    <x v="2"/>
    <x v="8"/>
    <d v="2024-10-24T00:00:00"/>
    <m/>
    <n v="1.8216404139851899E-2"/>
    <n v="1.8316404139851899E-2"/>
    <n v="9.9999999999999395E-5"/>
    <n v="0"/>
    <n v="1"/>
    <n v="1.8216404139851899E-2"/>
    <n v="2153000"/>
    <n v="2443000"/>
    <n v="27560"/>
    <n v="27315.7"/>
    <m/>
    <m/>
    <s v="0.282"/>
    <s v="Wynca Tinyo Silicone"/>
    <m/>
    <m/>
    <n v="39435.218113101138"/>
    <m/>
    <n v="607.14599999999984"/>
    <m/>
  </r>
  <r>
    <x v="5"/>
    <s v="MODI"/>
    <s v="Top Silicone Cap"/>
    <s v="320493195000"/>
    <s v="Tatfook"/>
    <s v="Vega"/>
    <s v="Silicone"/>
    <x v="2"/>
    <x v="9"/>
    <d v="2024-10-24T00:00:00"/>
    <m/>
    <n v="1.8216404139851899E-2"/>
    <n v="1.8316404139851899E-2"/>
    <n v="9.9999999999999395E-5"/>
    <n v="0"/>
    <n v="1"/>
    <n v="1.8216404139851899E-2"/>
    <n v="290000"/>
    <n v="290000"/>
    <n v="27560"/>
    <n v="27531"/>
    <s v="TY371-60A"/>
    <m/>
    <s v="0.282"/>
    <s v="Wynca Tinyo Silicone"/>
    <m/>
    <m/>
    <n v="5311.757200557051"/>
    <m/>
    <n v="81.779999999999987"/>
    <m/>
  </r>
  <r>
    <x v="5"/>
    <s v="MODI"/>
    <s v="Bottom Silicone Cap"/>
    <s v="320493196000"/>
    <s v="Tatfook"/>
    <s v="Vega"/>
    <s v="Silicone"/>
    <x v="0"/>
    <x v="0"/>
    <d v="2025-03-06T00:00:00"/>
    <m/>
    <n v="3.4111308577914001E-2"/>
    <n v="3.4111308577914001E-2"/>
    <n v="0"/>
    <n v="0"/>
    <n v="1"/>
    <n v="3.4111308577914001E-2"/>
    <n v="0"/>
    <n v="12268104"/>
    <n v="63600"/>
    <n v="0"/>
    <s v="TY371-60A"/>
    <m/>
    <s v="0.651"/>
    <s v="Wynca Tinyo Silicone"/>
    <m/>
    <m/>
    <n v="0"/>
    <m/>
    <n v="0"/>
    <m/>
  </r>
  <r>
    <x v="5"/>
    <s v="MODI"/>
    <s v="Bottom Silicone Cap"/>
    <s v="320493196000"/>
    <s v="Tatfook"/>
    <s v="Vega"/>
    <s v="Silicone"/>
    <x v="0"/>
    <x v="1"/>
    <d v="2025-02-11T00:00:00"/>
    <m/>
    <n v="3.4111308577914001E-2"/>
    <n v="3.4111308577914001E-2"/>
    <n v="0"/>
    <n v="0"/>
    <n v="1"/>
    <n v="3.4111308577914001E-2"/>
    <n v="0"/>
    <n v="12268104"/>
    <n v="63600"/>
    <n v="0"/>
    <s v="TY371-60A"/>
    <m/>
    <s v="0.651"/>
    <s v="Wynca Tinyo Silicone"/>
    <m/>
    <m/>
    <n v="0"/>
    <m/>
    <n v="0"/>
    <m/>
  </r>
  <r>
    <x v="5"/>
    <s v="MODI"/>
    <s v="Bottom Silicone Cap"/>
    <s v="320493196000"/>
    <s v="Tatfook"/>
    <s v="Vega"/>
    <s v="Silicone"/>
    <x v="1"/>
    <x v="2"/>
    <d v="2025-01-03T00:00:00"/>
    <m/>
    <n v="3.4111308577914001E-2"/>
    <n v="3.4111308577914001E-2"/>
    <n v="0"/>
    <n v="0"/>
    <n v="1"/>
    <n v="3.4111308577914001E-2"/>
    <n v="0"/>
    <n v="12268104"/>
    <n v="63600"/>
    <n v="0"/>
    <s v="TY371-60A"/>
    <m/>
    <s v="0.651"/>
    <s v="Wynca Tinyo Silicone"/>
    <m/>
    <m/>
    <n v="0"/>
    <m/>
    <n v="0"/>
    <s v="since Nov. 2024 PO uses price w/o amortisation rate, remaining capex cleaned"/>
  </r>
  <r>
    <x v="5"/>
    <s v="MODI"/>
    <s v="Bottom Silicone Cap"/>
    <s v="320493196000"/>
    <s v="Tatfook"/>
    <s v="Vega"/>
    <s v="Silicone"/>
    <x v="1"/>
    <x v="3"/>
    <d v="2024-12-06T00:00:00"/>
    <m/>
    <n v="3.4111308577914001E-2"/>
    <n v="3.4311308577914E-2"/>
    <n v="1.9999999999999901E-4"/>
    <n v="0"/>
    <n v="1"/>
    <n v="3.4111308577914001E-2"/>
    <n v="0"/>
    <n v="12268104"/>
    <n v="63600"/>
    <n v="61146.37920000001"/>
    <s v="TY371-60A"/>
    <m/>
    <s v="0.651"/>
    <s v="Wynca Tinyo Silicone"/>
    <m/>
    <m/>
    <n v="0"/>
    <m/>
    <n v="0"/>
    <m/>
  </r>
  <r>
    <x v="5"/>
    <s v="MODI"/>
    <s v="Bottom Silicone Cap"/>
    <s v="320493196000"/>
    <s v="Tatfook"/>
    <s v="Vega"/>
    <s v="Silicone"/>
    <x v="1"/>
    <x v="4"/>
    <d v="2024-10-24T00:00:00"/>
    <m/>
    <n v="3.4111308577914001E-2"/>
    <n v="3.4311308577914E-2"/>
    <n v="1.9999999999999901E-4"/>
    <n v="0"/>
    <n v="1"/>
    <n v="3.4111308577914001E-2"/>
    <n v="0"/>
    <n v="12268104"/>
    <n v="63600"/>
    <n v="61146.37920000001"/>
    <s v="TY371-60A"/>
    <m/>
    <s v="0.651"/>
    <s v="Wynca Tinyo Silicone"/>
    <m/>
    <m/>
    <n v="0"/>
    <m/>
    <n v="0"/>
    <m/>
  </r>
  <r>
    <x v="5"/>
    <s v="MODI"/>
    <s v="Bottom Silicone Cap"/>
    <s v="320493196000"/>
    <s v="Tatfook"/>
    <s v="Vega"/>
    <s v="Silicone"/>
    <x v="1"/>
    <x v="5"/>
    <d v="2024-10-24T00:00:00"/>
    <m/>
    <n v="3.4111308577914001E-2"/>
    <n v="3.4311308577914E-2"/>
    <n v="1.9999999999999901E-4"/>
    <n v="0"/>
    <n v="1"/>
    <n v="3.4111308577914001E-2"/>
    <n v="0"/>
    <n v="12268104"/>
    <n v="63600"/>
    <n v="61146.37920000001"/>
    <s v="TY371-60A"/>
    <m/>
    <s v="0.651"/>
    <s v="Wynca Tinyo Silicone"/>
    <m/>
    <m/>
    <n v="0"/>
    <m/>
    <n v="0"/>
    <m/>
  </r>
  <r>
    <x v="5"/>
    <s v="MODI"/>
    <s v="Bottom Silicone Cap"/>
    <s v="320493196000"/>
    <s v="Tatfook"/>
    <s v="Vega"/>
    <s v="Silicone"/>
    <x v="1"/>
    <x v="6"/>
    <d v="2024-10-24T00:00:00"/>
    <m/>
    <n v="3.4111308577914001E-2"/>
    <n v="3.4311308577914E-2"/>
    <n v="1.9999999999999901E-4"/>
    <n v="0"/>
    <n v="1"/>
    <n v="3.4111308577914001E-2"/>
    <n v="0"/>
    <n v="12268104"/>
    <n v="63600"/>
    <n v="61146.37920000001"/>
    <s v="TY371-60A"/>
    <m/>
    <s v="0.651"/>
    <s v="Wynca Tinyo Silicone"/>
    <m/>
    <m/>
    <n v="0"/>
    <m/>
    <n v="0"/>
    <m/>
  </r>
  <r>
    <x v="5"/>
    <s v="MODI"/>
    <s v="Bottom Silicone Cap"/>
    <s v="320493196000"/>
    <s v="Tatfook"/>
    <s v="Vega"/>
    <s v="Silicone"/>
    <x v="1"/>
    <x v="7"/>
    <d v="2024-10-24T00:00:00"/>
    <m/>
    <n v="3.4111308577914001E-2"/>
    <n v="3.4311308577914E-2"/>
    <n v="1.9999999999999901E-4"/>
    <n v="0"/>
    <n v="1"/>
    <n v="3.4111308577914001E-2"/>
    <n v="0"/>
    <n v="12268104"/>
    <n v="63600"/>
    <n v="61146.37920000001"/>
    <s v="TY371-60A"/>
    <m/>
    <s v="0.651"/>
    <s v="Wynca Tinyo Silicone"/>
    <m/>
    <m/>
    <n v="0"/>
    <m/>
    <n v="0"/>
    <m/>
  </r>
  <r>
    <x v="5"/>
    <s v="MODI"/>
    <s v="Bottom Silicone Cap"/>
    <s v="320493196000"/>
    <s v="Tatfook"/>
    <s v="Vega"/>
    <s v="Silicone"/>
    <x v="1"/>
    <x v="8"/>
    <d v="2024-10-24T00:00:00"/>
    <m/>
    <n v="3.4111308577914001E-2"/>
    <n v="3.4311308577914E-2"/>
    <n v="1.9999999999999901E-4"/>
    <n v="0"/>
    <n v="1"/>
    <n v="3.4111308577914001E-2"/>
    <n v="0"/>
    <n v="12268104"/>
    <n v="63600"/>
    <n v="61146.37920000001"/>
    <s v="TY371-60A"/>
    <m/>
    <s v="0.651"/>
    <s v="Wynca Tinyo Silicone"/>
    <m/>
    <m/>
    <n v="0"/>
    <m/>
    <n v="0"/>
    <m/>
  </r>
  <r>
    <x v="5"/>
    <s v="MODI"/>
    <s v="Bottom Silicone Cap"/>
    <s v="320493196000"/>
    <s v="Tatfook"/>
    <s v="Vega"/>
    <s v="Silicone"/>
    <x v="1"/>
    <x v="9"/>
    <d v="2024-10-24T00:00:00"/>
    <m/>
    <n v="3.4111308577914001E-2"/>
    <n v="3.4311308577914E-2"/>
    <n v="1.9999999999999901E-4"/>
    <n v="0"/>
    <n v="1"/>
    <n v="3.4111308577914001E-2"/>
    <n v="0"/>
    <n v="12268104"/>
    <n v="63600"/>
    <n v="61146.37920000001"/>
    <s v="TY371-60A"/>
    <m/>
    <s v="0.651"/>
    <s v="Wynca Tinyo Silicone"/>
    <m/>
    <m/>
    <n v="0"/>
    <m/>
    <n v="0"/>
    <m/>
  </r>
  <r>
    <x v="5"/>
    <s v="MODI"/>
    <s v="Bottom Silicone Cap"/>
    <s v="320493196000"/>
    <s v="Tatfook"/>
    <s v="Vega"/>
    <s v="Silicone"/>
    <x v="1"/>
    <x v="10"/>
    <d v="2024-10-24T00:00:00"/>
    <m/>
    <n v="3.4111308577914001E-2"/>
    <n v="3.4311308577914E-2"/>
    <n v="1.9999999999999901E-4"/>
    <n v="0"/>
    <n v="1"/>
    <n v="3.4111308577914001E-2"/>
    <n v="0"/>
    <n v="12268104"/>
    <n v="63600"/>
    <n v="61146.37920000001"/>
    <s v="TY371-60A"/>
    <m/>
    <s v="0.651"/>
    <s v="Wynca Tinyo Silicone"/>
    <m/>
    <m/>
    <n v="0"/>
    <m/>
    <n v="0"/>
    <m/>
  </r>
  <r>
    <x v="5"/>
    <s v="MODI"/>
    <s v="Bottom Silicone Cap"/>
    <s v="320493196000"/>
    <s v="Tatfook"/>
    <s v="Vega"/>
    <s v="Silicone"/>
    <x v="1"/>
    <x v="11"/>
    <d v="2024-10-24T00:00:00"/>
    <m/>
    <n v="3.4111308577914001E-2"/>
    <n v="3.4311308577914E-2"/>
    <n v="1.9999999999999901E-4"/>
    <n v="0"/>
    <n v="1"/>
    <n v="3.4111308577914001E-2"/>
    <n v="0"/>
    <n v="12268104"/>
    <n v="63600"/>
    <n v="61146.37920000001"/>
    <s v="TY371-60A"/>
    <m/>
    <s v="0.651"/>
    <s v="Wynca Tinyo Silicone"/>
    <m/>
    <m/>
    <n v="0"/>
    <m/>
    <n v="0"/>
    <m/>
  </r>
  <r>
    <x v="5"/>
    <s v="MODI"/>
    <s v="Bottom Silicone Cap"/>
    <s v="320493196000"/>
    <s v="Tatfook"/>
    <s v="Vega"/>
    <s v="Silicone"/>
    <x v="1"/>
    <x v="0"/>
    <d v="2024-10-24T00:00:00"/>
    <m/>
    <n v="3.4111308577914001E-2"/>
    <n v="3.4311308577914E-2"/>
    <n v="1.9999999999999901E-4"/>
    <n v="0"/>
    <n v="1"/>
    <n v="3.4111308577914001E-2"/>
    <n v="0"/>
    <n v="12268104"/>
    <n v="63600"/>
    <n v="61146.37920000001"/>
    <s v="TY371-60A"/>
    <m/>
    <s v="0.651"/>
    <s v="Wynca Tinyo Silicone"/>
    <m/>
    <m/>
    <n v="0"/>
    <m/>
    <n v="0"/>
    <m/>
  </r>
  <r>
    <x v="5"/>
    <s v="MODI"/>
    <s v="Bottom Silicone Cap"/>
    <s v="320493196000"/>
    <s v="Tatfook"/>
    <s v="Vega"/>
    <s v="Silicone"/>
    <x v="1"/>
    <x v="1"/>
    <d v="2024-10-24T00:00:00"/>
    <m/>
    <n v="3.4111308577914001E-2"/>
    <n v="3.4311308577914E-2"/>
    <n v="1.9999999999999901E-4"/>
    <n v="0"/>
    <n v="1"/>
    <n v="3.4111308577914001E-2"/>
    <n v="0"/>
    <n v="12268104"/>
    <n v="63600"/>
    <n v="61146.37920000001"/>
    <s v="TY371-60A"/>
    <m/>
    <s v="0.651"/>
    <s v="Wynca Tinyo Silicone"/>
    <m/>
    <m/>
    <n v="0"/>
    <m/>
    <n v="0"/>
    <m/>
  </r>
  <r>
    <x v="5"/>
    <s v="MODI"/>
    <s v="Bottom Silicone Cap"/>
    <s v="320493196000"/>
    <s v="Tatfook"/>
    <s v="Vega"/>
    <s v="Silicone"/>
    <x v="2"/>
    <x v="2"/>
    <d v="2024-10-24T00:00:00"/>
    <m/>
    <n v="3.4111308577914001E-2"/>
    <n v="3.4311308577914E-2"/>
    <n v="1.9999999999999901E-4"/>
    <n v="0"/>
    <n v="1"/>
    <n v="3.4111308577914001E-2"/>
    <n v="0"/>
    <n v="12268104"/>
    <n v="63600"/>
    <n v="61146.37920000001"/>
    <s v="TY371-60A"/>
    <m/>
    <s v="0.651"/>
    <s v="Wynca Tinyo Silicone"/>
    <m/>
    <m/>
    <n v="0"/>
    <m/>
    <n v="0"/>
    <m/>
  </r>
  <r>
    <x v="5"/>
    <s v="MODI"/>
    <s v="Bottom Silicone Cap"/>
    <s v="320493196000"/>
    <s v="Tatfook"/>
    <s v="Vega"/>
    <s v="Silicone"/>
    <x v="2"/>
    <x v="3"/>
    <d v="2024-10-24T00:00:00"/>
    <m/>
    <n v="3.4111308577914001E-2"/>
    <n v="3.4311308577914E-2"/>
    <n v="1.9999999999999901E-4"/>
    <n v="0"/>
    <n v="1"/>
    <n v="3.4111308577914001E-2"/>
    <n v="1313788"/>
    <n v="12268104"/>
    <n v="63600"/>
    <n v="61146.37920000001"/>
    <s v="TY371-60A"/>
    <m/>
    <s v="0.651"/>
    <s v="Wynca Tinyo Silicone"/>
    <m/>
    <m/>
    <n v="45077.785473960481"/>
    <m/>
    <n v="855.27598799999998"/>
    <m/>
  </r>
  <r>
    <x v="5"/>
    <s v="MODI"/>
    <s v="Bottom Silicone Cap"/>
    <s v="320493196000"/>
    <s v="Tatfook"/>
    <s v="Vega"/>
    <s v="Silicone"/>
    <x v="2"/>
    <x v="4"/>
    <d v="2024-10-24T00:00:00"/>
    <m/>
    <n v="3.4111308577914001E-2"/>
    <n v="3.4311308577914E-2"/>
    <n v="1.9999999999999901E-4"/>
    <n v="0"/>
    <n v="1"/>
    <n v="3.4111308577914001E-2"/>
    <n v="-32888"/>
    <n v="10954316"/>
    <n v="63600"/>
    <n v="61409.136800000007"/>
    <s v="TY371-60A"/>
    <m/>
    <s v="0.651"/>
    <s v="Wynca Tinyo Silicone"/>
    <m/>
    <m/>
    <n v="-1128.4303165104357"/>
    <m/>
    <n v="-21.410087999999998"/>
    <m/>
  </r>
  <r>
    <x v="5"/>
    <s v="MODI"/>
    <s v="Bottom Silicone Cap"/>
    <s v="320493196000"/>
    <s v="Tatfook"/>
    <s v="Vega"/>
    <s v="Silicone"/>
    <x v="2"/>
    <x v="5"/>
    <d v="2024-10-24T00:00:00"/>
    <m/>
    <n v="3.4111308577914001E-2"/>
    <n v="3.4311308577914E-2"/>
    <n v="1.9999999999999901E-4"/>
    <n v="0"/>
    <n v="1"/>
    <n v="3.4111308577914001E-2"/>
    <n v="2180000"/>
    <n v="10987204"/>
    <n v="63600"/>
    <n v="61402.559200000011"/>
    <s v="TY371-60A"/>
    <m/>
    <s v="0.651"/>
    <s v="Wynca Tinyo Silicone"/>
    <m/>
    <m/>
    <n v="74798.652699852522"/>
    <m/>
    <n v="1419.18"/>
    <m/>
  </r>
  <r>
    <x v="5"/>
    <s v="MODI"/>
    <s v="Bottom Silicone Cap"/>
    <s v="320493196000"/>
    <s v="Tatfook"/>
    <s v="Vega"/>
    <s v="Silicone"/>
    <x v="2"/>
    <x v="6"/>
    <d v="2024-10-24T00:00:00"/>
    <m/>
    <n v="3.4111308577914001E-2"/>
    <n v="3.4311308577914E-2"/>
    <n v="1.9999999999999901E-4"/>
    <n v="0"/>
    <n v="1"/>
    <n v="3.4111308577914001E-2"/>
    <n v="4130473"/>
    <n v="8807204"/>
    <n v="63600"/>
    <n v="61838.559200000011"/>
    <s v="TY371-60A"/>
    <m/>
    <s v="0.651"/>
    <s v="Wynca Tinyo Silicone"/>
    <m/>
    <m/>
    <n v="141721.93367574218"/>
    <m/>
    <n v="2688.937923"/>
    <m/>
  </r>
  <r>
    <x v="5"/>
    <s v="MODI"/>
    <s v="Bottom Silicone Cap"/>
    <s v="320493196000"/>
    <s v="Tatfook"/>
    <s v="Vega"/>
    <s v="Silicone"/>
    <x v="2"/>
    <x v="7"/>
    <d v="2024-10-24T00:00:00"/>
    <m/>
    <n v="3.4111308577914001E-2"/>
    <n v="3.4311308577914E-2"/>
    <n v="1.9999999999999901E-4"/>
    <n v="0"/>
    <n v="1"/>
    <n v="3.4111308577914001E-2"/>
    <n v="2288731"/>
    <n v="4676731"/>
    <n v="63600"/>
    <n v="62664.653800000007"/>
    <s v="TY371-60A"/>
    <m/>
    <s v="0.651"/>
    <s v="Wynca Tinyo Silicone"/>
    <m/>
    <m/>
    <n v="78529.355592837688"/>
    <m/>
    <n v="1489.9638810000001"/>
    <m/>
  </r>
  <r>
    <x v="5"/>
    <s v="MODI"/>
    <s v="Bottom Silicone Cap"/>
    <s v="320493196000"/>
    <s v="Tatfook"/>
    <s v="Vega"/>
    <s v="Silicone"/>
    <x v="2"/>
    <x v="8"/>
    <d v="2024-10-24T00:00:00"/>
    <m/>
    <n v="3.4111308577914001E-2"/>
    <n v="3.4311308577914E-2"/>
    <n v="1.9999999999999901E-4"/>
    <n v="0"/>
    <n v="1"/>
    <n v="3.4111308577914001E-2"/>
    <n v="2098000"/>
    <n v="2388000"/>
    <n v="63600"/>
    <n v="63122.400000000001"/>
    <s v="TY371-60A"/>
    <m/>
    <s v="0.651"/>
    <s v="Wynca Tinyo Silicone"/>
    <m/>
    <m/>
    <n v="71985.125396463569"/>
    <m/>
    <n v="1365.798"/>
    <m/>
  </r>
  <r>
    <x v="5"/>
    <s v="MODI"/>
    <s v="Bottom Silicone Cap"/>
    <s v="320493196000"/>
    <s v="Tatfook"/>
    <s v="Vega"/>
    <s v="Silicone"/>
    <x v="2"/>
    <x v="9"/>
    <d v="2024-10-24T00:00:00"/>
    <m/>
    <n v="3.4111308577914001E-2"/>
    <n v="3.4311308577914E-2"/>
    <n v="1.9999999999999901E-4"/>
    <n v="0"/>
    <n v="1"/>
    <n v="3.4111308577914001E-2"/>
    <n v="290000"/>
    <n v="290000"/>
    <n v="63600"/>
    <n v="63542"/>
    <s v="TY371-60A"/>
    <m/>
    <s v="0.651"/>
    <s v="Wynca Tinyo Silicone"/>
    <m/>
    <m/>
    <n v="9950.2794875950603"/>
    <m/>
    <n v="188.79"/>
    <m/>
  </r>
  <r>
    <x v="6"/>
    <s v="HP"/>
    <m/>
    <m/>
    <m/>
    <m/>
    <m/>
    <x v="3"/>
    <x v="12"/>
    <m/>
    <m/>
    <m/>
    <m/>
    <m/>
    <m/>
    <m/>
    <m/>
    <m/>
    <m/>
    <m/>
    <m/>
    <m/>
    <m/>
    <m/>
    <m/>
    <m/>
    <m/>
    <m/>
    <m/>
    <m/>
    <m/>
  </r>
  <r>
    <x v="7"/>
    <s v="HP"/>
    <s v="SUSCEPTOR"/>
    <s v="350052144000"/>
    <s v="Tatfook"/>
    <s v="X2 AIR"/>
    <s v="Metal"/>
    <x v="2"/>
    <x v="1"/>
    <d v="2024-10-24T00:00:00"/>
    <m/>
    <n v="3.1539999999999999"/>
    <n v="3.0708000000000002"/>
    <n v="8.3199999999999996E-2"/>
    <n v="0"/>
    <n v="1"/>
    <n v="3.1539999999999999"/>
    <n v="2960636"/>
    <n v="2960636"/>
    <n v="299500"/>
    <n v="53175.084800000011"/>
    <s v="SPCE"/>
    <m/>
    <n v="0.63"/>
    <s v="DONGGUAN ZHONGJIAN HARDWARE PRODUCTS CO., LTD"/>
    <s v="Others"/>
    <n v="0.66"/>
    <n v="9091521.0288000014"/>
    <m/>
    <n v="1865.2006799999999"/>
    <m/>
  </r>
  <r>
    <x v="8"/>
    <s v="RCS POD"/>
    <s v="TF1606A-Main silicone"/>
    <s v="140020344002986"/>
    <s v="Tatfook"/>
    <s v="ePod 3"/>
    <s v="Silicone"/>
    <x v="0"/>
    <x v="0"/>
    <d v="2025-03-10T00:00:00"/>
    <m/>
    <n v="0.14199999999999999"/>
    <n v="0.1429"/>
    <n v="8.9999999999999998E-4"/>
    <n v="0"/>
    <n v="1"/>
    <n v="0.14199999999999999"/>
    <n v="5000"/>
    <n v="4272221"/>
    <n v="40000"/>
    <n v="36155.001100000001"/>
    <s v="TY371-60"/>
    <m/>
    <n v="0.18"/>
    <s v="Wynca"/>
    <m/>
    <m/>
    <n v="714.5"/>
    <m/>
    <n v="0.9"/>
    <m/>
  </r>
  <r>
    <x v="8"/>
    <s v="RCS POD"/>
    <s v="TF1606A-Main silicone"/>
    <s v="140020344002986"/>
    <s v="Tatfook"/>
    <s v="ePod 3"/>
    <s v="Silicone"/>
    <x v="0"/>
    <x v="1"/>
    <d v="2025-02-10T00:00:00"/>
    <m/>
    <n v="0.14199999999999999"/>
    <n v="0.1429"/>
    <n v="8.9999999999999998E-4"/>
    <n v="0"/>
    <n v="1"/>
    <n v="0.14199999999999999"/>
    <n v="77000"/>
    <n v="4267221"/>
    <n v="40000"/>
    <n v="36159.501100000001"/>
    <s v="TY371-60"/>
    <m/>
    <n v="0.18"/>
    <s v="Wynca"/>
    <m/>
    <m/>
    <n v="11003.3"/>
    <m/>
    <n v="13.86"/>
    <m/>
  </r>
  <r>
    <x v="8"/>
    <s v="RCS POD"/>
    <s v="TF1606A-Main silicone"/>
    <s v="140020344002986"/>
    <s v="Tatfook"/>
    <s v="ePod 3"/>
    <s v="Silicone"/>
    <x v="1"/>
    <x v="2"/>
    <d v="2025-01-09T00:00:00"/>
    <m/>
    <n v="0.14199999999999999"/>
    <n v="0.1429"/>
    <n v="8.9999999999999998E-4"/>
    <n v="0"/>
    <n v="1"/>
    <n v="0.14199999999999999"/>
    <n v="50000"/>
    <n v="4190221"/>
    <n v="40000"/>
    <n v="36228.801099999997"/>
    <s v="TY371-60"/>
    <m/>
    <n v="0.18"/>
    <s v="Wynca"/>
    <m/>
    <m/>
    <n v="7145"/>
    <m/>
    <n v="9"/>
    <m/>
  </r>
  <r>
    <x v="8"/>
    <s v="RCS POD"/>
    <s v="TF1606A-Main silicone"/>
    <s v="140020344002986"/>
    <s v="Tatfook"/>
    <s v="ePod 3"/>
    <s v="Silicone"/>
    <x v="1"/>
    <x v="3"/>
    <d v="2024-12-10T00:00:00"/>
    <m/>
    <n v="0.14199999999999999"/>
    <n v="0.1429"/>
    <n v="8.9999999999999998E-4"/>
    <n v="0"/>
    <n v="1"/>
    <n v="0.14199999999999999"/>
    <n v="140000"/>
    <n v="4140221"/>
    <n v="40000"/>
    <n v="36273.801099999997"/>
    <s v="TY371-60"/>
    <m/>
    <n v="0.18"/>
    <s v="Wynca"/>
    <m/>
    <m/>
    <n v="20006"/>
    <m/>
    <n v="25.2"/>
    <m/>
  </r>
  <r>
    <x v="8"/>
    <s v="RCS POD"/>
    <s v="TF1606A-Main silicone"/>
    <s v="140020344002986"/>
    <s v="Tatfook"/>
    <s v="ePod 3"/>
    <s v="Silicone"/>
    <x v="1"/>
    <x v="4"/>
    <d v="2024-11-09T00:00:00"/>
    <m/>
    <n v="0.14199999999999999"/>
    <n v="0.1429"/>
    <n v="8.9999999999999998E-4"/>
    <n v="0"/>
    <n v="1"/>
    <n v="0.14199999999999999"/>
    <n v="52000"/>
    <n v="4000221"/>
    <n v="40000"/>
    <n v="36399.801099999997"/>
    <s v="TY371-60"/>
    <m/>
    <n v="0.18"/>
    <s v="Wynca"/>
    <m/>
    <m/>
    <n v="7430.8"/>
    <m/>
    <n v="9.36"/>
    <m/>
  </r>
  <r>
    <x v="8"/>
    <s v="RCS POD"/>
    <s v="TF1606A-Main silicone"/>
    <s v="140020344002986"/>
    <s v="Tatfook"/>
    <s v="ePod 3"/>
    <s v="Silicone"/>
    <x v="1"/>
    <x v="5"/>
    <d v="2024-10-24T00:00:00"/>
    <m/>
    <n v="0.14199999999999999"/>
    <n v="0.1429"/>
    <n v="8.9999999999999998E-4"/>
    <n v="0"/>
    <n v="1"/>
    <n v="0.14199999999999999"/>
    <n v="139300"/>
    <n v="3948221"/>
    <n v="40000"/>
    <n v="36446.6011"/>
    <s v="TY371-60"/>
    <m/>
    <n v="0.18"/>
    <s v="Wynca"/>
    <m/>
    <m/>
    <n v="19905.97"/>
    <m/>
    <n v="25.074000000000002"/>
    <m/>
  </r>
  <r>
    <x v="8"/>
    <s v="RCS POD"/>
    <s v="TF1606A-Main silicone"/>
    <s v="140020344002986"/>
    <s v="Tatfook"/>
    <s v="ePod 3"/>
    <s v="Silicone"/>
    <x v="1"/>
    <x v="6"/>
    <d v="2024-10-24T00:00:00"/>
    <m/>
    <n v="0.14199999999999999"/>
    <n v="0.1429"/>
    <n v="8.9999999999999998E-4"/>
    <n v="0"/>
    <n v="1"/>
    <n v="0.14199999999999999"/>
    <n v="42200"/>
    <n v="3808921"/>
    <n v="40000"/>
    <n v="36571.971100000002"/>
    <s v="TY371-60"/>
    <m/>
    <n v="0.18"/>
    <s v="Wynca"/>
    <m/>
    <m/>
    <n v="6030.38"/>
    <m/>
    <n v="7.5960000000000001"/>
    <m/>
  </r>
  <r>
    <x v="8"/>
    <s v="RCS POD"/>
    <s v="TF1606A-Main silicone"/>
    <s v="140020344002986"/>
    <s v="Tatfook"/>
    <s v="ePod 3"/>
    <s v="Silicone"/>
    <x v="1"/>
    <x v="7"/>
    <d v="2024-10-24T00:00:00"/>
    <m/>
    <n v="0.14199999999999999"/>
    <n v="0.1429"/>
    <n v="8.9999999999999998E-4"/>
    <n v="0"/>
    <n v="1"/>
    <n v="0.14199999999999999"/>
    <n v="214300"/>
    <n v="3766721"/>
    <n v="40000"/>
    <n v="36609.951099999998"/>
    <s v="TY371-60"/>
    <m/>
    <n v="0.18"/>
    <s v="Wynca"/>
    <m/>
    <m/>
    <n v="30623.47"/>
    <m/>
    <n v="38.573999999999998"/>
    <m/>
  </r>
  <r>
    <x v="8"/>
    <s v="RCS POD"/>
    <s v="TF1606A-Main silicone"/>
    <s v="140020344002986"/>
    <s v="Tatfook"/>
    <s v="ePod 3"/>
    <s v="Silicone"/>
    <x v="1"/>
    <x v="8"/>
    <d v="2024-10-24T00:00:00"/>
    <m/>
    <n v="0.14199999999999999"/>
    <n v="0.1429"/>
    <n v="8.9999999999999998E-4"/>
    <n v="0"/>
    <n v="1"/>
    <n v="0.14199999999999999"/>
    <n v="195000"/>
    <n v="3552421"/>
    <n v="40000"/>
    <n v="36802.821100000001"/>
    <s v="TY371-60"/>
    <m/>
    <n v="0.18"/>
    <s v="Wynca"/>
    <m/>
    <m/>
    <n v="27865.5"/>
    <m/>
    <n v="35.1"/>
    <m/>
  </r>
  <r>
    <x v="8"/>
    <s v="RCS POD"/>
    <s v="TF1606A-Main silicone"/>
    <s v="140020344002986"/>
    <s v="Tatfook"/>
    <s v="ePod 3"/>
    <s v="Silicone"/>
    <x v="1"/>
    <x v="9"/>
    <d v="2024-10-24T00:00:00"/>
    <m/>
    <n v="0.14199999999999999"/>
    <n v="0.1429"/>
    <n v="8.9999999999999998E-4"/>
    <n v="0"/>
    <n v="1"/>
    <n v="0.14199999999999999"/>
    <n v="154000"/>
    <n v="3357421"/>
    <n v="40000"/>
    <n v="36978.321100000001"/>
    <s v="TY371-60"/>
    <m/>
    <n v="0.18"/>
    <s v="Wynca"/>
    <m/>
    <m/>
    <n v="22006.6"/>
    <m/>
    <n v="27.72"/>
    <m/>
  </r>
  <r>
    <x v="8"/>
    <s v="RCS POD"/>
    <s v="TF1606A-Main silicone"/>
    <s v="140020344002986"/>
    <s v="Tatfook"/>
    <s v="ePod 3"/>
    <s v="Silicone"/>
    <x v="1"/>
    <x v="10"/>
    <d v="2024-10-24T00:00:00"/>
    <m/>
    <n v="0.14199999999999999"/>
    <n v="0.1429"/>
    <n v="8.9999999999999998E-4"/>
    <n v="0"/>
    <n v="1"/>
    <n v="0.14199999999999999"/>
    <n v="255000"/>
    <n v="3203421"/>
    <n v="40000"/>
    <n v="37116.9211"/>
    <s v="TY371-60"/>
    <m/>
    <n v="0.18"/>
    <s v="Wynca"/>
    <m/>
    <m/>
    <n v="36439.5"/>
    <m/>
    <n v="45.9"/>
    <m/>
  </r>
  <r>
    <x v="8"/>
    <s v="RCS POD"/>
    <s v="TF1606A-Main silicone"/>
    <s v="140020344002986"/>
    <s v="Tatfook"/>
    <s v="ePod 3"/>
    <s v="Silicone"/>
    <x v="1"/>
    <x v="11"/>
    <d v="2024-10-24T00:00:00"/>
    <m/>
    <n v="0.14199999999999999"/>
    <n v="0.1429"/>
    <n v="8.9999999999999998E-4"/>
    <n v="0"/>
    <n v="1"/>
    <n v="0.14199999999999999"/>
    <n v="202500"/>
    <n v="2948421"/>
    <n v="40000"/>
    <n v="37346.4211"/>
    <s v="TY371-60"/>
    <m/>
    <n v="0.18"/>
    <s v="Wynca"/>
    <m/>
    <m/>
    <n v="28937.25"/>
    <m/>
    <n v="36.450000000000003"/>
    <m/>
  </r>
  <r>
    <x v="8"/>
    <s v="RCS POD"/>
    <s v="TF1606A-Main silicone"/>
    <s v="140020344002986"/>
    <s v="Tatfook"/>
    <s v="ePod 3"/>
    <s v="Silicone"/>
    <x v="1"/>
    <x v="0"/>
    <d v="2024-10-24T00:00:00"/>
    <m/>
    <n v="0.14199999999999999"/>
    <n v="0.1429"/>
    <n v="8.9999999999999998E-4"/>
    <n v="0"/>
    <n v="1"/>
    <n v="0.14199999999999999"/>
    <n v="149600"/>
    <n v="2745921"/>
    <n v="40000"/>
    <n v="37528.6711"/>
    <s v="TY371-60"/>
    <m/>
    <n v="0.18"/>
    <s v="Wynca"/>
    <m/>
    <m/>
    <n v="21377.84"/>
    <m/>
    <n v="26.928000000000001"/>
    <m/>
  </r>
  <r>
    <x v="8"/>
    <s v="RCS POD"/>
    <s v="TF1606A-Main silicone"/>
    <s v="140020344002986"/>
    <s v="Tatfook"/>
    <s v="ePod 3"/>
    <s v="Silicone"/>
    <x v="1"/>
    <x v="1"/>
    <d v="2024-10-24T00:00:00"/>
    <m/>
    <n v="0.14199999999999999"/>
    <n v="0.1429"/>
    <n v="8.9999999999999998E-4"/>
    <n v="0"/>
    <n v="1"/>
    <n v="0.14199999999999999"/>
    <n v="129400"/>
    <n v="2596321"/>
    <n v="40000"/>
    <n v="37663.311099999999"/>
    <s v="TY371-60"/>
    <m/>
    <n v="0.18"/>
    <s v="Wynca"/>
    <m/>
    <m/>
    <n v="18491.259999999998"/>
    <m/>
    <n v="23.292000000000002"/>
    <m/>
  </r>
  <r>
    <x v="8"/>
    <s v="RCS POD"/>
    <s v="TF1606A-Main silicone"/>
    <s v="140020344002986"/>
    <s v="Tatfook"/>
    <s v="ePod 3"/>
    <s v="Silicone"/>
    <x v="2"/>
    <x v="2"/>
    <d v="2024-10-24T00:00:00"/>
    <m/>
    <n v="0.14199999999999999"/>
    <n v="0.1429"/>
    <n v="8.9999999999999998E-4"/>
    <n v="0"/>
    <n v="1"/>
    <n v="0.14199999999999999"/>
    <n v="121600"/>
    <n v="2466921"/>
    <n v="40000"/>
    <n v="37779.771099999998"/>
    <s v="TY371-60"/>
    <m/>
    <n v="0.18"/>
    <s v="Wynca"/>
    <m/>
    <m/>
    <n v="17376.64"/>
    <m/>
    <n v="21.888000000000002"/>
    <m/>
  </r>
  <r>
    <x v="8"/>
    <s v="RCS POD"/>
    <s v="TF1606A-Main silicone"/>
    <s v="140020344002986"/>
    <s v="Tatfook"/>
    <s v="ePod 3"/>
    <s v="Silicone"/>
    <x v="2"/>
    <x v="3"/>
    <d v="2024-10-24T00:00:00"/>
    <m/>
    <n v="0.14199999999999999"/>
    <n v="0.1429"/>
    <n v="8.9999999999999998E-4"/>
    <n v="0"/>
    <n v="1"/>
    <n v="0.14199999999999999"/>
    <n v="233600"/>
    <n v="2345321"/>
    <n v="40000"/>
    <n v="37889.2111"/>
    <s v="TY371-60"/>
    <m/>
    <n v="0.18"/>
    <s v="Wynca"/>
    <m/>
    <m/>
    <n v="33381.440000000002"/>
    <m/>
    <n v="42.048000000000002"/>
    <m/>
  </r>
  <r>
    <x v="8"/>
    <s v="RCS POD"/>
    <s v="TF1606A-Main silicone"/>
    <s v="140020344002986"/>
    <s v="Tatfook"/>
    <s v="ePod 3"/>
    <s v="Silicone"/>
    <x v="2"/>
    <x v="4"/>
    <d v="2024-10-24T00:00:00"/>
    <m/>
    <n v="0.14199999999999999"/>
    <n v="0.1429"/>
    <n v="8.9999999999999998E-4"/>
    <n v="0"/>
    <n v="1"/>
    <n v="0.14199999999999999"/>
    <n v="180700"/>
    <n v="2111721"/>
    <n v="40000"/>
    <n v="38099.451099999998"/>
    <s v="TY371-60"/>
    <m/>
    <n v="0.18"/>
    <s v="Wynca"/>
    <m/>
    <m/>
    <n v="25822.03"/>
    <m/>
    <n v="32.526000000000003"/>
    <m/>
  </r>
  <r>
    <x v="8"/>
    <s v="RCS POD"/>
    <s v="TF1606A-Main silicone"/>
    <s v="140020344002986"/>
    <s v="Tatfook"/>
    <s v="ePod 3"/>
    <s v="Silicone"/>
    <x v="2"/>
    <x v="5"/>
    <d v="2024-10-24T00:00:00"/>
    <m/>
    <n v="0.14199999999999999"/>
    <n v="0.1429"/>
    <n v="8.9999999999999998E-4"/>
    <n v="0"/>
    <n v="1"/>
    <n v="0.14199999999999999"/>
    <n v="67500"/>
    <n v="1931021"/>
    <n v="40000"/>
    <n v="38262.081100000003"/>
    <s v="TY371-60"/>
    <m/>
    <n v="0.18"/>
    <s v="Wynca"/>
    <m/>
    <m/>
    <n v="9645.75"/>
    <m/>
    <n v="12.15"/>
    <m/>
  </r>
  <r>
    <x v="8"/>
    <s v="RCS POD"/>
    <s v="TF1606A-Main silicone"/>
    <s v="140020344002986"/>
    <s v="Tatfook"/>
    <s v="ePod 3"/>
    <s v="Silicone"/>
    <x v="2"/>
    <x v="6"/>
    <d v="2024-10-24T00:00:00"/>
    <m/>
    <n v="0.14199999999999999"/>
    <n v="0.1429"/>
    <n v="8.9999999999999998E-4"/>
    <n v="0"/>
    <n v="1"/>
    <n v="0.14199999999999999"/>
    <n v="477800"/>
    <n v="1863521"/>
    <n v="40000"/>
    <n v="38322.831100000003"/>
    <s v="TY371-60"/>
    <m/>
    <n v="0.18"/>
    <s v="Wynca"/>
    <m/>
    <m/>
    <n v="68277.62"/>
    <m/>
    <n v="86.004000000000005"/>
    <m/>
  </r>
  <r>
    <x v="8"/>
    <s v="RCS POD"/>
    <s v="TF1606A-Main silicone"/>
    <s v="140020344002986"/>
    <s v="Tatfook"/>
    <s v="ePod 3"/>
    <s v="Silicone"/>
    <x v="2"/>
    <x v="7"/>
    <d v="2024-10-24T00:00:00"/>
    <m/>
    <n v="0.14199999999999999"/>
    <n v="0.1429"/>
    <n v="8.9999999999999998E-4"/>
    <n v="0"/>
    <n v="1"/>
    <n v="0.14199999999999999"/>
    <n v="200000"/>
    <n v="1385721"/>
    <n v="40000"/>
    <n v="38752.8511"/>
    <s v="TY371-60"/>
    <m/>
    <n v="0.18"/>
    <s v="Wynca"/>
    <m/>
    <m/>
    <n v="28580"/>
    <m/>
    <n v="36"/>
    <m/>
  </r>
  <r>
    <x v="8"/>
    <s v="RCS POD"/>
    <s v="TF1606A-Main silicone"/>
    <s v="140020344002986"/>
    <s v="Tatfook"/>
    <s v="ePod 3"/>
    <s v="Silicone"/>
    <x v="2"/>
    <x v="8"/>
    <d v="2024-10-24T00:00:00"/>
    <m/>
    <n v="0.14199999999999999"/>
    <n v="0.1429"/>
    <n v="8.9999999999999998E-4"/>
    <n v="0"/>
    <n v="1"/>
    <n v="0.14199999999999999"/>
    <n v="254610"/>
    <n v="1185721"/>
    <n v="40000"/>
    <n v="38932.8511"/>
    <s v="TY371-60"/>
    <m/>
    <n v="0.18"/>
    <s v="Wynca"/>
    <m/>
    <m/>
    <n v="36383.769"/>
    <m/>
    <n v="45.829799999999999"/>
    <m/>
  </r>
  <r>
    <x v="8"/>
    <s v="RCS POD"/>
    <s v="TF1606A-Main silicone"/>
    <s v="140020344002986"/>
    <s v="Tatfook"/>
    <s v="ePod 3"/>
    <s v="Silicone"/>
    <x v="2"/>
    <x v="9"/>
    <d v="2024-10-24T00:00:00"/>
    <m/>
    <n v="0.14199999999999999"/>
    <n v="0.1429"/>
    <n v="8.9999999999999998E-4"/>
    <n v="0"/>
    <n v="1"/>
    <n v="0.14199999999999999"/>
    <n v="248740"/>
    <n v="931111"/>
    <n v="40000"/>
    <n v="39162.000099999997"/>
    <s v="TY371-60"/>
    <m/>
    <n v="0.18"/>
    <s v="Wynca"/>
    <m/>
    <m/>
    <n v="35544.945999999996"/>
    <m/>
    <n v="44.773199999999996"/>
    <m/>
  </r>
  <r>
    <x v="8"/>
    <s v="RCS POD"/>
    <s v="TF1606A-Main silicone"/>
    <s v="140020344002986"/>
    <s v="Tatfook"/>
    <s v="ePod 3"/>
    <s v="Silicone"/>
    <x v="2"/>
    <x v="10"/>
    <d v="2024-10-24T00:00:00"/>
    <m/>
    <n v="0.14199999999999999"/>
    <n v="0.1429"/>
    <n v="8.9999999999999998E-4"/>
    <n v="0"/>
    <n v="1"/>
    <n v="0.14199999999999999"/>
    <n v="249246"/>
    <n v="682371"/>
    <n v="40000"/>
    <n v="39385.866099999999"/>
    <s v="TY371-60"/>
    <m/>
    <n v="0.18"/>
    <s v="Wynca"/>
    <m/>
    <m/>
    <n v="35617.253400000001"/>
    <m/>
    <n v="44.864280000000001"/>
    <m/>
  </r>
  <r>
    <x v="8"/>
    <s v="RCS POD"/>
    <s v="TF1606A-Main silicone"/>
    <s v="140020344002986"/>
    <s v="Tatfook"/>
    <s v="ePod 3"/>
    <s v="Silicone"/>
    <x v="2"/>
    <x v="11"/>
    <d v="2024-10-24T00:00:00"/>
    <m/>
    <n v="0.14199999999999999"/>
    <n v="0.1429"/>
    <n v="8.9999999999999998E-4"/>
    <n v="0"/>
    <n v="1"/>
    <n v="0.14199999999999999"/>
    <n v="433125"/>
    <n v="433125"/>
    <n v="40000"/>
    <n v="39610.1875"/>
    <s v="TY371-60"/>
    <m/>
    <n v="0.18"/>
    <s v="Wynca"/>
    <m/>
    <m/>
    <n v="61893.5625"/>
    <m/>
    <n v="77.962500000000006"/>
    <m/>
  </r>
  <r>
    <x v="8"/>
    <s v="RCS POD"/>
    <s v="TF1606A MEMS sensor silicone"/>
    <s v="140020344002987"/>
    <s v="Tatfook"/>
    <s v="ePod 3"/>
    <s v="Silicone"/>
    <x v="0"/>
    <x v="0"/>
    <d v="2025-03-10T00:00:00"/>
    <m/>
    <n v="8.3699999999999997E-2"/>
    <n v="8.4099999999999994E-2"/>
    <n v="4.0000000000000002E-4"/>
    <n v="0"/>
    <n v="1"/>
    <n v="8.3699999999999997E-2"/>
    <n v="5000"/>
    <n v="4284937"/>
    <n v="40000"/>
    <n v="38286.025199999996"/>
    <s v="TY371-60"/>
    <m/>
    <n v="5.3999999999999999E-2"/>
    <s v="Wynca"/>
    <m/>
    <m/>
    <n v="420.49999999999994"/>
    <m/>
    <n v="0.27"/>
    <m/>
  </r>
  <r>
    <x v="8"/>
    <s v="RCS POD"/>
    <s v="TF1606A MEMS sensor silicone"/>
    <s v="140020344002987"/>
    <s v="Tatfook"/>
    <s v="ePod 3"/>
    <s v="Silicone"/>
    <x v="0"/>
    <x v="1"/>
    <d v="2025-02-10T00:00:00"/>
    <m/>
    <n v="8.3699999999999997E-2"/>
    <n v="8.4099999999999994E-2"/>
    <n v="4.0000000000000002E-4"/>
    <n v="0"/>
    <n v="1"/>
    <n v="8.3699999999999997E-2"/>
    <n v="77000"/>
    <n v="4279937"/>
    <n v="40000"/>
    <n v="38288.025199999996"/>
    <s v="TY371-60"/>
    <m/>
    <n v="5.3999999999999999E-2"/>
    <s v="Wynca"/>
    <m/>
    <m/>
    <n v="6475.7"/>
    <m/>
    <n v="4.1580000000000004"/>
    <m/>
  </r>
  <r>
    <x v="8"/>
    <s v="RCS POD"/>
    <s v="TF1606A MEMS sensor silicone"/>
    <s v="140020344002987"/>
    <s v="Tatfook"/>
    <s v="ePod 3"/>
    <s v="Silicone"/>
    <x v="1"/>
    <x v="2"/>
    <d v="2025-01-09T00:00:00"/>
    <m/>
    <n v="8.3699999999999997E-2"/>
    <n v="8.4099999999999994E-2"/>
    <n v="4.0000000000000002E-4"/>
    <n v="0"/>
    <n v="1"/>
    <n v="8.3699999999999997E-2"/>
    <n v="50000"/>
    <n v="4202937"/>
    <n v="40000"/>
    <n v="38318.825199999999"/>
    <s v="TY371-60"/>
    <m/>
    <n v="5.3999999999999999E-2"/>
    <s v="Wynca"/>
    <m/>
    <m/>
    <n v="4205"/>
    <m/>
    <n v="2.7"/>
    <m/>
  </r>
  <r>
    <x v="8"/>
    <s v="RCS POD"/>
    <s v="TF1606A MEMS sensor silicone"/>
    <s v="140020344002987"/>
    <s v="Tatfook"/>
    <s v="ePod 3"/>
    <s v="Silicone"/>
    <x v="1"/>
    <x v="3"/>
    <d v="2024-12-10T00:00:00"/>
    <m/>
    <n v="8.3699999999999997E-2"/>
    <n v="8.4099999999999994E-2"/>
    <n v="4.0000000000000002E-4"/>
    <n v="0"/>
    <n v="1"/>
    <n v="8.3699999999999997E-2"/>
    <n v="140000"/>
    <n v="4152937"/>
    <n v="40000"/>
    <n v="38338.825199999999"/>
    <s v="TY371-60"/>
    <m/>
    <n v="5.3999999999999999E-2"/>
    <s v="Wynca"/>
    <m/>
    <m/>
    <n v="11774"/>
    <m/>
    <n v="7.56"/>
    <m/>
  </r>
  <r>
    <x v="8"/>
    <s v="RCS POD"/>
    <s v="TF1606A MEMS sensor silicone"/>
    <s v="140020344002987"/>
    <s v="Tatfook"/>
    <s v="ePod 3"/>
    <s v="Silicone"/>
    <x v="1"/>
    <x v="4"/>
    <d v="2024-11-09T00:00:00"/>
    <m/>
    <n v="8.3699999999999997E-2"/>
    <n v="8.4099999999999994E-2"/>
    <n v="4.0000000000000002E-4"/>
    <n v="0"/>
    <n v="1"/>
    <n v="8.3699999999999997E-2"/>
    <n v="52000"/>
    <n v="4012937"/>
    <n v="40000"/>
    <n v="38394.825199999999"/>
    <s v="TY371-60"/>
    <m/>
    <n v="5.3999999999999999E-2"/>
    <s v="Wynca"/>
    <m/>
    <m/>
    <n v="4373.2"/>
    <m/>
    <n v="2.8079999999999998"/>
    <m/>
  </r>
  <r>
    <x v="8"/>
    <s v="RCS POD"/>
    <s v="TF1606A MEMS sensor silicone"/>
    <s v="140020344002987"/>
    <s v="Tatfook"/>
    <s v="ePod 3"/>
    <s v="Silicone"/>
    <x v="1"/>
    <x v="5"/>
    <d v="2024-10-24T00:00:00"/>
    <m/>
    <n v="8.3699999999999997E-2"/>
    <n v="8.4099999999999994E-2"/>
    <n v="4.0000000000000002E-4"/>
    <n v="0"/>
    <n v="1"/>
    <n v="8.3699999999999997E-2"/>
    <n v="139200"/>
    <n v="3960937"/>
    <n v="40000"/>
    <n v="38415.625200000002"/>
    <s v="TY371-60"/>
    <m/>
    <n v="5.3999999999999999E-2"/>
    <s v="Wynca"/>
    <m/>
    <m/>
    <n v="11706.72"/>
    <m/>
    <n v="7.5167999999999999"/>
    <m/>
  </r>
  <r>
    <x v="8"/>
    <s v="RCS POD"/>
    <s v="TF1606A MEMS sensor silicone"/>
    <s v="140020344002987"/>
    <s v="Tatfook"/>
    <s v="ePod 3"/>
    <s v="Silicone"/>
    <x v="1"/>
    <x v="6"/>
    <d v="2024-10-24T00:00:00"/>
    <m/>
    <n v="8.3699999999999997E-2"/>
    <n v="8.4099999999999994E-2"/>
    <n v="4.0000000000000002E-4"/>
    <n v="0"/>
    <n v="1"/>
    <n v="8.3699999999999997E-2"/>
    <n v="42100"/>
    <n v="3821737"/>
    <n v="40000"/>
    <n v="38471.305200000003"/>
    <s v="TY371-60"/>
    <m/>
    <n v="5.3999999999999999E-2"/>
    <s v="Wynca"/>
    <m/>
    <m/>
    <n v="3540.6099999999997"/>
    <m/>
    <n v="2.2734000000000001"/>
    <m/>
  </r>
  <r>
    <x v="8"/>
    <s v="RCS POD"/>
    <s v="TF1606A MEMS sensor silicone"/>
    <s v="140020344002987"/>
    <s v="Tatfook"/>
    <s v="ePod 3"/>
    <s v="Silicone"/>
    <x v="1"/>
    <x v="7"/>
    <d v="2024-10-24T00:00:00"/>
    <m/>
    <n v="8.3699999999999997E-2"/>
    <n v="8.4099999999999994E-2"/>
    <n v="4.0000000000000002E-4"/>
    <n v="0"/>
    <n v="1"/>
    <n v="8.3699999999999997E-2"/>
    <n v="214700"/>
    <n v="3779637"/>
    <n v="40000"/>
    <n v="38488.145199999999"/>
    <s v="TY371-60"/>
    <m/>
    <n v="5.3999999999999999E-2"/>
    <s v="Wynca"/>
    <m/>
    <m/>
    <n v="18056.27"/>
    <m/>
    <n v="11.5938"/>
    <m/>
  </r>
  <r>
    <x v="8"/>
    <s v="RCS POD"/>
    <s v="TF1606A MEMS sensor silicone"/>
    <s v="140020344002987"/>
    <s v="Tatfook"/>
    <s v="ePod 3"/>
    <s v="Silicone"/>
    <x v="1"/>
    <x v="8"/>
    <d v="2024-10-24T00:00:00"/>
    <m/>
    <n v="8.3699999999999997E-2"/>
    <n v="8.4099999999999994E-2"/>
    <n v="4.0000000000000002E-4"/>
    <n v="0"/>
    <n v="1"/>
    <n v="8.3699999999999997E-2"/>
    <n v="194000"/>
    <n v="3564937"/>
    <n v="40000"/>
    <n v="38574.025200000004"/>
    <s v="TY371-60"/>
    <m/>
    <n v="5.3999999999999999E-2"/>
    <s v="Wynca"/>
    <m/>
    <m/>
    <n v="16315.4"/>
    <m/>
    <n v="10.476000000000001"/>
    <m/>
  </r>
  <r>
    <x v="8"/>
    <s v="RCS POD"/>
    <s v="TF1606A MEMS sensor silicone"/>
    <s v="140020344002987"/>
    <s v="Tatfook"/>
    <s v="ePod 3"/>
    <s v="Silicone"/>
    <x v="1"/>
    <x v="9"/>
    <d v="2024-10-24T00:00:00"/>
    <m/>
    <n v="8.3699999999999997E-2"/>
    <n v="8.4099999999999994E-2"/>
    <n v="4.0000000000000002E-4"/>
    <n v="0"/>
    <n v="1"/>
    <n v="8.3699999999999997E-2"/>
    <n v="154000"/>
    <n v="3370937"/>
    <n v="40000"/>
    <n v="38651.625200000002"/>
    <s v="TY371-60"/>
    <m/>
    <n v="5.3999999999999999E-2"/>
    <s v="Wynca"/>
    <m/>
    <m/>
    <n v="12951.4"/>
    <m/>
    <n v="8.3160000000000007"/>
    <m/>
  </r>
  <r>
    <x v="8"/>
    <s v="RCS POD"/>
    <s v="TF1606A MEMS sensor silicone"/>
    <s v="140020344002987"/>
    <s v="Tatfook"/>
    <s v="ePod 3"/>
    <s v="Silicone"/>
    <x v="1"/>
    <x v="10"/>
    <d v="2024-10-24T00:00:00"/>
    <m/>
    <n v="8.3699999999999997E-2"/>
    <n v="8.4099999999999994E-2"/>
    <n v="4.0000000000000002E-4"/>
    <n v="0"/>
    <n v="1"/>
    <n v="8.3699999999999997E-2"/>
    <n v="257000"/>
    <n v="3216937"/>
    <n v="40000"/>
    <n v="38713.225200000001"/>
    <s v="TY371-60"/>
    <m/>
    <n v="5.3999999999999999E-2"/>
    <s v="Wynca"/>
    <m/>
    <m/>
    <n v="21613.699999999997"/>
    <m/>
    <n v="13.878"/>
    <m/>
  </r>
  <r>
    <x v="8"/>
    <s v="RCS POD"/>
    <s v="TF1606A MEMS sensor silicone"/>
    <s v="140020344002987"/>
    <s v="Tatfook"/>
    <s v="ePod 3"/>
    <s v="Silicone"/>
    <x v="1"/>
    <x v="11"/>
    <d v="2024-10-24T00:00:00"/>
    <m/>
    <n v="8.3699999999999997E-2"/>
    <n v="8.4099999999999994E-2"/>
    <n v="4.0000000000000002E-4"/>
    <n v="0"/>
    <n v="1"/>
    <n v="8.3699999999999997E-2"/>
    <n v="202500"/>
    <n v="2959937"/>
    <n v="40000"/>
    <n v="38816.025200000004"/>
    <s v="TY371-60"/>
    <m/>
    <n v="5.3999999999999999E-2"/>
    <s v="Wynca"/>
    <m/>
    <m/>
    <n v="17030.25"/>
    <m/>
    <n v="10.935"/>
    <m/>
  </r>
  <r>
    <x v="8"/>
    <s v="RCS POD"/>
    <s v="TF1606A MEMS sensor silicone"/>
    <s v="140020344002987"/>
    <s v="Tatfook"/>
    <s v="ePod 3"/>
    <s v="Silicone"/>
    <x v="1"/>
    <x v="0"/>
    <d v="2024-10-24T00:00:00"/>
    <m/>
    <n v="8.3699999999999997E-2"/>
    <n v="8.4099999999999994E-2"/>
    <n v="4.0000000000000002E-4"/>
    <n v="0"/>
    <n v="1"/>
    <n v="8.3699999999999997E-2"/>
    <n v="149600"/>
    <n v="2757437"/>
    <n v="40000"/>
    <n v="38897.025200000004"/>
    <s v="TY371-60"/>
    <m/>
    <n v="5.3999999999999999E-2"/>
    <s v="Wynca"/>
    <m/>
    <m/>
    <n v="12581.359999999999"/>
    <m/>
    <n v="8.0784000000000002"/>
    <m/>
  </r>
  <r>
    <x v="8"/>
    <s v="RCS POD"/>
    <s v="TF1606A MEMS sensor silicone"/>
    <s v="140020344002987"/>
    <s v="Tatfook"/>
    <s v="ePod 3"/>
    <s v="Silicone"/>
    <x v="1"/>
    <x v="1"/>
    <d v="2024-10-24T00:00:00"/>
    <m/>
    <n v="8.3699999999999997E-2"/>
    <n v="8.4099999999999994E-2"/>
    <n v="4.0000000000000002E-4"/>
    <n v="0"/>
    <n v="1"/>
    <n v="8.3699999999999997E-2"/>
    <n v="129500"/>
    <n v="2607837"/>
    <n v="40000"/>
    <n v="38956.8652"/>
    <s v="TY371-60"/>
    <m/>
    <n v="5.3999999999999999E-2"/>
    <s v="Wynca"/>
    <m/>
    <m/>
    <n v="10890.949999999999"/>
    <m/>
    <n v="6.9930000000000003"/>
    <m/>
  </r>
  <r>
    <x v="8"/>
    <s v="RCS POD"/>
    <s v="TF1606A MEMS sensor silicone"/>
    <s v="140020344002987"/>
    <s v="Tatfook"/>
    <s v="ePod 3"/>
    <s v="Silicone"/>
    <x v="2"/>
    <x v="2"/>
    <d v="2024-10-24T00:00:00"/>
    <m/>
    <n v="8.3699999999999997E-2"/>
    <n v="8.4099999999999994E-2"/>
    <n v="4.0000000000000002E-4"/>
    <n v="0"/>
    <n v="1"/>
    <n v="8.3699999999999997E-2"/>
    <n v="123100"/>
    <n v="2478337"/>
    <n v="40000"/>
    <n v="39008.665200000003"/>
    <s v="TY371-60"/>
    <m/>
    <n v="5.3999999999999999E-2"/>
    <s v="Wynca"/>
    <m/>
    <m/>
    <n v="10352.709999999999"/>
    <m/>
    <n v="6.6473999999999993"/>
    <m/>
  </r>
  <r>
    <x v="8"/>
    <s v="RCS POD"/>
    <s v="TF1606A MEMS sensor silicone"/>
    <s v="140020344002987"/>
    <s v="Tatfook"/>
    <s v="ePod 3"/>
    <s v="Silicone"/>
    <x v="2"/>
    <x v="3"/>
    <d v="2024-10-24T00:00:00"/>
    <m/>
    <n v="8.3699999999999997E-2"/>
    <n v="8.4099999999999994E-2"/>
    <n v="4.0000000000000002E-4"/>
    <n v="0"/>
    <n v="1"/>
    <n v="8.3699999999999997E-2"/>
    <n v="235050"/>
    <n v="2355237"/>
    <n v="40000"/>
    <n v="39057.905200000001"/>
    <s v="TY371-60"/>
    <m/>
    <n v="5.3999999999999999E-2"/>
    <s v="Wynca"/>
    <m/>
    <m/>
    <n v="19767.704999999998"/>
    <m/>
    <n v="12.6927"/>
    <m/>
  </r>
  <r>
    <x v="8"/>
    <s v="RCS POD"/>
    <s v="TF1606A MEMS sensor silicone"/>
    <s v="140020344002987"/>
    <s v="Tatfook"/>
    <s v="ePod 3"/>
    <s v="Silicone"/>
    <x v="2"/>
    <x v="4"/>
    <d v="2024-10-24T00:00:00"/>
    <m/>
    <n v="8.3699999999999997E-2"/>
    <n v="8.4099999999999994E-2"/>
    <n v="4.0000000000000002E-4"/>
    <n v="0"/>
    <n v="1"/>
    <n v="8.3699999999999997E-2"/>
    <n v="180700"/>
    <n v="2120187"/>
    <n v="40000"/>
    <n v="39151.925199999998"/>
    <s v="TY371-60"/>
    <m/>
    <n v="5.3999999999999999E-2"/>
    <s v="Wynca"/>
    <m/>
    <m/>
    <n v="15196.869999999999"/>
    <m/>
    <n v="9.7577999999999996"/>
    <m/>
  </r>
  <r>
    <x v="8"/>
    <s v="RCS POD"/>
    <s v="TF1606A MEMS sensor silicone"/>
    <s v="140020344002987"/>
    <s v="Tatfook"/>
    <s v="ePod 3"/>
    <s v="Silicone"/>
    <x v="2"/>
    <x v="5"/>
    <d v="2024-10-24T00:00:00"/>
    <m/>
    <n v="8.3699999999999997E-2"/>
    <n v="8.4099999999999994E-2"/>
    <n v="4.0000000000000002E-4"/>
    <n v="0"/>
    <n v="1"/>
    <n v="8.3699999999999997E-2"/>
    <n v="68150"/>
    <n v="1939487"/>
    <n v="40000"/>
    <n v="39224.205199999997"/>
    <s v="TY371-60"/>
    <m/>
    <n v="5.3999999999999999E-2"/>
    <s v="Wynca"/>
    <m/>
    <m/>
    <n v="5731.415"/>
    <m/>
    <n v="3.6800999999999999"/>
    <m/>
  </r>
  <r>
    <x v="8"/>
    <s v="RCS POD"/>
    <s v="TF1606A MEMS sensor silicone"/>
    <s v="140020344002987"/>
    <s v="Tatfook"/>
    <s v="ePod 3"/>
    <s v="Silicone"/>
    <x v="2"/>
    <x v="6"/>
    <d v="2024-10-24T00:00:00"/>
    <m/>
    <n v="8.3699999999999997E-2"/>
    <n v="8.4099999999999994E-2"/>
    <n v="4.0000000000000002E-4"/>
    <n v="0"/>
    <n v="1"/>
    <n v="8.3699999999999997E-2"/>
    <n v="479700"/>
    <n v="1871337"/>
    <n v="40000"/>
    <n v="39251.465199999999"/>
    <s v="TY371-60"/>
    <m/>
    <n v="5.3999999999999999E-2"/>
    <s v="Wynca"/>
    <m/>
    <m/>
    <n v="40342.769999999997"/>
    <m/>
    <n v="25.9038"/>
    <m/>
  </r>
  <r>
    <x v="8"/>
    <s v="RCS POD"/>
    <s v="TF1606A MEMS sensor silicone"/>
    <s v="140020344002987"/>
    <s v="Tatfook"/>
    <s v="ePod 3"/>
    <s v="Silicone"/>
    <x v="2"/>
    <x v="7"/>
    <d v="2024-10-24T00:00:00"/>
    <m/>
    <n v="8.3699999999999997E-2"/>
    <n v="8.4099999999999994E-2"/>
    <n v="4.0000000000000002E-4"/>
    <n v="0"/>
    <n v="1"/>
    <n v="8.3699999999999997E-2"/>
    <n v="200000"/>
    <n v="1391637"/>
    <n v="40000"/>
    <n v="39443.345200000003"/>
    <s v="TY371-60"/>
    <m/>
    <n v="5.3999999999999999E-2"/>
    <s v="Wynca"/>
    <m/>
    <m/>
    <n v="16820"/>
    <m/>
    <n v="10.8"/>
    <m/>
  </r>
  <r>
    <x v="8"/>
    <s v="RCS POD"/>
    <s v="TF1606A MEMS sensor silicone"/>
    <s v="140020344002987"/>
    <s v="Tatfook"/>
    <s v="ePod 3"/>
    <s v="Silicone"/>
    <x v="2"/>
    <x v="8"/>
    <d v="2024-10-24T00:00:00"/>
    <m/>
    <n v="8.3699999999999997E-2"/>
    <n v="8.4099999999999994E-2"/>
    <n v="4.0000000000000002E-4"/>
    <n v="0"/>
    <n v="1"/>
    <n v="8.3699999999999997E-2"/>
    <n v="254610"/>
    <n v="1191637"/>
    <n v="40000"/>
    <n v="39523.345200000003"/>
    <s v="TY371-60"/>
    <m/>
    <n v="5.3999999999999999E-2"/>
    <s v="Wynca"/>
    <m/>
    <m/>
    <n v="21412.700999999997"/>
    <m/>
    <n v="13.748940000000001"/>
    <m/>
  </r>
  <r>
    <x v="8"/>
    <s v="RCS POD"/>
    <s v="TF1606A MEMS sensor silicone"/>
    <s v="140020344002987"/>
    <s v="Tatfook"/>
    <s v="ePod 3"/>
    <s v="Silicone"/>
    <x v="2"/>
    <x v="9"/>
    <d v="2024-10-24T00:00:00"/>
    <m/>
    <n v="8.3699999999999997E-2"/>
    <n v="8.4099999999999994E-2"/>
    <n v="4.0000000000000002E-4"/>
    <n v="0"/>
    <n v="1"/>
    <n v="8.3699999999999997E-2"/>
    <n v="295592"/>
    <n v="937027"/>
    <n v="40000"/>
    <n v="39625.189200000001"/>
    <s v="TY371-60"/>
    <m/>
    <n v="5.3999999999999999E-2"/>
    <s v="Wynca"/>
    <m/>
    <m/>
    <n v="24859.287199999999"/>
    <m/>
    <n v="15.961967999999999"/>
    <m/>
  </r>
  <r>
    <x v="8"/>
    <s v="RCS POD"/>
    <s v="TF1606A MEMS sensor silicone"/>
    <s v="140020344002987"/>
    <s v="Tatfook"/>
    <s v="ePod 3"/>
    <s v="Silicone"/>
    <x v="2"/>
    <x v="10"/>
    <d v="2024-10-24T00:00:00"/>
    <m/>
    <n v="8.3699999999999997E-2"/>
    <n v="8.4099999999999994E-2"/>
    <n v="4.0000000000000002E-4"/>
    <n v="0"/>
    <n v="1"/>
    <n v="8.3699999999999997E-2"/>
    <n v="208310"/>
    <n v="641435"/>
    <n v="40000"/>
    <n v="39743.425999999999"/>
    <s v="TY371-60"/>
    <m/>
    <n v="5.3999999999999999E-2"/>
    <s v="Wynca"/>
    <m/>
    <m/>
    <n v="17518.870999999999"/>
    <m/>
    <n v="11.24874"/>
    <m/>
  </r>
  <r>
    <x v="8"/>
    <s v="RCS POD"/>
    <s v="TF1606A MEMS sensor silicone"/>
    <s v="140020344002987"/>
    <s v="Tatfook"/>
    <s v="ePod 3"/>
    <s v="Silicone"/>
    <x v="2"/>
    <x v="11"/>
    <d v="2024-10-24T00:00:00"/>
    <m/>
    <n v="8.3699999999999997E-2"/>
    <n v="8.4099999999999994E-2"/>
    <n v="4.0000000000000002E-4"/>
    <n v="0"/>
    <n v="1"/>
    <n v="8.3699999999999997E-2"/>
    <n v="433125"/>
    <n v="433125"/>
    <n v="40000"/>
    <n v="39826.75"/>
    <s v="TY371-60"/>
    <m/>
    <n v="5.3999999999999999E-2"/>
    <s v="Wynca"/>
    <m/>
    <m/>
    <n v="36425.8125"/>
    <m/>
    <n v="23.388750000000002"/>
    <m/>
  </r>
  <r>
    <x v="8"/>
    <s v="RCS POD"/>
    <s v="TF1606A ePod3 Descope(TF1606A)-sleeve"/>
    <s v="120020247001971"/>
    <s v="Tatfook"/>
    <s v="ePod 3"/>
    <s v="Metal"/>
    <x v="0"/>
    <x v="0"/>
    <d v="2025-03-10T00:00:00"/>
    <m/>
    <n v="6.3003"/>
    <n v="6.3695000000000004"/>
    <n v="6.9199999999999998E-2"/>
    <n v="0"/>
    <n v="1"/>
    <n v="6.37"/>
    <n v="52999"/>
    <n v="4240225"/>
    <n v="388350"/>
    <n v="94926.430000000008"/>
    <s v="AL6063-T5"/>
    <m/>
    <n v="5.4457649999999997"/>
    <s v="/"/>
    <s v="Anodizing"/>
    <n v="2.57"/>
    <n v="337577.13050000003"/>
    <n v="82500.77"/>
    <n v="288.620099235"/>
    <m/>
  </r>
  <r>
    <x v="8"/>
    <s v="RCS POD"/>
    <s v="TF1606A ePod3 Descope(TF1606A)-sleeve"/>
    <s v="120020247001971"/>
    <s v="Tatfook"/>
    <s v="ePod 3"/>
    <s v="Metal"/>
    <x v="0"/>
    <x v="1"/>
    <d v="2025-02-10T00:00:00"/>
    <m/>
    <n v="6.4302999999999999"/>
    <n v="6.4995000000000003"/>
    <n v="6.9199999999999998E-2"/>
    <n v="0"/>
    <n v="1"/>
    <n v="6.4302999999999999"/>
    <n v="38040"/>
    <n v="4187226"/>
    <n v="388350"/>
    <n v="98593.960800000001"/>
    <s v="AL6063-T5"/>
    <m/>
    <n v="5.4457649999999997"/>
    <s v="/"/>
    <s v="Anodizing"/>
    <n v="2.57"/>
    <n v="247240.98"/>
    <n v="82501.77"/>
    <n v="207.1569006"/>
    <m/>
  </r>
  <r>
    <x v="8"/>
    <s v="RCS POD"/>
    <s v="TF1606A ePod3 Descope(TF1606A)-sleeve"/>
    <s v="120020247001971"/>
    <s v="Tatfook"/>
    <s v="ePod 3"/>
    <s v="Metal"/>
    <x v="1"/>
    <x v="2"/>
    <d v="2025-01-09T00:00:00"/>
    <m/>
    <n v="6.4302999999999999"/>
    <n v="6.4995000000000003"/>
    <n v="6.9199999999999998E-2"/>
    <n v="0"/>
    <n v="1"/>
    <n v="6.4302999999999999"/>
    <n v="72877"/>
    <n v="4149186"/>
    <n v="388350"/>
    <n v="101226.32880000002"/>
    <s v="AL6063-T5"/>
    <m/>
    <n v="5.4457649999999997"/>
    <s v="/"/>
    <s v="Anodizing"/>
    <n v="2.57"/>
    <n v="473664.06150000001"/>
    <n v="82502.77"/>
    <n v="396.87101590499998"/>
    <m/>
  </r>
  <r>
    <x v="8"/>
    <s v="RCS POD"/>
    <s v="TF1606A ePod3 Descope(TF1606A)-sleeve"/>
    <s v="120020247001971"/>
    <s v="Tatfook"/>
    <s v="ePod 3"/>
    <s v="Metal"/>
    <x v="1"/>
    <x v="3"/>
    <d v="2024-12-10T00:00:00"/>
    <m/>
    <n v="6.4302999999999999"/>
    <n v="6.4995000000000003"/>
    <n v="6.9199999999999998E-2"/>
    <n v="0"/>
    <n v="1"/>
    <n v="6.4302999999999999"/>
    <n v="128095"/>
    <n v="4076309"/>
    <n v="388350"/>
    <n v="106269.41720000003"/>
    <s v="AL6063-T5"/>
    <m/>
    <n v="5.4457649999999997"/>
    <s v="/"/>
    <s v="Anodizing"/>
    <n v="2.57"/>
    <n v="832553.45250000001"/>
    <n v="82502.78"/>
    <n v="697.57526767499996"/>
    <m/>
  </r>
  <r>
    <x v="8"/>
    <s v="RCS POD"/>
    <s v="TF1606A ePod3 Descope(TF1606A)-sleeve"/>
    <s v="120020247001971"/>
    <s v="Tatfook"/>
    <s v="ePod 3"/>
    <s v="Metal"/>
    <x v="1"/>
    <x v="4"/>
    <d v="2024-11-21T00:00:00"/>
    <m/>
    <n v="6.4302999999999999"/>
    <n v="6.4995000000000003"/>
    <n v="6.9199999999999998E-2"/>
    <n v="0"/>
    <n v="1"/>
    <n v="6.4302999999999999"/>
    <n v="32121"/>
    <n v="3948214"/>
    <n v="388350"/>
    <n v="115133.59120000002"/>
    <s v="AL6063-T5"/>
    <m/>
    <n v="5.4457649999999997"/>
    <s v="/"/>
    <s v="Anodizing"/>
    <n v="2.57"/>
    <n v="208770.43950000001"/>
    <n v="82502.789999999994"/>
    <n v="174.92341756499999"/>
    <m/>
  </r>
  <r>
    <x v="8"/>
    <s v="RCS POD"/>
    <s v="TF1606A ePod3 Descope(TF1606A)-sleeve"/>
    <s v="120020247001971"/>
    <s v="Tatfook"/>
    <s v="ePod 3"/>
    <s v="Metal"/>
    <x v="1"/>
    <x v="5"/>
    <d v="2024-11-21T00:00:00"/>
    <m/>
    <n v="6.4302999999999999"/>
    <n v="6.4995000000000003"/>
    <n v="6.9199999999999998E-2"/>
    <n v="0"/>
    <n v="1"/>
    <n v="6.4302999999999999"/>
    <n v="115437"/>
    <n v="3916093"/>
    <n v="388350"/>
    <n v="117356.36440000002"/>
    <s v="AL6063-T5"/>
    <m/>
    <n v="5.4457649999999997"/>
    <s v="/"/>
    <s v="Anodizing"/>
    <n v="2.57"/>
    <n v="750282.78150000004"/>
    <n v="296499.93"/>
    <n v="628.64277430499999"/>
    <m/>
  </r>
  <r>
    <x v="8"/>
    <s v="RCS POD"/>
    <s v="TF1606A ePod3 Descope(TF1606A)-sleeve"/>
    <s v="120020247001971"/>
    <s v="Tatfook"/>
    <s v="ePod 3"/>
    <s v="Metal"/>
    <x v="1"/>
    <x v="6"/>
    <d v="2024-11-21T00:00:00"/>
    <m/>
    <n v="6.4302999999999999"/>
    <n v="6.4995000000000003"/>
    <n v="6.9199999999999998E-2"/>
    <n v="0"/>
    <n v="1"/>
    <n v="6.4302999999999999"/>
    <n v="61614"/>
    <n v="3800656"/>
    <n v="388350"/>
    <n v="125344.60480000003"/>
    <s v="AL6063-T5"/>
    <m/>
    <n v="5.4457649999999997"/>
    <s v="/"/>
    <s v="Anodizing"/>
    <n v="2.57"/>
    <n v="400460.19300000003"/>
    <n v="158255.56"/>
    <n v="335.53536471000001"/>
    <m/>
  </r>
  <r>
    <x v="8"/>
    <s v="RCS POD"/>
    <s v="TF1606A ePod3 Descope(TF1606A)-sleeve"/>
    <s v="120020247001971"/>
    <s v="Tatfook"/>
    <s v="ePod 3"/>
    <s v="Metal"/>
    <x v="1"/>
    <x v="7"/>
    <d v="2024-11-21T00:00:00"/>
    <m/>
    <n v="6.4302999999999999"/>
    <n v="6.4995000000000003"/>
    <n v="6.9199999999999998E-2"/>
    <n v="0"/>
    <n v="1"/>
    <n v="6.4302999999999999"/>
    <n v="222983"/>
    <n v="3739042"/>
    <n v="388350"/>
    <n v="129608.2936"/>
    <s v="AL6063-T5"/>
    <m/>
    <n v="5.4457649999999997"/>
    <s v="/"/>
    <s v="Anodizing"/>
    <n v="2.57"/>
    <n v="1449278.0085"/>
    <n v="572731.84"/>
    <n v="1214.313016995"/>
    <m/>
  </r>
  <r>
    <x v="8"/>
    <s v="RCS POD"/>
    <s v="TF1606A ePod3 Descope(TF1606A)-sleeve"/>
    <s v="120020247001971"/>
    <s v="Tatfook"/>
    <s v="ePod 3"/>
    <s v="Metal"/>
    <x v="1"/>
    <x v="8"/>
    <d v="2024-11-21T00:00:00"/>
    <m/>
    <n v="6.4302999999999999"/>
    <n v="6.4995000000000003"/>
    <n v="6.9199999999999998E-2"/>
    <n v="0"/>
    <n v="1"/>
    <n v="6.4302999999999999"/>
    <n v="167240"/>
    <n v="3516059"/>
    <n v="388350"/>
    <n v="145038.71720000001"/>
    <s v="AL6063-T5"/>
    <m/>
    <n v="5.4457649999999997"/>
    <s v="/"/>
    <s v="Anodizing"/>
    <n v="2.57"/>
    <n v="1086976.3800000001"/>
    <n v="429555.94"/>
    <n v="910.74973859999989"/>
    <m/>
  </r>
  <r>
    <x v="8"/>
    <s v="RCS POD"/>
    <s v="TF1606A ePod3 Descope(TF1606A)-sleeve"/>
    <s v="120020247001971"/>
    <s v="Tatfook"/>
    <s v="ePod 3"/>
    <s v="Metal"/>
    <x v="1"/>
    <x v="9"/>
    <d v="2024-11-21T00:00:00"/>
    <m/>
    <n v="6.4302999999999999"/>
    <n v="6.4995000000000003"/>
    <n v="6.9199999999999998E-2"/>
    <n v="0"/>
    <n v="1"/>
    <n v="6.4302999999999999"/>
    <n v="160160"/>
    <n v="3348819"/>
    <n v="388350"/>
    <n v="156611.72520000002"/>
    <s v="AL6063-T5"/>
    <m/>
    <n v="5.4457649999999997"/>
    <s v="/"/>
    <s v="Anodizing"/>
    <n v="2.57"/>
    <n v="1040959.92"/>
    <n v="411370.96"/>
    <n v="872.19372239999996"/>
    <m/>
  </r>
  <r>
    <x v="8"/>
    <s v="RCS POD"/>
    <s v="TF1606A ePod3 Descope(TF1606A)-sleeve"/>
    <s v="120020247001971"/>
    <s v="Tatfook"/>
    <s v="ePod 3"/>
    <s v="Metal"/>
    <x v="1"/>
    <x v="10"/>
    <d v="2024-11-21T00:00:00"/>
    <m/>
    <n v="6.4302999999999999"/>
    <n v="6.4995000000000003"/>
    <n v="6.9199999999999998E-2"/>
    <n v="0"/>
    <n v="1"/>
    <n v="6.4302999999999999"/>
    <n v="327558"/>
    <n v="3188659"/>
    <n v="388350"/>
    <n v="167694.7972"/>
    <s v="AL6063-T5"/>
    <m/>
    <n v="5.4457649999999997"/>
    <s v="/"/>
    <s v="Anodizing"/>
    <n v="2.57"/>
    <n v="2128963.2209999999"/>
    <n v="841332.72"/>
    <n v="1783.8038918699999"/>
    <m/>
  </r>
  <r>
    <x v="8"/>
    <s v="RCS POD"/>
    <s v="TF1606A ePod3 Descope(TF1606A)-sleeve"/>
    <s v="120020247001971"/>
    <s v="Tatfook"/>
    <s v="ePod 3"/>
    <s v="Metal"/>
    <x v="1"/>
    <x v="11"/>
    <d v="2024-11-21T00:00:00"/>
    <m/>
    <n v="6.4302999999999999"/>
    <n v="6.4995000000000003"/>
    <n v="6.9199999999999998E-2"/>
    <n v="0"/>
    <n v="1"/>
    <n v="6.4302999999999999"/>
    <n v="198733"/>
    <n v="2861101"/>
    <n v="388350"/>
    <n v="190361.81080000001"/>
    <s v="AL6063-T5"/>
    <m/>
    <n v="5.4457649999999997"/>
    <s v="/"/>
    <s v="Anodizing"/>
    <n v="2.57"/>
    <n v="1291665.1335"/>
    <n v="510445.71"/>
    <n v="1082.253215745"/>
    <m/>
  </r>
  <r>
    <x v="8"/>
    <s v="RCS POD"/>
    <s v="TF1606A ePod3 Descope(TF1606A)-sleeve"/>
    <s v="120020247001971"/>
    <s v="Tatfook"/>
    <s v="ePod 3"/>
    <s v="Metal"/>
    <x v="1"/>
    <x v="0"/>
    <d v="2024-11-21T00:00:00"/>
    <m/>
    <n v="6.4302999999999999"/>
    <n v="6.4995000000000003"/>
    <n v="6.9199999999999998E-2"/>
    <n v="0"/>
    <n v="1"/>
    <n v="6.4302999999999999"/>
    <n v="59150"/>
    <n v="2662368"/>
    <n v="388350"/>
    <n v="204114.13440000001"/>
    <s v="AL6063-T5"/>
    <m/>
    <n v="5.4457649999999997"/>
    <s v="/"/>
    <s v="Anodizing"/>
    <n v="2.57"/>
    <n v="384445.42499999999"/>
    <n v="151926.78"/>
    <n v="322.11699974999993"/>
    <m/>
  </r>
  <r>
    <x v="8"/>
    <s v="RCS POD"/>
    <s v="TF1606A ePod3 Descope(TF1606A)-sleeve"/>
    <s v="120020247001971"/>
    <s v="Tatfook"/>
    <s v="ePod 3"/>
    <s v="Metal"/>
    <x v="1"/>
    <x v="1"/>
    <d v="2024-11-21T00:00:00"/>
    <m/>
    <n v="6.4302999999999999"/>
    <n v="6.4995000000000003"/>
    <n v="6.9199999999999998E-2"/>
    <n v="0"/>
    <n v="1"/>
    <n v="6.4302999999999999"/>
    <n v="171314"/>
    <n v="2603218"/>
    <n v="388350"/>
    <n v="208207.3144"/>
    <s v="AL6063-T5"/>
    <m/>
    <n v="5.4457649999999997"/>
    <s v="/"/>
    <s v="Anodizing"/>
    <n v="2.57"/>
    <n v="1113455.3430000001"/>
    <n v="440020.01"/>
    <n v="932.93578520999995"/>
    <m/>
  </r>
  <r>
    <x v="8"/>
    <s v="RCS POD"/>
    <s v="TF1606A ePod3 Descope(TF1606A)-sleeve"/>
    <s v="120020247001971"/>
    <s v="Tatfook"/>
    <s v="ePod 3"/>
    <s v="Metal"/>
    <x v="2"/>
    <x v="2"/>
    <d v="2024-11-21T00:00:00"/>
    <m/>
    <n v="6.4302999999999999"/>
    <n v="6.4995000000000003"/>
    <n v="6.9199999999999998E-2"/>
    <n v="0"/>
    <n v="1"/>
    <n v="6.4302999999999999"/>
    <n v="95335"/>
    <n v="2431904"/>
    <n v="388350"/>
    <n v="220062.2432"/>
    <s v="AL6063-T5"/>
    <m/>
    <n v="5.4457649999999997"/>
    <s v="/"/>
    <s v="Anodizing"/>
    <n v="2.57"/>
    <n v="619629.83250000002"/>
    <n v="244867.95"/>
    <n v="519.17200627499994"/>
    <m/>
  </r>
  <r>
    <x v="8"/>
    <s v="RCS POD"/>
    <s v="TF1606A ePod3 Descope(TF1606A)-sleeve"/>
    <s v="120020247001971"/>
    <s v="Tatfook"/>
    <s v="ePod 3"/>
    <s v="Metal"/>
    <x v="2"/>
    <x v="3"/>
    <d v="2024-11-21T00:00:00"/>
    <m/>
    <n v="6.4302999999999999"/>
    <n v="6.4995000000000003"/>
    <n v="6.9199999999999998E-2"/>
    <n v="0"/>
    <n v="1"/>
    <n v="6.4302999999999999"/>
    <n v="227675"/>
    <n v="2336569"/>
    <n v="388350"/>
    <n v="226659.4252"/>
    <s v="AL6063-T5"/>
    <m/>
    <n v="5.4457649999999997"/>
    <s v="/"/>
    <s v="Anodizing"/>
    <n v="2.57"/>
    <n v="1479773.6625000001"/>
    <n v="584783.24"/>
    <n v="1239.8645463749999"/>
    <m/>
  </r>
  <r>
    <x v="8"/>
    <s v="RCS POD"/>
    <s v="TF1606A ePod3 Descope(TF1606A)-sleeve"/>
    <s v="120020247001971"/>
    <s v="Tatfook"/>
    <s v="ePod 3"/>
    <s v="Metal"/>
    <x v="2"/>
    <x v="4"/>
    <d v="2024-11-21T00:00:00"/>
    <m/>
    <n v="6.4302999999999999"/>
    <n v="6.4995000000000003"/>
    <n v="6.9199999999999998E-2"/>
    <n v="0"/>
    <n v="1"/>
    <n v="6.4302999999999999"/>
    <n v="195713"/>
    <n v="2108894"/>
    <n v="388350"/>
    <n v="242414.53520000001"/>
    <s v="AL6063-T5"/>
    <m/>
    <n v="5.4457649999999997"/>
    <s v="/"/>
    <s v="Anodizing"/>
    <n v="2.57"/>
    <n v="1272036.6435"/>
    <n v="502688.84"/>
    <n v="1065.807005445"/>
    <m/>
  </r>
  <r>
    <x v="8"/>
    <s v="RCS POD"/>
    <s v="TF1606A ePod3 Descope(TF1606A)-sleeve"/>
    <s v="120020247001971"/>
    <s v="Tatfook"/>
    <s v="ePod 3"/>
    <s v="Metal"/>
    <x v="2"/>
    <x v="5"/>
    <d v="2024-11-21T00:00:00"/>
    <m/>
    <n v="6.4302999999999999"/>
    <n v="6.4995000000000003"/>
    <n v="6.9199999999999998E-2"/>
    <n v="0"/>
    <n v="1"/>
    <n v="6.4302999999999999"/>
    <n v="114568"/>
    <n v="1913181"/>
    <n v="388350"/>
    <n v="255957.87479999999"/>
    <s v="AL6063-T5"/>
    <m/>
    <n v="5.4457649999999997"/>
    <s v="/"/>
    <s v="Anodizing"/>
    <n v="2.57"/>
    <n v="744634.71600000001"/>
    <n v="294267.90999999997"/>
    <n v="623.91040451999993"/>
    <m/>
  </r>
  <r>
    <x v="8"/>
    <s v="RCS POD"/>
    <s v="TF1606A ePod3 Descope(TF1606A)-sleeve"/>
    <s v="120020247001971"/>
    <s v="Tatfook"/>
    <s v="ePod 3"/>
    <s v="Metal"/>
    <x v="2"/>
    <x v="6"/>
    <d v="2024-11-21T00:00:00"/>
    <m/>
    <n v="6.4302999999999999"/>
    <n v="6.4995000000000003"/>
    <n v="6.9199999999999998E-2"/>
    <n v="0"/>
    <n v="1"/>
    <n v="6.4302999999999999"/>
    <n v="381789"/>
    <n v="1798613"/>
    <n v="388350"/>
    <n v="263885.9804"/>
    <s v="AL6063-T5"/>
    <m/>
    <n v="5.4457649999999997"/>
    <s v="/"/>
    <s v="Anodizing"/>
    <n v="2.57"/>
    <n v="2481437.6055000001"/>
    <n v="980625.05"/>
    <n v="2079.1331735849999"/>
    <m/>
  </r>
  <r>
    <x v="8"/>
    <s v="RCS POD"/>
    <s v="TF1606A ePod3 Descope(TF1606A)-sleeve"/>
    <s v="120020247001971"/>
    <s v="Tatfook"/>
    <s v="ePod 3"/>
    <s v="Metal"/>
    <x v="2"/>
    <x v="7"/>
    <d v="2024-11-21T00:00:00"/>
    <m/>
    <n v="6.4302999999999999"/>
    <n v="6.4995000000000003"/>
    <n v="6.9199999999999998E-2"/>
    <n v="0"/>
    <n v="1"/>
    <n v="6.4302999999999999"/>
    <n v="240951"/>
    <n v="1416824"/>
    <n v="388350"/>
    <n v="290305.77919999999"/>
    <s v="AL6063-T5"/>
    <m/>
    <n v="5.4457649999999997"/>
    <s v="/"/>
    <s v="Anodizing"/>
    <n v="2.57"/>
    <n v="1566061.0245000001"/>
    <n v="618882.64"/>
    <n v="1312.1625225149999"/>
    <m/>
  </r>
  <r>
    <x v="8"/>
    <s v="RCS POD"/>
    <s v="TF1606A ePod3 Descope(TF1606A)-sleeve"/>
    <s v="120020247001971"/>
    <s v="Tatfook"/>
    <s v="ePod 3"/>
    <s v="Metal"/>
    <x v="2"/>
    <x v="8"/>
    <d v="2024-11-21T00:00:00"/>
    <m/>
    <n v="6.4302999999999999"/>
    <n v="6.4995000000000003"/>
    <n v="6.9199999999999998E-2"/>
    <n v="0"/>
    <n v="1"/>
    <n v="6.4302999999999999"/>
    <n v="219863"/>
    <n v="1175873"/>
    <n v="388350"/>
    <n v="306979.58840000001"/>
    <s v="AL6063-T5"/>
    <m/>
    <n v="5.4457649999999997"/>
    <s v="/"/>
    <s v="Anodizing"/>
    <n v="2.57"/>
    <n v="1428999.5685000001"/>
    <n v="564718.12"/>
    <n v="1197.3222301949997"/>
    <m/>
  </r>
  <r>
    <x v="8"/>
    <s v="RCS POD"/>
    <s v="TF1606A ePod3 Descope(TF1606A)-sleeve"/>
    <s v="120020247001971"/>
    <s v="Tatfook"/>
    <s v="ePod 3"/>
    <s v="Metal"/>
    <x v="2"/>
    <x v="9"/>
    <d v="2024-11-21T00:00:00"/>
    <m/>
    <n v="6.4302999999999999"/>
    <n v="6.4995000000000003"/>
    <n v="6.9199999999999998E-2"/>
    <n v="0"/>
    <n v="1"/>
    <n v="6.4302999999999999"/>
    <n v="370532"/>
    <n v="956010"/>
    <n v="388350"/>
    <n v="322194.10800000001"/>
    <s v="AL6063-T5"/>
    <m/>
    <n v="5.4457649999999997"/>
    <s v="/"/>
    <s v="Anodizing"/>
    <n v="2.57"/>
    <n v="2408272.7340000002"/>
    <n v="951711.44"/>
    <n v="2017.83019698"/>
    <m/>
  </r>
  <r>
    <x v="8"/>
    <s v="RCS POD"/>
    <s v="TF1606A ePod3 Descope(TF1606A)-sleeve"/>
    <s v="120020247001971"/>
    <s v="Tatfook"/>
    <s v="ePod 3"/>
    <s v="Metal"/>
    <x v="2"/>
    <x v="10"/>
    <d v="2024-11-21T00:00:00"/>
    <m/>
    <n v="6.4302999999999999"/>
    <n v="6.4995000000000003"/>
    <n v="6.9199999999999998E-2"/>
    <n v="0"/>
    <n v="1"/>
    <n v="6.4302999999999999"/>
    <n v="426969"/>
    <n v="585478"/>
    <n v="388350"/>
    <n v="347834.92239999998"/>
    <s v="AL6063-T5"/>
    <m/>
    <n v="5.4457649999999997"/>
    <s v="/"/>
    <s v="Anodizing"/>
    <n v="2.57"/>
    <n v="2775085.0155000002"/>
    <n v="1096669.8799999999"/>
    <n v="2325.1728362849999"/>
    <m/>
  </r>
  <r>
    <x v="8"/>
    <s v="RCS POD"/>
    <s v="TF1606A ePod3 Descope(TF1606A)-sleeve"/>
    <s v="120020247001971"/>
    <s v="Tatfook"/>
    <s v="ePod 3"/>
    <s v="Metal"/>
    <x v="2"/>
    <x v="11"/>
    <d v="2024-11-21T00:00:00"/>
    <m/>
    <n v="6.4302999999999999"/>
    <n v="6.4995000000000003"/>
    <n v="6.9199999999999998E-2"/>
    <n v="0"/>
    <n v="1"/>
    <n v="6.4302999999999999"/>
    <n v="158509"/>
    <n v="158509"/>
    <n v="388350"/>
    <n v="377381.17719999998"/>
    <s v="AL6063-T5"/>
    <m/>
    <n v="5.4457649999999997"/>
    <s v="/"/>
    <s v="Anodizing"/>
    <n v="2.57"/>
    <n v="1030229.2455000001"/>
    <n v="407130.37"/>
    <n v="863.20276438500002"/>
    <m/>
  </r>
  <r>
    <x v="9"/>
    <s v="RCS DEVICE"/>
    <s v="TF1604A ePod3+ TF1604A-Sleeve"/>
    <s v="120020247001751"/>
    <s v="Tatfook"/>
    <s v="ePod 3+"/>
    <s v="Metal"/>
    <x v="0"/>
    <x v="0"/>
    <d v="2025-03-10T00:00:00"/>
    <m/>
    <n v="6.3198999999999996"/>
    <n v="6.3891"/>
    <n v="6.9199999999999998E-2"/>
    <n v="0"/>
    <n v="1"/>
    <n v="6.3891"/>
    <n v="4100"/>
    <n v="910286"/>
    <n v="133950"/>
    <n v="70958.208799999993"/>
    <s v="AL6063-T5"/>
    <m/>
    <n v="5.73048"/>
    <s v="/"/>
    <s v="Anodizing"/>
    <n v="2.57"/>
    <n v="26195.31"/>
    <n v="25392.16"/>
    <n v="23.494968"/>
    <m/>
  </r>
  <r>
    <x v="9"/>
    <s v="RCS DEVICE"/>
    <s v="TF1604A ePod3+ TF1604A-Sleeve"/>
    <s v="120020247001751"/>
    <s v="Tatfook"/>
    <s v="ePod 3+"/>
    <s v="Metal"/>
    <x v="0"/>
    <x v="1"/>
    <d v="2025-02-10T00:00:00"/>
    <m/>
    <n v="6.4503000000000004"/>
    <n v="6.5194999999999999"/>
    <n v="6.9199999999999998E-2"/>
    <n v="0"/>
    <n v="1"/>
    <n v="6.4503000000000004"/>
    <n v="19820"/>
    <n v="906186"/>
    <n v="133950"/>
    <n v="71241.928799999994"/>
    <s v="AL6063-T5"/>
    <m/>
    <n v="5.73048"/>
    <s v="/"/>
    <s v="Anodizing"/>
    <n v="2.57"/>
    <n v="129216.48999999999"/>
    <n v="25393.16"/>
    <n v="113.57811359999999"/>
    <m/>
  </r>
  <r>
    <x v="9"/>
    <s v="RCS DEVICE"/>
    <s v="TF1604A ePod3+ TF1604A-Sleeve"/>
    <s v="120020247001751"/>
    <s v="Tatfook"/>
    <s v="ePod 3+"/>
    <s v="Metal"/>
    <x v="1"/>
    <x v="2"/>
    <d v="2025-01-09T00:00:00"/>
    <m/>
    <n v="6.4503000000000004"/>
    <n v="6.5194999999999999"/>
    <n v="6.9199999999999998E-2"/>
    <n v="0"/>
    <n v="1"/>
    <n v="6.4503000000000004"/>
    <n v="27230"/>
    <n v="886366"/>
    <n v="133950"/>
    <n v="72613.472800000003"/>
    <s v="AL6063-T5"/>
    <m/>
    <n v="5.73048"/>
    <s v="/"/>
    <s v="Anodizing"/>
    <n v="2.57"/>
    <n v="177525.98499999999"/>
    <n v="25394.16"/>
    <n v="156.04097039999999"/>
    <m/>
  </r>
  <r>
    <x v="9"/>
    <s v="RCS DEVICE"/>
    <s v="TF1604A ePod3+ TF1604A-Sleeve"/>
    <s v="120020247001751"/>
    <s v="Tatfook"/>
    <s v="ePod 3+"/>
    <s v="Metal"/>
    <x v="1"/>
    <x v="3"/>
    <d v="2024-12-10T00:00:00"/>
    <m/>
    <n v="6.4503000000000004"/>
    <n v="6.5194999999999999"/>
    <n v="6.9199999999999998E-2"/>
    <n v="0"/>
    <n v="1"/>
    <n v="6.4503000000000004"/>
    <n v="9881"/>
    <n v="859136"/>
    <n v="133950"/>
    <n v="74497.788800000009"/>
    <s v="AL6063-T5"/>
    <m/>
    <n v="5.73048"/>
    <s v="/"/>
    <s v="Anodizing"/>
    <n v="2.57"/>
    <n v="64419.179499999998"/>
    <n v="25394.17"/>
    <n v="56.622872880000003"/>
    <m/>
  </r>
  <r>
    <x v="9"/>
    <s v="RCS DEVICE"/>
    <s v="TF1604A ePod3+ TF1604A-Sleeve"/>
    <s v="120020247001751"/>
    <s v="Tatfook"/>
    <s v="ePod 3+"/>
    <s v="Metal"/>
    <x v="1"/>
    <x v="4"/>
    <d v="2024-11-21T00:00:00"/>
    <m/>
    <n v="6.4503000000000004"/>
    <n v="6.5194999999999999"/>
    <n v="6.9199999999999998E-2"/>
    <n v="0"/>
    <n v="1"/>
    <n v="6.4503000000000004"/>
    <n v="0"/>
    <n v="849255"/>
    <n v="133950"/>
    <n v="75181.554000000004"/>
    <s v="AL6063-T5"/>
    <m/>
    <n v="5.73048"/>
    <s v="/"/>
    <s v="Anodizing"/>
    <n v="2.57"/>
    <n v="0"/>
    <m/>
    <n v="0"/>
    <m/>
  </r>
  <r>
    <x v="9"/>
    <s v="RCS DEVICE"/>
    <s v="TF1604A ePod3+ TF1604A-Sleeve"/>
    <s v="120020247001751"/>
    <s v="Tatfook"/>
    <s v="ePod 3+"/>
    <s v="Metal"/>
    <x v="1"/>
    <x v="5"/>
    <d v="2024-11-21T00:00:00"/>
    <m/>
    <n v="6.4503000000000004"/>
    <n v="6.5194999999999999"/>
    <n v="6.9199999999999998E-2"/>
    <n v="0"/>
    <n v="1"/>
    <n v="6.4503000000000004"/>
    <n v="13768"/>
    <n v="849255"/>
    <n v="133950"/>
    <n v="75181.554000000004"/>
    <s v="AL6063-T5"/>
    <m/>
    <n v="5.73048"/>
    <s v="/"/>
    <s v="Anodizing"/>
    <n v="2.57"/>
    <n v="89760.475999999995"/>
    <n v="35363.11"/>
    <n v="78.897248640000001"/>
    <m/>
  </r>
  <r>
    <x v="9"/>
    <s v="RCS DEVICE"/>
    <s v="TF1604A ePod3+ TF1604A-Sleeve"/>
    <s v="120020247001751"/>
    <s v="Tatfook"/>
    <s v="ePod 3+"/>
    <s v="Metal"/>
    <x v="1"/>
    <x v="6"/>
    <d v="2024-11-21T00:00:00"/>
    <m/>
    <n v="6.4503000000000004"/>
    <n v="6.5194999999999999"/>
    <n v="6.9199999999999998E-2"/>
    <n v="0"/>
    <n v="1"/>
    <n v="6.4503000000000004"/>
    <n v="58722"/>
    <n v="835487"/>
    <n v="133950"/>
    <n v="76134.299599999998"/>
    <s v="AL6063-T5"/>
    <m/>
    <n v="5.73048"/>
    <s v="/"/>
    <s v="Anodizing"/>
    <n v="2.57"/>
    <n v="382838.07899999997"/>
    <n v="150827.46"/>
    <n v="336.50524655999999"/>
    <m/>
  </r>
  <r>
    <x v="9"/>
    <s v="RCS DEVICE"/>
    <s v="TF1604A ePod3+ TF1604A-Sleeve"/>
    <s v="120020247001751"/>
    <s v="Tatfook"/>
    <s v="ePod 3+"/>
    <s v="Metal"/>
    <x v="1"/>
    <x v="7"/>
    <d v="2024-11-21T00:00:00"/>
    <m/>
    <n v="6.4503000000000004"/>
    <n v="6.5194999999999999"/>
    <n v="6.9199999999999998E-2"/>
    <n v="0"/>
    <n v="1"/>
    <n v="6.4503000000000004"/>
    <n v="7568"/>
    <n v="776765"/>
    <n v="133950"/>
    <n v="80197.861999999994"/>
    <s v="AL6063-T5"/>
    <m/>
    <n v="5.73048"/>
    <s v="/"/>
    <s v="Anodizing"/>
    <n v="2.57"/>
    <n v="49339.576000000001"/>
    <n v="19438.41"/>
    <n v="43.368272640000001"/>
    <m/>
  </r>
  <r>
    <x v="9"/>
    <s v="RCS DEVICE"/>
    <s v="TF1604A ePod3+ TF1604A-Sleeve"/>
    <s v="120020247001751"/>
    <s v="Tatfook"/>
    <s v="ePod 3+"/>
    <s v="Metal"/>
    <x v="1"/>
    <x v="8"/>
    <d v="2024-11-21T00:00:00"/>
    <m/>
    <n v="6.4503000000000004"/>
    <n v="6.5194999999999999"/>
    <n v="6.9199999999999998E-2"/>
    <n v="0"/>
    <n v="1"/>
    <n v="6.4503000000000004"/>
    <n v="0"/>
    <n v="769197"/>
    <n v="133950"/>
    <n v="80721.567600000009"/>
    <s v="AL6063-T5"/>
    <m/>
    <n v="5.73048"/>
    <s v="/"/>
    <s v="Anodizing"/>
    <n v="2.57"/>
    <n v="0"/>
    <m/>
    <n v="0"/>
    <m/>
  </r>
  <r>
    <x v="9"/>
    <s v="RCS DEVICE"/>
    <s v="TF1604A ePod3+ TF1604A-Sleeve"/>
    <s v="120020247001751"/>
    <s v="Tatfook"/>
    <s v="ePod 3+"/>
    <s v="Metal"/>
    <x v="1"/>
    <x v="9"/>
    <d v="2024-11-21T00:00:00"/>
    <m/>
    <n v="6.4503000000000004"/>
    <n v="6.5194999999999999"/>
    <n v="6.9199999999999998E-2"/>
    <n v="0"/>
    <n v="1"/>
    <n v="6.4503000000000004"/>
    <n v="26573"/>
    <n v="769197"/>
    <n v="133950"/>
    <n v="80721.567600000009"/>
    <s v="AL6063-T5"/>
    <m/>
    <n v="5.73048"/>
    <s v="/"/>
    <s v="Anodizing"/>
    <n v="2.57"/>
    <n v="173242.6735"/>
    <n v="68252.75"/>
    <n v="152.27604503999999"/>
    <m/>
  </r>
  <r>
    <x v="9"/>
    <s v="RCS DEVICE"/>
    <s v="TF1604A ePod3+ TF1604A-Sleeve"/>
    <s v="120020247001751"/>
    <s v="Tatfook"/>
    <s v="ePod 3+"/>
    <s v="Metal"/>
    <x v="1"/>
    <x v="10"/>
    <d v="2024-11-21T00:00:00"/>
    <m/>
    <n v="6.4503000000000004"/>
    <n v="6.5194999999999999"/>
    <n v="6.9199999999999998E-2"/>
    <n v="0"/>
    <n v="1"/>
    <n v="6.4503000000000004"/>
    <n v="159891"/>
    <n v="742624"/>
    <n v="133950"/>
    <n v="82560.419200000004"/>
    <s v="AL6063-T5"/>
    <m/>
    <n v="5.73048"/>
    <s v="/"/>
    <s v="Anodizing"/>
    <n v="2.57"/>
    <n v="1042409.3744999999"/>
    <n v="410680.03"/>
    <n v="916.25217767999993"/>
    <m/>
  </r>
  <r>
    <x v="9"/>
    <s v="RCS DEVICE"/>
    <s v="TF1604A ePod3+ TF1604A-Sleeve"/>
    <s v="120020247001751"/>
    <s v="Tatfook"/>
    <s v="ePod 3+"/>
    <s v="Metal"/>
    <x v="1"/>
    <x v="11"/>
    <d v="2024-11-21T00:00:00"/>
    <m/>
    <n v="6.4503000000000004"/>
    <n v="6.5194999999999999"/>
    <n v="6.9199999999999998E-2"/>
    <n v="0"/>
    <n v="1"/>
    <n v="6.4503000000000004"/>
    <n v="129294"/>
    <n v="582733"/>
    <n v="133950"/>
    <n v="93624.876400000008"/>
    <s v="AL6063-T5"/>
    <m/>
    <n v="5.73048"/>
    <s v="/"/>
    <s v="Anodizing"/>
    <n v="2.57"/>
    <n v="842932.23300000001"/>
    <n v="332091.64"/>
    <n v="740.91668112000002"/>
    <m/>
  </r>
  <r>
    <x v="9"/>
    <s v="RCS DEVICE"/>
    <s v="TF1604A ePod3+ TF1604A-Sleeve"/>
    <s v="120020247001751"/>
    <s v="Tatfook"/>
    <s v="ePod 3+"/>
    <s v="Metal"/>
    <x v="1"/>
    <x v="0"/>
    <d v="2024-11-21T00:00:00"/>
    <m/>
    <n v="6.4503000000000004"/>
    <n v="6.5194999999999999"/>
    <n v="6.9199999999999998E-2"/>
    <n v="0"/>
    <n v="1"/>
    <n v="6.4503000000000004"/>
    <n v="26"/>
    <n v="453439"/>
    <n v="133950"/>
    <n v="102572.0212"/>
    <s v="AL6063-T5"/>
    <m/>
    <n v="5.73048"/>
    <s v="/"/>
    <s v="Anodizing"/>
    <n v="2.57"/>
    <n v="169.50700000000001"/>
    <n v="66.78"/>
    <n v="0.14899248000000001"/>
    <m/>
  </r>
  <r>
    <x v="9"/>
    <s v="RCS DEVICE"/>
    <s v="TF1604A ePod3+ TF1604A-Sleeve"/>
    <s v="120020247001751"/>
    <s v="Tatfook"/>
    <s v="ePod 3+"/>
    <s v="Metal"/>
    <x v="1"/>
    <x v="1"/>
    <d v="2024-11-21T00:00:00"/>
    <m/>
    <n v="6.4503000000000004"/>
    <n v="6.5194999999999999"/>
    <n v="6.9199999999999998E-2"/>
    <n v="0"/>
    <n v="1"/>
    <n v="6.4503000000000004"/>
    <n v="95537"/>
    <n v="453413"/>
    <n v="133950"/>
    <n v="102573.8204"/>
    <s v="AL6063-T5"/>
    <m/>
    <n v="5.73048"/>
    <s v="/"/>
    <s v="Anodizing"/>
    <n v="2.57"/>
    <n v="622853.47149999999"/>
    <n v="245386.78"/>
    <n v="547.4728677600001"/>
    <m/>
  </r>
  <r>
    <x v="9"/>
    <s v="RCS DEVICE"/>
    <s v="TF1604A ePod3+ TF1604A-Sleeve"/>
    <s v="120020247001751"/>
    <s v="Tatfook"/>
    <s v="ePod 3+"/>
    <s v="Metal"/>
    <x v="2"/>
    <x v="2"/>
    <d v="2024-11-21T00:00:00"/>
    <m/>
    <n v="6.4503000000000004"/>
    <n v="6.5194999999999999"/>
    <n v="6.9199999999999998E-2"/>
    <n v="0"/>
    <n v="1"/>
    <n v="6.4503000000000004"/>
    <n v="83067"/>
    <n v="357876"/>
    <n v="133950"/>
    <n v="109184.9808"/>
    <s v="AL6063-T5"/>
    <m/>
    <n v="5.73048"/>
    <s v="/"/>
    <s v="Anodizing"/>
    <n v="2.57"/>
    <n v="541555.30649999995"/>
    <n v="213357.59"/>
    <n v="476.01378216000001"/>
    <m/>
  </r>
  <r>
    <x v="9"/>
    <s v="RCS DEVICE"/>
    <s v="TF1604A ePod3+ TF1604A-Sleeve"/>
    <s v="120020247001751"/>
    <s v="Tatfook"/>
    <s v="ePod 3+"/>
    <s v="Metal"/>
    <x v="2"/>
    <x v="3"/>
    <d v="2024-11-21T00:00:00"/>
    <m/>
    <n v="6.4503000000000004"/>
    <n v="6.5194999999999999"/>
    <n v="6.9199999999999998E-2"/>
    <n v="0"/>
    <n v="1"/>
    <n v="6.4503000000000004"/>
    <n v="28972"/>
    <n v="274809"/>
    <n v="133950"/>
    <n v="114933.2172"/>
    <s v="AL6063-T5"/>
    <m/>
    <n v="5.73048"/>
    <s v="/"/>
    <s v="Anodizing"/>
    <n v="2.57"/>
    <n v="188882.954"/>
    <n v="74414.58"/>
    <n v="166.02346656"/>
    <m/>
  </r>
  <r>
    <x v="9"/>
    <s v="RCS DEVICE"/>
    <s v="TF1604A ePod3+ TF1604A-Sleeve"/>
    <s v="120020247001751"/>
    <s v="Tatfook"/>
    <s v="ePod 3+"/>
    <s v="Metal"/>
    <x v="2"/>
    <x v="4"/>
    <d v="2024-11-21T00:00:00"/>
    <m/>
    <n v="6.4503000000000004"/>
    <n v="6.5194999999999999"/>
    <n v="6.9199999999999998E-2"/>
    <n v="0"/>
    <n v="1"/>
    <n v="6.4503000000000004"/>
    <n v="7435"/>
    <n v="245837"/>
    <n v="133950"/>
    <n v="116938.0796"/>
    <s v="AL6063-T5"/>
    <m/>
    <n v="5.73048"/>
    <s v="/"/>
    <s v="Anodizing"/>
    <n v="2.57"/>
    <n v="48472.482499999998"/>
    <n v="19096.8"/>
    <n v="42.606118799999997"/>
    <m/>
  </r>
  <r>
    <x v="9"/>
    <s v="RCS DEVICE"/>
    <s v="TF1604A ePod3+ TF1604A-Sleeve"/>
    <s v="120020247001751"/>
    <s v="Tatfook"/>
    <s v="ePod 3+"/>
    <s v="Metal"/>
    <x v="2"/>
    <x v="5"/>
    <d v="2024-11-21T00:00:00"/>
    <m/>
    <n v="6.4503000000000004"/>
    <n v="6.5194999999999999"/>
    <n v="6.9199999999999998E-2"/>
    <n v="0"/>
    <n v="1"/>
    <n v="6.4503000000000004"/>
    <n v="52497"/>
    <n v="238402"/>
    <n v="133950"/>
    <n v="117452.5816"/>
    <s v="AL6063-T5"/>
    <m/>
    <n v="5.73048"/>
    <s v="/"/>
    <s v="Anodizing"/>
    <n v="2.57"/>
    <n v="342254.19150000002"/>
    <n v="134838.54"/>
    <n v="300.83300856"/>
    <m/>
  </r>
  <r>
    <x v="9"/>
    <s v="RCS DEVICE"/>
    <s v="TF1604A ePod3+ TF1604A-Sleeve"/>
    <s v="120020247001751"/>
    <s v="Tatfook"/>
    <s v="ePod 3+"/>
    <s v="Metal"/>
    <x v="2"/>
    <x v="6"/>
    <d v="2024-11-21T00:00:00"/>
    <m/>
    <n v="6.4503000000000004"/>
    <n v="6.5194999999999999"/>
    <n v="6.9199999999999998E-2"/>
    <n v="0"/>
    <n v="1"/>
    <n v="6.4503000000000004"/>
    <n v="25170"/>
    <n v="185905"/>
    <n v="133950"/>
    <n v="121085.374"/>
    <s v="AL6063-T5"/>
    <m/>
    <n v="5.73048"/>
    <s v="/"/>
    <s v="Anodizing"/>
    <n v="2.57"/>
    <n v="164095.815"/>
    <n v="64649.15"/>
    <n v="144.23618160000001"/>
    <m/>
  </r>
  <r>
    <x v="9"/>
    <s v="RCS DEVICE"/>
    <s v="TF1604A ePod3+ TF1604A-Sleeve"/>
    <s v="120020247001751"/>
    <s v="Tatfook"/>
    <s v="ePod 3+"/>
    <s v="Metal"/>
    <x v="2"/>
    <x v="7"/>
    <d v="2024-11-21T00:00:00"/>
    <m/>
    <n v="6.4503000000000004"/>
    <n v="6.5194999999999999"/>
    <n v="6.9199999999999998E-2"/>
    <n v="0"/>
    <n v="1"/>
    <n v="6.4503000000000004"/>
    <n v="36"/>
    <n v="160735"/>
    <n v="133950"/>
    <n v="122827.13800000001"/>
    <s v="AL6063-T5"/>
    <m/>
    <n v="5.73048"/>
    <s v="/"/>
    <s v="Anodizing"/>
    <n v="2.57"/>
    <n v="234.702"/>
    <n v="92.47"/>
    <n v="0.20629728"/>
    <m/>
  </r>
  <r>
    <x v="9"/>
    <s v="RCS DEVICE"/>
    <s v="TF1604A ePod3+ TF1604A-Sleeve"/>
    <s v="120020247001751"/>
    <s v="Tatfook"/>
    <s v="ePod 3+"/>
    <s v="Metal"/>
    <x v="2"/>
    <x v="8"/>
    <d v="2024-11-21T00:00:00"/>
    <m/>
    <n v="6.4503000000000004"/>
    <n v="6.5194999999999999"/>
    <n v="6.9199999999999998E-2"/>
    <n v="0"/>
    <n v="1"/>
    <n v="6.4503000000000004"/>
    <n v="88"/>
    <n v="160699"/>
    <n v="133950"/>
    <n v="122829.6292"/>
    <s v="AL6063-T5"/>
    <m/>
    <n v="5.73048"/>
    <s v="/"/>
    <s v="Anodizing"/>
    <n v="2.57"/>
    <n v="573.71600000000001"/>
    <n v="226.03"/>
    <n v="0.50428223999999999"/>
    <m/>
  </r>
  <r>
    <x v="9"/>
    <s v="RCS DEVICE"/>
    <s v="TF1604A ePod3+ TF1604A-Sleeve"/>
    <s v="120020247001751"/>
    <s v="Tatfook"/>
    <s v="ePod 3+"/>
    <s v="Metal"/>
    <x v="2"/>
    <x v="9"/>
    <d v="2024-11-21T00:00:00"/>
    <m/>
    <n v="6.4503000000000004"/>
    <n v="6.5194999999999999"/>
    <n v="6.9199999999999998E-2"/>
    <n v="0"/>
    <n v="1"/>
    <n v="6.4503000000000004"/>
    <n v="75858"/>
    <n v="160611"/>
    <n v="133950"/>
    <n v="122835.7188"/>
    <s v="AL6063-T5"/>
    <m/>
    <n v="5.73048"/>
    <s v="/"/>
    <s v="Anodizing"/>
    <n v="2.57"/>
    <n v="494556.23099999997"/>
    <n v="194841.27"/>
    <n v="434.70275183999996"/>
    <m/>
  </r>
  <r>
    <x v="9"/>
    <s v="RCS DEVICE"/>
    <s v="TF1604A ePod3+ TF1604A-Sleeve"/>
    <s v="120020247001751"/>
    <s v="Tatfook"/>
    <s v="ePod 3+"/>
    <s v="Metal"/>
    <x v="2"/>
    <x v="10"/>
    <d v="2024-11-21T00:00:00"/>
    <m/>
    <n v="6.4503000000000004"/>
    <n v="6.5194999999999999"/>
    <n v="6.9199999999999998E-2"/>
    <n v="0"/>
    <n v="1"/>
    <n v="6.4503000000000004"/>
    <n v="84753"/>
    <n v="84753"/>
    <n v="133950"/>
    <n v="128085.09239999999"/>
    <s v="AL6063-T5"/>
    <m/>
    <n v="5.73048"/>
    <s v="/"/>
    <s v="Anodizing"/>
    <n v="2.57"/>
    <n v="552547.18350000004"/>
    <n v="217688.08"/>
    <n v="485.67537143999999"/>
    <m/>
  </r>
  <r>
    <x v="9"/>
    <s v="RCS DEVICE"/>
    <s v="TF1604A RF silicone"/>
    <s v="140020344001888"/>
    <s v="Tatfook"/>
    <s v="ePod 3+"/>
    <s v="Silicone"/>
    <x v="0"/>
    <x v="0"/>
    <d v="2025-03-10T00:00:00"/>
    <m/>
    <n v="0.1416"/>
    <n v="0.14180000000000001"/>
    <n v="2.0000000000000001E-4"/>
    <n v="0"/>
    <n v="1"/>
    <n v="0.1416"/>
    <n v="4000"/>
    <n v="887762"/>
    <n v="30000"/>
    <n v="29822.4476"/>
    <s v="TY371-50"/>
    <m/>
    <n v="7.0000000000000007E-2"/>
    <s v="Wynca"/>
    <m/>
    <m/>
    <n v="567.20000000000005"/>
    <m/>
    <n v="0.28000000000000003"/>
    <m/>
  </r>
  <r>
    <x v="9"/>
    <s v="RCS DEVICE"/>
    <s v="TF1604A RF silicone"/>
    <s v="140020344001888"/>
    <s v="Tatfook"/>
    <s v="ePod 3+"/>
    <s v="Silicone"/>
    <x v="0"/>
    <x v="1"/>
    <d v="2025-02-10T00:00:00"/>
    <m/>
    <n v="0.1416"/>
    <n v="0.14180000000000001"/>
    <n v="2.0000000000000001E-4"/>
    <n v="0"/>
    <n v="1"/>
    <n v="0.1416"/>
    <n v="21000"/>
    <n v="883762"/>
    <n v="30000"/>
    <n v="29823.247599999999"/>
    <s v="TY371-50"/>
    <m/>
    <n v="7.0000000000000007E-2"/>
    <s v="Wynca"/>
    <m/>
    <m/>
    <n v="2977.8"/>
    <m/>
    <n v="1.4700000000000002"/>
    <m/>
  </r>
  <r>
    <x v="9"/>
    <s v="RCS DEVICE"/>
    <s v="TF1604A RF silicone"/>
    <s v="140020344001888"/>
    <s v="Tatfook"/>
    <s v="ePod 3+"/>
    <s v="Silicone"/>
    <x v="1"/>
    <x v="2"/>
    <d v="2025-01-09T00:00:00"/>
    <m/>
    <n v="0.1416"/>
    <n v="0.14180000000000001"/>
    <n v="2.0000000000000001E-4"/>
    <n v="0"/>
    <n v="1"/>
    <n v="0.1416"/>
    <n v="27100"/>
    <n v="862762"/>
    <n v="30000"/>
    <n v="29827.4476"/>
    <s v="TY371-50"/>
    <m/>
    <n v="7.0000000000000007E-2"/>
    <s v="Wynca"/>
    <m/>
    <m/>
    <n v="3842.78"/>
    <m/>
    <n v="1.8970000000000002"/>
    <m/>
  </r>
  <r>
    <x v="9"/>
    <s v="RCS DEVICE"/>
    <s v="TF1604A RF silicone"/>
    <s v="140020344001888"/>
    <s v="Tatfook"/>
    <s v="ePod 3+"/>
    <s v="Silicone"/>
    <x v="1"/>
    <x v="3"/>
    <d v="2024-12-10T00:00:00"/>
    <m/>
    <n v="0.1416"/>
    <n v="0.14180000000000001"/>
    <n v="2.0000000000000001E-4"/>
    <n v="0"/>
    <n v="1"/>
    <n v="0.1416"/>
    <n v="9000"/>
    <n v="835662"/>
    <n v="30000"/>
    <n v="29832.867600000001"/>
    <s v="TY371-50"/>
    <m/>
    <n v="7.0000000000000007E-2"/>
    <s v="Wynca"/>
    <m/>
    <m/>
    <n v="1276.2"/>
    <m/>
    <n v="0.63000000000000012"/>
    <m/>
  </r>
  <r>
    <x v="9"/>
    <s v="RCS DEVICE"/>
    <s v="TF1604A RF silicone"/>
    <s v="140020344001888"/>
    <s v="Tatfook"/>
    <s v="ePod 3+"/>
    <s v="Silicone"/>
    <x v="1"/>
    <x v="4"/>
    <d v="2024-11-07T00:00:00"/>
    <m/>
    <n v="0.1416"/>
    <n v="0.14180000000000001"/>
    <n v="2.0000000000000001E-4"/>
    <n v="0"/>
    <n v="1"/>
    <n v="0.1416"/>
    <n v="0"/>
    <n v="826662"/>
    <n v="30000"/>
    <n v="29834.667600000001"/>
    <s v="TY371-50"/>
    <m/>
    <n v="7.0000000000000007E-2"/>
    <s v="Wynca"/>
    <m/>
    <m/>
    <n v="0"/>
    <m/>
    <n v="0"/>
    <m/>
  </r>
  <r>
    <x v="9"/>
    <s v="RCS DEVICE"/>
    <s v="TF1604A RF silicone"/>
    <s v="140020344001888"/>
    <s v="Tatfook"/>
    <s v="ePod 3+"/>
    <s v="Silicone"/>
    <x v="1"/>
    <x v="5"/>
    <d v="2024-10-24T00:00:00"/>
    <m/>
    <n v="0.1416"/>
    <n v="0.14180000000000001"/>
    <n v="2.0000000000000001E-4"/>
    <n v="0"/>
    <n v="1"/>
    <n v="0.1416"/>
    <n v="17700"/>
    <n v="826662"/>
    <n v="30000"/>
    <n v="29834.667600000001"/>
    <s v="TY371-50"/>
    <m/>
    <n v="7.0000000000000007E-2"/>
    <s v="Wynca"/>
    <m/>
    <m/>
    <n v="2509.86"/>
    <m/>
    <n v="1.2390000000000003"/>
    <m/>
  </r>
  <r>
    <x v="9"/>
    <s v="RCS DEVICE"/>
    <s v="TF1604A RF silicone"/>
    <s v="140020344001888"/>
    <s v="Tatfook"/>
    <s v="ePod 3+"/>
    <s v="Silicone"/>
    <x v="1"/>
    <x v="6"/>
    <d v="2024-10-24T00:00:00"/>
    <m/>
    <n v="0.1416"/>
    <n v="0.14180000000000001"/>
    <n v="2.0000000000000001E-4"/>
    <n v="0"/>
    <n v="1"/>
    <n v="0.1416"/>
    <n v="42000"/>
    <n v="808962"/>
    <n v="30000"/>
    <n v="29838.207600000002"/>
    <s v="TY371-50"/>
    <m/>
    <n v="7.0000000000000007E-2"/>
    <s v="Wynca"/>
    <m/>
    <m/>
    <n v="5955.6"/>
    <m/>
    <n v="2.9400000000000004"/>
    <m/>
  </r>
  <r>
    <x v="9"/>
    <s v="RCS DEVICE"/>
    <s v="TF1604A RF silicone"/>
    <s v="140020344001888"/>
    <s v="Tatfook"/>
    <s v="ePod 3+"/>
    <s v="Silicone"/>
    <x v="1"/>
    <x v="7"/>
    <d v="2024-10-24T00:00:00"/>
    <m/>
    <n v="0.1416"/>
    <n v="0.14180000000000001"/>
    <n v="2.0000000000000001E-4"/>
    <n v="0"/>
    <n v="1"/>
    <n v="0.1416"/>
    <n v="8000"/>
    <n v="766962"/>
    <n v="30000"/>
    <n v="29846.607599999999"/>
    <s v="TY371-50"/>
    <m/>
    <n v="7.0000000000000007E-2"/>
    <s v="Wynca"/>
    <m/>
    <m/>
    <n v="1134.4000000000001"/>
    <m/>
    <n v="0.56000000000000005"/>
    <m/>
  </r>
  <r>
    <x v="9"/>
    <s v="RCS DEVICE"/>
    <s v="TF1604A RF silicone"/>
    <s v="140020344001888"/>
    <s v="Tatfook"/>
    <s v="ePod 3+"/>
    <s v="Silicone"/>
    <x v="1"/>
    <x v="8"/>
    <d v="2024-10-24T00:00:00"/>
    <m/>
    <n v="0.1416"/>
    <n v="0.14180000000000001"/>
    <n v="2.0000000000000001E-4"/>
    <n v="0"/>
    <n v="1"/>
    <n v="0.1416"/>
    <n v="0"/>
    <n v="758962"/>
    <n v="30000"/>
    <n v="29848.207600000002"/>
    <s v="TY371-50"/>
    <m/>
    <n v="7.0000000000000007E-2"/>
    <s v="Wynca"/>
    <m/>
    <m/>
    <n v="0"/>
    <m/>
    <n v="0"/>
    <m/>
  </r>
  <r>
    <x v="9"/>
    <s v="RCS DEVICE"/>
    <s v="TF1604A RF silicone"/>
    <s v="140020344001888"/>
    <s v="Tatfook"/>
    <s v="ePod 3+"/>
    <s v="Silicone"/>
    <x v="1"/>
    <x v="9"/>
    <d v="2024-10-24T00:00:00"/>
    <m/>
    <n v="0.1416"/>
    <n v="0.14180000000000001"/>
    <n v="2.0000000000000001E-4"/>
    <n v="0"/>
    <n v="1"/>
    <n v="0.1416"/>
    <n v="25000"/>
    <n v="758962"/>
    <n v="30000"/>
    <n v="29848.207600000002"/>
    <s v="TY371-50"/>
    <m/>
    <n v="7.0000000000000007E-2"/>
    <s v="Wynca"/>
    <m/>
    <m/>
    <n v="3545.0000000000005"/>
    <m/>
    <n v="1.7500000000000002"/>
    <m/>
  </r>
  <r>
    <x v="9"/>
    <s v="RCS DEVICE"/>
    <s v="TF1604A RF silicone"/>
    <s v="140020344001888"/>
    <s v="Tatfook"/>
    <s v="ePod 3+"/>
    <s v="Silicone"/>
    <x v="1"/>
    <x v="10"/>
    <d v="2024-10-24T00:00:00"/>
    <m/>
    <n v="0.1416"/>
    <n v="0.14180000000000001"/>
    <n v="2.0000000000000001E-4"/>
    <n v="0"/>
    <n v="1"/>
    <n v="0.1416"/>
    <n v="163000"/>
    <n v="733962"/>
    <n v="30000"/>
    <n v="29853.207600000002"/>
    <s v="TY371-50"/>
    <m/>
    <n v="7.0000000000000007E-2"/>
    <s v="Wynca"/>
    <m/>
    <m/>
    <n v="23113.4"/>
    <m/>
    <n v="11.410000000000002"/>
    <m/>
  </r>
  <r>
    <x v="9"/>
    <s v="RCS DEVICE"/>
    <s v="TF1604A RF silicone"/>
    <s v="140020344001888"/>
    <s v="Tatfook"/>
    <s v="ePod 3+"/>
    <s v="Silicone"/>
    <x v="1"/>
    <x v="11"/>
    <d v="2024-10-24T00:00:00"/>
    <m/>
    <n v="0.1416"/>
    <n v="0.14180000000000001"/>
    <n v="2.0000000000000001E-4"/>
    <n v="0"/>
    <n v="1"/>
    <n v="0.1416"/>
    <n v="95700"/>
    <n v="570962"/>
    <n v="30000"/>
    <n v="29885.8076"/>
    <s v="TY371-50"/>
    <m/>
    <n v="7.0000000000000007E-2"/>
    <s v="Wynca"/>
    <m/>
    <m/>
    <n v="13570.26"/>
    <m/>
    <n v="6.6990000000000007"/>
    <m/>
  </r>
  <r>
    <x v="9"/>
    <s v="RCS DEVICE"/>
    <s v="TF1604A RF silicone"/>
    <s v="140020344001888"/>
    <s v="Tatfook"/>
    <s v="ePod 3+"/>
    <s v="Silicone"/>
    <x v="1"/>
    <x v="0"/>
    <d v="2024-10-24T00:00:00"/>
    <m/>
    <n v="0.1416"/>
    <n v="0.14180000000000001"/>
    <n v="2.0000000000000001E-4"/>
    <n v="0"/>
    <n v="1"/>
    <n v="0.1416"/>
    <n v="25200"/>
    <n v="475262"/>
    <n v="30000"/>
    <n v="29904.9476"/>
    <s v="TY371-50"/>
    <m/>
    <n v="7.0000000000000007E-2"/>
    <s v="Wynca"/>
    <m/>
    <m/>
    <n v="3573.36"/>
    <m/>
    <n v="1.7640000000000002"/>
    <m/>
  </r>
  <r>
    <x v="9"/>
    <s v="RCS DEVICE"/>
    <s v="TF1604A RF silicone"/>
    <s v="140020344001888"/>
    <s v="Tatfook"/>
    <s v="ePod 3+"/>
    <s v="Silicone"/>
    <x v="1"/>
    <x v="1"/>
    <d v="2024-10-24T00:00:00"/>
    <m/>
    <n v="0.1416"/>
    <n v="0.14180000000000001"/>
    <n v="2.0000000000000001E-4"/>
    <n v="0"/>
    <n v="1"/>
    <n v="0.1416"/>
    <n v="78700"/>
    <n v="450062"/>
    <n v="30000"/>
    <n v="29909.9876"/>
    <s v="TY371-50"/>
    <m/>
    <n v="7.0000000000000007E-2"/>
    <s v="Wynca"/>
    <m/>
    <m/>
    <n v="11159.66"/>
    <m/>
    <n v="5.5090000000000012"/>
    <m/>
  </r>
  <r>
    <x v="9"/>
    <s v="RCS DEVICE"/>
    <s v="TF1604A RF silicone"/>
    <s v="140020344001888"/>
    <s v="Tatfook"/>
    <s v="ePod 3+"/>
    <s v="Silicone"/>
    <x v="2"/>
    <x v="2"/>
    <d v="2024-10-24T00:00:00"/>
    <m/>
    <n v="0.1416"/>
    <n v="0.14180000000000001"/>
    <n v="2.0000000000000001E-4"/>
    <n v="0"/>
    <n v="1"/>
    <n v="0.1416"/>
    <n v="90000"/>
    <n v="371362"/>
    <n v="30000"/>
    <n v="29925.727599999998"/>
    <s v="TY371-50"/>
    <m/>
    <n v="7.0000000000000007E-2"/>
    <s v="Wynca"/>
    <m/>
    <m/>
    <n v="12762"/>
    <m/>
    <n v="6.3000000000000007"/>
    <m/>
  </r>
  <r>
    <x v="9"/>
    <s v="RCS DEVICE"/>
    <s v="TF1604A RF silicone"/>
    <s v="140020344001888"/>
    <s v="Tatfook"/>
    <s v="ePod 3+"/>
    <s v="Silicone"/>
    <x v="2"/>
    <x v="3"/>
    <d v="2024-10-24T00:00:00"/>
    <m/>
    <n v="0.1416"/>
    <n v="0.14180000000000001"/>
    <n v="2.0000000000000001E-4"/>
    <n v="0"/>
    <n v="1"/>
    <n v="0.1416"/>
    <n v="21627"/>
    <n v="281362"/>
    <n v="30000"/>
    <n v="29943.727599999998"/>
    <s v="TY371-50"/>
    <m/>
    <n v="7.0000000000000007E-2"/>
    <s v="Wynca"/>
    <m/>
    <m/>
    <n v="3066.7086000000004"/>
    <m/>
    <n v="1.5138900000000002"/>
    <m/>
  </r>
  <r>
    <x v="9"/>
    <s v="RCS DEVICE"/>
    <s v="TF1604A RF silicone"/>
    <s v="140020344001888"/>
    <s v="Tatfook"/>
    <s v="ePod 3+"/>
    <s v="Silicone"/>
    <x v="2"/>
    <x v="4"/>
    <d v="2024-10-24T00:00:00"/>
    <m/>
    <n v="0.1416"/>
    <n v="0.14180000000000001"/>
    <n v="2.0000000000000001E-4"/>
    <n v="0"/>
    <n v="1"/>
    <n v="0.1416"/>
    <n v="47300"/>
    <n v="259735"/>
    <n v="30000"/>
    <n v="29948.053"/>
    <s v="TY371-50"/>
    <m/>
    <n v="7.0000000000000007E-2"/>
    <s v="Wynca"/>
    <m/>
    <m/>
    <n v="6707.14"/>
    <m/>
    <n v="3.3110000000000004"/>
    <m/>
  </r>
  <r>
    <x v="9"/>
    <s v="RCS DEVICE"/>
    <s v="TF1604A RF silicone"/>
    <s v="140020344001888"/>
    <s v="Tatfook"/>
    <s v="ePod 3+"/>
    <s v="Silicone"/>
    <x v="2"/>
    <x v="5"/>
    <d v="2024-10-24T00:00:00"/>
    <m/>
    <n v="0.1416"/>
    <n v="0.14180000000000001"/>
    <n v="2.0000000000000001E-4"/>
    <n v="0"/>
    <n v="1"/>
    <n v="0.1416"/>
    <n v="30300"/>
    <n v="212435"/>
    <n v="30000"/>
    <n v="29957.512999999999"/>
    <s v="TY371-50"/>
    <m/>
    <n v="7.0000000000000007E-2"/>
    <s v="Wynca"/>
    <m/>
    <m/>
    <n v="4296.54"/>
    <m/>
    <n v="2.121"/>
    <m/>
  </r>
  <r>
    <x v="9"/>
    <s v="RCS DEVICE"/>
    <s v="TF1604A RF silicone"/>
    <s v="140020344001888"/>
    <s v="Tatfook"/>
    <s v="ePod 3+"/>
    <s v="Silicone"/>
    <x v="2"/>
    <x v="6"/>
    <d v="2024-10-24T00:00:00"/>
    <m/>
    <n v="0.1416"/>
    <n v="0.14180000000000001"/>
    <n v="2.0000000000000001E-4"/>
    <n v="0"/>
    <n v="1"/>
    <n v="0.1416"/>
    <n v="21131"/>
    <n v="182135"/>
    <n v="30000"/>
    <n v="29963.573"/>
    <s v="TY371-50"/>
    <m/>
    <n v="7.0000000000000007E-2"/>
    <s v="Wynca"/>
    <m/>
    <m/>
    <n v="2996.3758000000003"/>
    <m/>
    <n v="1.4791700000000001"/>
    <m/>
  </r>
  <r>
    <x v="9"/>
    <s v="RCS DEVICE"/>
    <s v="TF1604A RF silicone"/>
    <s v="140020344001888"/>
    <s v="Tatfook"/>
    <s v="ePod 3+"/>
    <s v="Silicone"/>
    <x v="2"/>
    <x v="7"/>
    <d v="2024-10-24T00:00:00"/>
    <m/>
    <n v="0.1416"/>
    <n v="0.14180000000000001"/>
    <n v="2.0000000000000001E-4"/>
    <n v="0"/>
    <n v="1"/>
    <n v="0.1416"/>
    <n v="0"/>
    <n v="161004"/>
    <n v="30000"/>
    <n v="29967.799200000001"/>
    <s v="TY371-50"/>
    <m/>
    <n v="7.0000000000000007E-2"/>
    <s v="Wynca"/>
    <m/>
    <m/>
    <n v="0"/>
    <m/>
    <n v="0"/>
    <m/>
  </r>
  <r>
    <x v="9"/>
    <s v="RCS DEVICE"/>
    <s v="TF1604A RF silicone"/>
    <s v="140020344001888"/>
    <s v="Tatfook"/>
    <s v="ePod 3+"/>
    <s v="Silicone"/>
    <x v="2"/>
    <x v="8"/>
    <d v="2024-10-24T00:00:00"/>
    <m/>
    <n v="0.1416"/>
    <n v="0.14180000000000001"/>
    <n v="2.0000000000000001E-4"/>
    <n v="0"/>
    <n v="1"/>
    <n v="0.1416"/>
    <n v="0"/>
    <n v="161004"/>
    <n v="30000"/>
    <n v="29967.799200000001"/>
    <s v="TY371-50"/>
    <m/>
    <n v="7.0000000000000007E-2"/>
    <s v="Wynca"/>
    <m/>
    <m/>
    <n v="0"/>
    <m/>
    <n v="0"/>
    <m/>
  </r>
  <r>
    <x v="9"/>
    <s v="RCS DEVICE"/>
    <s v="TF1604A RF silicone"/>
    <s v="140020344001888"/>
    <s v="Tatfook"/>
    <s v="ePod 3+"/>
    <s v="Silicone"/>
    <x v="2"/>
    <x v="9"/>
    <d v="2024-10-24T00:00:00"/>
    <m/>
    <n v="0.1416"/>
    <n v="0.14180000000000001"/>
    <n v="2.0000000000000001E-4"/>
    <n v="0"/>
    <n v="1"/>
    <n v="0.1416"/>
    <n v="81161"/>
    <n v="161004"/>
    <n v="30000"/>
    <n v="29967.799200000001"/>
    <s v="TY371-50"/>
    <m/>
    <n v="7.0000000000000007E-2"/>
    <s v="Wynca"/>
    <m/>
    <m/>
    <n v="11508.629800000001"/>
    <m/>
    <n v="5.6812700000000005"/>
    <m/>
  </r>
  <r>
    <x v="9"/>
    <s v="RCS DEVICE"/>
    <s v="TF1604A RF silicone"/>
    <s v="140020344001888"/>
    <s v="Tatfook"/>
    <s v="ePod 3+"/>
    <s v="Silicone"/>
    <x v="2"/>
    <x v="10"/>
    <d v="2024-10-24T00:00:00"/>
    <m/>
    <n v="0.1416"/>
    <n v="0.14180000000000001"/>
    <n v="2.0000000000000001E-4"/>
    <n v="0"/>
    <n v="1"/>
    <n v="0.1416"/>
    <n v="79843"/>
    <n v="79843"/>
    <n v="30000"/>
    <n v="29984.0314"/>
    <s v="TY371-50"/>
    <m/>
    <n v="7.0000000000000007E-2"/>
    <s v="Wynca"/>
    <m/>
    <m/>
    <n v="11321.7374"/>
    <m/>
    <n v="5.58901"/>
    <m/>
  </r>
  <r>
    <x v="9"/>
    <s v="RCS DEVICE"/>
    <s v="TF1604A Silicone diffuser"/>
    <s v="140020344002747"/>
    <s v="Tatfook"/>
    <s v="ePod 3+"/>
    <s v="Silicone"/>
    <x v="0"/>
    <x v="0"/>
    <d v="2025-03-10T00:00:00"/>
    <m/>
    <n v="9.7500000000000003E-2"/>
    <n v="9.8000000000000004E-2"/>
    <n v="5.0000000000000001E-4"/>
    <n v="0"/>
    <n v="1"/>
    <n v="9.7500000000000003E-2"/>
    <n v="5000"/>
    <n v="5150287"/>
    <n v="28000"/>
    <n v="25424.856500000002"/>
    <s v="TY371-60"/>
    <m/>
    <n v="0.1"/>
    <s v="Wynca"/>
    <m/>
    <m/>
    <n v="490"/>
    <m/>
    <n v="0.5"/>
    <m/>
  </r>
  <r>
    <x v="9"/>
    <s v="RCS DEVICE"/>
    <s v="TF1604A Silicone diffuser"/>
    <s v="140020344002747"/>
    <s v="Tatfook"/>
    <s v="ePod 3+"/>
    <s v="Silicone"/>
    <x v="0"/>
    <x v="1"/>
    <d v="2025-02-10T00:00:00"/>
    <m/>
    <n v="9.7500000000000003E-2"/>
    <n v="9.8000000000000004E-2"/>
    <n v="5.0000000000000001E-4"/>
    <n v="0"/>
    <n v="1"/>
    <n v="9.7500000000000003E-2"/>
    <n v="110000"/>
    <n v="5145287"/>
    <n v="28000"/>
    <n v="25427.356500000002"/>
    <s v="TY371-60"/>
    <m/>
    <n v="0.1"/>
    <s v="Wynca"/>
    <m/>
    <m/>
    <n v="10780"/>
    <m/>
    <n v="11"/>
    <m/>
  </r>
  <r>
    <x v="9"/>
    <s v="RCS DEVICE"/>
    <s v="TF1604A Silicone diffuser"/>
    <s v="140020344002747"/>
    <s v="Tatfook"/>
    <s v="ePod 3+"/>
    <s v="Silicone"/>
    <x v="1"/>
    <x v="2"/>
    <d v="2025-01-09T00:00:00"/>
    <m/>
    <n v="9.7500000000000003E-2"/>
    <n v="9.8000000000000004E-2"/>
    <n v="5.0000000000000001E-4"/>
    <n v="0"/>
    <n v="1"/>
    <n v="9.7500000000000003E-2"/>
    <n v="64555"/>
    <n v="5035287"/>
    <n v="28000"/>
    <n v="25482.356500000002"/>
    <s v="TY371-60"/>
    <m/>
    <n v="0.1"/>
    <s v="Wynca"/>
    <m/>
    <m/>
    <n v="6326.39"/>
    <m/>
    <n v="6.4554999999999998"/>
    <m/>
  </r>
  <r>
    <x v="9"/>
    <s v="RCS DEVICE"/>
    <s v="TF1604A Silicone diffuser"/>
    <s v="140020344002747"/>
    <s v="Tatfook"/>
    <s v="ePod 3+"/>
    <s v="Silicone"/>
    <x v="1"/>
    <x v="3"/>
    <d v="2024-12-10T00:00:00"/>
    <m/>
    <n v="9.7500000000000003E-2"/>
    <n v="9.8000000000000004E-2"/>
    <n v="5.0000000000000001E-4"/>
    <n v="0"/>
    <n v="1"/>
    <n v="9.7500000000000003E-2"/>
    <n v="150000"/>
    <n v="4970732"/>
    <n v="28000"/>
    <n v="25514.633999999998"/>
    <s v="TY371-60"/>
    <m/>
    <n v="0.1"/>
    <s v="Wynca"/>
    <m/>
    <m/>
    <n v="14700"/>
    <m/>
    <n v="15"/>
    <m/>
  </r>
  <r>
    <x v="9"/>
    <s v="RCS DEVICE"/>
    <s v="TF1604A Silicone diffuser"/>
    <s v="140020344002747"/>
    <s v="Tatfook"/>
    <s v="ePod 3+"/>
    <s v="Silicone"/>
    <x v="1"/>
    <x v="4"/>
    <d v="2024-11-07T00:00:00"/>
    <m/>
    <n v="9.7500000000000003E-2"/>
    <n v="9.8000000000000004E-2"/>
    <n v="5.0000000000000001E-4"/>
    <n v="0"/>
    <n v="1"/>
    <n v="9.7500000000000003E-2"/>
    <n v="55000"/>
    <n v="4820732"/>
    <n v="28000"/>
    <n v="25589.633999999998"/>
    <s v="TY371-60"/>
    <m/>
    <n v="0.1"/>
    <s v="Wynca"/>
    <m/>
    <m/>
    <n v="5390"/>
    <m/>
    <n v="5.5"/>
    <m/>
  </r>
  <r>
    <x v="9"/>
    <s v="RCS DEVICE"/>
    <s v="TF1604A Silicone diffuser"/>
    <s v="140020344002747"/>
    <s v="Tatfook"/>
    <s v="ePod 3+"/>
    <s v="Silicone"/>
    <x v="1"/>
    <x v="5"/>
    <d v="2024-10-24T00:00:00"/>
    <m/>
    <n v="9.7500000000000003E-2"/>
    <n v="9.8000000000000004E-2"/>
    <n v="5.0000000000000001E-4"/>
    <n v="0"/>
    <n v="1"/>
    <n v="9.7500000000000003E-2"/>
    <n v="146600"/>
    <n v="4765732"/>
    <n v="28000"/>
    <n v="25617.133999999998"/>
    <s v="TY371-60"/>
    <m/>
    <n v="0.1"/>
    <s v="Wynca"/>
    <m/>
    <m/>
    <n v="14366.800000000001"/>
    <m/>
    <n v="14.66"/>
    <m/>
  </r>
  <r>
    <x v="9"/>
    <s v="RCS DEVICE"/>
    <s v="TF1604A Silicone diffuser"/>
    <s v="140020344002747"/>
    <s v="Tatfook"/>
    <s v="ePod 3+"/>
    <s v="Silicone"/>
    <x v="1"/>
    <x v="6"/>
    <d v="2024-10-24T00:00:00"/>
    <m/>
    <n v="9.7500000000000003E-2"/>
    <n v="9.8000000000000004E-2"/>
    <n v="5.0000000000000001E-4"/>
    <n v="0"/>
    <n v="1"/>
    <n v="9.7500000000000003E-2"/>
    <n v="91900"/>
    <n v="4619132"/>
    <n v="28000"/>
    <n v="25690.434000000001"/>
    <s v="TY371-60"/>
    <m/>
    <n v="0.1"/>
    <s v="Wynca"/>
    <m/>
    <m/>
    <n v="9006.2000000000007"/>
    <m/>
    <n v="9.19"/>
    <m/>
  </r>
  <r>
    <x v="9"/>
    <s v="RCS DEVICE"/>
    <s v="TF1604A Silicone diffuser"/>
    <s v="140020344002747"/>
    <s v="Tatfook"/>
    <s v="ePod 3+"/>
    <s v="Silicone"/>
    <x v="1"/>
    <x v="7"/>
    <d v="2024-10-24T00:00:00"/>
    <m/>
    <n v="9.7500000000000003E-2"/>
    <n v="9.8000000000000004E-2"/>
    <n v="5.0000000000000001E-4"/>
    <n v="0"/>
    <n v="1"/>
    <n v="9.7500000000000003E-2"/>
    <n v="232100"/>
    <n v="4527232"/>
    <n v="28000"/>
    <n v="25736.383999999998"/>
    <s v="TY371-60"/>
    <m/>
    <n v="0.1"/>
    <s v="Wynca"/>
    <m/>
    <m/>
    <n v="22745.8"/>
    <m/>
    <n v="23.21"/>
    <m/>
  </r>
  <r>
    <x v="9"/>
    <s v="RCS DEVICE"/>
    <s v="TF1604A Silicone diffuser"/>
    <s v="140020344002747"/>
    <s v="Tatfook"/>
    <s v="ePod 3+"/>
    <s v="Silicone"/>
    <x v="1"/>
    <x v="8"/>
    <d v="2024-10-24T00:00:00"/>
    <m/>
    <n v="9.7500000000000003E-2"/>
    <n v="9.8000000000000004E-2"/>
    <n v="5.0000000000000001E-4"/>
    <n v="0"/>
    <n v="1"/>
    <n v="9.7500000000000003E-2"/>
    <n v="196000"/>
    <n v="4295132"/>
    <n v="28000"/>
    <n v="25852.434000000001"/>
    <s v="TY371-60"/>
    <m/>
    <n v="0.1"/>
    <s v="Wynca"/>
    <m/>
    <m/>
    <n v="19208"/>
    <m/>
    <n v="19.600000000000001"/>
    <m/>
  </r>
  <r>
    <x v="9"/>
    <s v="RCS DEVICE"/>
    <s v="TF1604A Silicone diffuser"/>
    <s v="140020344002747"/>
    <s v="Tatfook"/>
    <s v="ePod 3+"/>
    <s v="Silicone"/>
    <x v="1"/>
    <x v="9"/>
    <d v="2024-10-24T00:00:00"/>
    <m/>
    <n v="9.7500000000000003E-2"/>
    <n v="9.8000000000000004E-2"/>
    <n v="5.0000000000000001E-4"/>
    <n v="0"/>
    <n v="1"/>
    <n v="9.7500000000000003E-2"/>
    <n v="165500"/>
    <n v="4099132"/>
    <n v="28000"/>
    <n v="25950.434000000001"/>
    <s v="TY371-60"/>
    <m/>
    <n v="0.1"/>
    <s v="Wynca"/>
    <m/>
    <m/>
    <n v="16219"/>
    <m/>
    <n v="16.55"/>
    <m/>
  </r>
  <r>
    <x v="9"/>
    <s v="RCS DEVICE"/>
    <s v="TF1604A Silicone diffuser"/>
    <s v="140020344002747"/>
    <s v="Tatfook"/>
    <s v="ePod 3+"/>
    <s v="Silicone"/>
    <x v="1"/>
    <x v="10"/>
    <d v="2024-10-24T00:00:00"/>
    <m/>
    <n v="9.7500000000000003E-2"/>
    <n v="9.8000000000000004E-2"/>
    <n v="5.0000000000000001E-4"/>
    <n v="0"/>
    <n v="1"/>
    <n v="9.7500000000000003E-2"/>
    <n v="444000"/>
    <n v="3933632"/>
    <n v="28000"/>
    <n v="26033.184000000001"/>
    <s v="TY371-60"/>
    <m/>
    <n v="0.1"/>
    <s v="Wynca"/>
    <m/>
    <m/>
    <n v="43512"/>
    <m/>
    <n v="44.4"/>
    <m/>
  </r>
  <r>
    <x v="9"/>
    <s v="RCS DEVICE"/>
    <s v="TF1604A Silicone diffuser"/>
    <s v="140020344002747"/>
    <s v="Tatfook"/>
    <s v="ePod 3+"/>
    <s v="Silicone"/>
    <x v="1"/>
    <x v="11"/>
    <d v="2024-10-24T00:00:00"/>
    <m/>
    <n v="9.7500000000000003E-2"/>
    <n v="9.8000000000000004E-2"/>
    <n v="5.0000000000000001E-4"/>
    <n v="0"/>
    <n v="1"/>
    <n v="9.7500000000000003E-2"/>
    <n v="274400"/>
    <n v="3489632"/>
    <n v="28000"/>
    <n v="26255.184000000001"/>
    <s v="TY371-60"/>
    <m/>
    <n v="0.1"/>
    <s v="Wynca"/>
    <m/>
    <m/>
    <n v="26891.200000000001"/>
    <m/>
    <n v="27.44"/>
    <m/>
  </r>
  <r>
    <x v="9"/>
    <s v="RCS DEVICE"/>
    <s v="TF1604A Silicone diffuser"/>
    <s v="140020344002747"/>
    <s v="Tatfook"/>
    <s v="ePod 3+"/>
    <s v="Silicone"/>
    <x v="1"/>
    <x v="0"/>
    <d v="2024-10-24T00:00:00"/>
    <m/>
    <n v="9.7500000000000003E-2"/>
    <n v="9.8000000000000004E-2"/>
    <n v="5.0000000000000001E-4"/>
    <n v="0"/>
    <n v="1"/>
    <n v="9.7500000000000003E-2"/>
    <n v="169500"/>
    <n v="3215232"/>
    <n v="28000"/>
    <n v="26392.383999999998"/>
    <s v="TY371-60"/>
    <m/>
    <n v="0.1"/>
    <s v="Wynca"/>
    <m/>
    <m/>
    <n v="16611"/>
    <m/>
    <n v="16.95"/>
    <m/>
  </r>
  <r>
    <x v="9"/>
    <s v="RCS DEVICE"/>
    <s v="TF1604A Silicone diffuser"/>
    <s v="140020344002747"/>
    <s v="Tatfook"/>
    <s v="ePod 3+"/>
    <s v="Silicone"/>
    <x v="1"/>
    <x v="1"/>
    <d v="2024-10-24T00:00:00"/>
    <m/>
    <n v="9.7500000000000003E-2"/>
    <n v="9.8000000000000004E-2"/>
    <n v="5.0000000000000001E-4"/>
    <n v="0"/>
    <n v="1"/>
    <n v="9.7500000000000003E-2"/>
    <n v="208300"/>
    <n v="3045732"/>
    <n v="28000"/>
    <n v="26477.133999999998"/>
    <s v="TY371-60"/>
    <m/>
    <n v="0.1"/>
    <s v="Wynca"/>
    <m/>
    <m/>
    <n v="20413.400000000001"/>
    <m/>
    <n v="20.83"/>
    <m/>
  </r>
  <r>
    <x v="9"/>
    <s v="RCS DEVICE"/>
    <s v="TF1604A Silicone diffuser"/>
    <s v="140020344002747"/>
    <s v="Tatfook"/>
    <s v="ePod 3+"/>
    <s v="Silicone"/>
    <x v="2"/>
    <x v="2"/>
    <d v="2024-10-24T00:00:00"/>
    <m/>
    <n v="9.7500000000000003E-2"/>
    <n v="9.8000000000000004E-2"/>
    <n v="5.0000000000000001E-4"/>
    <n v="0"/>
    <n v="1"/>
    <n v="9.7500000000000003E-2"/>
    <n v="211000"/>
    <n v="2837432"/>
    <n v="28000"/>
    <n v="26581.284"/>
    <s v="TY371-60"/>
    <m/>
    <n v="0.1"/>
    <s v="Wynca"/>
    <m/>
    <m/>
    <n v="20678"/>
    <m/>
    <n v="21.1"/>
    <m/>
  </r>
  <r>
    <x v="9"/>
    <s v="RCS DEVICE"/>
    <s v="TF1604A Silicone diffuser"/>
    <s v="140020344002747"/>
    <s v="Tatfook"/>
    <s v="ePod 3+"/>
    <s v="Silicone"/>
    <x v="2"/>
    <x v="3"/>
    <d v="2024-10-24T00:00:00"/>
    <m/>
    <n v="9.7500000000000003E-2"/>
    <n v="9.8000000000000004E-2"/>
    <n v="5.0000000000000001E-4"/>
    <n v="0"/>
    <n v="1"/>
    <n v="9.7500000000000003E-2"/>
    <n v="272500"/>
    <n v="2626432"/>
    <n v="28000"/>
    <n v="26686.784"/>
    <s v="TY371-60"/>
    <m/>
    <n v="0.1"/>
    <s v="Wynca"/>
    <m/>
    <m/>
    <n v="26705"/>
    <m/>
    <n v="27.25"/>
    <m/>
  </r>
  <r>
    <x v="9"/>
    <s v="RCS DEVICE"/>
    <s v="TF1604A Silicone diffuser"/>
    <s v="140020344002747"/>
    <s v="Tatfook"/>
    <s v="ePod 3+"/>
    <s v="Silicone"/>
    <x v="2"/>
    <x v="4"/>
    <d v="2024-10-24T00:00:00"/>
    <m/>
    <n v="9.7500000000000003E-2"/>
    <n v="9.8000000000000004E-2"/>
    <n v="5.0000000000000001E-4"/>
    <n v="0"/>
    <n v="1"/>
    <n v="9.7500000000000003E-2"/>
    <n v="210300"/>
    <n v="2353932"/>
    <n v="28000"/>
    <n v="26823.034"/>
    <s v="TY371-60"/>
    <m/>
    <n v="0.1"/>
    <s v="Wynca"/>
    <m/>
    <m/>
    <n v="20609.400000000001"/>
    <m/>
    <n v="21.03"/>
    <m/>
  </r>
  <r>
    <x v="9"/>
    <s v="RCS DEVICE"/>
    <s v="TF1604A Silicone diffuser"/>
    <s v="140020344002747"/>
    <s v="Tatfook"/>
    <s v="ePod 3+"/>
    <s v="Silicone"/>
    <x v="2"/>
    <x v="5"/>
    <d v="2024-10-24T00:00:00"/>
    <m/>
    <n v="9.7500000000000003E-2"/>
    <n v="9.8000000000000004E-2"/>
    <n v="5.0000000000000001E-4"/>
    <n v="0"/>
    <n v="1"/>
    <n v="9.7500000000000003E-2"/>
    <n v="94500"/>
    <n v="2143632"/>
    <n v="28000"/>
    <n v="26928.184000000001"/>
    <s v="TY371-60"/>
    <m/>
    <n v="0.1"/>
    <s v="Wynca"/>
    <m/>
    <m/>
    <n v="9261"/>
    <m/>
    <n v="9.4499999999999993"/>
    <m/>
  </r>
  <r>
    <x v="9"/>
    <s v="RCS DEVICE"/>
    <s v="TF1604A Silicone diffuser"/>
    <s v="140020344002747"/>
    <s v="Tatfook"/>
    <s v="ePod 3+"/>
    <s v="Silicone"/>
    <x v="2"/>
    <x v="6"/>
    <d v="2024-10-24T00:00:00"/>
    <m/>
    <n v="9.7500000000000003E-2"/>
    <n v="9.8000000000000004E-2"/>
    <n v="5.0000000000000001E-4"/>
    <n v="0"/>
    <n v="1"/>
    <n v="9.7500000000000003E-2"/>
    <n v="507800"/>
    <n v="2049132"/>
    <n v="28000"/>
    <n v="26975.434000000001"/>
    <s v="TY371-60"/>
    <m/>
    <n v="0.1"/>
    <s v="Wynca"/>
    <m/>
    <m/>
    <n v="49764.4"/>
    <m/>
    <n v="50.78"/>
    <m/>
  </r>
  <r>
    <x v="9"/>
    <s v="RCS DEVICE"/>
    <s v="TF1604A Silicone diffuser"/>
    <s v="140020344002747"/>
    <s v="Tatfook"/>
    <s v="ePod 3+"/>
    <s v="Silicone"/>
    <x v="2"/>
    <x v="7"/>
    <d v="2024-10-24T00:00:00"/>
    <m/>
    <n v="9.7500000000000003E-2"/>
    <n v="9.8000000000000004E-2"/>
    <n v="5.0000000000000001E-4"/>
    <n v="0"/>
    <n v="1"/>
    <n v="9.7500000000000003E-2"/>
    <n v="200000"/>
    <n v="1541332"/>
    <n v="28000"/>
    <n v="27229.333999999999"/>
    <s v="TY371-60"/>
    <m/>
    <n v="0.1"/>
    <s v="Wynca"/>
    <m/>
    <m/>
    <n v="19600"/>
    <m/>
    <n v="20"/>
    <m/>
  </r>
  <r>
    <x v="9"/>
    <s v="RCS DEVICE"/>
    <s v="TF1604A Silicone diffuser"/>
    <s v="140020344002747"/>
    <s v="Tatfook"/>
    <s v="ePod 3+"/>
    <s v="Silicone"/>
    <x v="2"/>
    <x v="8"/>
    <d v="2024-10-24T00:00:00"/>
    <m/>
    <n v="9.7500000000000003E-2"/>
    <n v="9.8000000000000004E-2"/>
    <n v="5.0000000000000001E-4"/>
    <n v="0"/>
    <n v="1"/>
    <n v="9.7500000000000003E-2"/>
    <n v="257610"/>
    <n v="1341332"/>
    <n v="28000"/>
    <n v="27329.333999999999"/>
    <s v="TY371-60"/>
    <m/>
    <n v="0.1"/>
    <s v="Wynca"/>
    <m/>
    <m/>
    <n v="25245.780000000002"/>
    <m/>
    <n v="25.760999999999999"/>
    <m/>
  </r>
  <r>
    <x v="9"/>
    <s v="RCS DEVICE"/>
    <s v="TF1604A Silicone diffuser"/>
    <s v="140020344002747"/>
    <s v="Tatfook"/>
    <s v="ePod 3+"/>
    <s v="Silicone"/>
    <x v="2"/>
    <x v="9"/>
    <d v="2024-10-24T00:00:00"/>
    <m/>
    <n v="9.7500000000000003E-2"/>
    <n v="9.8000000000000004E-2"/>
    <n v="5.0000000000000001E-4"/>
    <n v="0"/>
    <n v="1"/>
    <n v="9.7500000000000003E-2"/>
    <n v="242606"/>
    <n v="1083722"/>
    <n v="28000"/>
    <n v="27458.138999999999"/>
    <s v="TY371-60"/>
    <m/>
    <n v="0.1"/>
    <s v="Wynca"/>
    <m/>
    <m/>
    <n v="23775.388000000003"/>
    <m/>
    <n v="24.260600000000004"/>
    <m/>
  </r>
  <r>
    <x v="9"/>
    <s v="RCS DEVICE"/>
    <s v="TF1604A Silicone diffuser"/>
    <s v="140020344002747"/>
    <s v="Tatfook"/>
    <s v="ePod 3+"/>
    <s v="Silicone"/>
    <x v="2"/>
    <x v="10"/>
    <d v="2024-10-24T00:00:00"/>
    <m/>
    <n v="9.7500000000000003E-2"/>
    <n v="9.8000000000000004E-2"/>
    <n v="5.0000000000000001E-4"/>
    <n v="0"/>
    <n v="1"/>
    <n v="9.7500000000000003E-2"/>
    <n v="407991"/>
    <n v="841116"/>
    <n v="28000"/>
    <n v="27579.441999999999"/>
    <s v="TY371-60"/>
    <m/>
    <n v="0.1"/>
    <s v="Wynca"/>
    <m/>
    <m/>
    <n v="39983.118000000002"/>
    <m/>
    <n v="40.799100000000003"/>
    <m/>
  </r>
  <r>
    <x v="9"/>
    <s v="RCS DEVICE"/>
    <s v="TF1604A Silicone diffuser"/>
    <s v="140020344002747"/>
    <s v="Tatfook"/>
    <s v="ePod 3+"/>
    <s v="Silicone"/>
    <x v="2"/>
    <x v="11"/>
    <d v="2024-10-24T00:00:00"/>
    <m/>
    <n v="9.7500000000000003E-2"/>
    <n v="9.8000000000000004E-2"/>
    <n v="5.0000000000000001E-4"/>
    <n v="0"/>
    <n v="1"/>
    <n v="9.7500000000000003E-2"/>
    <n v="283125"/>
    <n v="433125"/>
    <n v="28000"/>
    <n v="27783.4375"/>
    <s v="TY371-60"/>
    <m/>
    <n v="0.1"/>
    <s v="Wynca"/>
    <m/>
    <m/>
    <n v="27746.25"/>
    <m/>
    <n v="28.3125"/>
    <m/>
  </r>
  <r>
    <x v="9"/>
    <s v="RCS DEVICE"/>
    <s v="TF1604A Silicone diffuser"/>
    <s v="140020344002747"/>
    <s v="Tatfook"/>
    <s v="ePod 3+"/>
    <s v="Silicone"/>
    <x v="2"/>
    <x v="0"/>
    <d v="2024-10-24T00:00:00"/>
    <m/>
    <n v="9.7500000000000003E-2"/>
    <n v="9.8000000000000004E-2"/>
    <n v="5.0000000000000001E-4"/>
    <n v="0"/>
    <n v="1"/>
    <n v="9.7500000000000003E-2"/>
    <n v="150000"/>
    <n v="150000"/>
    <n v="28000"/>
    <n v="27925"/>
    <s v="TY371-60"/>
    <m/>
    <n v="0.1"/>
    <s v="Wynca"/>
    <m/>
    <m/>
    <n v="14700"/>
    <m/>
    <n v="15"/>
    <m/>
  </r>
  <r>
    <x v="9"/>
    <s v="RCS DEVICE"/>
    <s v="TF1604A Main silicone seal"/>
    <s v="140020344002748"/>
    <s v="Tatfook"/>
    <s v="ePod 3+"/>
    <s v="Silicone"/>
    <x v="0"/>
    <x v="0"/>
    <d v="2025-03-10T00:00:00"/>
    <m/>
    <n v="0.14230000000000001"/>
    <n v="0.14319999999999999"/>
    <n v="8.9999999999999998E-4"/>
    <n v="0"/>
    <n v="1"/>
    <n v="0.14230000000000001"/>
    <n v="4000"/>
    <n v="881041"/>
    <n v="40000"/>
    <n v="39207.063099999999"/>
    <s v="TY371-60"/>
    <m/>
    <n v="0.18"/>
    <s v="Wynca"/>
    <m/>
    <m/>
    <n v="572.79999999999995"/>
    <m/>
    <n v="0.72"/>
    <m/>
  </r>
  <r>
    <x v="9"/>
    <s v="RCS DEVICE"/>
    <s v="TF1604A Main silicone seal"/>
    <s v="140020344002748"/>
    <s v="Tatfook"/>
    <s v="ePod 3+"/>
    <s v="Silicone"/>
    <x v="0"/>
    <x v="1"/>
    <d v="2025-02-10T00:00:00"/>
    <m/>
    <n v="0.14230000000000001"/>
    <n v="0.14319999999999999"/>
    <n v="8.9999999999999998E-4"/>
    <n v="0"/>
    <n v="1"/>
    <n v="0.14230000000000001"/>
    <n v="21000"/>
    <n v="877041"/>
    <n v="40000"/>
    <n v="39210.663099999998"/>
    <s v="TY371-60"/>
    <m/>
    <n v="0.18"/>
    <s v="Wynca"/>
    <m/>
    <m/>
    <n v="3007.2"/>
    <m/>
    <n v="3.78"/>
    <m/>
  </r>
  <r>
    <x v="9"/>
    <s v="RCS DEVICE"/>
    <s v="TF1604A Main silicone seal"/>
    <s v="140020344002748"/>
    <s v="Tatfook"/>
    <s v="ePod 3+"/>
    <s v="Silicone"/>
    <x v="1"/>
    <x v="2"/>
    <d v="2025-01-09T00:00:00"/>
    <m/>
    <n v="0.14230000000000001"/>
    <n v="0.14319999999999999"/>
    <n v="8.9999999999999998E-4"/>
    <n v="0"/>
    <n v="1"/>
    <n v="0.14230000000000001"/>
    <n v="26000"/>
    <n v="856041"/>
    <n v="40000"/>
    <n v="39229.563099999999"/>
    <s v="TY371-60"/>
    <m/>
    <n v="0.18"/>
    <s v="Wynca"/>
    <m/>
    <m/>
    <n v="3723.2"/>
    <m/>
    <n v="4.68"/>
    <m/>
  </r>
  <r>
    <x v="9"/>
    <s v="RCS DEVICE"/>
    <s v="TF1604A Main silicone seal"/>
    <s v="140020344002748"/>
    <s v="Tatfook"/>
    <s v="ePod 3+"/>
    <s v="Silicone"/>
    <x v="1"/>
    <x v="3"/>
    <d v="2024-12-10T00:00:00"/>
    <m/>
    <n v="0.14230000000000001"/>
    <n v="0.14319999999999999"/>
    <n v="8.9999999999999998E-4"/>
    <n v="0"/>
    <n v="1"/>
    <n v="0.14230000000000001"/>
    <n v="10000"/>
    <n v="830041"/>
    <n v="40000"/>
    <n v="39252.963100000001"/>
    <s v="TY371-60"/>
    <m/>
    <n v="0.18"/>
    <s v="Wynca"/>
    <m/>
    <m/>
    <n v="1432"/>
    <m/>
    <n v="1.8"/>
    <m/>
  </r>
  <r>
    <x v="9"/>
    <s v="RCS DEVICE"/>
    <s v="TF1604A Main silicone seal"/>
    <s v="140020344002748"/>
    <s v="Tatfook"/>
    <s v="ePod 3+"/>
    <s v="Silicone"/>
    <x v="1"/>
    <x v="4"/>
    <d v="2024-11-07T00:00:00"/>
    <m/>
    <n v="0.14230000000000001"/>
    <n v="0.14319999999999999"/>
    <n v="8.9999999999999998E-4"/>
    <n v="0"/>
    <n v="1"/>
    <n v="0.14230000000000001"/>
    <n v="0"/>
    <n v="820041"/>
    <n v="40000"/>
    <n v="39261.963100000001"/>
    <s v="TY371-60"/>
    <m/>
    <n v="0.18"/>
    <s v="Wynca"/>
    <m/>
    <m/>
    <n v="0"/>
    <m/>
    <n v="0"/>
    <m/>
  </r>
  <r>
    <x v="9"/>
    <s v="RCS DEVICE"/>
    <s v="TF1604A Main silicone seal"/>
    <s v="140020344002748"/>
    <s v="Tatfook"/>
    <s v="ePod 3+"/>
    <s v="Silicone"/>
    <x v="1"/>
    <x v="5"/>
    <d v="2024-10-24T00:00:00"/>
    <m/>
    <n v="0.14230000000000001"/>
    <n v="0.14319999999999999"/>
    <n v="8.9999999999999998E-4"/>
    <n v="0"/>
    <n v="1"/>
    <n v="0.14230000000000001"/>
    <n v="17700"/>
    <n v="820041"/>
    <n v="40000"/>
    <n v="39261.963100000001"/>
    <s v="TY371-60"/>
    <m/>
    <n v="0.18"/>
    <s v="Wynca"/>
    <m/>
    <m/>
    <n v="2534.64"/>
    <m/>
    <n v="3.1859999999999999"/>
    <m/>
  </r>
  <r>
    <x v="9"/>
    <s v="RCS DEVICE"/>
    <s v="TF1604A Main silicone seal"/>
    <s v="140020344002748"/>
    <s v="Tatfook"/>
    <s v="ePod 3+"/>
    <s v="Silicone"/>
    <x v="1"/>
    <x v="6"/>
    <d v="2024-10-24T00:00:00"/>
    <m/>
    <n v="0.14230000000000001"/>
    <n v="0.14319999999999999"/>
    <n v="8.9999999999999998E-4"/>
    <n v="0"/>
    <n v="1"/>
    <n v="0.14230000000000001"/>
    <n v="42000"/>
    <n v="802341"/>
    <n v="40000"/>
    <n v="39277.893100000001"/>
    <s v="TY371-60"/>
    <m/>
    <n v="0.18"/>
    <s v="Wynca"/>
    <m/>
    <m/>
    <n v="6014.4"/>
    <m/>
    <n v="7.56"/>
    <m/>
  </r>
  <r>
    <x v="9"/>
    <s v="RCS DEVICE"/>
    <s v="TF1604A Main silicone seal"/>
    <s v="140020344002748"/>
    <s v="Tatfook"/>
    <s v="ePod 3+"/>
    <s v="Silicone"/>
    <x v="1"/>
    <x v="7"/>
    <d v="2024-10-24T00:00:00"/>
    <m/>
    <n v="0.14230000000000001"/>
    <n v="0.14319999999999999"/>
    <n v="8.9999999999999998E-4"/>
    <n v="0"/>
    <n v="1"/>
    <n v="0.14230000000000001"/>
    <n v="6240"/>
    <n v="760341"/>
    <n v="40000"/>
    <n v="39315.693099999997"/>
    <s v="TY371-60"/>
    <m/>
    <n v="0.18"/>
    <s v="Wynca"/>
    <m/>
    <m/>
    <n v="893.56799999999998"/>
    <m/>
    <n v="1.1232"/>
    <m/>
  </r>
  <r>
    <x v="9"/>
    <s v="RCS DEVICE"/>
    <s v="TF1604A Main silicone seal"/>
    <s v="140020344002748"/>
    <s v="Tatfook"/>
    <s v="ePod 3+"/>
    <s v="Silicone"/>
    <x v="1"/>
    <x v="8"/>
    <d v="2024-10-24T00:00:00"/>
    <m/>
    <n v="0.14230000000000001"/>
    <n v="0.14319999999999999"/>
    <n v="8.9999999999999998E-4"/>
    <n v="0"/>
    <n v="1"/>
    <n v="0.14230000000000001"/>
    <n v="0"/>
    <n v="754101"/>
    <n v="40000"/>
    <n v="39321.309099999999"/>
    <s v="TY371-60"/>
    <m/>
    <n v="0.18"/>
    <s v="Wynca"/>
    <m/>
    <m/>
    <n v="0"/>
    <m/>
    <n v="0"/>
    <m/>
  </r>
  <r>
    <x v="9"/>
    <s v="RCS DEVICE"/>
    <s v="TF1604A Main silicone seal"/>
    <s v="140020344002748"/>
    <s v="Tatfook"/>
    <s v="ePod 3+"/>
    <s v="Silicone"/>
    <x v="1"/>
    <x v="9"/>
    <d v="2024-10-24T00:00:00"/>
    <m/>
    <n v="0.14230000000000001"/>
    <n v="0.14319999999999999"/>
    <n v="8.9999999999999998E-4"/>
    <n v="0"/>
    <n v="1"/>
    <n v="0.14230000000000001"/>
    <n v="24000"/>
    <n v="754101"/>
    <n v="40000"/>
    <n v="39321.309099999999"/>
    <s v="TY371-60"/>
    <m/>
    <n v="0.18"/>
    <s v="Wynca"/>
    <m/>
    <m/>
    <n v="3436.7999999999997"/>
    <m/>
    <n v="4.32"/>
    <m/>
  </r>
  <r>
    <x v="9"/>
    <s v="RCS DEVICE"/>
    <s v="TF1604A Main silicone seal"/>
    <s v="140020344002748"/>
    <s v="Tatfook"/>
    <s v="ePod 3+"/>
    <s v="Silicone"/>
    <x v="1"/>
    <x v="10"/>
    <d v="2024-10-24T00:00:00"/>
    <m/>
    <n v="0.14230000000000001"/>
    <n v="0.14319999999999999"/>
    <n v="8.9999999999999998E-4"/>
    <n v="0"/>
    <n v="1"/>
    <n v="0.14230000000000001"/>
    <n v="161000"/>
    <n v="730101"/>
    <n v="40000"/>
    <n v="39342.909099999997"/>
    <s v="TY371-60"/>
    <m/>
    <n v="0.18"/>
    <s v="Wynca"/>
    <m/>
    <m/>
    <n v="23055.200000000001"/>
    <m/>
    <n v="28.98"/>
    <m/>
  </r>
  <r>
    <x v="9"/>
    <s v="RCS DEVICE"/>
    <s v="TF1604A Main silicone seal"/>
    <s v="140020344002748"/>
    <s v="Tatfook"/>
    <s v="ePod 3+"/>
    <s v="Silicone"/>
    <x v="1"/>
    <x v="11"/>
    <d v="2024-10-24T00:00:00"/>
    <m/>
    <n v="0.14230000000000001"/>
    <n v="0.14319999999999999"/>
    <n v="8.9999999999999998E-4"/>
    <n v="0"/>
    <n v="1"/>
    <n v="0.14230000000000001"/>
    <n v="95200"/>
    <n v="569101"/>
    <n v="40000"/>
    <n v="39487.809099999999"/>
    <s v="TY371-60"/>
    <m/>
    <n v="0.18"/>
    <s v="Wynca"/>
    <m/>
    <m/>
    <n v="13632.64"/>
    <m/>
    <n v="17.135999999999999"/>
    <m/>
  </r>
  <r>
    <x v="9"/>
    <s v="RCS DEVICE"/>
    <s v="TF1604A Main silicone seal"/>
    <s v="140020344002748"/>
    <s v="Tatfook"/>
    <s v="ePod 3+"/>
    <s v="Silicone"/>
    <x v="1"/>
    <x v="0"/>
    <d v="2024-10-24T00:00:00"/>
    <m/>
    <n v="0.14230000000000001"/>
    <n v="0.14319999999999999"/>
    <n v="8.9999999999999998E-4"/>
    <n v="0"/>
    <n v="1"/>
    <n v="0.14230000000000001"/>
    <n v="25000"/>
    <n v="473901"/>
    <n v="40000"/>
    <n v="39573.489099999999"/>
    <s v="TY371-60"/>
    <m/>
    <n v="0.18"/>
    <s v="Wynca"/>
    <m/>
    <m/>
    <n v="3580"/>
    <m/>
    <n v="4.5"/>
    <m/>
  </r>
  <r>
    <x v="9"/>
    <s v="RCS DEVICE"/>
    <s v="TF1604A Main silicone seal"/>
    <s v="140020344002748"/>
    <s v="Tatfook"/>
    <s v="ePod 3+"/>
    <s v="Silicone"/>
    <x v="1"/>
    <x v="1"/>
    <d v="2024-10-24T00:00:00"/>
    <m/>
    <n v="0.14230000000000001"/>
    <n v="0.14319999999999999"/>
    <n v="8.9999999999999998E-4"/>
    <n v="0"/>
    <n v="1"/>
    <n v="0.14230000000000001"/>
    <n v="78300"/>
    <n v="448901"/>
    <n v="40000"/>
    <n v="39595.989099999999"/>
    <s v="TY371-60"/>
    <m/>
    <n v="0.18"/>
    <s v="Wynca"/>
    <m/>
    <m/>
    <n v="11212.56"/>
    <m/>
    <n v="14.093999999999999"/>
    <m/>
  </r>
  <r>
    <x v="9"/>
    <s v="RCS DEVICE"/>
    <s v="TF1604A Main silicone seal"/>
    <s v="140020344002748"/>
    <s v="Tatfook"/>
    <s v="ePod 3+"/>
    <s v="Silicone"/>
    <x v="2"/>
    <x v="2"/>
    <d v="2024-10-24T00:00:00"/>
    <m/>
    <n v="0.14230000000000001"/>
    <n v="0.14319999999999999"/>
    <n v="8.9999999999999998E-4"/>
    <n v="0"/>
    <n v="1"/>
    <n v="0.14230000000000001"/>
    <n v="90000"/>
    <n v="370601"/>
    <n v="40000"/>
    <n v="39666.4591"/>
    <s v="TY371-60"/>
    <m/>
    <n v="0.18"/>
    <s v="Wynca"/>
    <m/>
    <m/>
    <n v="12888"/>
    <m/>
    <n v="16.2"/>
    <m/>
  </r>
  <r>
    <x v="9"/>
    <s v="RCS DEVICE"/>
    <s v="TF1604A Main silicone seal"/>
    <s v="140020344002748"/>
    <s v="Tatfook"/>
    <s v="ePod 3+"/>
    <s v="Silicone"/>
    <x v="2"/>
    <x v="3"/>
    <d v="2024-10-24T00:00:00"/>
    <m/>
    <n v="0.14230000000000001"/>
    <n v="0.14319999999999999"/>
    <n v="8.9999999999999998E-4"/>
    <n v="0"/>
    <n v="1"/>
    <n v="0.14230000000000001"/>
    <n v="21182"/>
    <n v="280601"/>
    <n v="40000"/>
    <n v="39747.4591"/>
    <s v="TY371-60"/>
    <m/>
    <n v="0.18"/>
    <s v="Wynca"/>
    <m/>
    <m/>
    <n v="3033.2624000000001"/>
    <m/>
    <n v="3.8127599999999999"/>
    <m/>
  </r>
  <r>
    <x v="9"/>
    <s v="RCS DEVICE"/>
    <s v="TF1604A Main silicone seal"/>
    <s v="140020344002748"/>
    <s v="Tatfook"/>
    <s v="ePod 3+"/>
    <s v="Silicone"/>
    <x v="2"/>
    <x v="4"/>
    <d v="2024-10-24T00:00:00"/>
    <m/>
    <n v="0.14230000000000001"/>
    <n v="0.14319999999999999"/>
    <n v="8.9999999999999998E-4"/>
    <n v="0"/>
    <n v="1"/>
    <n v="0.14230000000000001"/>
    <n v="48300"/>
    <n v="259419"/>
    <n v="40000"/>
    <n v="39766.522900000004"/>
    <s v="TY371-60"/>
    <m/>
    <n v="0.18"/>
    <s v="Wynca"/>
    <m/>
    <m/>
    <n v="6916.5599999999995"/>
    <m/>
    <n v="8.6940000000000008"/>
    <m/>
  </r>
  <r>
    <x v="9"/>
    <s v="RCS DEVICE"/>
    <s v="TF1604A Main silicone seal"/>
    <s v="140020344002748"/>
    <s v="Tatfook"/>
    <s v="ePod 3+"/>
    <s v="Silicone"/>
    <x v="2"/>
    <x v="5"/>
    <d v="2024-10-24T00:00:00"/>
    <m/>
    <n v="0.14230000000000001"/>
    <n v="0.14319999999999999"/>
    <n v="8.9999999999999998E-4"/>
    <n v="0"/>
    <n v="1"/>
    <n v="0.14230000000000001"/>
    <n v="31000"/>
    <n v="211119"/>
    <n v="40000"/>
    <n v="39809.992899999997"/>
    <s v="TY371-60"/>
    <m/>
    <n v="0.18"/>
    <s v="Wynca"/>
    <m/>
    <m/>
    <n v="4439.2"/>
    <m/>
    <n v="5.58"/>
    <m/>
  </r>
  <r>
    <x v="9"/>
    <s v="RCS DEVICE"/>
    <s v="TF1604A Main silicone seal"/>
    <s v="140020344002748"/>
    <s v="Tatfook"/>
    <s v="ePod 3+"/>
    <s v="Silicone"/>
    <x v="2"/>
    <x v="6"/>
    <d v="2024-10-24T00:00:00"/>
    <m/>
    <n v="0.14230000000000001"/>
    <n v="0.14319999999999999"/>
    <n v="8.9999999999999998E-4"/>
    <n v="0"/>
    <n v="1"/>
    <n v="0.14230000000000001"/>
    <n v="19091"/>
    <n v="180119"/>
    <n v="40000"/>
    <n v="39837.892899999999"/>
    <s v="TY371-60"/>
    <m/>
    <n v="0.18"/>
    <s v="Wynca"/>
    <m/>
    <m/>
    <n v="2733.8312000000001"/>
    <m/>
    <n v="3.4363799999999998"/>
    <m/>
  </r>
  <r>
    <x v="9"/>
    <s v="RCS DEVICE"/>
    <s v="TF1604A Main silicone seal"/>
    <s v="140020344002748"/>
    <s v="Tatfook"/>
    <s v="ePod 3+"/>
    <s v="Silicone"/>
    <x v="2"/>
    <x v="7"/>
    <d v="2024-10-24T00:00:00"/>
    <m/>
    <n v="0.14230000000000001"/>
    <n v="0.14319999999999999"/>
    <n v="8.9999999999999998E-4"/>
    <n v="0"/>
    <n v="1"/>
    <n v="0.14230000000000001"/>
    <n v="0"/>
    <n v="161028"/>
    <n v="40000"/>
    <n v="39855.074800000002"/>
    <s v="TY371-60"/>
    <m/>
    <n v="0.18"/>
    <s v="Wynca"/>
    <m/>
    <m/>
    <n v="0"/>
    <m/>
    <n v="0"/>
    <m/>
  </r>
  <r>
    <x v="9"/>
    <s v="RCS DEVICE"/>
    <s v="TF1604A Main silicone seal"/>
    <s v="140020344002748"/>
    <s v="Tatfook"/>
    <s v="ePod 3+"/>
    <s v="Silicone"/>
    <x v="2"/>
    <x v="8"/>
    <d v="2024-10-24T00:00:00"/>
    <m/>
    <n v="0.14230000000000001"/>
    <n v="0.14319999999999999"/>
    <n v="8.9999999999999998E-4"/>
    <n v="0"/>
    <n v="1"/>
    <n v="0.14230000000000001"/>
    <n v="0"/>
    <n v="161028"/>
    <n v="40000"/>
    <n v="39855.074800000002"/>
    <s v="TY371-60"/>
    <m/>
    <n v="0.18"/>
    <s v="Wynca"/>
    <m/>
    <m/>
    <n v="0"/>
    <m/>
    <n v="0"/>
    <m/>
  </r>
  <r>
    <x v="9"/>
    <s v="RCS DEVICE"/>
    <s v="TF1604A Main silicone seal"/>
    <s v="140020344002748"/>
    <s v="Tatfook"/>
    <s v="ePod 3+"/>
    <s v="Silicone"/>
    <x v="2"/>
    <x v="9"/>
    <d v="2024-10-24T00:00:00"/>
    <m/>
    <n v="0.14230000000000001"/>
    <n v="0.14319999999999999"/>
    <n v="8.9999999999999998E-4"/>
    <n v="0"/>
    <n v="1"/>
    <n v="0.14230000000000001"/>
    <n v="76022"/>
    <n v="161028"/>
    <n v="40000"/>
    <n v="39855.074800000002"/>
    <s v="TY371-60"/>
    <m/>
    <n v="0.18"/>
    <s v="Wynca"/>
    <m/>
    <m/>
    <n v="10886.350399999999"/>
    <m/>
    <n v="13.683959999999999"/>
    <m/>
  </r>
  <r>
    <x v="9"/>
    <s v="RCS DEVICE"/>
    <s v="TF1604A Main silicone seal"/>
    <s v="140020344002748"/>
    <s v="Tatfook"/>
    <s v="ePod 3+"/>
    <s v="Silicone"/>
    <x v="2"/>
    <x v="10"/>
    <d v="2024-10-24T00:00:00"/>
    <m/>
    <n v="0.14230000000000001"/>
    <n v="0.14319999999999999"/>
    <n v="8.9999999999999998E-4"/>
    <n v="0"/>
    <n v="1"/>
    <n v="0.14230000000000001"/>
    <n v="85006"/>
    <n v="85006"/>
    <n v="40000"/>
    <n v="39923.494599999998"/>
    <s v="TY371-60"/>
    <m/>
    <n v="0.18"/>
    <s v="Wynca"/>
    <m/>
    <m/>
    <n v="12172.859199999999"/>
    <m/>
    <n v="15.301080000000001"/>
    <m/>
  </r>
  <r>
    <x v="9"/>
    <s v="RCS DEVICE"/>
    <s v="TF1604A MEMS sensor silicone"/>
    <s v="140020344002774"/>
    <s v="Tatfook"/>
    <s v="ePod 3+"/>
    <s v="Silicone"/>
    <x v="0"/>
    <x v="0"/>
    <d v="2025-03-10T00:00:00"/>
    <m/>
    <n v="9.2399999999999996E-2"/>
    <n v="9.3399999999999997E-2"/>
    <n v="1E-3"/>
    <n v="0"/>
    <n v="1"/>
    <n v="9.2399999999999996E-2"/>
    <n v="3000"/>
    <n v="885062"/>
    <n v="50000"/>
    <n v="49114.938000000002"/>
    <s v="TY371-60"/>
    <m/>
    <n v="0.06"/>
    <s v="Wynca"/>
    <m/>
    <m/>
    <n v="280.2"/>
    <m/>
    <n v="0.18"/>
    <m/>
  </r>
  <r>
    <x v="9"/>
    <s v="RCS DEVICE"/>
    <s v="TF1604A MEMS sensor silicone"/>
    <s v="140020344002774"/>
    <s v="Tatfook"/>
    <s v="ePod 3+"/>
    <s v="Silicone"/>
    <x v="0"/>
    <x v="1"/>
    <d v="2025-02-10T00:00:00"/>
    <m/>
    <n v="9.2399999999999996E-2"/>
    <n v="9.3399999999999997E-2"/>
    <n v="1E-3"/>
    <n v="0"/>
    <n v="1"/>
    <n v="9.2399999999999996E-2"/>
    <n v="21000"/>
    <n v="882062"/>
    <n v="50000"/>
    <n v="49117.938000000002"/>
    <s v="TY371-60"/>
    <m/>
    <n v="0.06"/>
    <s v="Wynca"/>
    <m/>
    <m/>
    <n v="1961.3999999999999"/>
    <m/>
    <n v="1.26"/>
    <m/>
  </r>
  <r>
    <x v="9"/>
    <s v="RCS DEVICE"/>
    <s v="TF1604A MEMS sensor silicone"/>
    <s v="140020344002774"/>
    <s v="Tatfook"/>
    <s v="ePod 3+"/>
    <s v="Silicone"/>
    <x v="1"/>
    <x v="2"/>
    <d v="2025-01-09T00:00:00"/>
    <m/>
    <n v="9.2399999999999996E-2"/>
    <n v="9.3399999999999997E-2"/>
    <n v="1E-3"/>
    <n v="0"/>
    <n v="1"/>
    <n v="9.2399999999999996E-2"/>
    <n v="27000"/>
    <n v="861062"/>
    <n v="50000"/>
    <n v="49138.938000000002"/>
    <s v="TY371-60"/>
    <m/>
    <n v="0.06"/>
    <s v="Wynca"/>
    <m/>
    <m/>
    <n v="2521.7999999999997"/>
    <m/>
    <n v="1.62"/>
    <m/>
  </r>
  <r>
    <x v="9"/>
    <s v="RCS DEVICE"/>
    <s v="TF1604A MEMS sensor silicone"/>
    <s v="140020344002774"/>
    <s v="Tatfook"/>
    <s v="ePod 3+"/>
    <s v="Silicone"/>
    <x v="1"/>
    <x v="3"/>
    <d v="2024-12-10T00:00:00"/>
    <m/>
    <n v="9.2399999999999996E-2"/>
    <n v="9.3399999999999997E-2"/>
    <n v="1E-3"/>
    <n v="0"/>
    <n v="1"/>
    <n v="9.2399999999999996E-2"/>
    <n v="10000"/>
    <n v="834062"/>
    <n v="50000"/>
    <n v="49165.938000000002"/>
    <s v="TY371-60"/>
    <m/>
    <n v="0.06"/>
    <s v="Wynca"/>
    <m/>
    <m/>
    <n v="934"/>
    <m/>
    <n v="0.6"/>
    <m/>
  </r>
  <r>
    <x v="9"/>
    <s v="RCS DEVICE"/>
    <s v="TF1604A MEMS sensor silicone"/>
    <s v="140020344002774"/>
    <s v="Tatfook"/>
    <s v="ePod 3+"/>
    <s v="Silicone"/>
    <x v="1"/>
    <x v="4"/>
    <d v="2024-11-07T00:00:00"/>
    <m/>
    <n v="9.2399999999999996E-2"/>
    <n v="9.3399999999999997E-2"/>
    <n v="1E-3"/>
    <n v="0"/>
    <n v="1"/>
    <n v="9.2399999999999996E-2"/>
    <n v="0"/>
    <n v="824062"/>
    <n v="50000"/>
    <n v="49175.938000000002"/>
    <s v="TY371-60"/>
    <m/>
    <n v="0.06"/>
    <s v="Wynca"/>
    <m/>
    <m/>
    <n v="0"/>
    <m/>
    <n v="0"/>
    <m/>
  </r>
  <r>
    <x v="9"/>
    <s v="RCS DEVICE"/>
    <s v="TF1604A MEMS sensor silicone"/>
    <s v="140020344002774"/>
    <s v="Tatfook"/>
    <s v="ePod 3+"/>
    <s v="Silicone"/>
    <x v="1"/>
    <x v="5"/>
    <d v="2024-10-24T00:00:00"/>
    <m/>
    <n v="9.2399999999999996E-2"/>
    <n v="9.3399999999999997E-2"/>
    <n v="1E-3"/>
    <n v="0"/>
    <n v="1"/>
    <n v="9.2399999999999996E-2"/>
    <n v="17700"/>
    <n v="824062"/>
    <n v="50000"/>
    <n v="49175.938000000002"/>
    <s v="TY371-60"/>
    <m/>
    <n v="0.06"/>
    <s v="Wynca"/>
    <m/>
    <m/>
    <n v="1653.1799999999998"/>
    <m/>
    <n v="1.0620000000000001"/>
    <m/>
  </r>
  <r>
    <x v="9"/>
    <s v="RCS DEVICE"/>
    <s v="TF1604A MEMS sensor silicone"/>
    <s v="140020344002774"/>
    <s v="Tatfook"/>
    <s v="ePod 3+"/>
    <s v="Silicone"/>
    <x v="1"/>
    <x v="6"/>
    <d v="2024-10-24T00:00:00"/>
    <m/>
    <n v="9.2399999999999996E-2"/>
    <n v="9.3399999999999997E-2"/>
    <n v="1E-3"/>
    <n v="0"/>
    <n v="1"/>
    <n v="9.2399999999999996E-2"/>
    <n v="42000"/>
    <n v="806362"/>
    <n v="50000"/>
    <n v="49193.637999999999"/>
    <s v="TY371-60"/>
    <m/>
    <n v="0.06"/>
    <s v="Wynca"/>
    <m/>
    <m/>
    <n v="3922.7999999999997"/>
    <m/>
    <n v="2.52"/>
    <m/>
  </r>
  <r>
    <x v="9"/>
    <s v="RCS DEVICE"/>
    <s v="TF1604A MEMS sensor silicone"/>
    <s v="140020344002774"/>
    <s v="Tatfook"/>
    <s v="ePod 3+"/>
    <s v="Silicone"/>
    <x v="1"/>
    <x v="7"/>
    <d v="2024-10-24T00:00:00"/>
    <m/>
    <n v="9.2399999999999996E-2"/>
    <n v="9.3399999999999997E-2"/>
    <n v="1E-3"/>
    <n v="0"/>
    <n v="1"/>
    <n v="9.2399999999999996E-2"/>
    <n v="7540"/>
    <n v="764362"/>
    <n v="50000"/>
    <n v="49235.637999999999"/>
    <s v="TY371-60"/>
    <m/>
    <n v="0.06"/>
    <s v="Wynca"/>
    <m/>
    <m/>
    <n v="704.23599999999999"/>
    <m/>
    <n v="0.45239999999999997"/>
    <m/>
  </r>
  <r>
    <x v="9"/>
    <s v="RCS DEVICE"/>
    <s v="TF1604A MEMS sensor silicone"/>
    <s v="140020344002774"/>
    <s v="Tatfook"/>
    <s v="ePod 3+"/>
    <s v="Silicone"/>
    <x v="1"/>
    <x v="8"/>
    <d v="2024-10-24T00:00:00"/>
    <m/>
    <n v="9.2399999999999996E-2"/>
    <n v="9.3399999999999997E-2"/>
    <n v="1E-3"/>
    <n v="0"/>
    <n v="1"/>
    <n v="9.2399999999999996E-2"/>
    <n v="0"/>
    <n v="756822"/>
    <n v="50000"/>
    <n v="49243.178"/>
    <s v="TY371-60"/>
    <m/>
    <n v="0.06"/>
    <s v="Wynca"/>
    <m/>
    <m/>
    <n v="0"/>
    <m/>
    <n v="0"/>
    <m/>
  </r>
  <r>
    <x v="9"/>
    <s v="RCS DEVICE"/>
    <s v="TF1604A MEMS sensor silicone"/>
    <s v="140020344002774"/>
    <s v="Tatfook"/>
    <s v="ePod 3+"/>
    <s v="Silicone"/>
    <x v="1"/>
    <x v="9"/>
    <d v="2024-10-24T00:00:00"/>
    <m/>
    <n v="9.2399999999999996E-2"/>
    <n v="9.3399999999999997E-2"/>
    <n v="1E-3"/>
    <n v="0"/>
    <n v="1"/>
    <n v="9.2399999999999996E-2"/>
    <n v="24000"/>
    <n v="756822"/>
    <n v="50000"/>
    <n v="49243.178"/>
    <s v="TY371-60"/>
    <m/>
    <n v="0.06"/>
    <s v="Wynca"/>
    <m/>
    <m/>
    <n v="2241.6"/>
    <m/>
    <n v="1.44"/>
    <m/>
  </r>
  <r>
    <x v="9"/>
    <s v="RCS DEVICE"/>
    <s v="TF1604A MEMS sensor silicone"/>
    <s v="140020344002774"/>
    <s v="Tatfook"/>
    <s v="ePod 3+"/>
    <s v="Silicone"/>
    <x v="1"/>
    <x v="10"/>
    <d v="2024-10-24T00:00:00"/>
    <m/>
    <n v="9.2399999999999996E-2"/>
    <n v="9.3399999999999997E-2"/>
    <n v="1E-3"/>
    <n v="0"/>
    <n v="1"/>
    <n v="9.2399999999999996E-2"/>
    <n v="162000"/>
    <n v="732822"/>
    <n v="50000"/>
    <n v="49267.178"/>
    <s v="TY371-60"/>
    <m/>
    <n v="0.06"/>
    <s v="Wynca"/>
    <m/>
    <m/>
    <n v="15130.8"/>
    <m/>
    <n v="9.7200000000000006"/>
    <m/>
  </r>
  <r>
    <x v="9"/>
    <s v="RCS DEVICE"/>
    <s v="TF1604A MEMS sensor silicone"/>
    <s v="140020344002774"/>
    <s v="Tatfook"/>
    <s v="ePod 3+"/>
    <s v="Silicone"/>
    <x v="1"/>
    <x v="11"/>
    <d v="2024-10-24T00:00:00"/>
    <m/>
    <n v="9.2399999999999996E-2"/>
    <n v="9.3399999999999997E-2"/>
    <n v="1E-3"/>
    <n v="0"/>
    <n v="1"/>
    <n v="9.2399999999999996E-2"/>
    <n v="96000"/>
    <n v="570822"/>
    <n v="50000"/>
    <n v="49429.178"/>
    <s v="TY371-60"/>
    <m/>
    <n v="0.06"/>
    <s v="Wynca"/>
    <m/>
    <m/>
    <n v="8966.4"/>
    <m/>
    <n v="5.76"/>
    <m/>
  </r>
  <r>
    <x v="9"/>
    <s v="RCS DEVICE"/>
    <s v="TF1604A MEMS sensor silicone"/>
    <s v="140020344002774"/>
    <s v="Tatfook"/>
    <s v="ePod 3+"/>
    <s v="Silicone"/>
    <x v="1"/>
    <x v="0"/>
    <d v="2024-10-24T00:00:00"/>
    <m/>
    <n v="9.2399999999999996E-2"/>
    <n v="9.3399999999999997E-2"/>
    <n v="1E-3"/>
    <n v="0"/>
    <n v="1"/>
    <n v="9.2399999999999996E-2"/>
    <n v="25200"/>
    <n v="474822"/>
    <n v="50000"/>
    <n v="49525.178"/>
    <s v="TY371-60"/>
    <m/>
    <n v="0.06"/>
    <s v="Wynca"/>
    <m/>
    <m/>
    <n v="2353.6799999999998"/>
    <m/>
    <n v="1.512"/>
    <m/>
  </r>
  <r>
    <x v="9"/>
    <s v="RCS DEVICE"/>
    <s v="TF1604A MEMS sensor silicone"/>
    <s v="140020344002774"/>
    <s v="Tatfook"/>
    <s v="ePod 3+"/>
    <s v="Silicone"/>
    <x v="1"/>
    <x v="1"/>
    <d v="2024-10-24T00:00:00"/>
    <m/>
    <n v="9.2399999999999996E-2"/>
    <n v="9.3399999999999997E-2"/>
    <n v="1E-3"/>
    <n v="0"/>
    <n v="1"/>
    <n v="9.2399999999999996E-2"/>
    <n v="78500"/>
    <n v="449622"/>
    <n v="50000"/>
    <n v="49550.377999999997"/>
    <s v="TY371-60"/>
    <m/>
    <n v="0.06"/>
    <s v="Wynca"/>
    <m/>
    <m/>
    <n v="7331.9"/>
    <m/>
    <n v="4.71"/>
    <m/>
  </r>
  <r>
    <x v="9"/>
    <s v="RCS DEVICE"/>
    <s v="TF1604A MEMS sensor silicone"/>
    <s v="140020344002774"/>
    <s v="Tatfook"/>
    <s v="ePod 3+"/>
    <s v="Silicone"/>
    <x v="2"/>
    <x v="2"/>
    <d v="2024-10-24T00:00:00"/>
    <m/>
    <n v="9.2399999999999996E-2"/>
    <n v="9.3399999999999997E-2"/>
    <n v="1E-3"/>
    <n v="0"/>
    <n v="1"/>
    <n v="9.2399999999999996E-2"/>
    <n v="89000"/>
    <n v="371122"/>
    <n v="50000"/>
    <n v="49628.877999999997"/>
    <s v="TY371-60"/>
    <m/>
    <n v="0.06"/>
    <s v="Wynca"/>
    <m/>
    <m/>
    <n v="8312.6"/>
    <m/>
    <n v="5.34"/>
    <m/>
  </r>
  <r>
    <x v="9"/>
    <s v="RCS DEVICE"/>
    <s v="TF1604A MEMS sensor silicone"/>
    <s v="140020344002774"/>
    <s v="Tatfook"/>
    <s v="ePod 3+"/>
    <s v="Silicone"/>
    <x v="2"/>
    <x v="3"/>
    <d v="2024-10-24T00:00:00"/>
    <m/>
    <n v="9.2399999999999996E-2"/>
    <n v="9.3399999999999997E-2"/>
    <n v="1E-3"/>
    <n v="0"/>
    <n v="1"/>
    <n v="9.2399999999999996E-2"/>
    <n v="21628"/>
    <n v="282122"/>
    <n v="50000"/>
    <n v="49717.877999999997"/>
    <s v="TY371-60"/>
    <m/>
    <n v="0.06"/>
    <s v="Wynca"/>
    <m/>
    <m/>
    <n v="2020.0552"/>
    <m/>
    <n v="1.2976800000000002"/>
    <m/>
  </r>
  <r>
    <x v="9"/>
    <s v="RCS DEVICE"/>
    <s v="TF1604A MEMS sensor silicone"/>
    <s v="140020344002774"/>
    <s v="Tatfook"/>
    <s v="ePod 3+"/>
    <s v="Silicone"/>
    <x v="2"/>
    <x v="4"/>
    <d v="2024-10-24T00:00:00"/>
    <m/>
    <n v="9.2399999999999996E-2"/>
    <n v="9.3399999999999997E-2"/>
    <n v="1E-3"/>
    <n v="0"/>
    <n v="1"/>
    <n v="9.2399999999999996E-2"/>
    <n v="48300"/>
    <n v="260494"/>
    <n v="50000"/>
    <n v="49739.506000000001"/>
    <s v="TY371-60"/>
    <m/>
    <n v="0.06"/>
    <s v="Wynca"/>
    <m/>
    <m/>
    <n v="4511.22"/>
    <m/>
    <n v="2.8980000000000001"/>
    <m/>
  </r>
  <r>
    <x v="9"/>
    <s v="RCS DEVICE"/>
    <s v="TF1604A MEMS sensor silicone"/>
    <s v="140020344002774"/>
    <s v="Tatfook"/>
    <s v="ePod 3+"/>
    <s v="Silicone"/>
    <x v="2"/>
    <x v="5"/>
    <d v="2024-10-24T00:00:00"/>
    <m/>
    <n v="9.2399999999999996E-2"/>
    <n v="9.3399999999999997E-2"/>
    <n v="1E-3"/>
    <n v="0"/>
    <n v="1"/>
    <n v="9.2399999999999996E-2"/>
    <n v="30300"/>
    <n v="212194"/>
    <n v="50000"/>
    <n v="49787.805999999997"/>
    <s v="TY371-60"/>
    <m/>
    <n v="0.06"/>
    <s v="Wynca"/>
    <m/>
    <m/>
    <n v="2830.02"/>
    <m/>
    <n v="1.8180000000000001"/>
    <m/>
  </r>
  <r>
    <x v="9"/>
    <s v="RCS DEVICE"/>
    <s v="TF1604A MEMS sensor silicone"/>
    <s v="140020344002774"/>
    <s v="Tatfook"/>
    <s v="ePod 3+"/>
    <s v="Silicone"/>
    <x v="2"/>
    <x v="6"/>
    <d v="2024-10-24T00:00:00"/>
    <m/>
    <n v="9.2399999999999996E-2"/>
    <n v="9.3399999999999997E-2"/>
    <n v="1E-3"/>
    <n v="0"/>
    <n v="1"/>
    <n v="9.2399999999999996E-2"/>
    <n v="21816"/>
    <n v="181894"/>
    <n v="50000"/>
    <n v="49818.106"/>
    <s v="TY371-60"/>
    <m/>
    <n v="0.06"/>
    <s v="Wynca"/>
    <m/>
    <m/>
    <n v="2037.6143999999999"/>
    <m/>
    <n v="1.3089600000000001"/>
    <m/>
  </r>
  <r>
    <x v="9"/>
    <s v="RCS DEVICE"/>
    <s v="TF1604A MEMS sensor silicone"/>
    <s v="140020344002774"/>
    <s v="Tatfook"/>
    <s v="ePod 3+"/>
    <s v="Silicone"/>
    <x v="2"/>
    <x v="7"/>
    <d v="2024-10-24T00:00:00"/>
    <m/>
    <n v="9.2399999999999996E-2"/>
    <n v="9.3399999999999997E-2"/>
    <n v="1E-3"/>
    <n v="0"/>
    <n v="1"/>
    <n v="9.2399999999999996E-2"/>
    <n v="0"/>
    <n v="160078"/>
    <n v="50000"/>
    <n v="49839.921999999999"/>
    <s v="TY371-60"/>
    <m/>
    <n v="0.06"/>
    <s v="Wynca"/>
    <m/>
    <m/>
    <n v="0"/>
    <m/>
    <n v="0"/>
    <m/>
  </r>
  <r>
    <x v="9"/>
    <s v="RCS DEVICE"/>
    <s v="TF1604A MEMS sensor silicone"/>
    <s v="140020344002774"/>
    <s v="Tatfook"/>
    <s v="ePod 3+"/>
    <s v="Silicone"/>
    <x v="2"/>
    <x v="8"/>
    <d v="2024-10-24T00:00:00"/>
    <m/>
    <n v="9.2399999999999996E-2"/>
    <n v="9.3399999999999997E-2"/>
    <n v="1E-3"/>
    <n v="0"/>
    <n v="1"/>
    <n v="9.2399999999999996E-2"/>
    <n v="0"/>
    <n v="160078"/>
    <n v="50000"/>
    <n v="49839.921999999999"/>
    <s v="TY371-60"/>
    <m/>
    <n v="0.06"/>
    <s v="Wynca"/>
    <m/>
    <m/>
    <n v="0"/>
    <m/>
    <n v="0"/>
    <m/>
  </r>
  <r>
    <x v="9"/>
    <s v="RCS DEVICE"/>
    <s v="TF1604A MEMS sensor silicone"/>
    <s v="140020344002774"/>
    <s v="Tatfook"/>
    <s v="ePod 3+"/>
    <s v="Silicone"/>
    <x v="2"/>
    <x v="9"/>
    <d v="2024-10-24T00:00:00"/>
    <m/>
    <n v="9.2399999999999996E-2"/>
    <n v="9.3399999999999997E-2"/>
    <n v="1E-3"/>
    <n v="0"/>
    <n v="1"/>
    <n v="9.2399999999999996E-2"/>
    <n v="78610"/>
    <n v="160078"/>
    <n v="50000"/>
    <n v="49839.921999999999"/>
    <s v="TY371-60"/>
    <m/>
    <n v="0.06"/>
    <s v="Wynca"/>
    <m/>
    <m/>
    <n v="7342.174"/>
    <m/>
    <n v="4.7165999999999997"/>
    <m/>
  </r>
  <r>
    <x v="9"/>
    <s v="RCS DEVICE"/>
    <s v="TF1604A MEMS sensor silicone"/>
    <s v="140020344002774"/>
    <s v="Tatfook"/>
    <s v="ePod 3+"/>
    <s v="Silicone"/>
    <x v="2"/>
    <x v="10"/>
    <d v="2024-10-24T00:00:00"/>
    <m/>
    <n v="9.2399999999999996E-2"/>
    <n v="9.3399999999999997E-2"/>
    <n v="1E-3"/>
    <n v="0"/>
    <n v="1"/>
    <n v="9.2399999999999996E-2"/>
    <n v="81468"/>
    <n v="81468"/>
    <n v="50000"/>
    <n v="49918.531999999999"/>
    <s v="TY371-60"/>
    <m/>
    <n v="0.06"/>
    <s v="Wynca"/>
    <m/>
    <m/>
    <n v="7609.1111999999994"/>
    <m/>
    <n v="4.8880799999999995"/>
    <m/>
  </r>
  <r>
    <x v="9"/>
    <s v="RCS DEVICE"/>
    <s v="TF1604A Button silicone seal"/>
    <s v="140020344002750"/>
    <s v="Tatfook"/>
    <s v="ePod 3+"/>
    <s v="Silicone"/>
    <x v="0"/>
    <x v="0"/>
    <d v="2025-03-10T00:00:00"/>
    <m/>
    <n v="4.9700000000000001E-2"/>
    <n v="5.0299999999999997E-2"/>
    <n v="5.9999999999999995E-4"/>
    <n v="0"/>
    <n v="1"/>
    <n v="4.9700000000000001E-2"/>
    <n v="3000"/>
    <n v="892607"/>
    <n v="30000"/>
    <n v="29464.435799999999"/>
    <s v="TY371-60"/>
    <m/>
    <n v="0.02"/>
    <s v="Wynca"/>
    <m/>
    <m/>
    <n v="150.9"/>
    <m/>
    <n v="0.06"/>
    <m/>
  </r>
  <r>
    <x v="9"/>
    <s v="RCS DEVICE"/>
    <s v="TF1604A Button silicone seal"/>
    <s v="140020344002750"/>
    <s v="Tatfook"/>
    <s v="ePod 3+"/>
    <s v="Silicone"/>
    <x v="0"/>
    <x v="1"/>
    <d v="2025-02-10T00:00:00"/>
    <m/>
    <n v="4.9700000000000001E-2"/>
    <n v="5.0299999999999997E-2"/>
    <n v="5.9999999999999995E-4"/>
    <n v="0"/>
    <n v="1"/>
    <n v="4.9700000000000001E-2"/>
    <n v="21000"/>
    <n v="889607"/>
    <n v="30000"/>
    <n v="29466.235799999999"/>
    <s v="TY371-60"/>
    <m/>
    <n v="0.02"/>
    <s v="Wynca"/>
    <m/>
    <m/>
    <n v="1056.3"/>
    <m/>
    <n v="0.42"/>
    <m/>
  </r>
  <r>
    <x v="9"/>
    <s v="RCS DEVICE"/>
    <s v="TF1604A Button silicone seal"/>
    <s v="140020344002750"/>
    <s v="Tatfook"/>
    <s v="ePod 3+"/>
    <s v="Silicone"/>
    <x v="1"/>
    <x v="2"/>
    <d v="2025-01-09T00:00:00"/>
    <m/>
    <n v="4.9700000000000001E-2"/>
    <n v="5.0299999999999997E-2"/>
    <n v="5.9999999999999995E-4"/>
    <n v="0"/>
    <n v="1"/>
    <n v="4.9700000000000001E-2"/>
    <n v="27000"/>
    <n v="868607"/>
    <n v="30000"/>
    <n v="29478.835800000001"/>
    <s v="TY371-60"/>
    <m/>
    <n v="0.02"/>
    <s v="Wynca"/>
    <m/>
    <m/>
    <n v="1358.1"/>
    <m/>
    <n v="0.54"/>
    <m/>
  </r>
  <r>
    <x v="9"/>
    <s v="RCS DEVICE"/>
    <s v="TF1604A Button silicone seal"/>
    <s v="140020344002750"/>
    <s v="Tatfook"/>
    <s v="ePod 3+"/>
    <s v="Silicone"/>
    <x v="1"/>
    <x v="3"/>
    <d v="2024-12-10T00:00:00"/>
    <m/>
    <n v="4.9700000000000001E-2"/>
    <n v="5.0299999999999997E-2"/>
    <n v="5.9999999999999995E-4"/>
    <n v="0"/>
    <n v="1"/>
    <n v="4.9700000000000001E-2"/>
    <n v="10000"/>
    <n v="841607"/>
    <n v="30000"/>
    <n v="29495.035800000001"/>
    <s v="TY371-60"/>
    <m/>
    <n v="0.02"/>
    <s v="Wynca"/>
    <m/>
    <m/>
    <n v="503"/>
    <m/>
    <n v="0.2"/>
    <m/>
  </r>
  <r>
    <x v="9"/>
    <s v="RCS DEVICE"/>
    <s v="TF1604A Button silicone seal"/>
    <s v="140020344002750"/>
    <s v="Tatfook"/>
    <s v="ePod 3+"/>
    <s v="Silicone"/>
    <x v="1"/>
    <x v="4"/>
    <d v="2024-11-07T00:00:00"/>
    <m/>
    <n v="4.9700000000000001E-2"/>
    <n v="5.0299999999999997E-2"/>
    <n v="5.9999999999999995E-4"/>
    <n v="0"/>
    <n v="1"/>
    <n v="4.9700000000000001E-2"/>
    <n v="0"/>
    <n v="831607"/>
    <n v="30000"/>
    <n v="29501.035800000001"/>
    <s v="TY371-60"/>
    <m/>
    <n v="0.02"/>
    <s v="Wynca"/>
    <m/>
    <m/>
    <n v="0"/>
    <m/>
    <n v="0"/>
    <m/>
  </r>
  <r>
    <x v="9"/>
    <s v="RCS DEVICE"/>
    <s v="TF1604A Button silicone seal"/>
    <s v="140020344002750"/>
    <s v="Tatfook"/>
    <s v="ePod 3+"/>
    <s v="Silicone"/>
    <x v="1"/>
    <x v="5"/>
    <d v="2024-10-24T00:00:00"/>
    <m/>
    <n v="4.9700000000000001E-2"/>
    <n v="5.0299999999999997E-2"/>
    <n v="5.9999999999999995E-4"/>
    <n v="0"/>
    <n v="1"/>
    <n v="4.9700000000000001E-2"/>
    <n v="17700"/>
    <n v="831607"/>
    <n v="30000"/>
    <n v="29501.035800000001"/>
    <s v="TY371-60"/>
    <m/>
    <n v="0.02"/>
    <s v="Wynca"/>
    <m/>
    <m/>
    <n v="890.31"/>
    <m/>
    <n v="0.35399999999999998"/>
    <m/>
  </r>
  <r>
    <x v="9"/>
    <s v="RCS DEVICE"/>
    <s v="TF1604A Button silicone seal"/>
    <s v="140020344002750"/>
    <s v="Tatfook"/>
    <s v="ePod 3+"/>
    <s v="Silicone"/>
    <x v="1"/>
    <x v="6"/>
    <d v="2024-10-24T00:00:00"/>
    <m/>
    <n v="4.9700000000000001E-2"/>
    <n v="5.0299999999999997E-2"/>
    <n v="5.9999999999999995E-4"/>
    <n v="0"/>
    <n v="1"/>
    <n v="4.9700000000000001E-2"/>
    <n v="42000"/>
    <n v="813907"/>
    <n v="30000"/>
    <n v="29511.6558"/>
    <s v="TY371-60"/>
    <m/>
    <n v="0.02"/>
    <s v="Wynca"/>
    <m/>
    <m/>
    <n v="2112.6"/>
    <m/>
    <n v="0.84"/>
    <m/>
  </r>
  <r>
    <x v="9"/>
    <s v="RCS DEVICE"/>
    <s v="TF1604A Button silicone seal"/>
    <s v="140020344002750"/>
    <s v="Tatfook"/>
    <s v="ePod 3+"/>
    <s v="Silicone"/>
    <x v="1"/>
    <x v="7"/>
    <d v="2024-10-24T00:00:00"/>
    <m/>
    <n v="4.9700000000000001E-2"/>
    <n v="5.0299999999999997E-2"/>
    <n v="5.9999999999999995E-4"/>
    <n v="0"/>
    <n v="1"/>
    <n v="4.9700000000000001E-2"/>
    <n v="6530"/>
    <n v="771907"/>
    <n v="30000"/>
    <n v="29536.855800000001"/>
    <s v="TY371-60"/>
    <m/>
    <n v="0.02"/>
    <s v="Wynca"/>
    <m/>
    <m/>
    <n v="328.459"/>
    <m/>
    <n v="0.13059999999999999"/>
    <m/>
  </r>
  <r>
    <x v="9"/>
    <s v="RCS DEVICE"/>
    <s v="TF1604A Button silicone seal"/>
    <s v="140020344002750"/>
    <s v="Tatfook"/>
    <s v="ePod 3+"/>
    <s v="Silicone"/>
    <x v="1"/>
    <x v="8"/>
    <d v="2024-10-24T00:00:00"/>
    <m/>
    <n v="4.9700000000000001E-2"/>
    <n v="5.0299999999999997E-2"/>
    <n v="5.9999999999999995E-4"/>
    <n v="0"/>
    <n v="1"/>
    <n v="4.9700000000000001E-2"/>
    <n v="0"/>
    <n v="765377"/>
    <n v="30000"/>
    <n v="29540.773799999999"/>
    <s v="TY371-60"/>
    <m/>
    <n v="0.02"/>
    <s v="Wynca"/>
    <m/>
    <m/>
    <n v="0"/>
    <m/>
    <n v="0"/>
    <m/>
  </r>
  <r>
    <x v="9"/>
    <s v="RCS DEVICE"/>
    <s v="TF1604A Button silicone seal"/>
    <s v="140020344002750"/>
    <s v="Tatfook"/>
    <s v="ePod 3+"/>
    <s v="Silicone"/>
    <x v="1"/>
    <x v="9"/>
    <d v="2024-10-24T00:00:00"/>
    <m/>
    <n v="4.9700000000000001E-2"/>
    <n v="5.0299999999999997E-2"/>
    <n v="5.9999999999999995E-4"/>
    <n v="0"/>
    <n v="1"/>
    <n v="4.9700000000000001E-2"/>
    <n v="25000"/>
    <n v="765377"/>
    <n v="30000"/>
    <n v="29540.773799999999"/>
    <s v="TY371-60"/>
    <m/>
    <n v="0.02"/>
    <s v="Wynca"/>
    <m/>
    <m/>
    <n v="1257.5"/>
    <m/>
    <n v="0.5"/>
    <m/>
  </r>
  <r>
    <x v="9"/>
    <s v="RCS DEVICE"/>
    <s v="TF1604A Button silicone seal"/>
    <s v="140020344002750"/>
    <s v="Tatfook"/>
    <s v="ePod 3+"/>
    <s v="Silicone"/>
    <x v="1"/>
    <x v="10"/>
    <d v="2024-10-24T00:00:00"/>
    <m/>
    <n v="4.9700000000000001E-2"/>
    <n v="5.0299999999999997E-2"/>
    <n v="5.9999999999999995E-4"/>
    <n v="0"/>
    <n v="1"/>
    <n v="4.9700000000000001E-2"/>
    <n v="162000"/>
    <n v="740377"/>
    <n v="30000"/>
    <n v="29555.773799999999"/>
    <s v="TY371-60"/>
    <m/>
    <n v="0.02"/>
    <s v="Wynca"/>
    <m/>
    <m/>
    <n v="8148.5999999999995"/>
    <m/>
    <n v="3.24"/>
    <m/>
  </r>
  <r>
    <x v="9"/>
    <s v="RCS DEVICE"/>
    <s v="TF1604A Button silicone seal"/>
    <s v="140020344002750"/>
    <s v="Tatfook"/>
    <s v="ePod 3+"/>
    <s v="Silicone"/>
    <x v="1"/>
    <x v="11"/>
    <d v="2024-10-24T00:00:00"/>
    <m/>
    <n v="4.9700000000000001E-2"/>
    <n v="5.0299999999999997E-2"/>
    <n v="5.9999999999999995E-4"/>
    <n v="0"/>
    <n v="1"/>
    <n v="4.9700000000000001E-2"/>
    <n v="95500"/>
    <n v="578377"/>
    <n v="30000"/>
    <n v="29652.9738"/>
    <s v="TY371-60"/>
    <m/>
    <n v="0.02"/>
    <s v="Wynca"/>
    <m/>
    <m/>
    <n v="4803.6499999999996"/>
    <m/>
    <n v="1.91"/>
    <m/>
  </r>
  <r>
    <x v="9"/>
    <s v="RCS DEVICE"/>
    <s v="TF1604A Button silicone seal"/>
    <s v="140020344002750"/>
    <s v="Tatfook"/>
    <s v="ePod 3+"/>
    <s v="Silicone"/>
    <x v="1"/>
    <x v="0"/>
    <d v="2024-10-24T00:00:00"/>
    <m/>
    <n v="4.9700000000000001E-2"/>
    <n v="5.0299999999999997E-2"/>
    <n v="5.9999999999999995E-4"/>
    <n v="0"/>
    <n v="1"/>
    <n v="4.9700000000000001E-2"/>
    <n v="25100"/>
    <n v="482877"/>
    <n v="30000"/>
    <n v="29710.273799999999"/>
    <s v="TY371-60"/>
    <m/>
    <n v="0.02"/>
    <s v="Wynca"/>
    <m/>
    <m/>
    <n v="1262.53"/>
    <m/>
    <n v="0.502"/>
    <m/>
  </r>
  <r>
    <x v="9"/>
    <s v="RCS DEVICE"/>
    <s v="TF1604A Button silicone seal"/>
    <s v="140020344002750"/>
    <s v="Tatfook"/>
    <s v="ePod 3+"/>
    <s v="Silicone"/>
    <x v="1"/>
    <x v="1"/>
    <d v="2024-10-24T00:00:00"/>
    <m/>
    <n v="4.9700000000000001E-2"/>
    <n v="5.0299999999999997E-2"/>
    <n v="5.9999999999999995E-4"/>
    <n v="0"/>
    <n v="1"/>
    <n v="4.9700000000000001E-2"/>
    <n v="79500"/>
    <n v="457777"/>
    <n v="30000"/>
    <n v="29725.3338"/>
    <s v="TY371-60"/>
    <m/>
    <n v="0.02"/>
    <s v="Wynca"/>
    <m/>
    <m/>
    <n v="3998.85"/>
    <m/>
    <n v="1.59"/>
    <m/>
  </r>
  <r>
    <x v="9"/>
    <s v="RCS DEVICE"/>
    <s v="TF1604A Button silicone seal"/>
    <s v="140020344002750"/>
    <s v="Tatfook"/>
    <s v="ePod 3+"/>
    <s v="Silicone"/>
    <x v="2"/>
    <x v="2"/>
    <d v="2024-10-24T00:00:00"/>
    <m/>
    <n v="4.9700000000000001E-2"/>
    <n v="5.0299999999999997E-2"/>
    <n v="5.9999999999999995E-4"/>
    <n v="0"/>
    <n v="1"/>
    <n v="4.9700000000000001E-2"/>
    <n v="90100"/>
    <n v="378277"/>
    <n v="30000"/>
    <n v="29773.033800000001"/>
    <s v="TY371-60"/>
    <m/>
    <n v="0.02"/>
    <s v="Wynca"/>
    <m/>
    <m/>
    <n v="4532.03"/>
    <m/>
    <n v="1.802"/>
    <m/>
  </r>
  <r>
    <x v="9"/>
    <s v="RCS DEVICE"/>
    <s v="TF1604A Button silicone seal"/>
    <s v="140020344002750"/>
    <s v="Tatfook"/>
    <s v="ePod 3+"/>
    <s v="Silicone"/>
    <x v="2"/>
    <x v="3"/>
    <d v="2024-10-24T00:00:00"/>
    <m/>
    <n v="4.9700000000000001E-2"/>
    <n v="5.0299999999999997E-2"/>
    <n v="5.9999999999999995E-4"/>
    <n v="0"/>
    <n v="1"/>
    <n v="4.9700000000000001E-2"/>
    <n v="21057"/>
    <n v="288177"/>
    <n v="30000"/>
    <n v="29827.093799999999"/>
    <s v="TY371-60"/>
    <m/>
    <n v="0.02"/>
    <s v="Wynca"/>
    <m/>
    <m/>
    <n v="1059.1670999999999"/>
    <m/>
    <n v="0.42113999999999996"/>
    <m/>
  </r>
  <r>
    <x v="9"/>
    <s v="RCS DEVICE"/>
    <s v="TF1604A Button silicone seal"/>
    <s v="140020344002750"/>
    <s v="Tatfook"/>
    <s v="ePod 3+"/>
    <s v="Silicone"/>
    <x v="2"/>
    <x v="4"/>
    <d v="2024-10-24T00:00:00"/>
    <m/>
    <n v="4.9700000000000001E-2"/>
    <n v="5.0299999999999997E-2"/>
    <n v="5.9999999999999995E-4"/>
    <n v="0"/>
    <n v="1"/>
    <n v="4.9700000000000001E-2"/>
    <n v="49050"/>
    <n v="267120"/>
    <n v="30000"/>
    <n v="29839.727999999999"/>
    <s v="TY371-60"/>
    <m/>
    <n v="0.02"/>
    <s v="Wynca"/>
    <m/>
    <m/>
    <n v="2467.2149999999997"/>
    <m/>
    <n v="0.98099999999999998"/>
    <m/>
  </r>
  <r>
    <x v="9"/>
    <s v="RCS DEVICE"/>
    <s v="TF1604A Button silicone seal"/>
    <s v="140020344002750"/>
    <s v="Tatfook"/>
    <s v="ePod 3+"/>
    <s v="Silicone"/>
    <x v="2"/>
    <x v="5"/>
    <d v="2024-10-24T00:00:00"/>
    <m/>
    <n v="4.9700000000000001E-2"/>
    <n v="5.0299999999999997E-2"/>
    <n v="5.9999999999999995E-4"/>
    <n v="0"/>
    <n v="1"/>
    <n v="4.9700000000000001E-2"/>
    <n v="31000"/>
    <n v="218070"/>
    <n v="30000"/>
    <n v="29869.157999999999"/>
    <s v="TY371-60"/>
    <m/>
    <n v="0.02"/>
    <s v="Wynca"/>
    <m/>
    <m/>
    <n v="1559.3"/>
    <m/>
    <n v="0.62"/>
    <m/>
  </r>
  <r>
    <x v="9"/>
    <s v="RCS DEVICE"/>
    <s v="TF1604A Button silicone seal"/>
    <s v="140020344002750"/>
    <s v="Tatfook"/>
    <s v="ePod 3+"/>
    <s v="Silicone"/>
    <x v="2"/>
    <x v="6"/>
    <d v="2024-10-24T00:00:00"/>
    <m/>
    <n v="4.9700000000000001E-2"/>
    <n v="5.0299999999999997E-2"/>
    <n v="5.9999999999999995E-4"/>
    <n v="0"/>
    <n v="1"/>
    <n v="4.9700000000000001E-2"/>
    <n v="14482"/>
    <n v="187070"/>
    <n v="30000"/>
    <n v="29887.758000000002"/>
    <s v="TY371-60"/>
    <m/>
    <n v="0.02"/>
    <s v="Wynca"/>
    <m/>
    <m/>
    <n v="728.44459999999992"/>
    <m/>
    <n v="0.28964000000000001"/>
    <m/>
  </r>
  <r>
    <x v="9"/>
    <s v="RCS DEVICE"/>
    <s v="TF1604A Button silicone seal"/>
    <s v="140020344002750"/>
    <s v="Tatfook"/>
    <s v="ePod 3+"/>
    <s v="Silicone"/>
    <x v="2"/>
    <x v="7"/>
    <d v="2024-10-24T00:00:00"/>
    <m/>
    <n v="4.9700000000000001E-2"/>
    <n v="5.0299999999999997E-2"/>
    <n v="5.9999999999999995E-4"/>
    <n v="0"/>
    <n v="1"/>
    <n v="4.9700000000000001E-2"/>
    <n v="0"/>
    <n v="172588"/>
    <n v="30000"/>
    <n v="29896.447199999999"/>
    <s v="TY371-60"/>
    <m/>
    <n v="0.02"/>
    <s v="Wynca"/>
    <m/>
    <m/>
    <n v="0"/>
    <m/>
    <n v="0"/>
    <m/>
  </r>
  <r>
    <x v="9"/>
    <s v="RCS DEVICE"/>
    <s v="TF1604A Button silicone seal"/>
    <s v="140020344002750"/>
    <s v="Tatfook"/>
    <s v="ePod 3+"/>
    <s v="Silicone"/>
    <x v="2"/>
    <x v="8"/>
    <d v="2024-10-24T00:00:00"/>
    <m/>
    <n v="4.9700000000000001E-2"/>
    <n v="5.0299999999999997E-2"/>
    <n v="5.9999999999999995E-4"/>
    <n v="0"/>
    <n v="1"/>
    <n v="4.9700000000000001E-2"/>
    <n v="0"/>
    <n v="172588"/>
    <n v="30000"/>
    <n v="29896.447199999999"/>
    <s v="TY371-60"/>
    <m/>
    <n v="0.02"/>
    <s v="Wynca"/>
    <m/>
    <m/>
    <n v="0"/>
    <m/>
    <n v="0"/>
    <m/>
  </r>
  <r>
    <x v="9"/>
    <s v="RCS DEVICE"/>
    <s v="TF1604A Button silicone seal"/>
    <s v="140020344002750"/>
    <s v="Tatfook"/>
    <s v="ePod 3+"/>
    <s v="Silicone"/>
    <x v="2"/>
    <x v="9"/>
    <d v="2024-10-24T00:00:00"/>
    <m/>
    <n v="4.9700000000000001E-2"/>
    <n v="5.0299999999999997E-2"/>
    <n v="5.9999999999999995E-4"/>
    <n v="0"/>
    <n v="1"/>
    <n v="4.9700000000000001E-2"/>
    <n v="87906"/>
    <n v="172588"/>
    <n v="30000"/>
    <n v="29896.447199999999"/>
    <s v="TY371-60"/>
    <m/>
    <n v="0.02"/>
    <s v="Wynca"/>
    <m/>
    <m/>
    <n v="4421.6718000000001"/>
    <m/>
    <n v="1.7581200000000001"/>
    <m/>
  </r>
  <r>
    <x v="9"/>
    <s v="RCS DEVICE"/>
    <s v="TF1604A Button silicone seal"/>
    <s v="140020344002750"/>
    <s v="Tatfook"/>
    <s v="ePod 3+"/>
    <s v="Silicone"/>
    <x v="2"/>
    <x v="10"/>
    <d v="2024-10-24T00:00:00"/>
    <m/>
    <n v="4.9700000000000001E-2"/>
    <n v="5.0299999999999997E-2"/>
    <n v="5.9999999999999995E-4"/>
    <n v="0"/>
    <n v="1"/>
    <n v="4.9700000000000001E-2"/>
    <n v="84682"/>
    <n v="84682"/>
    <n v="30000"/>
    <n v="29949.1908"/>
    <s v="TY371-60"/>
    <m/>
    <n v="0.02"/>
    <s v="Wynca"/>
    <m/>
    <m/>
    <n v="4259.5046000000002"/>
    <m/>
    <n v="1.69364"/>
    <m/>
  </r>
  <r>
    <x v="9"/>
    <s v="RCS DEVICE"/>
    <s v="TF1604A compression silicone plug"/>
    <s v="140020344002751"/>
    <s v="Tatfook"/>
    <s v="ePod 3+"/>
    <s v="Silicone"/>
    <x v="0"/>
    <x v="0"/>
    <d v="2025-03-10T00:00:00"/>
    <m/>
    <n v="0.224"/>
    <n v="0.22489999999999999"/>
    <n v="8.9999999999999998E-4"/>
    <n v="0"/>
    <n v="1"/>
    <n v="0.224"/>
    <n v="3000"/>
    <n v="887102"/>
    <n v="40000"/>
    <n v="39201.608200000002"/>
    <s v="TY371-70"/>
    <m/>
    <n v="0.04"/>
    <s v="Wynca"/>
    <m/>
    <m/>
    <n v="674.69999999999993"/>
    <m/>
    <n v="0.12"/>
    <m/>
  </r>
  <r>
    <x v="9"/>
    <s v="RCS DEVICE"/>
    <s v="TF1604A compression silicone plug"/>
    <s v="140020344002751"/>
    <s v="Tatfook"/>
    <s v="ePod 3+"/>
    <s v="Silicone"/>
    <x v="0"/>
    <x v="1"/>
    <d v="2025-02-10T00:00:00"/>
    <m/>
    <n v="0.224"/>
    <n v="0.22489999999999999"/>
    <n v="8.9999999999999998E-4"/>
    <n v="0"/>
    <n v="1"/>
    <n v="0.224"/>
    <n v="21000"/>
    <n v="884102"/>
    <n v="40000"/>
    <n v="39204.308199999999"/>
    <s v="TY371-70"/>
    <m/>
    <n v="0.04"/>
    <s v="Wynca"/>
    <m/>
    <m/>
    <n v="4722.8999999999996"/>
    <m/>
    <n v="0.84"/>
    <m/>
  </r>
  <r>
    <x v="9"/>
    <s v="RCS DEVICE"/>
    <s v="TF1604A 12ompression silicone plug"/>
    <s v="140020344002751"/>
    <s v="Tatfook"/>
    <s v="ePod 3+"/>
    <s v="Silicone"/>
    <x v="1"/>
    <x v="2"/>
    <d v="2025-01-09T00:00:00"/>
    <m/>
    <n v="0.224"/>
    <n v="0.22489999999999999"/>
    <n v="8.9999999999999998E-4"/>
    <n v="0"/>
    <n v="1"/>
    <n v="0.224"/>
    <n v="27000"/>
    <n v="863102"/>
    <n v="40000"/>
    <n v="39223.208200000001"/>
    <s v="TY371-70"/>
    <m/>
    <n v="0.04"/>
    <s v="Wynca"/>
    <m/>
    <m/>
    <n v="6072.2999999999993"/>
    <m/>
    <n v="1.08"/>
    <m/>
  </r>
  <r>
    <x v="9"/>
    <s v="RCS DEVICE"/>
    <s v="TF1604A 12ompression silicone plug"/>
    <s v="140020344002751"/>
    <s v="Tatfook"/>
    <s v="ePod 3+"/>
    <s v="Silicone"/>
    <x v="1"/>
    <x v="3"/>
    <d v="2024-12-10T00:00:00"/>
    <m/>
    <n v="0.224"/>
    <n v="0.22489999999999999"/>
    <n v="8.9999999999999998E-4"/>
    <n v="0"/>
    <n v="1"/>
    <n v="0.224"/>
    <n v="10000"/>
    <n v="836102"/>
    <n v="40000"/>
    <n v="39247.508199999997"/>
    <s v="TY371-70"/>
    <m/>
    <n v="0.04"/>
    <s v="Wynca"/>
    <m/>
    <m/>
    <n v="2249"/>
    <m/>
    <n v="0.4"/>
    <m/>
  </r>
  <r>
    <x v="9"/>
    <s v="RCS DEVICE"/>
    <s v="TF1604A 12ompression silicone plug"/>
    <s v="140020344002751"/>
    <s v="Tatfook"/>
    <s v="ePod 3+"/>
    <s v="Silicone"/>
    <x v="1"/>
    <x v="4"/>
    <d v="2024-11-07T00:00:00"/>
    <m/>
    <n v="0.224"/>
    <n v="0.22489999999999999"/>
    <n v="8.9999999999999998E-4"/>
    <n v="0"/>
    <n v="1"/>
    <n v="0.224"/>
    <n v="0"/>
    <n v="826102"/>
    <n v="40000"/>
    <n v="39256.508199999997"/>
    <s v="TY371-70"/>
    <m/>
    <n v="0.04"/>
    <s v="Wynca"/>
    <m/>
    <m/>
    <n v="0"/>
    <m/>
    <n v="0"/>
    <m/>
  </r>
  <r>
    <x v="9"/>
    <s v="RCS DEVICE"/>
    <s v="TF1604A 12ompression silicone plug"/>
    <s v="140020344002751"/>
    <s v="Tatfook"/>
    <s v="ePod 3+"/>
    <s v="Silicone"/>
    <x v="1"/>
    <x v="5"/>
    <d v="2024-10-24T00:00:00"/>
    <m/>
    <n v="0.224"/>
    <n v="0.22489999999999999"/>
    <n v="8.9999999999999998E-4"/>
    <n v="0"/>
    <n v="1"/>
    <n v="0.224"/>
    <n v="17700"/>
    <n v="826102"/>
    <n v="40000"/>
    <n v="39256.508199999997"/>
    <s v="TY371-70"/>
    <m/>
    <n v="0.04"/>
    <s v="Wynca"/>
    <m/>
    <m/>
    <n v="3980.73"/>
    <m/>
    <n v="0.70799999999999996"/>
    <m/>
  </r>
  <r>
    <x v="9"/>
    <s v="RCS DEVICE"/>
    <s v="TF1604A 12ompression silicone plug"/>
    <s v="140020344002751"/>
    <s v="Tatfook"/>
    <s v="ePod 3+"/>
    <s v="Silicone"/>
    <x v="1"/>
    <x v="6"/>
    <d v="2024-10-24T00:00:00"/>
    <m/>
    <n v="0.224"/>
    <n v="0.22489999999999999"/>
    <n v="8.9999999999999998E-4"/>
    <n v="0"/>
    <n v="1"/>
    <n v="0.224"/>
    <n v="42000"/>
    <n v="808402"/>
    <n v="40000"/>
    <n v="39272.438199999997"/>
    <s v="TY371-70"/>
    <m/>
    <n v="0.04"/>
    <s v="Wynca"/>
    <m/>
    <m/>
    <n v="9445.7999999999993"/>
    <m/>
    <n v="1.68"/>
    <m/>
  </r>
  <r>
    <x v="9"/>
    <s v="RCS DEVICE"/>
    <s v="TF1604A 12ompression silicone plug"/>
    <s v="140020344002751"/>
    <s v="Tatfook"/>
    <s v="ePod 3+"/>
    <s v="Silicone"/>
    <x v="1"/>
    <x v="7"/>
    <d v="2024-10-24T00:00:00"/>
    <m/>
    <n v="0.224"/>
    <n v="0.22489999999999999"/>
    <n v="8.9999999999999998E-4"/>
    <n v="0"/>
    <n v="1"/>
    <n v="0.224"/>
    <n v="7745"/>
    <n v="766402"/>
    <n v="40000"/>
    <n v="39310.2382"/>
    <s v="TY371-70"/>
    <m/>
    <n v="0.04"/>
    <s v="Wynca"/>
    <m/>
    <m/>
    <n v="1741.8505"/>
    <m/>
    <n v="0.30980000000000002"/>
    <m/>
  </r>
  <r>
    <x v="9"/>
    <s v="RCS DEVICE"/>
    <s v="TF1604A 12ompression silicone plug"/>
    <s v="140020344002751"/>
    <s v="Tatfook"/>
    <s v="ePod 3+"/>
    <s v="Silicone"/>
    <x v="1"/>
    <x v="8"/>
    <d v="2024-10-24T00:00:00"/>
    <m/>
    <n v="0.224"/>
    <n v="0.22489999999999999"/>
    <n v="8.9999999999999998E-4"/>
    <n v="0"/>
    <n v="1"/>
    <n v="0.224"/>
    <n v="0"/>
    <n v="758657"/>
    <n v="40000"/>
    <n v="39317.208700000003"/>
    <s v="TY371-70"/>
    <m/>
    <n v="0.04"/>
    <s v="Wynca"/>
    <m/>
    <m/>
    <n v="0"/>
    <m/>
    <n v="0"/>
    <m/>
  </r>
  <r>
    <x v="9"/>
    <s v="RCS DEVICE"/>
    <s v="TF1604A 12ompression silicone plug"/>
    <s v="140020344002751"/>
    <s v="Tatfook"/>
    <s v="ePod 3+"/>
    <s v="Silicone"/>
    <x v="1"/>
    <x v="9"/>
    <d v="2024-10-24T00:00:00"/>
    <m/>
    <n v="0.224"/>
    <n v="0.22489999999999999"/>
    <n v="8.9999999999999998E-4"/>
    <n v="0"/>
    <n v="1"/>
    <n v="0.224"/>
    <n v="24500"/>
    <n v="758657"/>
    <n v="40000"/>
    <n v="39317.208700000003"/>
    <s v="TY371-70"/>
    <m/>
    <n v="0.04"/>
    <s v="Wynca"/>
    <m/>
    <m/>
    <n v="5510.0499999999993"/>
    <m/>
    <n v="0.98"/>
    <m/>
  </r>
  <r>
    <x v="9"/>
    <s v="RCS DEVICE"/>
    <s v="TF1604A 12ompression silicone plug"/>
    <s v="140020344002751"/>
    <s v="Tatfook"/>
    <s v="ePod 3+"/>
    <s v="Silicone"/>
    <x v="1"/>
    <x v="10"/>
    <d v="2024-10-24T00:00:00"/>
    <m/>
    <n v="0.224"/>
    <n v="0.22489999999999999"/>
    <n v="8.9999999999999998E-4"/>
    <n v="0"/>
    <n v="1"/>
    <n v="0.224"/>
    <n v="162000"/>
    <n v="734157"/>
    <n v="40000"/>
    <n v="39339.258699999998"/>
    <s v="TY371-70"/>
    <m/>
    <n v="0.04"/>
    <s v="Wynca"/>
    <m/>
    <m/>
    <n v="36433.799999999996"/>
    <m/>
    <n v="6.48"/>
    <m/>
  </r>
  <r>
    <x v="9"/>
    <s v="RCS DEVICE"/>
    <s v="TF1604A 12ompression silicone plug"/>
    <s v="140020344002751"/>
    <s v="Tatfook"/>
    <s v="ePod 3+"/>
    <s v="Silicone"/>
    <x v="1"/>
    <x v="11"/>
    <d v="2024-10-24T00:00:00"/>
    <m/>
    <n v="0.224"/>
    <n v="0.22489999999999999"/>
    <n v="8.9999999999999998E-4"/>
    <n v="0"/>
    <n v="1"/>
    <n v="0.224"/>
    <n v="96300"/>
    <n v="572157"/>
    <n v="40000"/>
    <n v="39485.058700000001"/>
    <s v="TY371-70"/>
    <m/>
    <n v="0.04"/>
    <s v="Wynca"/>
    <m/>
    <m/>
    <n v="21657.87"/>
    <m/>
    <n v="3.8519999999999999"/>
    <m/>
  </r>
  <r>
    <x v="9"/>
    <s v="RCS DEVICE"/>
    <s v="TF1604A 12ompression silicone plug"/>
    <s v="140020344002751"/>
    <s v="Tatfook"/>
    <s v="ePod 3+"/>
    <s v="Silicone"/>
    <x v="1"/>
    <x v="0"/>
    <d v="2024-10-24T00:00:00"/>
    <m/>
    <n v="0.224"/>
    <n v="0.22489999999999999"/>
    <n v="8.9999999999999998E-4"/>
    <n v="0"/>
    <n v="1"/>
    <n v="0.224"/>
    <n v="25000"/>
    <n v="475857"/>
    <n v="40000"/>
    <n v="39571.7287"/>
    <s v="TY371-70"/>
    <m/>
    <n v="0.04"/>
    <s v="Wynca"/>
    <m/>
    <m/>
    <n v="5622.5"/>
    <m/>
    <n v="1"/>
    <m/>
  </r>
  <r>
    <x v="9"/>
    <s v="RCS DEVICE"/>
    <s v="TF1604A 12ompression silicone plug"/>
    <s v="140020344002751"/>
    <s v="Tatfook"/>
    <s v="ePod 3+"/>
    <s v="Silicone"/>
    <x v="1"/>
    <x v="1"/>
    <d v="2024-10-24T00:00:00"/>
    <m/>
    <n v="0.224"/>
    <n v="0.22489999999999999"/>
    <n v="8.9999999999999998E-4"/>
    <n v="0"/>
    <n v="1"/>
    <n v="0.224"/>
    <n v="79200"/>
    <n v="450857"/>
    <n v="40000"/>
    <n v="39594.2287"/>
    <s v="TY371-70"/>
    <m/>
    <n v="0.04"/>
    <s v="Wynca"/>
    <m/>
    <m/>
    <n v="17812.079999999998"/>
    <m/>
    <n v="3.1680000000000001"/>
    <m/>
  </r>
  <r>
    <x v="9"/>
    <s v="RCS DEVICE"/>
    <s v="TF1604A 12ompression silicone plug"/>
    <s v="140020344002751"/>
    <s v="Tatfook"/>
    <s v="ePod 3+"/>
    <s v="Silicone"/>
    <x v="2"/>
    <x v="2"/>
    <d v="2024-10-24T00:00:00"/>
    <m/>
    <n v="0.224"/>
    <n v="0.22489999999999999"/>
    <n v="8.9999999999999998E-4"/>
    <n v="0"/>
    <n v="1"/>
    <n v="0.224"/>
    <n v="89000"/>
    <n v="371657"/>
    <n v="40000"/>
    <n v="39665.508699999998"/>
    <s v="TY371-70"/>
    <m/>
    <n v="0.04"/>
    <s v="Wynca"/>
    <m/>
    <m/>
    <n v="20016.099999999999"/>
    <m/>
    <n v="3.56"/>
    <m/>
  </r>
  <r>
    <x v="9"/>
    <s v="RCS DEVICE"/>
    <s v="TF1604A 12ompression silicone plug"/>
    <s v="140020344002751"/>
    <s v="Tatfook"/>
    <s v="ePod 3+"/>
    <s v="Silicone"/>
    <x v="2"/>
    <x v="3"/>
    <d v="2024-10-24T00:00:00"/>
    <m/>
    <n v="0.224"/>
    <n v="0.22489999999999999"/>
    <n v="8.9999999999999998E-4"/>
    <n v="0"/>
    <n v="1"/>
    <n v="0.224"/>
    <n v="21628"/>
    <n v="282657"/>
    <n v="40000"/>
    <n v="39745.608699999997"/>
    <s v="TY371-70"/>
    <m/>
    <n v="0.04"/>
    <s v="Wynca"/>
    <m/>
    <m/>
    <n v="4864.1372000000001"/>
    <m/>
    <n v="0.86512"/>
    <m/>
  </r>
  <r>
    <x v="9"/>
    <s v="RCS DEVICE"/>
    <s v="TF1604A 12ompression silicone plug"/>
    <s v="140020344002751"/>
    <s v="Tatfook"/>
    <s v="ePod 3+"/>
    <s v="Silicone"/>
    <x v="2"/>
    <x v="4"/>
    <d v="2024-10-24T00:00:00"/>
    <m/>
    <n v="0.224"/>
    <n v="0.22489999999999999"/>
    <n v="8.9999999999999998E-4"/>
    <n v="0"/>
    <n v="1"/>
    <n v="0.224"/>
    <n v="48400"/>
    <n v="261029"/>
    <n v="40000"/>
    <n v="39765.073900000003"/>
    <s v="TY371-70"/>
    <m/>
    <n v="0.04"/>
    <s v="Wynca"/>
    <m/>
    <m/>
    <n v="10885.16"/>
    <m/>
    <n v="1.9359999999999999"/>
    <m/>
  </r>
  <r>
    <x v="9"/>
    <s v="RCS DEVICE"/>
    <s v="TF1604A 12ompression silicone plug"/>
    <s v="140020344002751"/>
    <s v="Tatfook"/>
    <s v="ePod 3+"/>
    <s v="Silicone"/>
    <x v="2"/>
    <x v="5"/>
    <d v="2024-10-24T00:00:00"/>
    <m/>
    <n v="0.224"/>
    <n v="0.22489999999999999"/>
    <n v="8.9999999999999998E-4"/>
    <n v="0"/>
    <n v="1"/>
    <n v="0.224"/>
    <n v="30300"/>
    <n v="212629"/>
    <n v="40000"/>
    <n v="39808.633900000001"/>
    <s v="TY371-70"/>
    <m/>
    <n v="0.04"/>
    <s v="Wynca"/>
    <m/>
    <m/>
    <n v="6814.4699999999993"/>
    <m/>
    <n v="1.212"/>
    <m/>
  </r>
  <r>
    <x v="9"/>
    <s v="RCS DEVICE"/>
    <s v="TF1604A 12ompression silicone plug"/>
    <s v="140020344002751"/>
    <s v="Tatfook"/>
    <s v="ePod 3+"/>
    <s v="Silicone"/>
    <x v="2"/>
    <x v="6"/>
    <d v="2024-10-24T00:00:00"/>
    <m/>
    <n v="0.224"/>
    <n v="0.22489999999999999"/>
    <n v="8.9999999999999998E-4"/>
    <n v="0"/>
    <n v="1"/>
    <n v="0.224"/>
    <n v="21156"/>
    <n v="182329"/>
    <n v="40000"/>
    <n v="39835.903899999998"/>
    <s v="TY371-70"/>
    <m/>
    <n v="0.04"/>
    <s v="Wynca"/>
    <m/>
    <m/>
    <n v="4757.9843999999994"/>
    <m/>
    <n v="0.84623999999999999"/>
    <m/>
  </r>
  <r>
    <x v="9"/>
    <s v="RCS DEVICE"/>
    <s v="TF1604A 12ompression silicone plug"/>
    <s v="140020344002751"/>
    <s v="Tatfook"/>
    <s v="ePod 3+"/>
    <s v="Silicone"/>
    <x v="2"/>
    <x v="7"/>
    <d v="2024-10-24T00:00:00"/>
    <m/>
    <n v="0.224"/>
    <n v="0.22489999999999999"/>
    <n v="8.9999999999999998E-4"/>
    <n v="0"/>
    <n v="1"/>
    <n v="0.224"/>
    <n v="0"/>
    <n v="161173"/>
    <n v="40000"/>
    <n v="39854.944300000003"/>
    <s v="TY371-70"/>
    <m/>
    <n v="0.04"/>
    <s v="Wynca"/>
    <m/>
    <m/>
    <n v="0"/>
    <m/>
    <n v="0"/>
    <m/>
  </r>
  <r>
    <x v="9"/>
    <s v="RCS DEVICE"/>
    <s v="TF1604A 12ompression silicone plug"/>
    <s v="140020344002751"/>
    <s v="Tatfook"/>
    <s v="ePod 3+"/>
    <s v="Silicone"/>
    <x v="2"/>
    <x v="8"/>
    <d v="2024-10-24T00:00:00"/>
    <m/>
    <n v="0.224"/>
    <n v="0.22489999999999999"/>
    <n v="8.9999999999999998E-4"/>
    <n v="0"/>
    <n v="1"/>
    <n v="0.224"/>
    <n v="0"/>
    <n v="161173"/>
    <n v="40000"/>
    <n v="39854.944300000003"/>
    <s v="TY371-70"/>
    <m/>
    <n v="0.04"/>
    <s v="Wynca"/>
    <m/>
    <m/>
    <n v="0"/>
    <m/>
    <n v="0"/>
    <m/>
  </r>
  <r>
    <x v="9"/>
    <s v="RCS DEVICE"/>
    <s v="TF1604A 12ompression silicone plug"/>
    <s v="140020344002751"/>
    <s v="Tatfook"/>
    <s v="ePod 3+"/>
    <s v="Silicone"/>
    <x v="2"/>
    <x v="9"/>
    <d v="2024-10-24T00:00:00"/>
    <m/>
    <n v="0.224"/>
    <n v="0.22489999999999999"/>
    <n v="8.9999999999999998E-4"/>
    <n v="0"/>
    <n v="1"/>
    <n v="0.224"/>
    <n v="80705"/>
    <n v="161173"/>
    <n v="40000"/>
    <n v="39854.944300000003"/>
    <s v="TY371-70"/>
    <m/>
    <n v="0.04"/>
    <s v="Wynca"/>
    <m/>
    <m/>
    <n v="18150.554499999998"/>
    <m/>
    <n v="3.2282000000000002"/>
    <m/>
  </r>
  <r>
    <x v="9"/>
    <s v="RCS DEVICE"/>
    <s v="TF1604A 12ompression silicone plug"/>
    <s v="140020344002751"/>
    <s v="Tatfook"/>
    <s v="ePod 3+"/>
    <s v="Silicone"/>
    <x v="2"/>
    <x v="10"/>
    <d v="2024-10-24T00:00:00"/>
    <m/>
    <n v="0.224"/>
    <n v="0.22489999999999999"/>
    <n v="8.9999999999999998E-4"/>
    <n v="0"/>
    <n v="1"/>
    <n v="0.224"/>
    <n v="80468"/>
    <n v="80468"/>
    <n v="40000"/>
    <n v="39927.578800000003"/>
    <s v="TY371-70"/>
    <m/>
    <n v="0.04"/>
    <s v="Wynca"/>
    <m/>
    <m/>
    <n v="18097.253199999999"/>
    <m/>
    <n v="3.2187200000000002"/>
    <m/>
  </r>
  <r>
    <x v="9"/>
    <s v="RCS DEVICE"/>
    <s v="TF1604A Silicone sheet"/>
    <s v="14002014020018X"/>
    <s v="Tatfook"/>
    <s v="ePod 3+"/>
    <s v="Silicone"/>
    <x v="0"/>
    <x v="0"/>
    <d v="2025-03-10T00:00:00"/>
    <m/>
    <n v="3.5999999999999997E-2"/>
    <n v="3.6299999999999999E-2"/>
    <n v="2.9999999999999997E-4"/>
    <n v="0"/>
    <n v="1"/>
    <n v="3.5999999999999997E-2"/>
    <n v="3000"/>
    <n v="884552"/>
    <n v="30000"/>
    <n v="29734.634399999999"/>
    <s v="TY371-60"/>
    <m/>
    <n v="2.3E-2"/>
    <s v="Wynca"/>
    <m/>
    <m/>
    <n v="108.89999999999999"/>
    <m/>
    <n v="6.9000000000000006E-2"/>
    <m/>
  </r>
  <r>
    <x v="9"/>
    <s v="RCS DEVICE"/>
    <s v="TF1604A Silicone sheet"/>
    <s v="14002014020018X"/>
    <s v="Tatfook"/>
    <s v="ePod 3+"/>
    <s v="Silicone"/>
    <x v="0"/>
    <x v="1"/>
    <d v="2025-02-10T00:00:00"/>
    <m/>
    <n v="3.5999999999999997E-2"/>
    <n v="3.6299999999999999E-2"/>
    <n v="2.9999999999999997E-4"/>
    <n v="0"/>
    <n v="1"/>
    <n v="3.5999999999999997E-2"/>
    <n v="21000"/>
    <n v="881552"/>
    <n v="30000"/>
    <n v="29735.5344"/>
    <s v="TY371-60"/>
    <m/>
    <n v="2.3E-2"/>
    <s v="Wynca"/>
    <m/>
    <m/>
    <n v="762.3"/>
    <m/>
    <n v="0.48299999999999998"/>
    <m/>
  </r>
  <r>
    <x v="9"/>
    <s v="RCS DEVICE"/>
    <s v="TF1604A Silicone sheet"/>
    <s v="14002014020018X"/>
    <s v="Tatfook"/>
    <s v="ePod 3+"/>
    <s v="Silicone"/>
    <x v="1"/>
    <x v="2"/>
    <d v="2025-01-09T00:00:00"/>
    <m/>
    <n v="3.5999999999999997E-2"/>
    <n v="3.6299999999999999E-2"/>
    <n v="2.9999999999999997E-4"/>
    <n v="0"/>
    <n v="1"/>
    <n v="3.5999999999999997E-2"/>
    <n v="28000"/>
    <n v="860552"/>
    <n v="30000"/>
    <n v="29741.8344"/>
    <s v="TY371-60"/>
    <m/>
    <n v="2.3E-2"/>
    <s v="Wynca"/>
    <m/>
    <m/>
    <n v="1016.4"/>
    <m/>
    <n v="0.64400000000000002"/>
    <m/>
  </r>
  <r>
    <x v="9"/>
    <s v="RCS DEVICE"/>
    <s v="TF1604A Silicone sheet"/>
    <s v="14002014020018X"/>
    <s v="Tatfook"/>
    <s v="ePod 3+"/>
    <s v="Silicone"/>
    <x v="1"/>
    <x v="3"/>
    <d v="2024-12-10T00:00:00"/>
    <m/>
    <n v="3.5999999999999997E-2"/>
    <n v="3.6299999999999999E-2"/>
    <n v="2.9999999999999997E-4"/>
    <n v="0"/>
    <n v="1"/>
    <n v="3.5999999999999997E-2"/>
    <n v="9000"/>
    <n v="832552"/>
    <n v="30000"/>
    <n v="29750.234400000001"/>
    <s v="TY371-60"/>
    <m/>
    <n v="2.3E-2"/>
    <s v="Wynca"/>
    <m/>
    <m/>
    <n v="326.7"/>
    <m/>
    <n v="0.20699999999999999"/>
    <m/>
  </r>
  <r>
    <x v="9"/>
    <s v="RCS DEVICE"/>
    <s v="TF1604A Silicone sheet"/>
    <s v="14002014020018X"/>
    <s v="Tatfook"/>
    <s v="ePod 3+"/>
    <s v="Silicone"/>
    <x v="1"/>
    <x v="4"/>
    <d v="2024-11-07T00:00:00"/>
    <m/>
    <n v="3.5999999999999997E-2"/>
    <n v="3.6299999999999999E-2"/>
    <n v="2.9999999999999997E-4"/>
    <n v="0"/>
    <n v="1"/>
    <n v="3.5999999999999997E-2"/>
    <n v="0"/>
    <n v="823552"/>
    <n v="30000"/>
    <n v="29752.934399999998"/>
    <s v="TY371-60"/>
    <m/>
    <n v="2.3E-2"/>
    <s v="Wynca"/>
    <m/>
    <m/>
    <n v="0"/>
    <m/>
    <n v="0"/>
    <m/>
  </r>
  <r>
    <x v="9"/>
    <s v="RCS DEVICE"/>
    <s v="TF1604A Silicone sheet"/>
    <s v="14002014020018X"/>
    <s v="Tatfook"/>
    <s v="ePod 3+"/>
    <s v="Silicone"/>
    <x v="1"/>
    <x v="5"/>
    <d v="2024-10-24T00:00:00"/>
    <m/>
    <n v="3.5999999999999997E-2"/>
    <n v="3.6299999999999999E-2"/>
    <n v="2.9999999999999997E-4"/>
    <n v="0"/>
    <n v="1"/>
    <n v="3.5999999999999997E-2"/>
    <n v="17700"/>
    <n v="823552"/>
    <n v="30000"/>
    <n v="29752.934399999998"/>
    <s v="TY371-60"/>
    <m/>
    <n v="2.3E-2"/>
    <s v="Wynca"/>
    <m/>
    <m/>
    <n v="642.51"/>
    <m/>
    <n v="0.40709999999999996"/>
    <m/>
  </r>
  <r>
    <x v="9"/>
    <s v="RCS DEVICE"/>
    <s v="TF1604A Silicone sheet"/>
    <s v="14002014020018X"/>
    <s v="Tatfook"/>
    <s v="ePod 3+"/>
    <s v="Silicone"/>
    <x v="1"/>
    <x v="6"/>
    <d v="2024-10-24T00:00:00"/>
    <m/>
    <n v="3.5999999999999997E-2"/>
    <n v="3.6299999999999999E-2"/>
    <n v="2.9999999999999997E-4"/>
    <n v="0"/>
    <n v="1"/>
    <n v="3.5999999999999997E-2"/>
    <n v="41900"/>
    <n v="805852"/>
    <n v="30000"/>
    <n v="29758.2444"/>
    <s v="TY371-60"/>
    <m/>
    <n v="2.3E-2"/>
    <s v="Wynca"/>
    <m/>
    <m/>
    <n v="1520.97"/>
    <m/>
    <n v="0.96369999999999989"/>
    <m/>
  </r>
  <r>
    <x v="9"/>
    <s v="RCS DEVICE"/>
    <s v="TF1604A Silicone sheet"/>
    <s v="14002014020018X"/>
    <s v="Tatfook"/>
    <s v="ePod 3+"/>
    <s v="Silicone"/>
    <x v="1"/>
    <x v="7"/>
    <d v="2024-10-24T00:00:00"/>
    <m/>
    <n v="3.5999999999999997E-2"/>
    <n v="3.6299999999999999E-2"/>
    <n v="2.9999999999999997E-4"/>
    <n v="0"/>
    <n v="1"/>
    <n v="3.5999999999999997E-2"/>
    <n v="7000"/>
    <n v="763952"/>
    <n v="30000"/>
    <n v="29770.814399999999"/>
    <s v="TY371-60"/>
    <m/>
    <n v="2.3E-2"/>
    <s v="Wynca"/>
    <m/>
    <m/>
    <n v="254.1"/>
    <m/>
    <n v="0.161"/>
    <m/>
  </r>
  <r>
    <x v="9"/>
    <s v="RCS DEVICE"/>
    <s v="TF1604A Silicone sheet"/>
    <s v="14002014020018X"/>
    <s v="Tatfook"/>
    <s v="ePod 3+"/>
    <s v="Silicone"/>
    <x v="1"/>
    <x v="8"/>
    <d v="2024-10-24T00:00:00"/>
    <m/>
    <n v="3.5999999999999997E-2"/>
    <n v="3.6299999999999999E-2"/>
    <n v="2.9999999999999997E-4"/>
    <n v="0"/>
    <n v="1"/>
    <n v="3.5999999999999997E-2"/>
    <n v="0"/>
    <n v="756952"/>
    <n v="30000"/>
    <n v="29772.914400000001"/>
    <s v="TY371-60"/>
    <m/>
    <n v="2.3E-2"/>
    <s v="Wynca"/>
    <m/>
    <m/>
    <n v="0"/>
    <m/>
    <n v="0"/>
    <m/>
  </r>
  <r>
    <x v="9"/>
    <s v="RCS DEVICE"/>
    <s v="TF1604A Silicone sheet"/>
    <s v="14002014020018X"/>
    <s v="Tatfook"/>
    <s v="ePod 3+"/>
    <s v="Silicone"/>
    <x v="1"/>
    <x v="9"/>
    <d v="2024-10-24T00:00:00"/>
    <m/>
    <n v="3.5999999999999997E-2"/>
    <n v="3.6299999999999999E-2"/>
    <n v="2.9999999999999997E-4"/>
    <n v="0"/>
    <n v="1"/>
    <n v="3.5999999999999997E-2"/>
    <n v="24500"/>
    <n v="756952"/>
    <n v="30000"/>
    <n v="29772.914400000001"/>
    <s v="TY371-60"/>
    <m/>
    <n v="2.3E-2"/>
    <s v="Wynca"/>
    <m/>
    <m/>
    <n v="889.35"/>
    <m/>
    <n v="0.5635"/>
    <m/>
  </r>
  <r>
    <x v="9"/>
    <s v="RCS DEVICE"/>
    <s v="TF1604A Silicone sheet"/>
    <s v="14002014020018X"/>
    <s v="Tatfook"/>
    <s v="ePod 3+"/>
    <s v="Silicone"/>
    <x v="1"/>
    <x v="10"/>
    <d v="2024-10-24T00:00:00"/>
    <m/>
    <n v="3.5999999999999997E-2"/>
    <n v="3.6299999999999999E-2"/>
    <n v="2.9999999999999997E-4"/>
    <n v="0"/>
    <n v="1"/>
    <n v="3.5999999999999997E-2"/>
    <n v="162000"/>
    <n v="732452"/>
    <n v="30000"/>
    <n v="29780.2644"/>
    <s v="TY371-60"/>
    <m/>
    <n v="2.3E-2"/>
    <s v="Wynca"/>
    <m/>
    <m/>
    <n v="5880.5999999999995"/>
    <m/>
    <n v="3.726"/>
    <m/>
  </r>
  <r>
    <x v="9"/>
    <s v="RCS DEVICE"/>
    <s v="TF1604A Silicone sheet"/>
    <s v="14002014020018X"/>
    <s v="Tatfook"/>
    <s v="ePod 3+"/>
    <s v="Silicone"/>
    <x v="1"/>
    <x v="11"/>
    <d v="2024-10-24T00:00:00"/>
    <m/>
    <n v="3.5999999999999997E-2"/>
    <n v="3.6299999999999999E-2"/>
    <n v="2.9999999999999997E-4"/>
    <n v="0"/>
    <n v="1"/>
    <n v="3.5999999999999997E-2"/>
    <n v="95500"/>
    <n v="570452"/>
    <n v="30000"/>
    <n v="29828.864399999999"/>
    <s v="TY371-60"/>
    <m/>
    <n v="2.3E-2"/>
    <s v="Wynca"/>
    <m/>
    <m/>
    <n v="3466.65"/>
    <m/>
    <n v="2.1964999999999999"/>
    <m/>
  </r>
  <r>
    <x v="9"/>
    <s v="RCS DEVICE"/>
    <s v="TF1604A Silicone sheet"/>
    <s v="14002014020018X"/>
    <s v="Tatfook"/>
    <s v="ePod 3+"/>
    <s v="Silicone"/>
    <x v="1"/>
    <x v="0"/>
    <d v="2024-10-24T00:00:00"/>
    <m/>
    <n v="3.5999999999999997E-2"/>
    <n v="3.6299999999999999E-2"/>
    <n v="2.9999999999999997E-4"/>
    <n v="0"/>
    <n v="1"/>
    <n v="3.5999999999999997E-2"/>
    <n v="25000"/>
    <n v="474952"/>
    <n v="30000"/>
    <n v="29857.5144"/>
    <s v="TY371-60"/>
    <m/>
    <n v="2.3E-2"/>
    <s v="Wynca"/>
    <m/>
    <m/>
    <n v="907.5"/>
    <m/>
    <n v="0.57499999999999996"/>
    <m/>
  </r>
  <r>
    <x v="9"/>
    <s v="RCS DEVICE"/>
    <s v="TF1604A Silicone sheet"/>
    <s v="14002014020018X"/>
    <s v="Tatfook"/>
    <s v="ePod 3+"/>
    <s v="Silicone"/>
    <x v="1"/>
    <x v="1"/>
    <d v="2024-10-24T00:00:00"/>
    <m/>
    <n v="3.5999999999999997E-2"/>
    <n v="3.6299999999999999E-2"/>
    <n v="2.9999999999999997E-4"/>
    <n v="0"/>
    <n v="1"/>
    <n v="3.5999999999999997E-2"/>
    <n v="79000"/>
    <n v="449952"/>
    <n v="30000"/>
    <n v="29865.0144"/>
    <s v="TY371-60"/>
    <m/>
    <n v="2.3E-2"/>
    <s v="Wynca"/>
    <m/>
    <m/>
    <n v="2867.7"/>
    <m/>
    <n v="1.8169999999999999"/>
    <m/>
  </r>
  <r>
    <x v="9"/>
    <s v="RCS DEVICE"/>
    <s v="TF1604A Silicone sheet"/>
    <s v="14002014020018X"/>
    <s v="Tatfook"/>
    <s v="ePod 3+"/>
    <s v="Silicone"/>
    <x v="2"/>
    <x v="2"/>
    <d v="2024-10-24T00:00:00"/>
    <m/>
    <n v="3.5999999999999997E-2"/>
    <n v="3.6299999999999999E-2"/>
    <n v="2.9999999999999997E-4"/>
    <n v="0"/>
    <n v="1"/>
    <n v="3.5999999999999997E-2"/>
    <n v="89305"/>
    <n v="370952"/>
    <n v="30000"/>
    <n v="29888.714400000001"/>
    <s v="TY371-60"/>
    <m/>
    <n v="2.3E-2"/>
    <s v="Wynca"/>
    <m/>
    <m/>
    <n v="3241.7714999999998"/>
    <m/>
    <n v="2.0540149999999997"/>
    <m/>
  </r>
  <r>
    <x v="9"/>
    <s v="RCS DEVICE"/>
    <s v="TF1604A Silicone sheet"/>
    <s v="14002014020018X"/>
    <s v="Tatfook"/>
    <s v="ePod 3+"/>
    <s v="Silicone"/>
    <x v="2"/>
    <x v="3"/>
    <d v="2024-10-24T00:00:00"/>
    <m/>
    <n v="3.5999999999999997E-2"/>
    <n v="3.6299999999999999E-2"/>
    <n v="2.9999999999999997E-4"/>
    <n v="0"/>
    <n v="1"/>
    <n v="3.5999999999999997E-2"/>
    <n v="21533"/>
    <n v="281647"/>
    <n v="30000"/>
    <n v="29915.5059"/>
    <s v="TY371-60"/>
    <m/>
    <n v="2.3E-2"/>
    <s v="Wynca"/>
    <m/>
    <m/>
    <n v="781.64789999999994"/>
    <m/>
    <n v="0.495259"/>
    <m/>
  </r>
  <r>
    <x v="9"/>
    <s v="RCS DEVICE"/>
    <s v="TF1604A Silicone sheet"/>
    <s v="14002014020018X"/>
    <s v="Tatfook"/>
    <s v="ePod 3+"/>
    <s v="Silicone"/>
    <x v="2"/>
    <x v="4"/>
    <d v="2024-10-24T00:00:00"/>
    <m/>
    <n v="3.5999999999999997E-2"/>
    <n v="3.6299999999999999E-2"/>
    <n v="2.9999999999999997E-4"/>
    <n v="0"/>
    <n v="1"/>
    <n v="3.5999999999999997E-2"/>
    <n v="48700"/>
    <n v="260114"/>
    <n v="30000"/>
    <n v="29921.965800000002"/>
    <s v="TY371-60"/>
    <m/>
    <n v="2.3E-2"/>
    <s v="Wynca"/>
    <m/>
    <m/>
    <n v="1767.81"/>
    <m/>
    <n v="1.1200999999999999"/>
    <m/>
  </r>
  <r>
    <x v="9"/>
    <s v="RCS DEVICE"/>
    <s v="TF1604A Silicone sheet"/>
    <s v="14002014020018X"/>
    <s v="Tatfook"/>
    <s v="ePod 3+"/>
    <s v="Silicone"/>
    <x v="2"/>
    <x v="5"/>
    <d v="2024-10-24T00:00:00"/>
    <m/>
    <n v="3.5999999999999997E-2"/>
    <n v="3.6299999999999999E-2"/>
    <n v="2.9999999999999997E-4"/>
    <n v="0"/>
    <n v="1"/>
    <n v="3.5999999999999997E-2"/>
    <n v="31000"/>
    <n v="211414"/>
    <n v="30000"/>
    <n v="29936.575799999999"/>
    <s v="TY371-60"/>
    <m/>
    <n v="2.3E-2"/>
    <s v="Wynca"/>
    <m/>
    <m/>
    <n v="1125.3"/>
    <m/>
    <n v="0.71299999999999997"/>
    <m/>
  </r>
  <r>
    <x v="9"/>
    <s v="RCS DEVICE"/>
    <s v="TF1604A Silicone sheet"/>
    <s v="14002014020018X"/>
    <s v="Tatfook"/>
    <s v="ePod 3+"/>
    <s v="Silicone"/>
    <x v="2"/>
    <x v="6"/>
    <d v="2024-10-24T00:00:00"/>
    <m/>
    <n v="3.5999999999999997E-2"/>
    <n v="3.6299999999999999E-2"/>
    <n v="2.9999999999999997E-4"/>
    <n v="0"/>
    <n v="1"/>
    <n v="3.5999999999999997E-2"/>
    <n v="19286"/>
    <n v="180414"/>
    <n v="30000"/>
    <n v="29945.875800000002"/>
    <s v="TY371-60"/>
    <m/>
    <n v="2.3E-2"/>
    <s v="Wynca"/>
    <m/>
    <m/>
    <n v="700.08179999999993"/>
    <m/>
    <n v="0.44357799999999997"/>
    <m/>
  </r>
  <r>
    <x v="9"/>
    <s v="RCS DEVICE"/>
    <s v="TF1604A Silicone sheet"/>
    <s v="14002014020018X"/>
    <s v="Tatfook"/>
    <s v="ePod 3+"/>
    <s v="Silicone"/>
    <x v="2"/>
    <x v="7"/>
    <d v="2024-10-24T00:00:00"/>
    <m/>
    <n v="3.5999999999999997E-2"/>
    <n v="3.6299999999999999E-2"/>
    <n v="2.9999999999999997E-4"/>
    <n v="0"/>
    <n v="1"/>
    <n v="3.5999999999999997E-2"/>
    <n v="0"/>
    <n v="161128"/>
    <n v="30000"/>
    <n v="29951.661599999999"/>
    <s v="TY371-60"/>
    <m/>
    <n v="2.3E-2"/>
    <s v="Wynca"/>
    <m/>
    <m/>
    <n v="0"/>
    <m/>
    <n v="0"/>
    <m/>
  </r>
  <r>
    <x v="9"/>
    <s v="RCS DEVICE"/>
    <s v="TF1604A Silicone sheet"/>
    <s v="14002014020018X"/>
    <s v="Tatfook"/>
    <s v="ePod 3+"/>
    <s v="Silicone"/>
    <x v="2"/>
    <x v="8"/>
    <d v="2024-10-24T00:00:00"/>
    <m/>
    <n v="3.5999999999999997E-2"/>
    <n v="3.6299999999999999E-2"/>
    <n v="2.9999999999999997E-4"/>
    <n v="0"/>
    <n v="1"/>
    <n v="3.5999999999999997E-2"/>
    <n v="0"/>
    <n v="161128"/>
    <n v="30000"/>
    <n v="29951.661599999999"/>
    <s v="TY371-60"/>
    <m/>
    <n v="2.3E-2"/>
    <s v="Wynca"/>
    <m/>
    <m/>
    <n v="0"/>
    <m/>
    <n v="0"/>
    <m/>
  </r>
  <r>
    <x v="9"/>
    <s v="RCS DEVICE"/>
    <s v="TF1604A Silicone sheet"/>
    <s v="14002014020018X"/>
    <s v="Tatfook"/>
    <s v="ePod 3+"/>
    <s v="Silicone"/>
    <x v="2"/>
    <x v="9"/>
    <d v="2024-10-24T00:00:00"/>
    <m/>
    <n v="3.5999999999999997E-2"/>
    <n v="3.6299999999999999E-2"/>
    <n v="2.9999999999999997E-4"/>
    <n v="0"/>
    <n v="1"/>
    <n v="3.5999999999999997E-2"/>
    <n v="51445"/>
    <n v="161128"/>
    <n v="30000"/>
    <n v="29951.661599999999"/>
    <s v="TY371-60"/>
    <m/>
    <n v="2.3E-2"/>
    <s v="Wynca"/>
    <m/>
    <m/>
    <n v="1867.4534999999998"/>
    <m/>
    <n v="1.1832349999999998"/>
    <m/>
  </r>
  <r>
    <x v="9"/>
    <s v="RCS DEVICE"/>
    <s v="TF1604A Silicone sheet"/>
    <s v="14002014020018X"/>
    <s v="Tatfook"/>
    <s v="ePod 3+"/>
    <s v="Silicone"/>
    <x v="2"/>
    <x v="10"/>
    <d v="2024-10-24T00:00:00"/>
    <m/>
    <n v="3.5999999999999997E-2"/>
    <n v="3.6299999999999999E-2"/>
    <n v="2.9999999999999997E-4"/>
    <n v="0"/>
    <n v="1"/>
    <n v="3.5999999999999997E-2"/>
    <n v="109683"/>
    <n v="109683"/>
    <n v="30000"/>
    <n v="29967.095099999999"/>
    <s v="TY371-60"/>
    <m/>
    <n v="2.3E-2"/>
    <s v="Wynca"/>
    <m/>
    <m/>
    <n v="3981.4928999999997"/>
    <m/>
    <n v="2.5227089999999999"/>
    <m/>
  </r>
  <r>
    <x v="9"/>
    <s v="RCS DEVICE"/>
    <s v="TF1605A-Metal Endcap"/>
    <s v="120010221000100"/>
    <s v="Tatfook"/>
    <s v="ePod 3+"/>
    <s v="Metal"/>
    <x v="1"/>
    <x v="1"/>
    <d v="2024-11-21T00:00:00"/>
    <m/>
    <n v="0.13900000000000001"/>
    <n v="0.18529999999999999"/>
    <n v="4.6300000000000001E-2"/>
    <n v="0"/>
    <n v="1"/>
    <n v="0.13900000000000001"/>
    <n v="317000"/>
    <n v="5633293"/>
    <n v="740000"/>
    <n v="479178.53409999999"/>
    <s v="SPCC"/>
    <m/>
    <n v="0.66"/>
    <s v="/"/>
    <s v="Others"/>
    <n v="0.05"/>
    <n v="58740.1"/>
    <n v="15850"/>
    <n v="209.22"/>
    <s v="The remaining capex（¥479179） was was transferred to hestia"/>
  </r>
  <r>
    <x v="9"/>
    <s v="RCS DEVICE"/>
    <s v="TF1605A-Metal Endcap"/>
    <s v="120010221000100"/>
    <s v="Tatfook"/>
    <s v="ePod 3+"/>
    <s v="Metal"/>
    <x v="2"/>
    <x v="2"/>
    <d v="2024-11-21T00:00:00"/>
    <m/>
    <n v="0.13900000000000001"/>
    <n v="0.18529999999999999"/>
    <n v="4.6300000000000001E-2"/>
    <n v="0"/>
    <n v="1"/>
    <n v="0.13900000000000001"/>
    <n v="388138"/>
    <n v="5316293"/>
    <n v="740000"/>
    <n v="493855.63410000002"/>
    <s v="SPCC"/>
    <m/>
    <n v="0.66"/>
    <s v="/"/>
    <s v="Others"/>
    <n v="0.05"/>
    <n v="71921.971399999995"/>
    <n v="19406.900000000001"/>
    <n v="256.17108000000002"/>
    <m/>
  </r>
  <r>
    <x v="9"/>
    <s v="RCS DEVICE"/>
    <s v="TF1605A-Metal Endcap"/>
    <s v="120010221000100"/>
    <s v="Tatfook"/>
    <s v="ePod 3+"/>
    <s v="Metal"/>
    <x v="2"/>
    <x v="3"/>
    <d v="2024-11-21T00:00:00"/>
    <m/>
    <n v="0.13900000000000001"/>
    <n v="0.18529999999999999"/>
    <n v="4.6300000000000001E-2"/>
    <n v="0"/>
    <n v="1"/>
    <n v="0.13900000000000001"/>
    <n v="562597"/>
    <n v="4928155"/>
    <n v="740000"/>
    <n v="511826.42350000003"/>
    <s v="SPCC"/>
    <m/>
    <n v="0.66"/>
    <s v="/"/>
    <s v="Others"/>
    <n v="0.05"/>
    <n v="104249.22409999999"/>
    <n v="28129.85"/>
    <n v="371.31402000000003"/>
    <m/>
  </r>
  <r>
    <x v="9"/>
    <s v="RCS DEVICE"/>
    <s v="TF1605A-Metal Endcap"/>
    <s v="120010221000100"/>
    <s v="Tatfook"/>
    <s v="ePod 3+"/>
    <s v="Metal"/>
    <x v="2"/>
    <x v="4"/>
    <d v="2024-11-21T00:00:00"/>
    <m/>
    <n v="0.13900000000000001"/>
    <n v="0.18529999999999999"/>
    <n v="4.6300000000000001E-2"/>
    <n v="0"/>
    <n v="1"/>
    <n v="0.13900000000000001"/>
    <n v="457203"/>
    <n v="4365558"/>
    <n v="740000"/>
    <n v="537874.66460000002"/>
    <s v="SPCC"/>
    <m/>
    <n v="0.66"/>
    <s v="/"/>
    <s v="Others"/>
    <n v="0.05"/>
    <n v="84719.715899999996"/>
    <n v="22860.15"/>
    <n v="301.75398000000001"/>
    <m/>
  </r>
  <r>
    <x v="9"/>
    <s v="RCS DEVICE"/>
    <s v="TF1605A-Metal Endcap"/>
    <s v="120010221000100"/>
    <s v="Tatfook"/>
    <s v="ePod 3+"/>
    <s v="Metal"/>
    <x v="2"/>
    <x v="5"/>
    <d v="2024-11-21T00:00:00"/>
    <m/>
    <n v="0.13900000000000001"/>
    <n v="0.18529999999999999"/>
    <n v="4.6300000000000001E-2"/>
    <n v="0"/>
    <n v="1"/>
    <n v="0.13900000000000001"/>
    <n v="481635"/>
    <n v="3908355"/>
    <n v="740000"/>
    <n v="559043.16350000002"/>
    <s v="SPCC"/>
    <m/>
    <n v="0.66"/>
    <s v="/"/>
    <s v="Others"/>
    <n v="0.05"/>
    <n v="89246.965499999991"/>
    <n v="24081.75"/>
    <n v="317.87910000000005"/>
    <m/>
  </r>
  <r>
    <x v="9"/>
    <s v="RCS DEVICE"/>
    <s v="TF1605A-Metal Endcap"/>
    <s v="120010221000100"/>
    <s v="Tatfook"/>
    <s v="ePod 3+"/>
    <s v="Metal"/>
    <x v="2"/>
    <x v="6"/>
    <d v="2024-11-21T00:00:00"/>
    <m/>
    <n v="0.13900000000000001"/>
    <n v="0.18529999999999999"/>
    <n v="4.6300000000000001E-2"/>
    <n v="0"/>
    <n v="1"/>
    <n v="0.13900000000000001"/>
    <n v="656645"/>
    <n v="3426720"/>
    <n v="740000"/>
    <n v="581342.86400000006"/>
    <s v="SPCC"/>
    <m/>
    <n v="0.66"/>
    <s v="/"/>
    <s v="Others"/>
    <n v="0.05"/>
    <n v="121676.31849999999"/>
    <n v="32832.25"/>
    <n v="433.38569999999999"/>
    <m/>
  </r>
  <r>
    <x v="9"/>
    <s v="RCS DEVICE"/>
    <s v="TF1605A-Metal Endcap"/>
    <s v="120010221000100"/>
    <s v="Tatfook"/>
    <s v="ePod 3+"/>
    <s v="Metal"/>
    <x v="2"/>
    <x v="7"/>
    <d v="2024-11-21T00:00:00"/>
    <m/>
    <n v="0.13900000000000001"/>
    <n v="0.18529999999999999"/>
    <n v="4.6300000000000001E-2"/>
    <n v="0"/>
    <n v="1"/>
    <n v="0.13900000000000001"/>
    <n v="-105035"/>
    <n v="2770075"/>
    <n v="740000"/>
    <n v="611745.52749999997"/>
    <s v="SPCC"/>
    <m/>
    <n v="0.66"/>
    <s v="/"/>
    <s v="Others"/>
    <n v="0.05"/>
    <n v="-19462.985499999999"/>
    <n v="-5251.75"/>
    <n v="-69.323100000000011"/>
    <m/>
  </r>
  <r>
    <x v="9"/>
    <s v="RCS DEVICE"/>
    <s v="TF1605A-Metal Endcap"/>
    <s v="120010221000100"/>
    <s v="Tatfook"/>
    <s v="ePod 3+"/>
    <s v="Metal"/>
    <x v="2"/>
    <x v="8"/>
    <d v="2024-11-21T00:00:00"/>
    <m/>
    <n v="0.13900000000000001"/>
    <n v="0.18529999999999999"/>
    <n v="4.6300000000000001E-2"/>
    <n v="0"/>
    <n v="1"/>
    <n v="0.13900000000000001"/>
    <n v="1500870"/>
    <n v="2875110"/>
    <n v="740000"/>
    <n v="606882.40700000001"/>
    <s v="SPCC"/>
    <m/>
    <n v="0.66"/>
    <s v="/"/>
    <s v="Others"/>
    <n v="0.05"/>
    <n v="278111.21100000001"/>
    <n v="75043.5"/>
    <n v="990.57420000000002"/>
    <m/>
  </r>
  <r>
    <x v="9"/>
    <s v="RCS DEVICE"/>
    <s v="TF1605A-Metal Endcap"/>
    <s v="120010221000100"/>
    <s v="Tatfook"/>
    <s v="ePod 3+"/>
    <s v="Metal"/>
    <x v="2"/>
    <x v="9"/>
    <d v="2024-11-21T00:00:00"/>
    <m/>
    <n v="0.13900000000000001"/>
    <n v="0.18529999999999999"/>
    <n v="4.6300000000000001E-2"/>
    <n v="0"/>
    <n v="1"/>
    <n v="0.13900000000000001"/>
    <n v="330000"/>
    <n v="1374240"/>
    <n v="740000"/>
    <n v="676372.68799999997"/>
    <s v="SPCC"/>
    <m/>
    <n v="0.66"/>
    <s v="/"/>
    <s v="Others"/>
    <n v="0.05"/>
    <n v="61149"/>
    <n v="16500"/>
    <n v="217.8"/>
    <m/>
  </r>
  <r>
    <x v="9"/>
    <s v="RCS DEVICE"/>
    <s v="TF1605A-Metal Endcap"/>
    <s v="120010221000100"/>
    <s v="Tatfook"/>
    <s v="ePod 3+"/>
    <s v="Metal"/>
    <x v="2"/>
    <x v="10"/>
    <d v="2024-11-21T00:00:00"/>
    <m/>
    <n v="0.13900000000000001"/>
    <n v="0.18529999999999999"/>
    <n v="4.6300000000000001E-2"/>
    <n v="0"/>
    <n v="1"/>
    <n v="0.13900000000000001"/>
    <n v="1044240"/>
    <n v="1044240"/>
    <n v="740000"/>
    <n v="691651.68799999997"/>
    <s v="SPCC"/>
    <m/>
    <n v="0.66"/>
    <s v="/"/>
    <s v="Others"/>
    <n v="0.05"/>
    <n v="193497.67199999999"/>
    <n v="52212"/>
    <n v="689.19839999999999"/>
    <m/>
  </r>
  <r>
    <x v="10"/>
    <s v="RCS POD"/>
    <s v="Endcap"/>
    <s v="120040670020900"/>
    <s v="Tatfook"/>
    <s v="Hestia 1.0"/>
    <s v="Metal"/>
    <x v="0"/>
    <x v="0"/>
    <d v="2025-03-10T00:00:00"/>
    <m/>
    <n v="0.1208"/>
    <n v="0.13220000000000001"/>
    <n v="1.14E-2"/>
    <n v="0"/>
    <n v="1"/>
    <n v="0.13220000000000001"/>
    <n v="3600000"/>
    <n v="103257853"/>
    <n v="1876601"/>
    <n v="134893.31580000021"/>
    <s v="SPCC"/>
    <m/>
    <n v="0.19"/>
    <s v="/"/>
    <s v="Others"/>
    <n v="7.0000000000000007E-2"/>
    <n v="475920.00000000006"/>
    <n v="620798.01"/>
    <n v="684"/>
    <m/>
  </r>
  <r>
    <x v="10"/>
    <s v="RCS POD"/>
    <s v="Endcap"/>
    <s v="120040670020900"/>
    <s v="Tatfook"/>
    <s v="Hestia 1.0"/>
    <s v="Metal"/>
    <x v="0"/>
    <x v="1"/>
    <d v="2025-02-10T00:00:00"/>
    <m/>
    <n v="0.13900000000000001"/>
    <n v="0.15040000000000001"/>
    <n v="1.14E-2"/>
    <n v="0"/>
    <n v="1"/>
    <n v="0.13900000000000001"/>
    <n v="5908188"/>
    <n v="99657853"/>
    <n v="1876601"/>
    <n v="175933.31580000021"/>
    <s v="SPCC"/>
    <m/>
    <n v="0.19"/>
    <s v="/"/>
    <s v="Others"/>
    <n v="7.0000000000000007E-2"/>
    <n v="888591.47519999999"/>
    <n v="620799.01"/>
    <n v="1122.5557200000001"/>
    <m/>
  </r>
  <r>
    <x v="10"/>
    <s v="RCS POD"/>
    <s v="Endcap"/>
    <s v="120040670020900"/>
    <s v="Tatfook"/>
    <s v="Hestia 1.0"/>
    <s v="Metal"/>
    <x v="1"/>
    <x v="2"/>
    <d v="2025-01-09T00:00:00"/>
    <m/>
    <n v="0.13900000000000001"/>
    <n v="0.15040000000000001"/>
    <n v="1.14E-2"/>
    <n v="0"/>
    <n v="1"/>
    <n v="0.13900000000000001"/>
    <n v="9600000"/>
    <n v="93749665"/>
    <n v="1876601"/>
    <n v="243286.65900000022"/>
    <s v="SPCC"/>
    <m/>
    <n v="0.19"/>
    <s v="/"/>
    <s v="Others"/>
    <n v="7.0000000000000007E-2"/>
    <n v="1443840"/>
    <n v="620800.01"/>
    <n v="1824"/>
    <m/>
  </r>
  <r>
    <x v="10"/>
    <s v="RCS POD"/>
    <s v="Endcap"/>
    <s v="120040670020900"/>
    <s v="Tatfook"/>
    <s v="Hestia 1.0"/>
    <s v="Metal"/>
    <x v="1"/>
    <x v="3"/>
    <d v="2024-12-10T00:00:00"/>
    <m/>
    <n v="0.13900000000000001"/>
    <n v="0.15040000000000001"/>
    <n v="1.14E-2"/>
    <n v="0"/>
    <n v="1"/>
    <n v="0.13900000000000001"/>
    <n v="7760000"/>
    <n v="84149665"/>
    <n v="1876601"/>
    <n v="352726.65900000022"/>
    <s v="SPCC"/>
    <m/>
    <n v="0.19"/>
    <s v="/"/>
    <s v="Others"/>
    <n v="0.08"/>
    <n v="1167104"/>
    <n v="620800"/>
    <n v="1474.4"/>
    <m/>
  </r>
  <r>
    <x v="10"/>
    <s v="RCS POD"/>
    <s v="Endcap"/>
    <s v="120040670020900"/>
    <s v="Tatfook"/>
    <s v="Hestia 1.0"/>
    <s v="Metal"/>
    <x v="1"/>
    <x v="4"/>
    <d v="2024-11-21T00:00:00"/>
    <m/>
    <n v="0.13900000000000001"/>
    <n v="0.15040000000000001"/>
    <n v="1.14E-2"/>
    <n v="0"/>
    <n v="1"/>
    <n v="0.13900000000000001"/>
    <n v="6591262"/>
    <n v="76389665"/>
    <n v="1876601"/>
    <n v="441190.65900000022"/>
    <s v="SPCC"/>
    <m/>
    <n v="0.19"/>
    <s v="/"/>
    <s v="Others"/>
    <n v="0.08"/>
    <n v="991325.80480000004"/>
    <n v="474018.32"/>
    <n v="1252.33978"/>
    <m/>
  </r>
  <r>
    <x v="10"/>
    <s v="RCS POD"/>
    <s v="Endcap"/>
    <s v="120040670020900"/>
    <s v="Tatfook"/>
    <s v="Hestia 1.0"/>
    <s v="Metal"/>
    <x v="1"/>
    <x v="5"/>
    <d v="2024-11-21T00:00:00"/>
    <m/>
    <n v="0.13900000000000001"/>
    <n v="0.15040000000000001"/>
    <n v="1.14E-2"/>
    <n v="0"/>
    <n v="1"/>
    <n v="0.13900000000000001"/>
    <n v="11280000"/>
    <n v="69798403"/>
    <n v="1876601"/>
    <n v="516331.0458000002"/>
    <s v="SPCC"/>
    <m/>
    <n v="0.19"/>
    <s v="/"/>
    <s v="Others"/>
    <n v="0.08"/>
    <n v="1696512"/>
    <n v="902400"/>
    <n v="2143.1999999999998"/>
    <m/>
  </r>
  <r>
    <x v="10"/>
    <s v="RCS POD"/>
    <s v="Endcap"/>
    <s v="120040670020900"/>
    <s v="Tatfook"/>
    <s v="Hestia 1.0"/>
    <s v="Metal"/>
    <x v="1"/>
    <x v="6"/>
    <d v="2024-11-21T00:00:00"/>
    <m/>
    <n v="0.13900000000000001"/>
    <n v="0.15040000000000001"/>
    <n v="1.14E-2"/>
    <n v="0"/>
    <n v="1"/>
    <n v="0.13900000000000001"/>
    <n v="15443003"/>
    <n v="58518403"/>
    <n v="1876601"/>
    <n v="644923.0458000002"/>
    <s v="SPCC"/>
    <m/>
    <n v="0.19"/>
    <s v="/"/>
    <s v="Others"/>
    <n v="0.08"/>
    <n v="2322627.6512000002"/>
    <n v="1235440.24"/>
    <n v="2934.1705699999998"/>
    <m/>
  </r>
  <r>
    <x v="10"/>
    <s v="RCS POD"/>
    <s v="Endcap"/>
    <s v="120040670020900"/>
    <s v="Tatfook"/>
    <s v="Hestia 1.0"/>
    <s v="Metal"/>
    <x v="1"/>
    <x v="7"/>
    <d v="2024-11-21T00:00:00"/>
    <m/>
    <n v="0.13900000000000001"/>
    <n v="0.15040000000000001"/>
    <n v="1.14E-2"/>
    <n v="0"/>
    <n v="1"/>
    <n v="0.13900000000000001"/>
    <n v="9669000"/>
    <n v="43075400"/>
    <n v="1876601"/>
    <n v="820973.28000000026"/>
    <s v="SPCC"/>
    <m/>
    <n v="0.19"/>
    <s v="/"/>
    <s v="Others"/>
    <n v="0.08"/>
    <n v="1454217.6"/>
    <n v="773520"/>
    <n v="1837.11"/>
    <m/>
  </r>
  <r>
    <x v="10"/>
    <s v="RCS POD"/>
    <s v="Endcap"/>
    <s v="120040670020900"/>
    <s v="Tatfook"/>
    <s v="Hestia 1.0"/>
    <s v="Metal"/>
    <x v="1"/>
    <x v="8"/>
    <d v="2024-11-21T00:00:00"/>
    <m/>
    <n v="0.13900000000000001"/>
    <n v="0.1673"/>
    <n v="2.8299999999999992E-2"/>
    <n v="0"/>
    <n v="1"/>
    <n v="0.13900000000000001"/>
    <n v="12936000"/>
    <n v="33406400"/>
    <n v="1876601"/>
    <n v="931199.88000000024"/>
    <s v="SPCC"/>
    <m/>
    <n v="0.19"/>
    <s v="/"/>
    <s v="Others"/>
    <n v="0.08"/>
    <n v="2164192.8000000003"/>
    <n v="1034880"/>
    <n v="2457.84"/>
    <m/>
  </r>
  <r>
    <x v="10"/>
    <s v="RCS POD"/>
    <s v="Endcap"/>
    <s v="120040670020900"/>
    <s v="Tatfook"/>
    <s v="Hestia 1.0"/>
    <s v="Metal"/>
    <x v="1"/>
    <x v="9"/>
    <d v="2024-11-21T00:00:00"/>
    <m/>
    <n v="0.13900000000000001"/>
    <n v="0.1673"/>
    <n v="2.8299999999999992E-2"/>
    <n v="0"/>
    <n v="1"/>
    <n v="0.13900000000000001"/>
    <n v="11640400"/>
    <n v="20470400"/>
    <n v="1876601"/>
    <n v="1297288.6800000002"/>
    <s v="SPCC"/>
    <m/>
    <n v="0.19"/>
    <s v="/"/>
    <s v="Others"/>
    <n v="0.08"/>
    <n v="1947438.9200000002"/>
    <n v="931232"/>
    <n v="2211.6759999999999"/>
    <m/>
  </r>
  <r>
    <x v="10"/>
    <s v="RCS POD"/>
    <s v="Endcap"/>
    <s v="120040670020900"/>
    <s v="Tatfook"/>
    <s v="Hestia 1.0"/>
    <s v="Metal"/>
    <x v="1"/>
    <x v="10"/>
    <d v="2024-11-21T00:00:00"/>
    <m/>
    <n v="0.13900000000000001"/>
    <n v="0.1673"/>
    <n v="2.8299999999999992E-2"/>
    <n v="0"/>
    <n v="1"/>
    <n v="0.13900000000000001"/>
    <n v="7848000"/>
    <n v="8830000"/>
    <n v="1876601"/>
    <n v="1626712"/>
    <s v="SPCC"/>
    <m/>
    <n v="0.19"/>
    <s v="/"/>
    <s v="Others"/>
    <n v="0.08"/>
    <n v="1312970.4000000001"/>
    <n v="627840"/>
    <n v="1491.12"/>
    <m/>
  </r>
  <r>
    <x v="10"/>
    <s v="RCS POD"/>
    <s v="Endcap"/>
    <s v="120040670020900"/>
    <s v="Tatfook"/>
    <s v="Hestia 1.0"/>
    <s v="Metal"/>
    <x v="1"/>
    <x v="11"/>
    <d v="2024-11-21T00:00:00"/>
    <m/>
    <n v="0.13900000000000001"/>
    <n v="0.1673"/>
    <n v="2.8299999999999992E-2"/>
    <n v="0"/>
    <n v="1"/>
    <n v="0.13900000000000001"/>
    <n v="766000"/>
    <n v="982000"/>
    <n v="1876601"/>
    <n v="1848810.4"/>
    <s v="SPCC"/>
    <m/>
    <n v="0.19"/>
    <s v="/"/>
    <s v="Others"/>
    <n v="0.08"/>
    <n v="128151.8"/>
    <n v="61280"/>
    <n v="145.54"/>
    <m/>
  </r>
  <r>
    <x v="10"/>
    <s v="RCS POD"/>
    <s v="Endcap"/>
    <s v="120040670020900"/>
    <s v="Tatfook"/>
    <s v="Hestia 1.0"/>
    <s v="Metal"/>
    <x v="1"/>
    <x v="0"/>
    <d v="2024-11-21T00:00:00"/>
    <m/>
    <n v="0.13900000000000001"/>
    <n v="0.1673"/>
    <n v="2.8299999999999992E-2"/>
    <n v="0"/>
    <n v="1"/>
    <n v="0.13900000000000001"/>
    <n v="216000"/>
    <n v="216000"/>
    <n v="1876601"/>
    <n v="1870488.2"/>
    <s v="SPCC"/>
    <m/>
    <n v="0.19"/>
    <s v="/"/>
    <s v="Others"/>
    <n v="0.08"/>
    <n v="36136.800000000003"/>
    <n v="17280"/>
    <n v="41.04"/>
    <s v="Added the cost of Epod3+ endcap remaining capex and 3 times replace inserts"/>
  </r>
  <r>
    <x v="11"/>
    <s v="RCS POD"/>
    <s v="POD silicone bung bottom"/>
    <s v="140040670006924"/>
    <s v="Tatfook"/>
    <s v="KUMA E-Box NZ"/>
    <s v="Silicone"/>
    <x v="0"/>
    <x v="0"/>
    <d v="2025-03-10T00:00:00"/>
    <m/>
    <n v="5.5300000000000002E-2"/>
    <n v="5.5300000000000002E-2"/>
    <n v="0"/>
    <n v="0"/>
    <n v="1"/>
    <n v="5.5300000000000002E-2"/>
    <n v="0"/>
    <n v="11304747"/>
    <n v="28000"/>
    <n v="0"/>
    <s v="Silicone TY371-60"/>
    <m/>
    <n v="0.22320000000000001"/>
    <s v="Wynca"/>
    <m/>
    <m/>
    <n v="0"/>
    <m/>
    <n v="0"/>
    <m/>
  </r>
  <r>
    <x v="11"/>
    <s v="RCS POD"/>
    <s v="POD silicone bung bottom"/>
    <s v="140040670006924"/>
    <s v="Tatfook"/>
    <s v="KUMA E-Box NZ"/>
    <s v="Silicone"/>
    <x v="0"/>
    <x v="1"/>
    <d v="2025-02-10T00:00:00"/>
    <m/>
    <n v="6.1400000000000003E-2"/>
    <n v="6.1400000000000003E-2"/>
    <n v="0"/>
    <n v="0"/>
    <n v="1"/>
    <n v="6.1400000000000003E-2"/>
    <n v="1542410"/>
    <n v="11304747"/>
    <n v="28000"/>
    <n v="0"/>
    <s v="Silicone TY371-60"/>
    <m/>
    <n v="0.22320000000000001"/>
    <s v="Wynca"/>
    <m/>
    <m/>
    <n v="94703.974000000002"/>
    <m/>
    <n v="344.26591200000001"/>
    <m/>
  </r>
  <r>
    <x v="11"/>
    <s v="RCS POD"/>
    <s v="POD silicone bung bottom"/>
    <s v="140040670006924"/>
    <s v="Tatfook"/>
    <s v="KUMA E-Box NZ"/>
    <s v="Silicone"/>
    <x v="1"/>
    <x v="2"/>
    <d v="2025-01-09T00:00:00"/>
    <m/>
    <n v="6.1400000000000003E-2"/>
    <n v="6.1400000000000003E-2"/>
    <n v="0"/>
    <n v="0"/>
    <n v="1"/>
    <n v="6.1400000000000003E-2"/>
    <n v="839187"/>
    <n v="9762337"/>
    <n v="28000"/>
    <n v="0"/>
    <s v="Silicone TY371-60"/>
    <m/>
    <n v="0.22320000000000001"/>
    <s v="Wynca"/>
    <m/>
    <m/>
    <n v="51526.0818"/>
    <m/>
    <n v="187.30653840000002"/>
    <m/>
  </r>
  <r>
    <x v="11"/>
    <s v="RCS POD"/>
    <s v="POD silicone bung bottom"/>
    <s v="140040670006924"/>
    <s v="Tatfook"/>
    <s v="KUMA E-Box NZ"/>
    <s v="Silicone"/>
    <x v="1"/>
    <x v="3"/>
    <d v="2024-12-10T00:00:00"/>
    <m/>
    <n v="6.1400000000000003E-2"/>
    <n v="6.1400000000000003E-2"/>
    <n v="0"/>
    <n v="0"/>
    <n v="1"/>
    <n v="6.1400000000000003E-2"/>
    <n v="831430"/>
    <n v="8923150"/>
    <n v="28000"/>
    <n v="0"/>
    <s v="Silicone TY371-60"/>
    <m/>
    <n v="0.22320000000000001"/>
    <s v="Wynca"/>
    <m/>
    <m/>
    <n v="51049.802000000003"/>
    <m/>
    <n v="185.575176"/>
    <m/>
  </r>
  <r>
    <x v="11"/>
    <s v="RCS POD"/>
    <s v="POD silicone bung bottom"/>
    <s v="140040670006924"/>
    <s v="Tatfook"/>
    <s v="KUMA E-Box NZ"/>
    <s v="Silicone"/>
    <x v="1"/>
    <x v="4"/>
    <d v="2024-11-07T00:00:00"/>
    <m/>
    <n v="6.1400000000000003E-2"/>
    <n v="6.1400000000000003E-2"/>
    <n v="0"/>
    <n v="0"/>
    <n v="1"/>
    <n v="6.1400000000000003E-2"/>
    <n v="840500"/>
    <n v="8091720"/>
    <n v="28000"/>
    <n v="0"/>
    <s v="Silicone TY371-60"/>
    <m/>
    <n v="0.22320000000000001"/>
    <s v="Wynca"/>
    <m/>
    <m/>
    <n v="51606.700000000004"/>
    <m/>
    <n v="187.59960000000001"/>
    <m/>
  </r>
  <r>
    <x v="11"/>
    <s v="RCS POD"/>
    <s v="POD silicone bung bottom"/>
    <s v="140040670006924"/>
    <s v="Tatfook"/>
    <s v="KUMA E-Box NZ"/>
    <s v="Silicone"/>
    <x v="1"/>
    <x v="5"/>
    <d v="2024-10-24T00:00:00"/>
    <m/>
    <n v="6.1400000000000003E-2"/>
    <n v="6.1400000000000003E-2"/>
    <n v="0"/>
    <n v="0"/>
    <n v="1"/>
    <n v="6.1400000000000003E-2"/>
    <n v="2100000"/>
    <n v="7251220"/>
    <n v="28000"/>
    <n v="0"/>
    <s v="Silicone TY371-60"/>
    <m/>
    <n v="0.22320000000000001"/>
    <s v="Wynca"/>
    <m/>
    <m/>
    <n v="128940"/>
    <m/>
    <n v="468.72"/>
    <m/>
  </r>
  <r>
    <x v="11"/>
    <s v="RCS POD"/>
    <s v="POD silicone bung bottom"/>
    <s v="140040670006924"/>
    <s v="Tatfook"/>
    <s v="KUMA E-Box NZ"/>
    <s v="Silicone"/>
    <x v="1"/>
    <x v="6"/>
    <d v="2024-10-24T00:00:00"/>
    <m/>
    <n v="6.1400000000000003E-2"/>
    <n v="6.1400000000000003E-2"/>
    <n v="0"/>
    <n v="0"/>
    <n v="1"/>
    <n v="6.1400000000000003E-2"/>
    <n v="2040000"/>
    <n v="5151220"/>
    <n v="28000"/>
    <n v="0"/>
    <s v="Silicone TY371-60"/>
    <m/>
    <n v="0.22320000000000001"/>
    <s v="Wynca"/>
    <m/>
    <m/>
    <n v="125256"/>
    <m/>
    <n v="455.32799999999997"/>
    <m/>
  </r>
  <r>
    <x v="11"/>
    <s v="RCS POD"/>
    <s v="POD silicone bung bottom"/>
    <s v="140040670006924"/>
    <s v="Tatfook"/>
    <s v="KUMA E-Box NZ"/>
    <s v="Silicone"/>
    <x v="1"/>
    <x v="7"/>
    <d v="2024-10-24T00:00:00"/>
    <m/>
    <n v="6.1400000000000003E-2"/>
    <n v="6.1400000000000003E-2"/>
    <n v="2.3300000000000001E-2"/>
    <n v="0"/>
    <n v="1"/>
    <n v="6.1400000000000003E-2"/>
    <n v="465000"/>
    <n v="3111220"/>
    <n v="28000"/>
    <n v="-44491.426000000007"/>
    <s v="Silicone TY371-60"/>
    <m/>
    <n v="0.22320000000000001"/>
    <s v="Wynca"/>
    <m/>
    <m/>
    <n v="28551"/>
    <m/>
    <n v="103.788"/>
    <m/>
  </r>
  <r>
    <x v="11"/>
    <s v="RCS POD"/>
    <s v="POD silicone bung bottom"/>
    <s v="140040670006924"/>
    <s v="Tatfook"/>
    <s v="KUMA E-Box NZ"/>
    <s v="Silicone"/>
    <x v="1"/>
    <x v="8"/>
    <d v="2024-10-24T00:00:00"/>
    <m/>
    <n v="6.1400000000000003E-2"/>
    <n v="8.4699999999999998E-2"/>
    <n v="2.3300000000000001E-2"/>
    <n v="0"/>
    <n v="1"/>
    <n v="6.1400000000000003E-2"/>
    <n v="760000"/>
    <n v="2646220"/>
    <n v="28000"/>
    <n v="-33656.926000000007"/>
    <s v="Silicone TY371-60"/>
    <m/>
    <n v="0.22320000000000001"/>
    <s v="Wynca"/>
    <m/>
    <m/>
    <n v="64372"/>
    <m/>
    <n v="169.63200000000001"/>
    <m/>
  </r>
  <r>
    <x v="11"/>
    <s v="RCS POD"/>
    <s v="POD silicone bung bottom"/>
    <s v="140040670006924"/>
    <s v="Tatfook"/>
    <s v="KUMA E-Box NZ"/>
    <s v="Silicone"/>
    <x v="1"/>
    <x v="9"/>
    <d v="2024-10-24T00:00:00"/>
    <m/>
    <n v="6.1400000000000003E-2"/>
    <n v="8.4699999999999998E-2"/>
    <n v="2.3300000000000001E-2"/>
    <n v="0"/>
    <n v="1"/>
    <n v="6.1400000000000003E-2"/>
    <n v="1120000"/>
    <n v="1886220"/>
    <n v="28000"/>
    <n v="-15948.925999999999"/>
    <s v="Silicone TY371-60"/>
    <m/>
    <n v="0.22320000000000001"/>
    <s v="Wynca"/>
    <m/>
    <m/>
    <n v="94864"/>
    <m/>
    <n v="249.98400000000001"/>
    <m/>
  </r>
  <r>
    <x v="11"/>
    <s v="RCS POD"/>
    <s v="POD silicone bung bottom"/>
    <s v="140040670006924"/>
    <s v="Tatfook"/>
    <s v="KUMA E-Box NZ"/>
    <s v="Silicone"/>
    <x v="1"/>
    <x v="10"/>
    <d v="2024-10-24T00:00:00"/>
    <m/>
    <n v="6.1400000000000003E-2"/>
    <n v="8.4699999999999998E-2"/>
    <n v="2.3300000000000001E-2"/>
    <n v="0"/>
    <n v="1"/>
    <n v="6.1400000000000003E-2"/>
    <n v="545500"/>
    <n v="766220"/>
    <n v="28000"/>
    <n v="10147.074000000001"/>
    <s v="Silicone TY371-60"/>
    <m/>
    <n v="0.22320000000000001"/>
    <s v="Wynca"/>
    <m/>
    <m/>
    <n v="46203.85"/>
    <m/>
    <n v="121.7556"/>
    <m/>
  </r>
  <r>
    <x v="11"/>
    <s v="RCS POD"/>
    <s v="POD silicone bung bottom"/>
    <s v="140040670006924"/>
    <s v="Tatfook"/>
    <s v="KUMA E-Box NZ"/>
    <s v="Silicone"/>
    <x v="1"/>
    <x v="11"/>
    <d v="2024-10-24T00:00:00"/>
    <m/>
    <n v="6.1400000000000003E-2"/>
    <n v="8.4699999999999998E-2"/>
    <n v="2.3300000000000001E-2"/>
    <n v="0"/>
    <n v="1"/>
    <n v="6.1400000000000003E-2"/>
    <n v="5200"/>
    <n v="220720"/>
    <n v="28000"/>
    <n v="22857.224000000002"/>
    <s v="Silicone TY371-60"/>
    <m/>
    <n v="0.22320000000000001"/>
    <s v="Wynca"/>
    <m/>
    <m/>
    <n v="440.44"/>
    <m/>
    <n v="1.1606400000000001"/>
    <m/>
  </r>
  <r>
    <x v="11"/>
    <s v="RCS POD"/>
    <s v="POD silicone bung bottom"/>
    <s v="140040670006924"/>
    <s v="Tatfook"/>
    <s v="KUMA E-Box NZ"/>
    <s v="Silicone"/>
    <x v="1"/>
    <x v="0"/>
    <d v="2024-10-24T00:00:00"/>
    <m/>
    <n v="6.1400000000000003E-2"/>
    <n v="8.4699999999999998E-2"/>
    <n v="2.3300000000000001E-2"/>
    <n v="0"/>
    <n v="1"/>
    <n v="6.1400000000000003E-2"/>
    <n v="4000"/>
    <n v="215520"/>
    <n v="28000"/>
    <n v="22978.383999999998"/>
    <s v="Silicone TY371-60"/>
    <m/>
    <n v="0.22320000000000001"/>
    <s v="Wynca"/>
    <m/>
    <m/>
    <n v="338.8"/>
    <m/>
    <n v="0.89280000000000004"/>
    <m/>
  </r>
  <r>
    <x v="11"/>
    <s v="RCS POD"/>
    <s v="POD silicone bung bottom"/>
    <s v="140040670006924"/>
    <s v="Tatfook"/>
    <s v="KUMA E-Box NZ"/>
    <s v="Silicone"/>
    <x v="1"/>
    <x v="1"/>
    <d v="2024-10-24T00:00:00"/>
    <m/>
    <n v="6.1400000000000003E-2"/>
    <n v="8.4699999999999998E-2"/>
    <n v="2.3300000000000001E-2"/>
    <n v="0"/>
    <n v="1"/>
    <n v="6.1400000000000003E-2"/>
    <n v="211520"/>
    <n v="211520"/>
    <n v="28000"/>
    <n v="23071.583999999999"/>
    <s v="Silicone TY371-60"/>
    <m/>
    <n v="0.22320000000000001"/>
    <s v="Wynca"/>
    <m/>
    <m/>
    <n v="17915.743999999999"/>
    <m/>
    <n v="47.211264"/>
    <m/>
  </r>
  <r>
    <x v="11"/>
    <s v="RCS POD"/>
    <s v="Main silicone seal"/>
    <s v="140040670021264"/>
    <s v="Tatfook"/>
    <s v="KUMA E-Box NZ"/>
    <s v="Silicone"/>
    <x v="0"/>
    <x v="0"/>
    <d v="2025-03-07T00:00:00"/>
    <m/>
    <n v="3.8399999999999997E-2"/>
    <n v="4.7600000000000003E-2"/>
    <n v="9.2000000000000068E-3"/>
    <n v="0"/>
    <n v="1"/>
    <n v="3.8399999999999997E-2"/>
    <n v="0"/>
    <n v="635420"/>
    <n v="11000"/>
    <n v="5154.1359999999959"/>
    <s v="Silicone TY371-60"/>
    <m/>
    <n v="0.315"/>
    <s v="Wynca"/>
    <m/>
    <m/>
    <n v="0"/>
    <m/>
    <n v="0"/>
    <m/>
  </r>
  <r>
    <x v="11"/>
    <s v="RCS POD"/>
    <s v="Main silicone seal"/>
    <s v="140040670021264"/>
    <s v="Tatfook"/>
    <s v="KUMA E-Box NZ"/>
    <s v="Silicone"/>
    <x v="0"/>
    <x v="1"/>
    <d v="2025-02-07T00:00:00"/>
    <m/>
    <n v="3.8399999999999997E-2"/>
    <n v="4.7600000000000003E-2"/>
    <n v="9.2000000000000068E-3"/>
    <n v="0"/>
    <n v="1"/>
    <n v="3.8399999999999997E-2"/>
    <n v="0"/>
    <n v="635420"/>
    <n v="11000"/>
    <n v="5154.1359999999959"/>
    <s v="Silicone TY371-60"/>
    <m/>
    <n v="0.315"/>
    <s v="Wynca"/>
    <m/>
    <m/>
    <n v="0"/>
    <m/>
    <n v="0"/>
    <m/>
  </r>
  <r>
    <x v="11"/>
    <s v="RCS POD"/>
    <s v="Main silicone seal"/>
    <s v="140040670021264"/>
    <s v="Tatfook"/>
    <s v="KUMA E-Box NZ"/>
    <s v="Silicone"/>
    <x v="1"/>
    <x v="2"/>
    <d v="2025-01-09T00:00:00"/>
    <m/>
    <n v="3.8399999999999997E-2"/>
    <n v="4.7600000000000003E-2"/>
    <n v="9.2000000000000068E-3"/>
    <n v="0"/>
    <n v="1"/>
    <n v="3.8399999999999997E-2"/>
    <n v="0"/>
    <n v="635420"/>
    <n v="11000"/>
    <n v="5154.1359999999959"/>
    <s v="Silicone TY371-60"/>
    <m/>
    <n v="0.315"/>
    <s v="Wynca"/>
    <m/>
    <m/>
    <n v="0"/>
    <m/>
    <n v="0"/>
    <m/>
  </r>
  <r>
    <x v="11"/>
    <s v="RCS POD"/>
    <s v="Main silicone seal"/>
    <s v="140040670021264"/>
    <s v="Tatfook"/>
    <s v="KUMA E-Box NZ"/>
    <s v="Silicone"/>
    <x v="1"/>
    <x v="3"/>
    <d v="2024-12-10T00:00:00"/>
    <m/>
    <n v="3.8399999999999997E-2"/>
    <n v="4.7600000000000003E-2"/>
    <n v="9.2000000000000068E-3"/>
    <n v="0"/>
    <n v="1"/>
    <n v="3.8399999999999997E-2"/>
    <n v="0"/>
    <n v="635420"/>
    <n v="11000"/>
    <n v="5154.1359999999959"/>
    <s v="Silicone TY371-60"/>
    <m/>
    <n v="0.315"/>
    <s v="Wynca"/>
    <m/>
    <m/>
    <n v="0"/>
    <m/>
    <n v="0"/>
    <m/>
  </r>
  <r>
    <x v="11"/>
    <s v="RCS POD"/>
    <s v="Main silicone seal"/>
    <s v="140040670021264"/>
    <s v="Tatfook"/>
    <s v="KUMA E-Box NZ"/>
    <s v="Silicone"/>
    <x v="1"/>
    <x v="4"/>
    <d v="2024-11-07T00:00:00"/>
    <m/>
    <n v="3.8399999999999997E-2"/>
    <n v="4.7600000000000003E-2"/>
    <n v="9.2000000000000068E-3"/>
    <n v="0"/>
    <n v="1"/>
    <n v="3.8399999999999997E-2"/>
    <n v="0"/>
    <n v="635420"/>
    <n v="11000"/>
    <n v="5154.1359999999959"/>
    <s v="Silicone TY371-60"/>
    <m/>
    <n v="0.315"/>
    <s v="Wynca"/>
    <m/>
    <m/>
    <n v="0"/>
    <m/>
    <n v="0"/>
    <m/>
  </r>
  <r>
    <x v="11"/>
    <s v="RCS POD"/>
    <s v="Main silicone seal"/>
    <s v="140040670021264"/>
    <s v="Tatfook"/>
    <s v="KUMA E-Box NZ"/>
    <s v="Silicone"/>
    <x v="1"/>
    <x v="5"/>
    <d v="2024-10-24T00:00:00"/>
    <m/>
    <n v="3.8399999999999997E-2"/>
    <n v="4.7600000000000003E-2"/>
    <n v="9.2000000000000068E-3"/>
    <n v="0"/>
    <n v="1"/>
    <n v="3.8399999999999997E-2"/>
    <n v="0"/>
    <n v="635420"/>
    <n v="11000"/>
    <n v="5154.1359999999959"/>
    <s v="Silicone TY371-60"/>
    <m/>
    <n v="0.315"/>
    <s v="Wynca"/>
    <m/>
    <m/>
    <n v="0"/>
    <m/>
    <n v="0"/>
    <m/>
  </r>
  <r>
    <x v="11"/>
    <s v="RCS POD"/>
    <s v="Main silicone seal"/>
    <s v="140040670021264"/>
    <s v="Tatfook"/>
    <s v="KUMA E-Box NZ"/>
    <s v="Silicone"/>
    <x v="1"/>
    <x v="6"/>
    <d v="2024-10-24T00:00:00"/>
    <m/>
    <n v="3.8399999999999997E-2"/>
    <n v="4.7600000000000003E-2"/>
    <n v="9.2000000000000068E-3"/>
    <n v="0"/>
    <n v="1"/>
    <n v="3.8399999999999997E-2"/>
    <n v="0"/>
    <n v="635420"/>
    <n v="11000"/>
    <n v="5154.1359999999959"/>
    <s v="Silicone TY371-60"/>
    <m/>
    <n v="0.315"/>
    <s v="Wynca"/>
    <m/>
    <m/>
    <n v="0"/>
    <m/>
    <n v="0"/>
    <m/>
  </r>
  <r>
    <x v="11"/>
    <s v="RCS POD"/>
    <s v="Main silicone seal"/>
    <s v="140040670021264"/>
    <s v="Tatfook"/>
    <s v="KUMA E-Box NZ"/>
    <s v="Silicone"/>
    <x v="1"/>
    <x v="7"/>
    <d v="2024-10-24T00:00:00"/>
    <m/>
    <n v="3.8399999999999997E-2"/>
    <n v="4.7600000000000003E-2"/>
    <n v="9.2000000000000068E-3"/>
    <n v="0"/>
    <n v="1"/>
    <n v="3.8399999999999997E-2"/>
    <n v="40000"/>
    <n v="635420"/>
    <n v="11000"/>
    <n v="5154.1359999999959"/>
    <s v="Silicone TY371-60"/>
    <m/>
    <n v="0.315"/>
    <s v="Wynca"/>
    <m/>
    <m/>
    <n v="1904.0000000000002"/>
    <m/>
    <n v="12.6"/>
    <m/>
  </r>
  <r>
    <x v="11"/>
    <s v="RCS POD"/>
    <s v="Main silicone seal"/>
    <s v="140040670021264"/>
    <s v="Tatfook"/>
    <s v="KUMA E-Box NZ"/>
    <s v="Silicone"/>
    <x v="1"/>
    <x v="8"/>
    <d v="2024-10-24T00:00:00"/>
    <m/>
    <n v="3.8399999999999997E-2"/>
    <n v="4.7600000000000003E-2"/>
    <n v="9.2000000000000068E-3"/>
    <n v="0"/>
    <n v="1"/>
    <n v="3.8399999999999997E-2"/>
    <n v="66000"/>
    <n v="595420"/>
    <n v="11000"/>
    <n v="5522.1359999999959"/>
    <s v="Silicone TY371-60"/>
    <m/>
    <n v="0.315"/>
    <s v="Wynca"/>
    <m/>
    <m/>
    <n v="3141.6000000000004"/>
    <m/>
    <n v="20.79"/>
    <m/>
  </r>
  <r>
    <x v="11"/>
    <s v="RCS POD"/>
    <s v="Main silicone seal"/>
    <s v="140040670021264"/>
    <s v="Tatfook"/>
    <s v="KUMA E-Box NZ"/>
    <s v="Silicone"/>
    <x v="1"/>
    <x v="9"/>
    <d v="2024-10-24T00:00:00"/>
    <m/>
    <n v="3.8399999999999997E-2"/>
    <n v="4.7600000000000003E-2"/>
    <n v="9.2000000000000068E-3"/>
    <n v="0"/>
    <n v="1"/>
    <n v="3.8399999999999997E-2"/>
    <n v="230000"/>
    <n v="529420"/>
    <n v="11000"/>
    <n v="6129.3359999999966"/>
    <s v="Silicone TY371-60"/>
    <m/>
    <n v="0.315"/>
    <s v="Wynca"/>
    <m/>
    <m/>
    <n v="10948"/>
    <m/>
    <n v="72.45"/>
    <m/>
  </r>
  <r>
    <x v="11"/>
    <s v="RCS POD"/>
    <s v="Main silicone seal"/>
    <s v="140040670021264"/>
    <s v="Tatfook"/>
    <s v="KUMA E-Box NZ"/>
    <s v="Silicone"/>
    <x v="1"/>
    <x v="10"/>
    <d v="2024-10-24T00:00:00"/>
    <m/>
    <n v="3.8399999999999997E-2"/>
    <n v="4.7600000000000003E-2"/>
    <n v="9.2000000000000068E-3"/>
    <n v="0"/>
    <n v="1"/>
    <n v="3.8399999999999997E-2"/>
    <n v="0"/>
    <n v="299420"/>
    <n v="11000"/>
    <n v="8245.3359999999975"/>
    <s v="Silicone TY371-60"/>
    <m/>
    <n v="0.315"/>
    <s v="Wynca"/>
    <m/>
    <m/>
    <n v="0"/>
    <m/>
    <n v="0"/>
    <m/>
  </r>
  <r>
    <x v="11"/>
    <s v="RCS POD"/>
    <s v="Main silicone seal"/>
    <s v="140040670021264"/>
    <s v="Tatfook"/>
    <s v="KUMA E-Box NZ"/>
    <s v="Silicone"/>
    <x v="1"/>
    <x v="11"/>
    <d v="2024-10-24T00:00:00"/>
    <m/>
    <n v="3.8399999999999997E-2"/>
    <n v="4.7600000000000003E-2"/>
    <n v="9.2000000000000068E-3"/>
    <n v="0"/>
    <n v="1"/>
    <n v="3.8399999999999997E-2"/>
    <n v="13700"/>
    <n v="299420"/>
    <n v="11000"/>
    <n v="8245.3359999999975"/>
    <s v="Silicone TY371-60"/>
    <m/>
    <n v="0.315"/>
    <s v="Wynca"/>
    <m/>
    <m/>
    <n v="652.12"/>
    <m/>
    <n v="4.3155000000000001"/>
    <m/>
  </r>
  <r>
    <x v="11"/>
    <s v="RCS POD"/>
    <s v="Main silicone seal"/>
    <s v="140040670021264"/>
    <s v="Tatfook"/>
    <s v="KUMA E-Box NZ"/>
    <s v="Silicone"/>
    <x v="1"/>
    <x v="0"/>
    <d v="2024-10-24T00:00:00"/>
    <m/>
    <n v="3.8399999999999997E-2"/>
    <n v="4.7600000000000003E-2"/>
    <n v="9.2000000000000068E-3"/>
    <n v="0"/>
    <n v="1"/>
    <n v="3.8399999999999997E-2"/>
    <n v="0"/>
    <n v="285720"/>
    <n v="11000"/>
    <n v="8371.3759999999984"/>
    <s v="Silicone TY371-60"/>
    <m/>
    <n v="0.315"/>
    <s v="Wynca"/>
    <m/>
    <m/>
    <n v="0"/>
    <m/>
    <n v="0"/>
    <m/>
  </r>
  <r>
    <x v="11"/>
    <s v="RCS POD"/>
    <s v="Main silicone seal"/>
    <s v="140040670021264"/>
    <s v="Tatfook"/>
    <s v="KUMA E-Box NZ"/>
    <s v="Silicone"/>
    <x v="1"/>
    <x v="1"/>
    <d v="2024-10-24T00:00:00"/>
    <m/>
    <n v="3.8399999999999997E-2"/>
    <n v="4.7600000000000003E-2"/>
    <n v="9.2000000000000068E-3"/>
    <n v="0"/>
    <n v="1"/>
    <n v="3.8399999999999997E-2"/>
    <n v="285720"/>
    <n v="285720"/>
    <n v="11000"/>
    <n v="8371.3759999999984"/>
    <s v="Silicone TY371-60"/>
    <m/>
    <n v="0.315"/>
    <s v="Wynca"/>
    <m/>
    <m/>
    <n v="13600.272000000001"/>
    <m/>
    <n v="90.001800000000003"/>
    <m/>
  </r>
  <r>
    <x v="11"/>
    <s v="RCS POD"/>
    <s v="Airflow sensor silicone"/>
    <s v="140040670021265"/>
    <s v="Tatfook"/>
    <s v="KUMA E-Box NZ"/>
    <s v="Silicone"/>
    <x v="0"/>
    <x v="0"/>
    <m/>
    <m/>
    <n v="5.0500000000000003E-2"/>
    <n v="6.1800000000000001E-2"/>
    <n v="1.1299999999999998E-2"/>
    <n v="0"/>
    <n v="1"/>
    <n v="5.0500000000000003E-2"/>
    <n v="0"/>
    <n v="637820"/>
    <n v="13500"/>
    <n v="6292.6340000000018"/>
    <s v="Silicone TY371-60"/>
    <m/>
    <n v="0.315"/>
    <s v="Wynca"/>
    <m/>
    <m/>
    <n v="0"/>
    <m/>
    <n v="0"/>
    <m/>
  </r>
  <r>
    <x v="11"/>
    <s v="RCS POD"/>
    <s v="Airflow sensor silicone"/>
    <s v="140040670021265"/>
    <s v="Tatfook"/>
    <s v="KUMA E-Box NZ"/>
    <s v="Silicone"/>
    <x v="0"/>
    <x v="1"/>
    <m/>
    <m/>
    <n v="5.0500000000000003E-2"/>
    <n v="6.1800000000000001E-2"/>
    <n v="1.1299999999999998E-2"/>
    <n v="0"/>
    <n v="1"/>
    <n v="5.0500000000000003E-2"/>
    <n v="0"/>
    <n v="637820"/>
    <n v="13500"/>
    <n v="6292.6340000000018"/>
    <s v="Silicone TY371-60"/>
    <m/>
    <n v="0.315"/>
    <s v="Wynca"/>
    <m/>
    <m/>
    <n v="0"/>
    <m/>
    <n v="0"/>
    <m/>
  </r>
  <r>
    <x v="11"/>
    <s v="RCS POD"/>
    <s v="Airflow sensor silicone"/>
    <s v="140040670021265"/>
    <s v="Tatfook"/>
    <s v="KUMA E-Box NZ"/>
    <s v="Silicone"/>
    <x v="1"/>
    <x v="2"/>
    <d v="2025-01-09T00:00:00"/>
    <m/>
    <n v="5.0500000000000003E-2"/>
    <n v="6.1800000000000001E-2"/>
    <n v="1.1299999999999998E-2"/>
    <n v="0"/>
    <n v="1"/>
    <n v="5.0500000000000003E-2"/>
    <n v="0"/>
    <n v="637820"/>
    <n v="13500"/>
    <n v="6292.6340000000018"/>
    <s v="Silicone TY371-60"/>
    <m/>
    <n v="0.315"/>
    <s v="Wynca"/>
    <m/>
    <m/>
    <n v="0"/>
    <m/>
    <n v="0"/>
    <m/>
  </r>
  <r>
    <x v="11"/>
    <s v="RCS POD"/>
    <s v="Airflow sensor silicone"/>
    <s v="140040670021265"/>
    <s v="Tatfook"/>
    <s v="KUMA E-Box NZ"/>
    <s v="Silicone"/>
    <x v="1"/>
    <x v="3"/>
    <d v="2024-12-10T00:00:00"/>
    <m/>
    <n v="5.0500000000000003E-2"/>
    <n v="6.1800000000000001E-2"/>
    <n v="1.1299999999999998E-2"/>
    <n v="0"/>
    <n v="1"/>
    <n v="5.0500000000000003E-2"/>
    <n v="0"/>
    <n v="637820"/>
    <n v="13500"/>
    <n v="6292.6340000000018"/>
    <s v="Silicone TY371-60"/>
    <m/>
    <n v="0.315"/>
    <s v="Wynca"/>
    <m/>
    <m/>
    <n v="0"/>
    <m/>
    <n v="0"/>
    <m/>
  </r>
  <r>
    <x v="11"/>
    <s v="RCS POD"/>
    <s v="Airflow sensor silicone"/>
    <s v="140040670021265"/>
    <s v="Tatfook"/>
    <s v="KUMA E-Box NZ"/>
    <s v="Silicone"/>
    <x v="1"/>
    <x v="4"/>
    <d v="2024-11-09T00:00:00"/>
    <m/>
    <n v="5.0500000000000003E-2"/>
    <n v="6.1800000000000001E-2"/>
    <n v="1.1299999999999998E-2"/>
    <n v="0"/>
    <n v="1"/>
    <n v="5.0500000000000003E-2"/>
    <n v="0"/>
    <n v="637820"/>
    <n v="13500"/>
    <n v="6292.6340000000018"/>
    <s v="Silicone TY371-60"/>
    <m/>
    <n v="0.315"/>
    <s v="Wynca"/>
    <m/>
    <m/>
    <n v="0"/>
    <m/>
    <n v="0"/>
    <m/>
  </r>
  <r>
    <x v="11"/>
    <s v="RCS POD"/>
    <s v="Airflow sensor silicone"/>
    <s v="140040670021265"/>
    <s v="Tatfook"/>
    <s v="KUMA E-Box NZ"/>
    <s v="Silicone"/>
    <x v="1"/>
    <x v="5"/>
    <d v="2024-10-24T00:00:00"/>
    <m/>
    <n v="5.0500000000000003E-2"/>
    <n v="6.1800000000000001E-2"/>
    <n v="1.1299999999999998E-2"/>
    <n v="0"/>
    <n v="1"/>
    <n v="5.0500000000000003E-2"/>
    <n v="0"/>
    <n v="637820"/>
    <n v="13500"/>
    <n v="6292.6340000000018"/>
    <s v="Silicone TY371-60"/>
    <m/>
    <n v="0.33"/>
    <s v="Wynca"/>
    <m/>
    <m/>
    <n v="0"/>
    <m/>
    <n v="0"/>
    <m/>
  </r>
  <r>
    <x v="11"/>
    <s v="RCS POD"/>
    <s v="Airflow sensor silicone"/>
    <s v="140040670021265"/>
    <s v="Tatfook"/>
    <s v="KUMA E-Box NZ"/>
    <s v="Silicone"/>
    <x v="1"/>
    <x v="6"/>
    <d v="2024-10-24T00:00:00"/>
    <m/>
    <n v="5.0500000000000003E-2"/>
    <n v="6.1800000000000001E-2"/>
    <n v="1.1299999999999998E-2"/>
    <n v="0"/>
    <n v="1"/>
    <n v="5.0500000000000003E-2"/>
    <n v="0"/>
    <n v="637820"/>
    <n v="13500"/>
    <n v="6292.6340000000018"/>
    <s v="Silicone TY371-60"/>
    <m/>
    <n v="0.33"/>
    <s v="Wynca"/>
    <m/>
    <m/>
    <n v="0"/>
    <m/>
    <n v="0"/>
    <m/>
  </r>
  <r>
    <x v="11"/>
    <s v="RCS POD"/>
    <s v="Airflow sensor silicone"/>
    <s v="140040670021265"/>
    <s v="Tatfook"/>
    <s v="KUMA E-Box NZ"/>
    <s v="Silicone"/>
    <x v="1"/>
    <x v="7"/>
    <d v="2024-10-24T00:00:00"/>
    <m/>
    <n v="5.0500000000000003E-2"/>
    <n v="6.1800000000000001E-2"/>
    <n v="1.1299999999999998E-2"/>
    <n v="0"/>
    <n v="1"/>
    <n v="5.0500000000000003E-2"/>
    <n v="40000"/>
    <n v="637820"/>
    <n v="13500"/>
    <n v="6292.6340000000018"/>
    <s v="Silicone TY371-60"/>
    <m/>
    <n v="0.33"/>
    <s v="Wynca"/>
    <m/>
    <m/>
    <n v="2472"/>
    <m/>
    <n v="13.2"/>
    <m/>
  </r>
  <r>
    <x v="11"/>
    <s v="RCS POD"/>
    <s v="Airflow sensor silicone"/>
    <s v="140040670021265"/>
    <s v="Tatfook"/>
    <s v="KUMA E-Box NZ"/>
    <s v="Silicone"/>
    <x v="1"/>
    <x v="8"/>
    <d v="2024-10-24T00:00:00"/>
    <m/>
    <n v="5.0500000000000003E-2"/>
    <n v="6.1800000000000001E-2"/>
    <n v="1.1299999999999998E-2"/>
    <n v="0"/>
    <n v="1"/>
    <n v="5.0500000000000003E-2"/>
    <n v="66000"/>
    <n v="597820"/>
    <n v="13500"/>
    <n v="6744.6340000000018"/>
    <s v="Silicone TY371-60"/>
    <m/>
    <n v="0.33"/>
    <s v="Wynca"/>
    <m/>
    <m/>
    <n v="4078.8"/>
    <m/>
    <n v="21.78"/>
    <m/>
  </r>
  <r>
    <x v="11"/>
    <s v="RCS POD"/>
    <s v="Airflow sensor silicone"/>
    <s v="140040670021265"/>
    <s v="Tatfook"/>
    <s v="KUMA E-Box NZ"/>
    <s v="Silicone"/>
    <x v="1"/>
    <x v="9"/>
    <d v="2024-10-24T00:00:00"/>
    <m/>
    <n v="5.0500000000000003E-2"/>
    <n v="6.1800000000000001E-2"/>
    <n v="1.1299999999999998E-2"/>
    <n v="0"/>
    <n v="1"/>
    <n v="5.0500000000000003E-2"/>
    <n v="230000"/>
    <n v="531820"/>
    <n v="13500"/>
    <n v="7490.4340000000011"/>
    <s v="Silicone TY371-60"/>
    <m/>
    <n v="0.33"/>
    <s v="Wynca"/>
    <m/>
    <m/>
    <n v="14214"/>
    <m/>
    <n v="75.900000000000006"/>
    <m/>
  </r>
  <r>
    <x v="11"/>
    <s v="RCS POD"/>
    <s v="Airflow sensor silicone"/>
    <s v="140040670021265"/>
    <s v="Tatfook"/>
    <s v="KUMA E-Box NZ"/>
    <s v="Silicone"/>
    <x v="1"/>
    <x v="10"/>
    <d v="2024-10-24T00:00:00"/>
    <m/>
    <n v="5.0500000000000003E-2"/>
    <n v="6.1800000000000001E-2"/>
    <n v="1.1299999999999998E-2"/>
    <n v="0"/>
    <n v="1"/>
    <n v="5.0500000000000003E-2"/>
    <n v="0"/>
    <n v="301820"/>
    <n v="13500"/>
    <n v="10089.434000000001"/>
    <s v="Silicone TY371-60"/>
    <m/>
    <n v="0.33"/>
    <s v="Wynca"/>
    <m/>
    <m/>
    <n v="0"/>
    <m/>
    <n v="0"/>
    <m/>
  </r>
  <r>
    <x v="11"/>
    <s v="RCS POD"/>
    <s v="Airflow sensor silicone"/>
    <s v="140040670021265"/>
    <s v="Tatfook"/>
    <s v="KUMA E-Box NZ"/>
    <s v="Silicone"/>
    <x v="1"/>
    <x v="11"/>
    <d v="2024-10-24T00:00:00"/>
    <m/>
    <n v="5.0500000000000003E-2"/>
    <n v="6.1800000000000001E-2"/>
    <n v="1.1299999999999998E-2"/>
    <n v="0"/>
    <n v="1"/>
    <n v="5.0500000000000003E-2"/>
    <n v="16100"/>
    <n v="301820"/>
    <n v="13500"/>
    <n v="10089.434000000001"/>
    <s v="Silicone TY371-60"/>
    <m/>
    <n v="0.33"/>
    <s v="Wynca"/>
    <m/>
    <m/>
    <n v="994.98"/>
    <m/>
    <n v="5.3129999999999997"/>
    <m/>
  </r>
  <r>
    <x v="11"/>
    <s v="RCS POD"/>
    <s v="Airflow sensor silicone"/>
    <s v="140040670021265"/>
    <s v="Tatfook"/>
    <s v="KUMA E-Box NZ"/>
    <s v="Silicone"/>
    <x v="1"/>
    <x v="0"/>
    <d v="2024-10-24T00:00:00"/>
    <m/>
    <n v="5.0500000000000003E-2"/>
    <n v="6.1800000000000001E-2"/>
    <n v="1.1299999999999998E-2"/>
    <n v="0"/>
    <n v="1"/>
    <n v="5.0500000000000003E-2"/>
    <n v="0"/>
    <n v="285720"/>
    <n v="13500"/>
    <n v="10271.364000000001"/>
    <s v="Silicone TY371-60"/>
    <m/>
    <n v="0.33"/>
    <s v="Wynca"/>
    <m/>
    <m/>
    <n v="0"/>
    <m/>
    <n v="0"/>
    <m/>
  </r>
  <r>
    <x v="11"/>
    <s v="RCS POD"/>
    <s v="Airflow sensor silicone"/>
    <s v="140040670021265"/>
    <s v="Tatfook"/>
    <s v="KUMA E-Box NZ"/>
    <s v="Silicone"/>
    <x v="1"/>
    <x v="1"/>
    <d v="2024-10-24T00:00:00"/>
    <m/>
    <n v="5.0500000000000003E-2"/>
    <n v="6.1800000000000001E-2"/>
    <n v="1.1299999999999998E-2"/>
    <n v="0"/>
    <n v="1"/>
    <n v="5.0500000000000003E-2"/>
    <n v="285720"/>
    <n v="285720"/>
    <n v="13500"/>
    <n v="10271.364000000001"/>
    <s v="Silicone TY371-60"/>
    <m/>
    <n v="0.33"/>
    <s v="Wynca"/>
    <m/>
    <m/>
    <n v="17657.495999999999"/>
    <m/>
    <n v="94.287600000000012"/>
    <m/>
  </r>
  <r>
    <x v="11"/>
    <s v="RCS POD"/>
    <s v="Key button silicone"/>
    <s v="140040670021269"/>
    <s v="Tatfook"/>
    <s v="KUMA E-Box NZ"/>
    <s v="Silicone"/>
    <x v="0"/>
    <x v="0"/>
    <m/>
    <m/>
    <n v="2.1899999999999999E-2"/>
    <n v="2.9399999999999999E-2"/>
    <n v="7.4999999999999997E-3"/>
    <n v="0"/>
    <n v="1"/>
    <n v="2.1899999999999999E-2"/>
    <n v="0"/>
    <n v="635420"/>
    <n v="9000"/>
    <n v="4234.3500000000004"/>
    <s v="Silicone TY371-60"/>
    <m/>
    <n v="0.12"/>
    <s v="Wynca"/>
    <m/>
    <m/>
    <m/>
    <m/>
    <m/>
    <m/>
  </r>
  <r>
    <x v="11"/>
    <s v="RCS POD"/>
    <s v="Key button silicone"/>
    <s v="140040670021269"/>
    <s v="Tatfook"/>
    <s v="KUMA E-Box NZ"/>
    <s v="Silicone"/>
    <x v="0"/>
    <x v="1"/>
    <m/>
    <m/>
    <n v="2.1899999999999999E-2"/>
    <n v="2.9399999999999999E-2"/>
    <n v="7.4999999999999997E-3"/>
    <n v="0"/>
    <n v="1"/>
    <n v="2.1899999999999999E-2"/>
    <n v="0"/>
    <n v="635420"/>
    <n v="9000"/>
    <n v="4234.3500000000004"/>
    <s v="Silicone TY371-60"/>
    <m/>
    <n v="0.12"/>
    <s v="Wynca"/>
    <m/>
    <m/>
    <m/>
    <m/>
    <m/>
    <m/>
  </r>
  <r>
    <x v="11"/>
    <s v="RCS POD"/>
    <s v="Key button silicone"/>
    <s v="140040670021269"/>
    <s v="Tatfook"/>
    <s v="KUMA E-Box NZ"/>
    <s v="Silicone"/>
    <x v="1"/>
    <x v="2"/>
    <d v="2024-11-09T00:00:00"/>
    <m/>
    <n v="2.1899999999999999E-2"/>
    <n v="2.9399999999999999E-2"/>
    <n v="7.4999999999999997E-3"/>
    <n v="0"/>
    <n v="1"/>
    <n v="2.1899999999999999E-2"/>
    <n v="0"/>
    <n v="635420"/>
    <n v="9000"/>
    <n v="4234.3500000000004"/>
    <s v="Silicone TY371-60"/>
    <m/>
    <n v="0.12"/>
    <s v="Wynca"/>
    <m/>
    <m/>
    <n v="0"/>
    <m/>
    <n v="0"/>
    <m/>
  </r>
  <r>
    <x v="11"/>
    <s v="RCS POD"/>
    <s v="Key button silicone"/>
    <s v="140040670021269"/>
    <s v="Tatfook"/>
    <s v="KUMA E-Box NZ"/>
    <s v="Silicone"/>
    <x v="1"/>
    <x v="3"/>
    <d v="2024-12-10T00:00:00"/>
    <m/>
    <n v="2.1899999999999999E-2"/>
    <n v="2.9399999999999999E-2"/>
    <n v="7.4999999999999997E-3"/>
    <n v="0"/>
    <n v="1"/>
    <n v="2.1899999999999999E-2"/>
    <n v="0"/>
    <n v="635420"/>
    <n v="9000"/>
    <n v="4234.3500000000004"/>
    <s v="Silicone TY371-60"/>
    <m/>
    <n v="0.12"/>
    <s v="Wynca"/>
    <m/>
    <m/>
    <n v="0"/>
    <m/>
    <n v="0"/>
    <m/>
  </r>
  <r>
    <x v="11"/>
    <s v="RCS POD"/>
    <s v="Key button silicone"/>
    <s v="140040670021269"/>
    <s v="Tatfook"/>
    <s v="KUMA E-Box NZ"/>
    <s v="Silicone"/>
    <x v="1"/>
    <x v="4"/>
    <d v="2024-11-09T00:00:00"/>
    <m/>
    <n v="2.1899999999999999E-2"/>
    <n v="2.9399999999999999E-2"/>
    <n v="7.4999999999999997E-3"/>
    <n v="0"/>
    <n v="1"/>
    <n v="2.1899999999999999E-2"/>
    <n v="0"/>
    <n v="635420"/>
    <n v="9000"/>
    <n v="4234.3500000000004"/>
    <s v="Silicone TY371-60"/>
    <m/>
    <n v="0.12"/>
    <s v="Wynca"/>
    <m/>
    <m/>
    <n v="0"/>
    <m/>
    <n v="0"/>
    <m/>
  </r>
  <r>
    <x v="11"/>
    <s v="RCS POD"/>
    <s v="Key button silicone"/>
    <s v="140040670021269"/>
    <s v="Tatfook"/>
    <s v="KUMA E-Box NZ"/>
    <s v="Silicone"/>
    <x v="1"/>
    <x v="5"/>
    <d v="2024-10-24T00:00:00"/>
    <m/>
    <n v="2.1899999999999999E-2"/>
    <n v="2.9399999999999999E-2"/>
    <n v="7.4999999999999997E-3"/>
    <n v="0"/>
    <n v="1"/>
    <n v="2.1899999999999999E-2"/>
    <n v="0"/>
    <n v="635420"/>
    <n v="9000"/>
    <n v="4234.3500000000004"/>
    <s v="Silicone TY371-60"/>
    <m/>
    <n v="0.12"/>
    <s v="Wynca"/>
    <m/>
    <m/>
    <n v="0"/>
    <m/>
    <n v="0"/>
    <m/>
  </r>
  <r>
    <x v="11"/>
    <s v="RCS POD"/>
    <s v="Key button silicone"/>
    <s v="140040670021269"/>
    <s v="Tatfook"/>
    <s v="KUMA E-Box NZ"/>
    <s v="Silicone"/>
    <x v="1"/>
    <x v="6"/>
    <d v="2024-10-24T00:00:00"/>
    <m/>
    <n v="2.1899999999999999E-2"/>
    <n v="2.9399999999999999E-2"/>
    <n v="7.4999999999999997E-3"/>
    <n v="0"/>
    <n v="1"/>
    <n v="2.1899999999999999E-2"/>
    <n v="0"/>
    <n v="635420"/>
    <n v="9000"/>
    <n v="4234.3500000000004"/>
    <s v="Silicone TY371-60"/>
    <m/>
    <n v="0.12"/>
    <s v="Wynca"/>
    <m/>
    <m/>
    <n v="0"/>
    <m/>
    <n v="0"/>
    <m/>
  </r>
  <r>
    <x v="11"/>
    <s v="RCS POD"/>
    <s v="Key button silicone"/>
    <s v="140040670021269"/>
    <s v="Tatfook"/>
    <s v="KUMA E-Box NZ"/>
    <s v="Silicone"/>
    <x v="1"/>
    <x v="7"/>
    <d v="2024-10-24T00:00:00"/>
    <m/>
    <n v="2.1899999999999999E-2"/>
    <n v="2.9399999999999999E-2"/>
    <n v="7.4999999999999997E-3"/>
    <n v="0"/>
    <n v="1"/>
    <n v="2.1899999999999999E-2"/>
    <n v="40000"/>
    <n v="635420"/>
    <n v="9000"/>
    <n v="4234.3500000000004"/>
    <s v="Silicone TY371-60"/>
    <m/>
    <n v="0.12"/>
    <s v="Wynca"/>
    <m/>
    <m/>
    <n v="1176"/>
    <m/>
    <n v="4.8"/>
    <m/>
  </r>
  <r>
    <x v="11"/>
    <s v="RCS POD"/>
    <s v="Key button silicone"/>
    <s v="140040670021269"/>
    <s v="Tatfook"/>
    <s v="KUMA E-Box NZ"/>
    <s v="Silicone"/>
    <x v="1"/>
    <x v="8"/>
    <d v="2024-10-24T00:00:00"/>
    <m/>
    <n v="2.1899999999999999E-2"/>
    <n v="2.9399999999999999E-2"/>
    <n v="7.4999999999999997E-3"/>
    <n v="0"/>
    <n v="1"/>
    <n v="2.1899999999999999E-2"/>
    <n v="66000"/>
    <n v="595420"/>
    <n v="9000"/>
    <n v="4534.3500000000004"/>
    <s v="Silicone TY371-60"/>
    <m/>
    <n v="0.12"/>
    <s v="Wynca"/>
    <m/>
    <m/>
    <n v="1940.3999999999999"/>
    <m/>
    <n v="7.92"/>
    <m/>
  </r>
  <r>
    <x v="11"/>
    <s v="RCS POD"/>
    <s v="Key button silicone"/>
    <s v="140040670021269"/>
    <s v="Tatfook"/>
    <s v="KUMA E-Box NZ"/>
    <s v="Silicone"/>
    <x v="1"/>
    <x v="9"/>
    <d v="2024-10-24T00:00:00"/>
    <m/>
    <n v="2.1899999999999999E-2"/>
    <n v="2.9399999999999999E-2"/>
    <n v="7.4999999999999997E-3"/>
    <n v="0"/>
    <n v="1"/>
    <n v="2.1899999999999999E-2"/>
    <n v="230000"/>
    <n v="529420"/>
    <n v="9000"/>
    <n v="5029.3500000000004"/>
    <s v="Silicone TY371-60"/>
    <m/>
    <n v="0.12"/>
    <s v="Wynca"/>
    <m/>
    <m/>
    <n v="6762"/>
    <m/>
    <n v="27.6"/>
    <m/>
  </r>
  <r>
    <x v="11"/>
    <s v="RCS POD"/>
    <s v="Key button silicone"/>
    <s v="140040670021269"/>
    <s v="Tatfook"/>
    <s v="KUMA E-Box NZ"/>
    <s v="Silicone"/>
    <x v="1"/>
    <x v="10"/>
    <d v="2024-10-24T00:00:00"/>
    <m/>
    <n v="2.1899999999999999E-2"/>
    <n v="2.9399999999999999E-2"/>
    <n v="7.4999999999999997E-3"/>
    <n v="0"/>
    <n v="1"/>
    <n v="2.1899999999999999E-2"/>
    <n v="0"/>
    <n v="299420"/>
    <n v="9000"/>
    <n v="6754.35"/>
    <s v="Silicone TY371-60"/>
    <m/>
    <n v="0.12"/>
    <s v="Wynca"/>
    <m/>
    <m/>
    <n v="0"/>
    <m/>
    <n v="0"/>
    <m/>
  </r>
  <r>
    <x v="11"/>
    <s v="RCS POD"/>
    <s v="Key button silicone"/>
    <s v="140040670021269"/>
    <s v="Tatfook"/>
    <s v="KUMA E-Box NZ"/>
    <s v="Silicone"/>
    <x v="1"/>
    <x v="11"/>
    <d v="2024-10-24T00:00:00"/>
    <m/>
    <n v="2.1899999999999999E-2"/>
    <n v="2.9399999999999999E-2"/>
    <n v="7.4999999999999997E-3"/>
    <n v="0"/>
    <n v="1"/>
    <n v="2.1899999999999999E-2"/>
    <n v="13700"/>
    <n v="299420"/>
    <n v="9000"/>
    <n v="6754.35"/>
    <s v="Silicone TY371-60"/>
    <m/>
    <n v="0.12"/>
    <s v="Wynca"/>
    <m/>
    <m/>
    <n v="402.78"/>
    <m/>
    <n v="1.6439999999999999"/>
    <m/>
  </r>
  <r>
    <x v="11"/>
    <s v="RCS POD"/>
    <s v="Key button silicone"/>
    <s v="140040670021269"/>
    <s v="Tatfook"/>
    <s v="KUMA E-Box NZ"/>
    <s v="Silicone"/>
    <x v="1"/>
    <x v="0"/>
    <d v="2024-10-24T00:00:00"/>
    <m/>
    <n v="2.1899999999999999E-2"/>
    <n v="2.9399999999999999E-2"/>
    <n v="7.4999999999999997E-3"/>
    <n v="0"/>
    <n v="1"/>
    <n v="2.1899999999999999E-2"/>
    <n v="0"/>
    <n v="285720"/>
    <n v="9000"/>
    <n v="6857.1"/>
    <s v="Silicone TY371-60"/>
    <m/>
    <n v="0.12"/>
    <s v="Wynca"/>
    <m/>
    <m/>
    <n v="0"/>
    <m/>
    <n v="0"/>
    <m/>
  </r>
  <r>
    <x v="11"/>
    <s v="RCS POD"/>
    <s v="Key button silicone"/>
    <s v="140040670021269"/>
    <s v="Tatfook"/>
    <s v="KUMA E-Box NZ"/>
    <s v="Silicone"/>
    <x v="1"/>
    <x v="1"/>
    <d v="2024-10-24T00:00:00"/>
    <m/>
    <n v="2.1899999999999999E-2"/>
    <n v="2.9399999999999999E-2"/>
    <n v="7.4999999999999997E-3"/>
    <n v="0"/>
    <n v="1"/>
    <n v="2.1899999999999999E-2"/>
    <n v="285720"/>
    <n v="285720"/>
    <n v="9000"/>
    <n v="6857.1"/>
    <s v="Silicone TY371-60"/>
    <m/>
    <n v="0.12"/>
    <s v="Wynca"/>
    <m/>
    <m/>
    <n v="8400.1679999999997"/>
    <m/>
    <n v="34.2864"/>
    <m/>
  </r>
  <r>
    <x v="12"/>
    <s v="MODI"/>
    <s v="DP1500-Heating holder silicone"/>
    <s v="140040353003912"/>
    <s v="Tatfook"/>
    <s v="DP1500"/>
    <s v="Silicone"/>
    <x v="1"/>
    <x v="2"/>
    <d v="2025-01-09T00:00:00"/>
    <m/>
    <n v="8.4199999999999997E-2"/>
    <n v="8.4757326661713095E-2"/>
    <n v="5.5732666171309786E-4"/>
    <n v="0"/>
    <n v="1"/>
    <n v="8.4199999999999997E-2"/>
    <n v="0"/>
    <n v="12718461"/>
    <n v="9300"/>
    <n v="2211.6625887417713"/>
    <s v="Silicone"/>
    <m/>
    <n v="0.19"/>
    <s v="New Orient"/>
    <m/>
    <m/>
    <n v="0"/>
    <m/>
    <n v="0"/>
    <m/>
  </r>
  <r>
    <x v="12"/>
    <s v="MODI"/>
    <s v="DP1500-Heating holder silicone"/>
    <s v="140040353003912"/>
    <s v="Tatfook"/>
    <s v="DP1500"/>
    <s v="Silicone"/>
    <x v="1"/>
    <x v="3"/>
    <d v="2024-12-10T00:00:00"/>
    <m/>
    <n v="8.4199999999999997E-2"/>
    <n v="8.4757326661713095E-2"/>
    <n v="5.5732666171309786E-4"/>
    <n v="0"/>
    <n v="1"/>
    <n v="8.4199999999999997E-2"/>
    <n v="0"/>
    <n v="12718461"/>
    <n v="9300"/>
    <n v="2211.6625887417713"/>
    <s v="Silicone"/>
    <m/>
    <n v="0.19"/>
    <s v="New Orient"/>
    <m/>
    <m/>
    <n v="0"/>
    <m/>
    <n v="0"/>
    <m/>
  </r>
  <r>
    <x v="12"/>
    <s v="MODI"/>
    <s v="DP1500-Heating holder silicone"/>
    <s v="140040353003912"/>
    <s v="Tatfook"/>
    <s v="DP1500"/>
    <s v="Silicone"/>
    <x v="1"/>
    <x v="4"/>
    <d v="2024-11-09T00:00:00"/>
    <m/>
    <n v="8.4199999999999997E-2"/>
    <n v="8.4757326661713095E-2"/>
    <n v="5.5732666171309786E-4"/>
    <n v="0"/>
    <n v="1"/>
    <n v="8.4199999999999997E-2"/>
    <n v="20000"/>
    <n v="12718461"/>
    <n v="9300"/>
    <n v="2211.6625887417713"/>
    <s v="Silicone"/>
    <m/>
    <n v="0.19"/>
    <s v="New Orient"/>
    <m/>
    <m/>
    <n v="1695.1465332342618"/>
    <m/>
    <n v="3.8"/>
    <m/>
  </r>
  <r>
    <x v="12"/>
    <s v="MODI"/>
    <s v="DP1500-Heating holder silicone"/>
    <s v="140040353003912"/>
    <s v="Tatfook"/>
    <s v="DP1500"/>
    <s v="Silicone"/>
    <x v="1"/>
    <x v="5"/>
    <d v="2024-10-24T00:00:00"/>
    <m/>
    <n v="8.4199999999999997E-2"/>
    <n v="8.4757326661713095E-2"/>
    <n v="5.5732666171309786E-4"/>
    <n v="0"/>
    <n v="1"/>
    <n v="8.4199999999999997E-2"/>
    <n v="140000"/>
    <n v="12698461"/>
    <n v="9300"/>
    <n v="2222.8091219760336"/>
    <s v="Silicone"/>
    <m/>
    <n v="0.19"/>
    <s v="New Orient"/>
    <m/>
    <m/>
    <n v="11866.025732639833"/>
    <m/>
    <n v="26.6"/>
    <m/>
  </r>
  <r>
    <x v="12"/>
    <s v="MODI"/>
    <s v="DP1500-Heating holder silicone"/>
    <s v="140040353003912"/>
    <s v="Tatfook"/>
    <s v="DP1500"/>
    <s v="Silicone"/>
    <x v="1"/>
    <x v="6"/>
    <d v="2024-10-24T00:00:00"/>
    <m/>
    <n v="8.4199999999999997E-2"/>
    <n v="8.4757326661713095E-2"/>
    <n v="5.5732666171309786E-4"/>
    <n v="0"/>
    <n v="1"/>
    <n v="8.4199999999999997E-2"/>
    <n v="151888"/>
    <n v="12558461"/>
    <n v="9300"/>
    <n v="2300.8348546158677"/>
    <s v="Silicone"/>
    <m/>
    <n v="0.19"/>
    <s v="New Orient"/>
    <m/>
    <m/>
    <n v="12873.620831994278"/>
    <m/>
    <n v="28.858720000000002"/>
    <m/>
  </r>
  <r>
    <x v="12"/>
    <s v="MODI"/>
    <s v="DP1500-Heating holder silicone"/>
    <s v="140040353003912"/>
    <s v="Tatfook"/>
    <s v="DP1500"/>
    <s v="Silicone"/>
    <x v="1"/>
    <x v="7"/>
    <d v="2024-10-24T00:00:00"/>
    <m/>
    <n v="8.4199999999999997E-2"/>
    <n v="8.4757326661713095E-2"/>
    <n v="5.5732666171309786E-4"/>
    <n v="0"/>
    <n v="1"/>
    <n v="8.4199999999999997E-2"/>
    <n v="0"/>
    <n v="12406573"/>
    <n v="9300"/>
    <n v="2385.4860866101462"/>
    <s v="Silicone"/>
    <m/>
    <n v="0.19"/>
    <s v="New Orient"/>
    <m/>
    <m/>
    <n v="0"/>
    <m/>
    <n v="0"/>
    <m/>
  </r>
  <r>
    <x v="12"/>
    <s v="MODI"/>
    <s v="DP1500-Heating holder silicone"/>
    <s v="140040353003912"/>
    <s v="Tatfook"/>
    <s v="DP1500"/>
    <s v="Silicone"/>
    <x v="1"/>
    <x v="8"/>
    <d v="2024-10-24T00:00:00"/>
    <m/>
    <n v="8.4199999999999997E-2"/>
    <n v="8.4757326661713095E-2"/>
    <n v="5.5732666171309786E-4"/>
    <n v="0"/>
    <n v="1"/>
    <n v="8.4199999999999997E-2"/>
    <n v="90000"/>
    <n v="12406573"/>
    <n v="9300"/>
    <n v="2385.4860866101462"/>
    <s v="Silicone"/>
    <m/>
    <n v="0.19"/>
    <s v="New Orient"/>
    <m/>
    <m/>
    <n v="7628.1593995541789"/>
    <m/>
    <n v="17.100000000000001"/>
    <m/>
  </r>
  <r>
    <x v="12"/>
    <s v="MODI"/>
    <s v="DP1500-Heating holder silicone"/>
    <s v="140040353003912"/>
    <s v="Tatfook"/>
    <s v="DP1500"/>
    <s v="Silicone"/>
    <x v="1"/>
    <x v="9"/>
    <d v="2024-10-24T00:00:00"/>
    <m/>
    <n v="8.4199999999999997E-2"/>
    <n v="8.4757326661713095E-2"/>
    <n v="5.5732666171309786E-4"/>
    <n v="0"/>
    <n v="1"/>
    <n v="8.4199999999999997E-2"/>
    <n v="56544"/>
    <n v="12316573"/>
    <n v="9300"/>
    <n v="2435.6454861643251"/>
    <s v="Silicone"/>
    <m/>
    <n v="0.19"/>
    <s v="New Orient"/>
    <m/>
    <m/>
    <n v="4792.5182787599051"/>
    <m/>
    <n v="10.743360000000001"/>
    <m/>
  </r>
  <r>
    <x v="12"/>
    <s v="MODI"/>
    <s v="DP1500-Heating holder silicone"/>
    <s v="140040353003912"/>
    <s v="Tatfook"/>
    <s v="DP1500"/>
    <s v="Silicone"/>
    <x v="1"/>
    <x v="10"/>
    <d v="2024-10-24T00:00:00"/>
    <m/>
    <n v="8.4199999999999997E-2"/>
    <n v="8.4757326661713095E-2"/>
    <n v="5.5732666171309786E-4"/>
    <n v="0"/>
    <n v="1"/>
    <n v="8.4199999999999997E-2"/>
    <n v="663164"/>
    <n v="12260029"/>
    <n v="9300"/>
    <n v="2467.1589649242305"/>
    <s v="Silicone"/>
    <m/>
    <n v="0.19"/>
    <s v="New Orient"/>
    <m/>
    <m/>
    <n v="56208.007778288302"/>
    <m/>
    <n v="126.00116"/>
    <m/>
  </r>
  <r>
    <x v="12"/>
    <s v="MODI"/>
    <s v="DP1500-Heating holder silicone"/>
    <s v="140040353003912"/>
    <s v="Tatfook"/>
    <s v="DP1500"/>
    <s v="Silicone"/>
    <x v="1"/>
    <x v="11"/>
    <d v="2024-10-24T00:00:00"/>
    <m/>
    <n v="8.4199999999999997E-2"/>
    <n v="8.4757326661713095E-2"/>
    <n v="5.5732666171309786E-4"/>
    <n v="0"/>
    <n v="1"/>
    <n v="8.4199999999999997E-2"/>
    <n v="339000"/>
    <n v="11596865"/>
    <n v="9300"/>
    <n v="2836.7579432125358"/>
    <s v="Silicone"/>
    <m/>
    <n v="0.19"/>
    <s v="New Orient"/>
    <m/>
    <m/>
    <n v="28732.733738320738"/>
    <m/>
    <n v="64.41"/>
    <m/>
  </r>
  <r>
    <x v="12"/>
    <s v="MODI"/>
    <s v="DP1500-Heating holder silicone"/>
    <s v="140040353003912"/>
    <s v="Tatfook"/>
    <s v="DP1500"/>
    <s v="Silicone"/>
    <x v="1"/>
    <x v="0"/>
    <d v="2024-10-24T00:00:00"/>
    <m/>
    <n v="8.4199999999999997E-2"/>
    <n v="8.4757326661713095E-2"/>
    <n v="5.5732666171309786E-4"/>
    <n v="0"/>
    <n v="1"/>
    <n v="8.4199999999999997E-2"/>
    <n v="112500"/>
    <n v="11257865"/>
    <n v="9300"/>
    <n v="3025.6916815332752"/>
    <s v="Silicone"/>
    <m/>
    <n v="0.19"/>
    <s v="New Orient"/>
    <m/>
    <m/>
    <n v="9535.1992494427232"/>
    <m/>
    <n v="21.375"/>
    <m/>
  </r>
  <r>
    <x v="12"/>
    <s v="MODI"/>
    <s v="DP1500-Heating holder silicone"/>
    <s v="140040353003912"/>
    <s v="Tatfook"/>
    <s v="DP1500"/>
    <s v="Silicone"/>
    <x v="1"/>
    <x v="1"/>
    <d v="2024-10-24T00:00:00"/>
    <m/>
    <n v="8.4199999999999997E-2"/>
    <n v="8.4757326661713095E-2"/>
    <n v="5.5732666171309786E-4"/>
    <n v="0"/>
    <n v="1"/>
    <n v="8.4199999999999997E-2"/>
    <n v="198170"/>
    <n v="11145365"/>
    <n v="9300"/>
    <n v="3088.3909309759993"/>
    <s v="Silicone"/>
    <m/>
    <n v="0.19"/>
    <s v="New Orient"/>
    <m/>
    <m/>
    <n v="16796.359424551683"/>
    <m/>
    <n v="37.652300000000004"/>
    <m/>
  </r>
  <r>
    <x v="12"/>
    <s v="MODI"/>
    <s v="DP1500-Heating holder silicone"/>
    <s v="140040353003912"/>
    <s v="Tatfook"/>
    <s v="DP1500"/>
    <s v="Silicone"/>
    <x v="2"/>
    <x v="2"/>
    <d v="2024-10-24T00:00:00"/>
    <m/>
    <n v="8.4199999999999997E-2"/>
    <n v="8.4757326661713095E-2"/>
    <n v="5.5732666171309786E-4"/>
    <n v="0"/>
    <n v="1"/>
    <n v="8.4199999999999997E-2"/>
    <n v="31950"/>
    <n v="10947195"/>
    <n v="9300"/>
    <n v="3198.8363555276837"/>
    <s v="Silicone"/>
    <m/>
    <n v="0.19"/>
    <s v="New Orient"/>
    <m/>
    <m/>
    <n v="2707.9965868417335"/>
    <m/>
    <n v="6.0705"/>
    <m/>
  </r>
  <r>
    <x v="12"/>
    <s v="MODI"/>
    <s v="DP1500-Heating holder silicone"/>
    <s v="140040353003912"/>
    <s v="Tatfook"/>
    <s v="DP1500"/>
    <s v="Silicone"/>
    <x v="2"/>
    <x v="3"/>
    <d v="2024-10-24T00:00:00"/>
    <m/>
    <n v="8.4199999999999997E-2"/>
    <n v="8.4757326661713095E-2"/>
    <n v="5.5732666171309786E-4"/>
    <n v="0"/>
    <n v="1"/>
    <n v="8.4199999999999997E-2"/>
    <n v="350314"/>
    <n v="10915245"/>
    <n v="9300"/>
    <n v="3216.6429423694171"/>
    <s v="Silicone"/>
    <m/>
    <n v="0.19"/>
    <s v="New Orient"/>
    <m/>
    <m/>
    <n v="29691.678132171361"/>
    <m/>
    <n v="66.559660000000008"/>
    <m/>
  </r>
  <r>
    <x v="12"/>
    <s v="MODI"/>
    <s v="DP1500-Heating holder silicone"/>
    <s v="140040353003912"/>
    <s v="Tatfook"/>
    <s v="DP1500"/>
    <s v="Silicone"/>
    <x v="2"/>
    <x v="4"/>
    <d v="2024-10-24T00:00:00"/>
    <m/>
    <n v="8.4199999999999997E-2"/>
    <n v="8.4757326661713095E-2"/>
    <n v="5.5732666171309786E-4"/>
    <n v="0"/>
    <n v="1"/>
    <n v="8.4199999999999997E-2"/>
    <n v="85500"/>
    <n v="10564931"/>
    <n v="9300"/>
    <n v="3411.8822745407797"/>
    <s v="Silicone"/>
    <m/>
    <n v="0.19"/>
    <s v="New Orient"/>
    <m/>
    <m/>
    <n v="7246.7514295764695"/>
    <m/>
    <n v="16.245000000000001"/>
    <m/>
  </r>
  <r>
    <x v="12"/>
    <s v="MODI"/>
    <s v="DP1500-Heating holder silicone"/>
    <s v="140040353003912"/>
    <s v="Tatfook"/>
    <s v="DP1500"/>
    <s v="Silicone"/>
    <x v="2"/>
    <x v="5"/>
    <d v="2024-10-24T00:00:00"/>
    <m/>
    <n v="8.4199999999999997E-2"/>
    <n v="8.4757326661713095E-2"/>
    <n v="5.5732666171309786E-4"/>
    <n v="0"/>
    <n v="1"/>
    <n v="8.4199999999999997E-2"/>
    <n v="861411"/>
    <n v="10479431"/>
    <n v="9300"/>
    <n v="3459.5337041172488"/>
    <s v="Silicone"/>
    <m/>
    <n v="0.19"/>
    <s v="New Orient"/>
    <m/>
    <m/>
    <n v="73010.893516992932"/>
    <m/>
    <n v="163.66809000000001"/>
    <m/>
  </r>
  <r>
    <x v="12"/>
    <s v="MODI"/>
    <s v="DP1500-Heating holder silicone"/>
    <s v="140040353003912"/>
    <s v="Tatfook"/>
    <s v="DP1500"/>
    <s v="Silicone"/>
    <x v="2"/>
    <x v="6"/>
    <d v="2024-10-24T00:00:00"/>
    <m/>
    <n v="8.4199999999999997E-2"/>
    <n v="8.4757326661713095E-2"/>
    <n v="5.5732666171309786E-4"/>
    <n v="0"/>
    <n v="1"/>
    <n v="8.4199999999999997E-2"/>
    <n v="209200"/>
    <n v="9618020"/>
    <n v="9300"/>
    <n v="3939.6210211101907"/>
    <s v="Silicone"/>
    <m/>
    <n v="0.19"/>
    <s v="New Orient"/>
    <m/>
    <m/>
    <n v="17731.23273763038"/>
    <m/>
    <n v="39.747999999999998"/>
    <m/>
  </r>
  <r>
    <x v="12"/>
    <s v="MODI"/>
    <s v="DP1500-Heating holder silicone"/>
    <s v="140040353003912"/>
    <s v="Tatfook"/>
    <s v="DP1500"/>
    <s v="Silicone"/>
    <x v="2"/>
    <x v="7"/>
    <d v="2024-10-24T00:00:00"/>
    <m/>
    <n v="8.4199999999999997E-2"/>
    <n v="8.4757326661713095E-2"/>
    <n v="5.5732666171309786E-4"/>
    <n v="0"/>
    <n v="1"/>
    <n v="8.4199999999999997E-2"/>
    <n v="573700"/>
    <n v="9408820"/>
    <n v="9300"/>
    <n v="4056.2137587405705"/>
    <s v="Silicone"/>
    <m/>
    <n v="0.19"/>
    <s v="New Orient"/>
    <m/>
    <m/>
    <n v="48625.278305824802"/>
    <m/>
    <n v="109.003"/>
    <m/>
  </r>
  <r>
    <x v="12"/>
    <s v="MODI"/>
    <s v="DP1500-Heating holder silicone"/>
    <s v="140040353003912"/>
    <s v="Tatfook"/>
    <s v="DP1500"/>
    <s v="Silicone"/>
    <x v="2"/>
    <x v="8"/>
    <d v="2024-10-24T00:00:00"/>
    <m/>
    <n v="8.4199999999999997E-2"/>
    <n v="8.4757326661713095E-2"/>
    <n v="5.5732666171309786E-4"/>
    <n v="0"/>
    <n v="1"/>
    <n v="8.4199999999999997E-2"/>
    <n v="311800"/>
    <n v="8835120"/>
    <n v="9300"/>
    <n v="4375.9520645653747"/>
    <s v="Silicone"/>
    <m/>
    <n v="0.19"/>
    <s v="New Orient"/>
    <m/>
    <m/>
    <n v="26427.334453122145"/>
    <m/>
    <n v="59.241999999999997"/>
    <m/>
  </r>
  <r>
    <x v="12"/>
    <s v="MODI"/>
    <s v="DP1500-Heating holder silicone"/>
    <s v="140040353003912"/>
    <s v="Tatfook"/>
    <s v="DP1500"/>
    <s v="Silicone"/>
    <x v="2"/>
    <x v="9"/>
    <d v="2024-10-24T00:00:00"/>
    <m/>
    <n v="8.4199999999999997E-2"/>
    <n v="8.4757326661713095E-2"/>
    <n v="5.5732666171309786E-4"/>
    <n v="0"/>
    <n v="1"/>
    <n v="8.4199999999999997E-2"/>
    <n v="472200"/>
    <n v="8523320"/>
    <n v="9300"/>
    <n v="4549.7265176875189"/>
    <s v="Silicone"/>
    <m/>
    <n v="0.19"/>
    <s v="New Orient"/>
    <m/>
    <m/>
    <n v="40022.40964966092"/>
    <m/>
    <n v="89.718000000000004"/>
    <m/>
  </r>
  <r>
    <x v="12"/>
    <s v="MODI"/>
    <s v="DP1500-Heating holder silicone"/>
    <s v="140040353003912"/>
    <s v="Tatfook"/>
    <s v="DP1500"/>
    <s v="Silicone"/>
    <x v="2"/>
    <x v="10"/>
    <d v="2024-10-24T00:00:00"/>
    <m/>
    <n v="8.4199999999999997E-2"/>
    <n v="8.4757326661713095E-2"/>
    <n v="5.5732666171309786E-4"/>
    <n v="0"/>
    <n v="1"/>
    <n v="8.4199999999999997E-2"/>
    <n v="350000"/>
    <n v="8051120"/>
    <n v="9300"/>
    <n v="4812.8961673484437"/>
    <s v="Silicone"/>
    <m/>
    <n v="0.19"/>
    <s v="New Orient"/>
    <m/>
    <m/>
    <n v="29665.064331599584"/>
    <m/>
    <n v="66.5"/>
    <m/>
  </r>
  <r>
    <x v="12"/>
    <s v="MODI"/>
    <s v="DP1500-Heating holder silicone"/>
    <s v="140040353003912"/>
    <s v="Tatfook"/>
    <s v="DP1500"/>
    <s v="Silicone"/>
    <x v="2"/>
    <x v="11"/>
    <d v="2024-10-24T00:00:00"/>
    <m/>
    <n v="8.4199999999999997E-2"/>
    <n v="8.4757326661713095E-2"/>
    <n v="5.5732666171309786E-4"/>
    <n v="0"/>
    <n v="1"/>
    <n v="8.4199999999999997E-2"/>
    <n v="780700"/>
    <n v="7701120"/>
    <n v="9300"/>
    <n v="5007.9604989480276"/>
    <s v="Silicone"/>
    <m/>
    <n v="0.19"/>
    <s v="New Orient"/>
    <m/>
    <m/>
    <n v="66170.044924799411"/>
    <m/>
    <n v="148.333"/>
    <m/>
  </r>
  <r>
    <x v="12"/>
    <s v="MODI"/>
    <s v="DP1500-Heating holder silicone"/>
    <s v="140040353003912"/>
    <s v="Tatfook"/>
    <s v="DP1500"/>
    <s v="Silicone"/>
    <x v="2"/>
    <x v="0"/>
    <d v="2024-10-24T00:00:00"/>
    <m/>
    <n v="8.4199999999999997E-2"/>
    <n v="8.4757326661713095E-2"/>
    <n v="5.5732666171309786E-4"/>
    <n v="0"/>
    <n v="1"/>
    <n v="8.4199999999999997E-2"/>
    <n v="713420"/>
    <n v="6920420"/>
    <n v="9300"/>
    <n v="5443.0654237474428"/>
    <s v="Silicone"/>
    <m/>
    <n v="0.19"/>
    <s v="New Orient"/>
    <m/>
    <m/>
    <n v="60467.571986999355"/>
    <m/>
    <n v="135.54979999999998"/>
    <m/>
  </r>
  <r>
    <x v="12"/>
    <s v="MODI"/>
    <s v="DP1500-Heating holder silicone"/>
    <s v="140040353003912"/>
    <s v="Tatfook"/>
    <s v="DP1500"/>
    <s v="Silicone"/>
    <x v="2"/>
    <x v="1"/>
    <d v="2024-10-24T00:00:00"/>
    <m/>
    <n v="8.4199999999999997E-2"/>
    <n v="8.4757326661713095E-2"/>
    <n v="5.5732666171309786E-4"/>
    <n v="0"/>
    <n v="1"/>
    <n v="8.4199999999999997E-2"/>
    <n v="2790000"/>
    <n v="6207000"/>
    <n v="9300"/>
    <n v="5840.6734107468019"/>
    <s v="Silicone"/>
    <m/>
    <n v="0.19"/>
    <s v="New Orient"/>
    <m/>
    <m/>
    <n v="236472.94138617953"/>
    <m/>
    <n v="530.1"/>
    <m/>
  </r>
  <r>
    <x v="12"/>
    <s v="MODI"/>
    <s v="DP1500-Heating holder silicone"/>
    <s v="140040353003912"/>
    <s v="Tatfook"/>
    <s v="DP1500"/>
    <s v="Silicone"/>
    <x v="4"/>
    <x v="2"/>
    <d v="2024-10-24T00:00:00"/>
    <m/>
    <n v="8.4199999999999997E-2"/>
    <n v="8.4757326661713095E-2"/>
    <n v="5.5732666171309786E-4"/>
    <n v="0"/>
    <n v="1"/>
    <n v="8.4199999999999997E-2"/>
    <n v="1990000"/>
    <n v="3417000"/>
    <n v="9300"/>
    <n v="7395.6147969263448"/>
    <s v="Silicone"/>
    <m/>
    <n v="0.19"/>
    <s v="New Orient"/>
    <m/>
    <m/>
    <n v="168667.08005680906"/>
    <m/>
    <n v="378.1"/>
    <m/>
  </r>
  <r>
    <x v="12"/>
    <s v="MODI"/>
    <s v="DP1500-Heating holder silicone"/>
    <s v="140040353003912"/>
    <s v="Tatfook"/>
    <s v="DP1500"/>
    <s v="Silicone"/>
    <x v="4"/>
    <x v="3"/>
    <d v="2024-10-24T00:00:00"/>
    <m/>
    <n v="8.4199999999999997E-2"/>
    <n v="8.4757326661713095E-2"/>
    <n v="5.5732666171309786E-4"/>
    <n v="0"/>
    <n v="1"/>
    <n v="8.4199999999999997E-2"/>
    <n v="1427000"/>
    <n v="1427000"/>
    <n v="9300"/>
    <n v="8504.6948537354092"/>
    <s v="Silicone"/>
    <m/>
    <n v="0.19"/>
    <s v="New Orient"/>
    <m/>
    <m/>
    <n v="120948.70514626459"/>
    <m/>
    <n v="271.13"/>
    <m/>
  </r>
  <r>
    <x v="12"/>
    <s v="MODI"/>
    <s v="DP1500-PTC--Airflow silicone"/>
    <s v="140040660001513"/>
    <s v="Tatfook"/>
    <s v="DP1500"/>
    <s v="Silicone"/>
    <x v="1"/>
    <x v="2"/>
    <d v="2025-01-09T00:00:00"/>
    <m/>
    <n v="7.3200000000000001E-2"/>
    <n v="7.3706525242518098E-2"/>
    <n v="5.0652524251809661E-4"/>
    <n v="0"/>
    <n v="1"/>
    <n v="7.3200000000000001E-2"/>
    <n v="0"/>
    <n v="12722057"/>
    <n v="43238"/>
    <n v="36793.956992745952"/>
    <s v="Silicone"/>
    <m/>
    <n v="0.19"/>
    <s v="New Orient"/>
    <m/>
    <m/>
    <n v="0"/>
    <m/>
    <n v="0"/>
    <m/>
  </r>
  <r>
    <x v="12"/>
    <s v="MODI"/>
    <s v="DP1500-PTC--Airflow silicone"/>
    <s v="140040660001513"/>
    <s v="Tatfook"/>
    <s v="DP1500"/>
    <s v="Silicone"/>
    <x v="1"/>
    <x v="3"/>
    <d v="2024-12-10T00:00:00"/>
    <m/>
    <n v="7.3200000000000001E-2"/>
    <n v="7.3706525242518098E-2"/>
    <n v="5.0652524251809661E-4"/>
    <n v="0"/>
    <n v="1"/>
    <n v="7.3200000000000001E-2"/>
    <n v="0"/>
    <n v="12722057"/>
    <n v="43238"/>
    <n v="36793.956992745952"/>
    <s v="Silicone"/>
    <m/>
    <n v="0.19"/>
    <s v="New Orient"/>
    <m/>
    <m/>
    <n v="0"/>
    <m/>
    <n v="0"/>
    <m/>
  </r>
  <r>
    <x v="12"/>
    <s v="MODI"/>
    <s v="DP1500-PTC--Airflow silicone"/>
    <s v="140040660001513"/>
    <s v="Tatfook"/>
    <s v="DP1500"/>
    <s v="Silicone"/>
    <x v="1"/>
    <x v="4"/>
    <d v="2024-11-09T00:00:00"/>
    <m/>
    <n v="7.3200000000000001E-2"/>
    <n v="7.3706525242518098E-2"/>
    <n v="5.0652524251809661E-4"/>
    <n v="0"/>
    <n v="1"/>
    <n v="7.3200000000000001E-2"/>
    <n v="20000"/>
    <n v="12722057"/>
    <n v="43238"/>
    <n v="36793.956992745952"/>
    <s v="Silicone"/>
    <m/>
    <n v="0.19"/>
    <s v="New Orient"/>
    <m/>
    <m/>
    <n v="1474.1305048503621"/>
    <m/>
    <n v="3.8"/>
    <m/>
  </r>
  <r>
    <x v="12"/>
    <s v="MODI"/>
    <s v="DP1500-PTC--Airflow silicone"/>
    <s v="140040660001513"/>
    <s v="Tatfook"/>
    <s v="DP1500"/>
    <s v="Silicone"/>
    <x v="1"/>
    <x v="5"/>
    <d v="2024-10-24T00:00:00"/>
    <m/>
    <n v="7.3200000000000001E-2"/>
    <n v="7.3706525242518098E-2"/>
    <n v="5.0652524251809661E-4"/>
    <n v="0"/>
    <n v="1"/>
    <n v="7.3200000000000001E-2"/>
    <n v="140000"/>
    <n v="12702057"/>
    <n v="43238"/>
    <n v="36804.087497596316"/>
    <s v="Silicone"/>
    <m/>
    <n v="1.47"/>
    <s v="New Orient"/>
    <m/>
    <m/>
    <n v="10318.913533952533"/>
    <m/>
    <n v="205.8"/>
    <m/>
  </r>
  <r>
    <x v="12"/>
    <s v="MODI"/>
    <s v="DP1500-PTC--Airflow silicone"/>
    <s v="140040660001513"/>
    <s v="Tatfook"/>
    <s v="DP1500"/>
    <s v="Silicone"/>
    <x v="1"/>
    <x v="6"/>
    <d v="2024-10-24T00:00:00"/>
    <m/>
    <n v="7.3200000000000001E-2"/>
    <n v="7.3706525242518098E-2"/>
    <n v="5.0652524251809661E-4"/>
    <n v="0"/>
    <n v="1"/>
    <n v="7.3200000000000001E-2"/>
    <n v="140388"/>
    <n v="12562057"/>
    <n v="43238"/>
    <n v="36875.001031548847"/>
    <s v="Silicone"/>
    <m/>
    <n v="1.47"/>
    <s v="New Orient"/>
    <m/>
    <m/>
    <n v="10347.511665746631"/>
    <m/>
    <n v="206.37035999999998"/>
    <m/>
  </r>
  <r>
    <x v="12"/>
    <s v="MODI"/>
    <s v="DP1500-PTC--Airflow silicone"/>
    <s v="140040660001513"/>
    <s v="Tatfook"/>
    <s v="DP1500"/>
    <s v="Silicone"/>
    <x v="1"/>
    <x v="7"/>
    <d v="2024-10-24T00:00:00"/>
    <m/>
    <n v="7.3200000000000001E-2"/>
    <n v="7.3706525242518098E-2"/>
    <n v="5.0652524251809661E-4"/>
    <n v="0"/>
    <n v="1"/>
    <n v="7.3200000000000001E-2"/>
    <n v="0"/>
    <n v="12421669"/>
    <n v="43238"/>
    <n v="36946.111097295478"/>
    <s v="Silicone"/>
    <m/>
    <n v="1.47"/>
    <s v="New Orient"/>
    <m/>
    <m/>
    <n v="0"/>
    <m/>
    <n v="0"/>
    <m/>
  </r>
  <r>
    <x v="12"/>
    <s v="MODI"/>
    <s v="DP1500-PTC--Airflow silicone"/>
    <s v="140040660001513"/>
    <s v="Tatfook"/>
    <s v="DP1500"/>
    <s v="Silicone"/>
    <x v="1"/>
    <x v="8"/>
    <d v="2024-10-24T00:00:00"/>
    <m/>
    <n v="7.3200000000000001E-2"/>
    <n v="7.3706525242518098E-2"/>
    <n v="5.0652524251809661E-4"/>
    <n v="0"/>
    <n v="1"/>
    <n v="7.3200000000000001E-2"/>
    <n v="70000"/>
    <n v="12421669"/>
    <n v="43238"/>
    <n v="36946.111097295478"/>
    <s v="Silicone"/>
    <m/>
    <n v="1.47"/>
    <s v="New Orient"/>
    <m/>
    <m/>
    <n v="5159.4567669762664"/>
    <m/>
    <n v="102.9"/>
    <m/>
  </r>
  <r>
    <x v="12"/>
    <s v="MODI"/>
    <s v="DP1500-PTC--Airflow silicone"/>
    <s v="140040660001513"/>
    <s v="Tatfook"/>
    <s v="DP1500"/>
    <s v="Silicone"/>
    <x v="1"/>
    <x v="9"/>
    <d v="2024-10-24T00:00:00"/>
    <m/>
    <n v="7.3200000000000001E-2"/>
    <n v="7.3706525242518098E-2"/>
    <n v="5.0652524251809661E-4"/>
    <n v="0"/>
    <n v="1"/>
    <n v="7.3200000000000001E-2"/>
    <n v="55476"/>
    <n v="12351669"/>
    <n v="43238"/>
    <n v="36981.567864271747"/>
    <s v="Silicone"/>
    <m/>
    <n v="1.47"/>
    <s v="New Orient"/>
    <m/>
    <m/>
    <n v="4088.9431943539339"/>
    <m/>
    <n v="81.549720000000008"/>
    <m/>
  </r>
  <r>
    <x v="12"/>
    <s v="MODI"/>
    <s v="DP1500-PTC--Airflow silicone"/>
    <s v="140040660001513"/>
    <s v="Tatfook"/>
    <s v="DP1500"/>
    <s v="Silicone"/>
    <x v="1"/>
    <x v="10"/>
    <d v="2024-10-24T00:00:00"/>
    <m/>
    <n v="7.3200000000000001E-2"/>
    <n v="7.3706525242518098E-2"/>
    <n v="5.0652524251809661E-4"/>
    <n v="0"/>
    <n v="1"/>
    <n v="7.3200000000000001E-2"/>
    <n v="662129"/>
    <n v="12296193"/>
    <n v="43238"/>
    <n v="37009.667858625675"/>
    <s v="Silicone"/>
    <m/>
    <n v="1.47"/>
    <s v="New Orient"/>
    <m/>
    <m/>
    <n v="48803.227852303266"/>
    <m/>
    <n v="973.32962999999995"/>
    <m/>
  </r>
  <r>
    <x v="12"/>
    <s v="MODI"/>
    <s v="DP1500-PTC--Airflow silicone"/>
    <s v="140040660001513"/>
    <s v="Tatfook"/>
    <s v="DP1500"/>
    <s v="Silicone"/>
    <x v="1"/>
    <x v="11"/>
    <d v="2024-10-24T00:00:00"/>
    <m/>
    <n v="7.3200000000000001E-2"/>
    <n v="7.3706525242518098E-2"/>
    <n v="5.0652524251809661E-4"/>
    <n v="0"/>
    <n v="1"/>
    <n v="7.3200000000000001E-2"/>
    <n v="339000"/>
    <n v="11634064"/>
    <n v="43238"/>
    <n v="37345.052910928942"/>
    <s v="Silicone"/>
    <m/>
    <n v="1.47"/>
    <s v="New Orient"/>
    <m/>
    <m/>
    <n v="24986.512057213637"/>
    <m/>
    <n v="498.33"/>
    <m/>
  </r>
  <r>
    <x v="12"/>
    <s v="MODI"/>
    <s v="DP1500-PTC--Airflow silicone"/>
    <s v="140040660001513"/>
    <s v="Tatfook"/>
    <s v="DP1500"/>
    <s v="Silicone"/>
    <x v="1"/>
    <x v="0"/>
    <d v="2024-10-24T00:00:00"/>
    <m/>
    <n v="7.3200000000000001E-2"/>
    <n v="7.3706525242518098E-2"/>
    <n v="5.0652524251809661E-4"/>
    <n v="0"/>
    <n v="1"/>
    <n v="7.3200000000000001E-2"/>
    <n v="112500"/>
    <n v="11295064"/>
    <n v="43238"/>
    <n v="37516.764968142576"/>
    <s v="Silicone"/>
    <m/>
    <n v="1.47"/>
    <s v="New Orient"/>
    <m/>
    <m/>
    <n v="8291.9840897832855"/>
    <m/>
    <n v="165.375"/>
    <m/>
  </r>
  <r>
    <x v="12"/>
    <s v="MODI"/>
    <s v="DP1500-PTC--Airflow silicone"/>
    <s v="140040660001513"/>
    <s v="Tatfook"/>
    <s v="DP1500"/>
    <s v="Silicone"/>
    <x v="1"/>
    <x v="1"/>
    <d v="2024-10-24T00:00:00"/>
    <m/>
    <n v="7.3200000000000001E-2"/>
    <n v="7.3706525242518098E-2"/>
    <n v="5.0652524251809661E-4"/>
    <n v="0"/>
    <n v="1"/>
    <n v="7.3200000000000001E-2"/>
    <n v="201019"/>
    <n v="11182564"/>
    <n v="43238"/>
    <n v="37573.749057925867"/>
    <s v="Silicone"/>
    <m/>
    <n v="1.47"/>
    <s v="New Orient"/>
    <m/>
    <m/>
    <n v="14816.411997725745"/>
    <m/>
    <n v="295.49793"/>
    <m/>
  </r>
  <r>
    <x v="12"/>
    <s v="MODI"/>
    <s v="DP1500-PTC--Airflow silicone"/>
    <s v="140040660001513"/>
    <s v="Tatfook"/>
    <s v="DP1500"/>
    <s v="Silicone"/>
    <x v="2"/>
    <x v="2"/>
    <d v="2024-10-24T00:00:00"/>
    <m/>
    <n v="7.3200000000000001E-2"/>
    <n v="7.3706525242518098E-2"/>
    <n v="5.0652524251809661E-4"/>
    <n v="0"/>
    <n v="1"/>
    <n v="7.3200000000000001E-2"/>
    <n v="31500"/>
    <n v="10981545"/>
    <n v="43238"/>
    <n v="37675.570255651612"/>
    <s v="Silicone"/>
    <m/>
    <n v="1.47"/>
    <s v="New Orient"/>
    <m/>
    <m/>
    <n v="2321.75554513932"/>
    <m/>
    <n v="46.305"/>
    <m/>
  </r>
  <r>
    <x v="12"/>
    <s v="MODI"/>
    <s v="DP1500-PTC--Airflow silicone"/>
    <s v="140040660001513"/>
    <s v="Tatfook"/>
    <s v="DP1500"/>
    <s v="Silicone"/>
    <x v="2"/>
    <x v="3"/>
    <d v="2024-10-24T00:00:00"/>
    <m/>
    <n v="7.3200000000000001E-2"/>
    <n v="7.3706525242518098E-2"/>
    <n v="5.0652524251809661E-4"/>
    <n v="0"/>
    <n v="1"/>
    <n v="7.3200000000000001E-2"/>
    <n v="345814"/>
    <n v="10950045"/>
    <n v="43238"/>
    <n v="37691.525800790929"/>
    <s v="Silicone"/>
    <m/>
    <n v="1.47"/>
    <s v="New Orient"/>
    <m/>
    <m/>
    <n v="25488.748320216153"/>
    <m/>
    <n v="508.34658000000002"/>
    <m/>
  </r>
  <r>
    <x v="12"/>
    <s v="MODI"/>
    <s v="DP1500-PTC--Airflow silicone"/>
    <s v="140040660001513"/>
    <s v="Tatfook"/>
    <s v="DP1500"/>
    <s v="Silicone"/>
    <x v="2"/>
    <x v="4"/>
    <d v="2024-10-24T00:00:00"/>
    <m/>
    <n v="7.3200000000000001E-2"/>
    <n v="7.3706525242518098E-2"/>
    <n v="5.0652524251809661E-4"/>
    <n v="0"/>
    <n v="1"/>
    <n v="7.3200000000000001E-2"/>
    <n v="85500"/>
    <n v="10604231"/>
    <n v="43238"/>
    <n v="37866.689321007085"/>
    <s v="Silicone"/>
    <m/>
    <n v="1.47"/>
    <s v="New Orient"/>
    <m/>
    <m/>
    <n v="6301.9079082352973"/>
    <m/>
    <n v="125.685"/>
    <m/>
  </r>
  <r>
    <x v="12"/>
    <s v="MODI"/>
    <s v="DP1500-PTC--Airflow silicone"/>
    <s v="140040660001513"/>
    <s v="Tatfook"/>
    <s v="DP1500"/>
    <s v="Silicone"/>
    <x v="2"/>
    <x v="5"/>
    <d v="2024-10-24T00:00:00"/>
    <m/>
    <n v="7.3200000000000001E-2"/>
    <n v="7.3706525242518098E-2"/>
    <n v="5.0652524251809661E-4"/>
    <n v="0"/>
    <n v="1"/>
    <n v="7.3200000000000001E-2"/>
    <n v="769421"/>
    <n v="10518731"/>
    <n v="43238"/>
    <n v="37909.997229242377"/>
    <s v="Silicone"/>
    <m/>
    <n v="1.47"/>
    <s v="New Orient"/>
    <m/>
    <m/>
    <n v="56711.348358623516"/>
    <m/>
    <n v="1131.0488699999999"/>
    <m/>
  </r>
  <r>
    <x v="12"/>
    <s v="MODI"/>
    <s v="DP1500-PTC--Airflow silicone"/>
    <s v="140040660001513"/>
    <s v="Tatfook"/>
    <s v="DP1500"/>
    <s v="Silicone"/>
    <x v="2"/>
    <x v="6"/>
    <d v="2024-10-24T00:00:00"/>
    <m/>
    <n v="7.3200000000000001E-2"/>
    <n v="7.3706525242518098E-2"/>
    <n v="5.0652524251809661E-4"/>
    <n v="0"/>
    <n v="1"/>
    <n v="7.3200000000000001E-2"/>
    <n v="220300"/>
    <n v="9749310"/>
    <n v="43238"/>
    <n v="38299.728387865893"/>
    <s v="Silicone"/>
    <m/>
    <n v="1.47"/>
    <s v="New Orient"/>
    <m/>
    <m/>
    <n v="16237.547510926737"/>
    <m/>
    <n v="323.84100000000001"/>
    <m/>
  </r>
  <r>
    <x v="12"/>
    <s v="MODI"/>
    <s v="DP1500-PTC--Airflow silicone"/>
    <s v="140040660001513"/>
    <s v="Tatfook"/>
    <s v="DP1500"/>
    <s v="Silicone"/>
    <x v="2"/>
    <x v="7"/>
    <d v="2024-10-24T00:00:00"/>
    <m/>
    <n v="7.3200000000000001E-2"/>
    <n v="7.3706525242518098E-2"/>
    <n v="5.0652524251809661E-4"/>
    <n v="0"/>
    <n v="1"/>
    <n v="7.3200000000000001E-2"/>
    <n v="764500"/>
    <n v="9529010"/>
    <n v="43238"/>
    <n v="38411.315898792629"/>
    <s v="Silicone"/>
    <m/>
    <n v="1.47"/>
    <s v="New Orient"/>
    <m/>
    <m/>
    <n v="56348.638547905088"/>
    <m/>
    <n v="1123.8150000000001"/>
    <m/>
  </r>
  <r>
    <x v="12"/>
    <s v="MODI"/>
    <s v="DP1500-PTC--Airflow silicone"/>
    <s v="140040660001513"/>
    <s v="Tatfook"/>
    <s v="DP1500"/>
    <s v="Silicone"/>
    <x v="2"/>
    <x v="8"/>
    <d v="2024-10-24T00:00:00"/>
    <m/>
    <n v="7.3200000000000001E-2"/>
    <n v="7.3706525242518098E-2"/>
    <n v="5.0652524251809661E-4"/>
    <n v="0"/>
    <n v="1"/>
    <n v="7.3200000000000001E-2"/>
    <n v="340300"/>
    <n v="8764510"/>
    <n v="43238"/>
    <n v="38798.554446697715"/>
    <s v="Silicone"/>
    <m/>
    <n v="1.47"/>
    <s v="New Orient"/>
    <m/>
    <m/>
    <n v="25082.33054002891"/>
    <m/>
    <n v="500.24099999999999"/>
    <m/>
  </r>
  <r>
    <x v="12"/>
    <s v="MODI"/>
    <s v="DP1500-PTC--Airflow silicone"/>
    <s v="140040660001513"/>
    <s v="Tatfook"/>
    <s v="DP1500"/>
    <s v="Silicone"/>
    <x v="2"/>
    <x v="9"/>
    <d v="2024-10-24T00:00:00"/>
    <m/>
    <n v="7.3200000000000001E-2"/>
    <n v="7.3706525242518098E-2"/>
    <n v="5.0652524251809661E-4"/>
    <n v="0"/>
    <n v="1"/>
    <n v="7.3200000000000001E-2"/>
    <n v="430400"/>
    <n v="8424210"/>
    <n v="43238"/>
    <n v="38970.924986726626"/>
    <s v="Silicone"/>
    <m/>
    <n v="1.47"/>
    <s v="New Orient"/>
    <m/>
    <m/>
    <n v="31723.288464379788"/>
    <m/>
    <n v="632.68799999999999"/>
    <m/>
  </r>
  <r>
    <x v="12"/>
    <s v="MODI"/>
    <s v="DP1500-PTC--Airflow silicone"/>
    <s v="140040660001513"/>
    <s v="Tatfook"/>
    <s v="DP1500"/>
    <s v="Silicone"/>
    <x v="2"/>
    <x v="10"/>
    <d v="2024-10-24T00:00:00"/>
    <m/>
    <n v="7.3200000000000001E-2"/>
    <n v="7.3706525242518098E-2"/>
    <n v="5.0652524251809661E-4"/>
    <n v="0"/>
    <n v="1"/>
    <n v="7.3200000000000001E-2"/>
    <n v="330000"/>
    <n v="7993810"/>
    <n v="43238"/>
    <n v="39188.933451106415"/>
    <s v="Silicone"/>
    <m/>
    <n v="1.47"/>
    <s v="New Orient"/>
    <m/>
    <m/>
    <n v="24323.153330030971"/>
    <m/>
    <n v="485.1"/>
    <m/>
  </r>
  <r>
    <x v="12"/>
    <s v="MODI"/>
    <s v="DP1500-PTC--Airflow silicone"/>
    <s v="140040660001513"/>
    <s v="Tatfook"/>
    <s v="DP1500"/>
    <s v="Silicone"/>
    <x v="2"/>
    <x v="11"/>
    <d v="2024-10-24T00:00:00"/>
    <m/>
    <n v="7.3200000000000001E-2"/>
    <n v="7.3706525242518098E-2"/>
    <n v="5.0652524251809661E-4"/>
    <n v="0"/>
    <n v="1"/>
    <n v="7.3200000000000001E-2"/>
    <n v="818100"/>
    <n v="7663810"/>
    <n v="43238"/>
    <n v="39356.086781137383"/>
    <s v="Silicone"/>
    <m/>
    <n v="1.47"/>
    <s v="New Orient"/>
    <m/>
    <m/>
    <n v="60299.308300904057"/>
    <m/>
    <n v="1202.607"/>
    <m/>
  </r>
  <r>
    <x v="12"/>
    <s v="MODI"/>
    <s v="DP1500-PTC--Airflow silicone"/>
    <s v="140040660001513"/>
    <s v="Tatfook"/>
    <s v="DP1500"/>
    <s v="Silicone"/>
    <x v="2"/>
    <x v="0"/>
    <d v="2024-10-24T00:00:00"/>
    <m/>
    <n v="7.3200000000000001E-2"/>
    <n v="7.3706525242518098E-2"/>
    <n v="5.0652524251809661E-4"/>
    <n v="0"/>
    <n v="1"/>
    <n v="7.3200000000000001E-2"/>
    <n v="645710"/>
    <n v="6845710"/>
    <n v="43238"/>
    <n v="39770.475082041441"/>
    <s v="Silicone"/>
    <m/>
    <n v="1.47"/>
    <s v="New Orient"/>
    <m/>
    <m/>
    <n v="47593.04041434636"/>
    <m/>
    <n v="949.19369999999992"/>
    <m/>
  </r>
  <r>
    <x v="12"/>
    <s v="MODI"/>
    <s v="DP1500-PTC--Airflow silicone"/>
    <s v="140040660001513"/>
    <s v="Tatfook"/>
    <s v="DP1500"/>
    <s v="Silicone"/>
    <x v="2"/>
    <x v="1"/>
    <d v="2024-10-24T00:00:00"/>
    <m/>
    <n v="7.3200000000000001E-2"/>
    <n v="7.3706525242518098E-2"/>
    <n v="5.0652524251809661E-4"/>
    <n v="0"/>
    <n v="1"/>
    <n v="7.3200000000000001E-2"/>
    <n v="2790000"/>
    <n v="6200000"/>
    <n v="43238"/>
    <n v="40097.5434963878"/>
    <s v="Silicone"/>
    <m/>
    <n v="1.47"/>
    <s v="New Orient"/>
    <m/>
    <m/>
    <n v="205641.2054266255"/>
    <m/>
    <n v="4101.3"/>
    <m/>
  </r>
  <r>
    <x v="12"/>
    <s v="MODI"/>
    <s v="DP1500-PTC--Airflow silicone"/>
    <s v="140040660001513"/>
    <s v="Tatfook"/>
    <s v="DP1500"/>
    <s v="Silicone"/>
    <x v="4"/>
    <x v="2"/>
    <d v="2024-10-24T00:00:00"/>
    <m/>
    <n v="7.3200000000000001E-2"/>
    <n v="7.3706525242518098E-2"/>
    <n v="5.0652524251809661E-4"/>
    <n v="0"/>
    <n v="1"/>
    <n v="7.3200000000000001E-2"/>
    <n v="1990000"/>
    <n v="3410000"/>
    <n v="43238"/>
    <n v="41510.748923013292"/>
    <s v="Silicone"/>
    <m/>
    <n v="1.47"/>
    <s v="New Orient"/>
    <m/>
    <m/>
    <n v="146675.98523261101"/>
    <m/>
    <n v="2925.3"/>
    <m/>
  </r>
  <r>
    <x v="12"/>
    <s v="MODI"/>
    <s v="DP1500-PTC--Airflow silicone"/>
    <s v="140040660001513"/>
    <s v="Tatfook"/>
    <s v="DP1500"/>
    <s v="Silicone"/>
    <x v="4"/>
    <x v="3"/>
    <d v="2024-10-24T00:00:00"/>
    <m/>
    <n v="7.3200000000000001E-2"/>
    <n v="7.3706525242518098E-2"/>
    <n v="5.0652524251809661E-4"/>
    <n v="0"/>
    <n v="1"/>
    <n v="7.3200000000000001E-2"/>
    <n v="1420000"/>
    <n v="1420000"/>
    <n v="43238"/>
    <n v="42518.734155624305"/>
    <s v="Silicone"/>
    <m/>
    <n v="1.47"/>
    <s v="New Orient"/>
    <m/>
    <m/>
    <n v="104663.2658443757"/>
    <m/>
    <n v="2087.4"/>
    <m/>
  </r>
  <r>
    <x v="12"/>
    <s v="MODI"/>
    <s v="DP1500-Silicone cover"/>
    <s v="140040344002995"/>
    <s v="Tatfook"/>
    <s v="DP1500"/>
    <s v="Silicone"/>
    <x v="1"/>
    <x v="2"/>
    <d v="2025-01-09T00:00:00"/>
    <m/>
    <n v="8.4199999999999997E-2"/>
    <n v="8.6039462865220601E-2"/>
    <n v="1.8394628652206035E-3"/>
    <n v="0"/>
    <n v="1"/>
    <n v="8.4199999999999997E-2"/>
    <n v="0"/>
    <n v="12629905"/>
    <n v="37100"/>
    <n v="13867.758761235975"/>
    <s v="Silicone"/>
    <m/>
    <n v="1.03"/>
    <s v="New Orient"/>
    <m/>
    <m/>
    <n v="0"/>
    <m/>
    <n v="0"/>
    <m/>
  </r>
  <r>
    <x v="12"/>
    <s v="MODI"/>
    <s v="DP1500-Silicone cover"/>
    <s v="140040344002995"/>
    <s v="Tatfook"/>
    <s v="DP1500"/>
    <s v="Silicone"/>
    <x v="1"/>
    <x v="3"/>
    <d v="2024-12-10T00:00:00"/>
    <m/>
    <n v="8.4199999999999997E-2"/>
    <n v="8.6039462865220601E-2"/>
    <n v="1.8394628652206035E-3"/>
    <n v="0"/>
    <n v="1"/>
    <n v="8.4199999999999997E-2"/>
    <n v="0"/>
    <n v="12629905"/>
    <n v="37100"/>
    <n v="13867.758761235975"/>
    <s v="Silicone"/>
    <m/>
    <n v="1.03"/>
    <s v="New Orient"/>
    <m/>
    <m/>
    <n v="0"/>
    <m/>
    <n v="0"/>
    <m/>
  </r>
  <r>
    <x v="12"/>
    <s v="MODI"/>
    <s v="DP1500-Silicone cover"/>
    <s v="140040344002995"/>
    <s v="Tatfook"/>
    <s v="DP1500"/>
    <s v="Silicone"/>
    <x v="1"/>
    <x v="4"/>
    <d v="2024-11-07T00:00:00"/>
    <m/>
    <n v="8.4199999999999997E-2"/>
    <n v="8.6039462865220601E-2"/>
    <n v="1.8394628652206035E-3"/>
    <n v="0"/>
    <n v="1"/>
    <n v="8.4199999999999997E-2"/>
    <n v="20000"/>
    <n v="12629905"/>
    <n v="37100"/>
    <n v="13867.758761235975"/>
    <s v="Silicone"/>
    <m/>
    <n v="1.03"/>
    <s v="New Orient"/>
    <m/>
    <m/>
    <n v="1720.7892573044121"/>
    <m/>
    <n v="20.6"/>
    <m/>
  </r>
  <r>
    <x v="12"/>
    <s v="MODI"/>
    <s v="DP1500-Silicone cover"/>
    <s v="140040344002995"/>
    <s v="Tatfook"/>
    <s v="DP1500"/>
    <s v="Silicone"/>
    <x v="1"/>
    <x v="5"/>
    <d v="2024-10-24T00:00:00"/>
    <m/>
    <n v="8.4199999999999997E-2"/>
    <n v="8.6039462865220601E-2"/>
    <n v="1.8394628652206035E-3"/>
    <n v="0"/>
    <n v="1"/>
    <n v="8.4199999999999997E-2"/>
    <n v="140000"/>
    <n v="12609905"/>
    <n v="37100"/>
    <n v="13904.548018540387"/>
    <s v="Silicone"/>
    <m/>
    <n v="1.03"/>
    <s v="New Orient"/>
    <m/>
    <m/>
    <n v="12045.524801130885"/>
    <m/>
    <n v="144.19999999999999"/>
    <m/>
  </r>
  <r>
    <x v="12"/>
    <s v="MODI"/>
    <s v="DP1500-Silicone cover"/>
    <s v="140040344002995"/>
    <s v="Tatfook"/>
    <s v="DP1500"/>
    <s v="Silicone"/>
    <x v="1"/>
    <x v="6"/>
    <d v="2024-10-24T00:00:00"/>
    <m/>
    <n v="8.4199999999999997E-2"/>
    <n v="8.6039462865220601E-2"/>
    <n v="1.8394628652206035E-3"/>
    <n v="0"/>
    <n v="1"/>
    <n v="8.4199999999999997E-2"/>
    <n v="162888"/>
    <n v="12469905"/>
    <n v="37100"/>
    <n v="14162.07281967127"/>
    <s v="Silicone"/>
    <m/>
    <n v="1.03"/>
    <s v="New Orient"/>
    <m/>
    <m/>
    <n v="14014.796027190054"/>
    <m/>
    <n v="167.77464000000001"/>
    <m/>
  </r>
  <r>
    <x v="12"/>
    <s v="MODI"/>
    <s v="DP1500-Silicone cover"/>
    <s v="140040344002995"/>
    <s v="Tatfook"/>
    <s v="DP1500"/>
    <s v="Silicone"/>
    <x v="1"/>
    <x v="7"/>
    <d v="2024-10-24T00:00:00"/>
    <m/>
    <n v="8.4199999999999997E-2"/>
    <n v="8.6039462865220601E-2"/>
    <n v="1.8394628652206035E-3"/>
    <n v="0"/>
    <n v="1"/>
    <n v="8.4199999999999997E-2"/>
    <n v="0"/>
    <n v="12307017"/>
    <n v="37100"/>
    <n v="14461.699246861324"/>
    <s v="Silicone"/>
    <m/>
    <n v="1.03"/>
    <s v="New Orient"/>
    <m/>
    <m/>
    <n v="0"/>
    <m/>
    <n v="0"/>
    <m/>
  </r>
  <r>
    <x v="12"/>
    <s v="MODI"/>
    <s v="DP1500-Silicone cover"/>
    <s v="140040344002995"/>
    <s v="Tatfook"/>
    <s v="DP1500"/>
    <s v="Silicone"/>
    <x v="1"/>
    <x v="8"/>
    <d v="2024-10-24T00:00:00"/>
    <m/>
    <n v="8.4199999999999997E-2"/>
    <n v="8.6039462865220601E-2"/>
    <n v="1.8394628652206035E-3"/>
    <n v="0"/>
    <n v="1"/>
    <n v="8.4199999999999997E-2"/>
    <n v="70000"/>
    <n v="12307017"/>
    <n v="37100"/>
    <n v="14461.699246861324"/>
    <s v="Silicone"/>
    <m/>
    <n v="1.03"/>
    <s v="New Orient"/>
    <m/>
    <m/>
    <n v="6022.7624005654425"/>
    <m/>
    <n v="72.099999999999994"/>
    <m/>
  </r>
  <r>
    <x v="12"/>
    <s v="MODI"/>
    <s v="DP1500-Silicone cover"/>
    <s v="140040344002995"/>
    <s v="Tatfook"/>
    <s v="DP1500"/>
    <s v="Silicone"/>
    <x v="1"/>
    <x v="9"/>
    <d v="2024-10-24T00:00:00"/>
    <m/>
    <n v="8.4199999999999997E-2"/>
    <n v="8.6039462865220601E-2"/>
    <n v="1.8394628652206035E-3"/>
    <n v="0"/>
    <n v="1"/>
    <n v="8.4199999999999997E-2"/>
    <n v="55494"/>
    <n v="12237017"/>
    <n v="37100"/>
    <n v="14590.461647426764"/>
    <s v="Silicone"/>
    <m/>
    <n v="1.03"/>
    <s v="New Orient"/>
    <m/>
    <m/>
    <n v="4774.6739522425523"/>
    <m/>
    <n v="57.158819999999999"/>
    <m/>
  </r>
  <r>
    <x v="12"/>
    <s v="MODI"/>
    <s v="DP1500-Silicone cover"/>
    <s v="140040344002995"/>
    <s v="Tatfook"/>
    <s v="DP1500"/>
    <s v="Silicone"/>
    <x v="1"/>
    <x v="10"/>
    <d v="2024-10-24T00:00:00"/>
    <m/>
    <n v="8.4199999999999997E-2"/>
    <n v="8.6039462865220601E-2"/>
    <n v="1.8394628652206035E-3"/>
    <n v="0"/>
    <n v="1"/>
    <n v="8.4199999999999997E-2"/>
    <n v="662164"/>
    <n v="12181523"/>
    <n v="37100"/>
    <n v="14692.540799669317"/>
    <s v="Silicone"/>
    <m/>
    <n v="1.03"/>
    <s v="New Orient"/>
    <m/>
    <m/>
    <n v="56972.234888685933"/>
    <m/>
    <n v="682.02892000000008"/>
    <m/>
  </r>
  <r>
    <x v="12"/>
    <s v="MODI"/>
    <s v="DP1500-Silicone cover"/>
    <s v="140040344002995"/>
    <s v="Tatfook"/>
    <s v="DP1500"/>
    <s v="Silicone"/>
    <x v="1"/>
    <x v="11"/>
    <d v="2024-10-24T00:00:00"/>
    <m/>
    <n v="8.4199999999999997E-2"/>
    <n v="8.6039462865220601E-2"/>
    <n v="1.8394628652206035E-3"/>
    <n v="0"/>
    <n v="1"/>
    <n v="8.4199999999999997E-2"/>
    <n v="339000"/>
    <n v="11519359"/>
    <n v="37100"/>
    <n v="15910.566888355253"/>
    <s v="Silicone"/>
    <m/>
    <n v="1.03"/>
    <s v="New Orient"/>
    <m/>
    <m/>
    <n v="29167.377911309784"/>
    <m/>
    <n v="349.17"/>
    <m/>
  </r>
  <r>
    <x v="12"/>
    <s v="MODI"/>
    <s v="DP1500-Silicone cover"/>
    <s v="140040344002995"/>
    <s v="Tatfook"/>
    <s v="DP1500"/>
    <s v="Silicone"/>
    <x v="1"/>
    <x v="0"/>
    <d v="2024-10-24T00:00:00"/>
    <m/>
    <n v="8.4199999999999997E-2"/>
    <n v="8.6039462865220601E-2"/>
    <n v="1.8394628652206035E-3"/>
    <n v="0"/>
    <n v="1"/>
    <n v="8.4199999999999997E-2"/>
    <n v="112500"/>
    <n v="11180359"/>
    <n v="37100"/>
    <n v="16534.144799665039"/>
    <s v="Silicone"/>
    <m/>
    <n v="1.03"/>
    <s v="New Orient"/>
    <m/>
    <m/>
    <n v="9679.4395723373182"/>
    <m/>
    <n v="115.875"/>
    <m/>
  </r>
  <r>
    <x v="12"/>
    <s v="MODI"/>
    <s v="DP1500-Silicone cover"/>
    <s v="140040344002995"/>
    <s v="Tatfook"/>
    <s v="DP1500"/>
    <s v="Silicone"/>
    <x v="1"/>
    <x v="1"/>
    <d v="2024-10-24T00:00:00"/>
    <m/>
    <n v="8.4199999999999997E-2"/>
    <n v="8.6039462865220601E-2"/>
    <n v="1.8394628652206035E-3"/>
    <n v="0"/>
    <n v="1"/>
    <n v="8.4199999999999997E-2"/>
    <n v="197720"/>
    <n v="11067859"/>
    <n v="37100"/>
    <n v="16741.084372002355"/>
    <s v="Silicone"/>
    <m/>
    <n v="1.03"/>
    <s v="New Orient"/>
    <m/>
    <m/>
    <n v="17011.722597711418"/>
    <m/>
    <n v="203.6516"/>
    <m/>
  </r>
  <r>
    <x v="12"/>
    <s v="MODI"/>
    <s v="DP1500-Silicone cover"/>
    <s v="140040344002995"/>
    <s v="Tatfook"/>
    <s v="DP1500"/>
    <s v="Silicone"/>
    <x v="2"/>
    <x v="2"/>
    <d v="2024-10-24T00:00:00"/>
    <m/>
    <n v="8.4199999999999997E-2"/>
    <n v="8.6039462865220601E-2"/>
    <n v="1.8394628652206035E-3"/>
    <n v="0"/>
    <n v="1"/>
    <n v="8.4199999999999997E-2"/>
    <n v="36000"/>
    <n v="10870139"/>
    <n v="37100"/>
    <n v="17104.782969713775"/>
    <s v="Silicone"/>
    <m/>
    <n v="1.03"/>
    <s v="New Orient"/>
    <m/>
    <m/>
    <n v="3097.4206631479415"/>
    <m/>
    <n v="37.08"/>
    <m/>
  </r>
  <r>
    <x v="12"/>
    <s v="MODI"/>
    <s v="DP1500-Silicone cover"/>
    <s v="140040344002995"/>
    <s v="Tatfook"/>
    <s v="DP1500"/>
    <s v="Silicone"/>
    <x v="2"/>
    <x v="3"/>
    <d v="2024-10-24T00:00:00"/>
    <m/>
    <n v="8.4199999999999997E-2"/>
    <n v="8.6039462865220601E-2"/>
    <n v="1.8394628652206035E-3"/>
    <n v="0"/>
    <n v="1"/>
    <n v="8.4199999999999997E-2"/>
    <n v="345814"/>
    <n v="10834139"/>
    <n v="37100"/>
    <n v="17171.003632861717"/>
    <s v="Silicone"/>
    <m/>
    <n v="1.03"/>
    <s v="New Orient"/>
    <m/>
    <m/>
    <n v="29753.650811273397"/>
    <m/>
    <n v="356.18842000000001"/>
    <m/>
  </r>
  <r>
    <x v="12"/>
    <s v="MODI"/>
    <s v="DP1500-Silicone cover"/>
    <s v="140040344002995"/>
    <s v="Tatfook"/>
    <s v="DP1500"/>
    <s v="Silicone"/>
    <x v="2"/>
    <x v="4"/>
    <d v="2024-10-24T00:00:00"/>
    <m/>
    <n v="8.4199999999999997E-2"/>
    <n v="8.6039462865220601E-2"/>
    <n v="1.8394628652206035E-3"/>
    <n v="0"/>
    <n v="1"/>
    <n v="8.4199999999999997E-2"/>
    <n v="85500"/>
    <n v="10488325"/>
    <n v="37100"/>
    <n v="17807.115644135112"/>
    <s v="Silicone"/>
    <m/>
    <n v="1.03"/>
    <s v="New Orient"/>
    <m/>
    <m/>
    <n v="7356.374074976361"/>
    <m/>
    <n v="88.064999999999998"/>
    <m/>
  </r>
  <r>
    <x v="12"/>
    <s v="MODI"/>
    <s v="DP1500-Silicone cover"/>
    <s v="140040344002995"/>
    <s v="Tatfook"/>
    <s v="DP1500"/>
    <s v="Silicone"/>
    <x v="2"/>
    <x v="5"/>
    <d v="2024-10-24T00:00:00"/>
    <m/>
    <n v="8.4199999999999997E-2"/>
    <n v="8.6039462865220601E-2"/>
    <n v="1.8394628652206035E-3"/>
    <n v="0"/>
    <n v="1"/>
    <n v="8.4199999999999997E-2"/>
    <n v="820955"/>
    <n v="10402825"/>
    <n v="37100"/>
    <n v="17964.389719111474"/>
    <s v="Silicone"/>
    <m/>
    <n v="1.03"/>
    <s v="New Orient"/>
    <m/>
    <m/>
    <n v="70634.527236517184"/>
    <m/>
    <n v="845.58365000000003"/>
    <m/>
  </r>
  <r>
    <x v="12"/>
    <s v="MODI"/>
    <s v="DP1500-Silicone cover"/>
    <s v="140040344002995"/>
    <s v="Tatfook"/>
    <s v="DP1500"/>
    <s v="Silicone"/>
    <x v="2"/>
    <x v="6"/>
    <d v="2024-10-24T00:00:00"/>
    <m/>
    <n v="8.4199999999999997E-2"/>
    <n v="8.6039462865220601E-2"/>
    <n v="1.8394628652206035E-3"/>
    <n v="0"/>
    <n v="1"/>
    <n v="8.4199999999999997E-2"/>
    <n v="209200"/>
    <n v="9581870"/>
    <n v="37100"/>
    <n v="19474.505955628654"/>
    <s v="Silicone"/>
    <m/>
    <n v="1.03"/>
    <s v="New Orient"/>
    <m/>
    <m/>
    <n v="17999.455631404151"/>
    <m/>
    <n v="215.476"/>
    <m/>
  </r>
  <r>
    <x v="12"/>
    <s v="MODI"/>
    <s v="DP1500-Silicone cover"/>
    <s v="140040344002995"/>
    <s v="Tatfook"/>
    <s v="DP1500"/>
    <s v="Silicone"/>
    <x v="2"/>
    <x v="7"/>
    <d v="2024-10-24T00:00:00"/>
    <m/>
    <n v="8.4199999999999997E-2"/>
    <n v="8.6039462865220601E-2"/>
    <n v="1.8394628652206035E-3"/>
    <n v="0"/>
    <n v="1"/>
    <n v="8.4199999999999997E-2"/>
    <n v="573700"/>
    <n v="9372670"/>
    <n v="37100"/>
    <n v="19859.321587032806"/>
    <s v="Silicone"/>
    <m/>
    <n v="1.03"/>
    <s v="New Orient"/>
    <m/>
    <m/>
    <n v="49360.83984577706"/>
    <m/>
    <n v="590.91099999999994"/>
    <m/>
  </r>
  <r>
    <x v="12"/>
    <s v="MODI"/>
    <s v="DP1500-Silicone cover"/>
    <s v="140040344002995"/>
    <s v="Tatfook"/>
    <s v="DP1500"/>
    <s v="Silicone"/>
    <x v="2"/>
    <x v="8"/>
    <d v="2024-10-24T00:00:00"/>
    <m/>
    <n v="8.4199999999999997E-2"/>
    <n v="8.6039462865220601E-2"/>
    <n v="1.8394628652206035E-3"/>
    <n v="0"/>
    <n v="1"/>
    <n v="8.4199999999999997E-2"/>
    <n v="343600"/>
    <n v="8798970"/>
    <n v="37100"/>
    <n v="20914.621432809865"/>
    <s v="Silicone"/>
    <m/>
    <n v="1.03"/>
    <s v="New Orient"/>
    <m/>
    <m/>
    <n v="29563.159440489799"/>
    <m/>
    <n v="353.90800000000002"/>
    <m/>
  </r>
  <r>
    <x v="12"/>
    <s v="MODI"/>
    <s v="DP1500-Silicone cover"/>
    <s v="140040344002995"/>
    <s v="Tatfook"/>
    <s v="DP1500"/>
    <s v="Silicone"/>
    <x v="2"/>
    <x v="9"/>
    <d v="2024-10-24T00:00:00"/>
    <m/>
    <n v="8.4199999999999997E-2"/>
    <n v="8.6039462865220601E-2"/>
    <n v="1.8394628652206035E-3"/>
    <n v="0"/>
    <n v="1"/>
    <n v="8.4199999999999997E-2"/>
    <n v="422400"/>
    <n v="8455370"/>
    <n v="37100"/>
    <n v="21546.660873299665"/>
    <s v="Silicone"/>
    <m/>
    <n v="1.03"/>
    <s v="New Orient"/>
    <m/>
    <m/>
    <n v="36343.069114269179"/>
    <m/>
    <n v="435.072"/>
    <m/>
  </r>
  <r>
    <x v="12"/>
    <s v="MODI"/>
    <s v="DP1500-Silicone cover"/>
    <s v="140040344002995"/>
    <s v="Tatfook"/>
    <s v="DP1500"/>
    <s v="Silicone"/>
    <x v="2"/>
    <x v="10"/>
    <d v="2024-10-24T00:00:00"/>
    <m/>
    <n v="8.4199999999999997E-2"/>
    <n v="8.6039462865220601E-2"/>
    <n v="1.8394628652206035E-3"/>
    <n v="0"/>
    <n v="1"/>
    <n v="8.4199999999999997E-2"/>
    <n v="429300"/>
    <n v="8032970"/>
    <n v="37100"/>
    <n v="22323.649987568846"/>
    <s v="Silicone"/>
    <m/>
    <n v="1.03"/>
    <s v="New Orient"/>
    <m/>
    <m/>
    <n v="36936.741408039205"/>
    <m/>
    <n v="442.17899999999997"/>
    <m/>
  </r>
  <r>
    <x v="12"/>
    <s v="MODI"/>
    <s v="DP1500-Silicone cover"/>
    <s v="140040344002995"/>
    <s v="Tatfook"/>
    <s v="DP1500"/>
    <s v="Silicone"/>
    <x v="2"/>
    <x v="11"/>
    <d v="2024-10-24T00:00:00"/>
    <m/>
    <n v="8.4199999999999997E-2"/>
    <n v="8.6039462865220601E-2"/>
    <n v="1.8394628652206035E-3"/>
    <n v="0"/>
    <n v="1"/>
    <n v="8.4199999999999997E-2"/>
    <n v="765400"/>
    <n v="7603670"/>
    <n v="37100"/>
    <n v="23113.331395608053"/>
    <s v="Silicone"/>
    <m/>
    <n v="1.03"/>
    <s v="New Orient"/>
    <m/>
    <m/>
    <n v="65854.604877039848"/>
    <m/>
    <n v="788.36199999999997"/>
    <m/>
  </r>
  <r>
    <x v="12"/>
    <s v="MODI"/>
    <s v="DP1500-Silicone cover"/>
    <s v="140040344002995"/>
    <s v="Tatfook"/>
    <s v="DP1500"/>
    <s v="Silicone"/>
    <x v="2"/>
    <x v="0"/>
    <d v="2024-10-24T00:00:00"/>
    <m/>
    <n v="8.4199999999999997E-2"/>
    <n v="8.6039462865220601E-2"/>
    <n v="1.8394628652206035E-3"/>
    <n v="0"/>
    <n v="1"/>
    <n v="8.4199999999999997E-2"/>
    <n v="631270"/>
    <n v="6838270"/>
    <n v="37100"/>
    <n v="24521.256272647901"/>
    <s v="Silicone"/>
    <m/>
    <n v="1.03"/>
    <s v="New Orient"/>
    <m/>
    <m/>
    <n v="54314.131722927807"/>
    <m/>
    <n v="650.20809999999994"/>
    <m/>
  </r>
  <r>
    <x v="12"/>
    <s v="MODI"/>
    <s v="DP1500-Silicone cover"/>
    <s v="140040344002995"/>
    <s v="Tatfook"/>
    <s v="DP1500"/>
    <s v="Silicone"/>
    <x v="2"/>
    <x v="1"/>
    <d v="2024-10-24T00:00:00"/>
    <m/>
    <n v="8.4199999999999997E-2"/>
    <n v="8.6039462865220601E-2"/>
    <n v="1.8394628652206035E-3"/>
    <n v="0"/>
    <n v="1"/>
    <n v="8.4199999999999997E-2"/>
    <n v="2790000"/>
    <n v="6207000"/>
    <n v="37100"/>
    <n v="25682.453995575714"/>
    <s v="Silicone"/>
    <m/>
    <n v="1.03"/>
    <s v="New Orient"/>
    <m/>
    <m/>
    <n v="240050.10139396548"/>
    <m/>
    <n v="2873.7"/>
    <m/>
  </r>
  <r>
    <x v="12"/>
    <s v="MODI"/>
    <s v="DP1500-Silicone cover"/>
    <s v="140040344002995"/>
    <s v="Tatfook"/>
    <s v="DP1500"/>
    <s v="Silicone"/>
    <x v="4"/>
    <x v="2"/>
    <d v="2024-10-24T00:00:00"/>
    <m/>
    <n v="8.4199999999999997E-2"/>
    <n v="8.6039462865220601E-2"/>
    <n v="1.8394628652206035E-3"/>
    <n v="0"/>
    <n v="1"/>
    <n v="8.4199999999999997E-2"/>
    <n v="1990000"/>
    <n v="3417000"/>
    <n v="37100"/>
    <n v="30814.555389541198"/>
    <s v="Silicone"/>
    <m/>
    <n v="1.03"/>
    <s v="New Orient"/>
    <m/>
    <m/>
    <n v="171218.53110178901"/>
    <m/>
    <n v="2049.6999999999998"/>
    <m/>
  </r>
  <r>
    <x v="12"/>
    <s v="MODI"/>
    <s v="DP1500-Silicone cover"/>
    <s v="140040344002995"/>
    <s v="Tatfook"/>
    <s v="DP1500"/>
    <s v="Silicone"/>
    <x v="4"/>
    <x v="3"/>
    <d v="2024-10-24T00:00:00"/>
    <m/>
    <n v="8.4199999999999997E-2"/>
    <n v="8.6039462865220601E-2"/>
    <n v="1.8394628652206035E-3"/>
    <n v="0"/>
    <n v="1"/>
    <n v="8.4199999999999997E-2"/>
    <n v="1427000"/>
    <n v="1427000"/>
    <n v="37100"/>
    <n v="34475.086491330199"/>
    <s v="Silicone"/>
    <m/>
    <n v="1.03"/>
    <s v="New Orient"/>
    <m/>
    <m/>
    <n v="122778.3135086698"/>
    <m/>
    <n v="1469.81"/>
    <m/>
  </r>
  <r>
    <x v="12"/>
    <s v="MODI"/>
    <s v="DP1500-T-shaped plug"/>
    <s v="140040344002993"/>
    <s v="Tatfook"/>
    <s v="DP1500"/>
    <s v="Silicone"/>
    <x v="1"/>
    <x v="2"/>
    <d v="2025-01-09T00:00:00"/>
    <m/>
    <n v="0.03"/>
    <n v="3.02147905494685E-2"/>
    <n v="2.1479054946850137E-4"/>
    <n v="0"/>
    <n v="1"/>
    <n v="0.03"/>
    <n v="0"/>
    <n v="12550763"/>
    <n v="9000"/>
    <n v="6304.2147189810639"/>
    <s v="Silicone"/>
    <m/>
    <n v="0.46"/>
    <s v="New Orient"/>
    <m/>
    <m/>
    <n v="0"/>
    <m/>
    <n v="0"/>
    <m/>
  </r>
  <r>
    <x v="12"/>
    <s v="MODI"/>
    <s v="DP1500-T-shaped plug"/>
    <s v="140040344002993"/>
    <s v="Tatfook"/>
    <s v="DP1500"/>
    <s v="Silicone"/>
    <x v="1"/>
    <x v="3"/>
    <d v="2024-12-10T00:00:00"/>
    <m/>
    <n v="0.03"/>
    <n v="3.02147905494685E-2"/>
    <n v="2.1479054946850137E-4"/>
    <n v="0"/>
    <n v="1"/>
    <n v="0.03"/>
    <n v="0"/>
    <n v="12550763"/>
    <n v="9000"/>
    <n v="6304.2147189810639"/>
    <s v="Silicone"/>
    <m/>
    <n v="0.46"/>
    <s v="New Orient"/>
    <m/>
    <m/>
    <n v="0"/>
    <m/>
    <n v="0"/>
    <m/>
  </r>
  <r>
    <x v="12"/>
    <s v="MODI"/>
    <s v="DP1500-T-shaped plug"/>
    <s v="140040344002993"/>
    <s v="Tatfook"/>
    <s v="DP1500"/>
    <s v="Silicone"/>
    <x v="1"/>
    <x v="4"/>
    <d v="2024-11-07T00:00:00"/>
    <m/>
    <n v="0.03"/>
    <n v="3.02147905494685E-2"/>
    <n v="2.1479054946850137E-4"/>
    <n v="0"/>
    <n v="1"/>
    <n v="0.03"/>
    <n v="20000"/>
    <n v="12550763"/>
    <n v="9000"/>
    <n v="6304.2147189810639"/>
    <s v="Silicone"/>
    <m/>
    <n v="0.46"/>
    <s v="New Orient"/>
    <m/>
    <m/>
    <n v="604.29581098937001"/>
    <m/>
    <n v="9.1999999999999993"/>
    <m/>
  </r>
  <r>
    <x v="12"/>
    <s v="MODI"/>
    <s v="DP1500-T-shaped plug"/>
    <s v="140040344002993"/>
    <s v="Tatfook"/>
    <s v="DP1500"/>
    <s v="Silicone"/>
    <x v="1"/>
    <x v="5"/>
    <d v="2024-10-24T00:00:00"/>
    <m/>
    <n v="0.03"/>
    <n v="3.02147905494685E-2"/>
    <n v="2.1479054946850137E-4"/>
    <n v="0"/>
    <n v="1"/>
    <n v="0.03"/>
    <n v="140000"/>
    <n v="12530763"/>
    <n v="9000"/>
    <n v="6308.5105299704337"/>
    <s v="Silicone"/>
    <m/>
    <n v="0.46"/>
    <s v="New Orient"/>
    <m/>
    <m/>
    <n v="4230.0706769255903"/>
    <m/>
    <n v="64.400000000000006"/>
    <m/>
  </r>
  <r>
    <x v="12"/>
    <s v="MODI"/>
    <s v="DP1500-T-shaped plug"/>
    <s v="140040344002993"/>
    <s v="Tatfook"/>
    <s v="DP1500"/>
    <s v="Silicone"/>
    <x v="1"/>
    <x v="6"/>
    <d v="2024-10-24T00:00:00"/>
    <m/>
    <n v="0.03"/>
    <n v="3.02147905494685E-2"/>
    <n v="2.1479054946850137E-4"/>
    <n v="0"/>
    <n v="1"/>
    <n v="0.03"/>
    <n v="161388"/>
    <n v="12390763"/>
    <n v="9000"/>
    <n v="6338.581206896024"/>
    <s v="Silicone"/>
    <m/>
    <n v="0.46"/>
    <s v="New Orient"/>
    <m/>
    <m/>
    <n v="4876.3046171976221"/>
    <m/>
    <n v="74.23848000000001"/>
    <m/>
  </r>
  <r>
    <x v="12"/>
    <s v="MODI"/>
    <s v="DP1500-T-shaped plug"/>
    <s v="140040344002993"/>
    <s v="Tatfook"/>
    <s v="DP1500"/>
    <s v="Silicone"/>
    <x v="1"/>
    <x v="7"/>
    <d v="2024-10-24T00:00:00"/>
    <m/>
    <n v="0.03"/>
    <n v="3.02147905494685E-2"/>
    <n v="2.1479054946850137E-4"/>
    <n v="0"/>
    <n v="1"/>
    <n v="0.03"/>
    <n v="0"/>
    <n v="12229375"/>
    <n v="9000"/>
    <n v="6373.2458240936467"/>
    <s v="Silicone"/>
    <m/>
    <n v="0.46"/>
    <s v="New Orient"/>
    <m/>
    <m/>
    <n v="0"/>
    <m/>
    <n v="0"/>
    <m/>
  </r>
  <r>
    <x v="12"/>
    <s v="MODI"/>
    <s v="DP1500-T-shaped plug"/>
    <s v="140040344002993"/>
    <s v="Tatfook"/>
    <s v="DP1500"/>
    <s v="Silicone"/>
    <x v="1"/>
    <x v="8"/>
    <d v="2024-10-24T00:00:00"/>
    <m/>
    <n v="0.03"/>
    <n v="3.02147905494685E-2"/>
    <n v="2.1479054946850137E-4"/>
    <n v="0"/>
    <n v="1"/>
    <n v="0.03"/>
    <n v="70000"/>
    <n v="12229375"/>
    <n v="9000"/>
    <n v="6373.2458240936467"/>
    <s v="Silicone"/>
    <m/>
    <n v="0.46"/>
    <s v="New Orient"/>
    <m/>
    <m/>
    <n v="2115.0353384627952"/>
    <m/>
    <n v="32.200000000000003"/>
    <m/>
  </r>
  <r>
    <x v="12"/>
    <s v="MODI"/>
    <s v="DP1500-T-shaped plug"/>
    <s v="140040344002993"/>
    <s v="Tatfook"/>
    <s v="DP1500"/>
    <s v="Silicone"/>
    <x v="1"/>
    <x v="9"/>
    <d v="2024-10-24T00:00:00"/>
    <m/>
    <n v="0.03"/>
    <n v="3.02147905494685E-2"/>
    <n v="2.1479054946850137E-4"/>
    <n v="0"/>
    <n v="1"/>
    <n v="0.03"/>
    <n v="55476"/>
    <n v="12159375"/>
    <n v="9000"/>
    <n v="6388.2811625564409"/>
    <s v="Silicone"/>
    <m/>
    <n v="0.46"/>
    <s v="New Orient"/>
    <m/>
    <m/>
    <n v="1676.1957205223146"/>
    <m/>
    <n v="25.518960000000003"/>
    <m/>
  </r>
  <r>
    <x v="12"/>
    <s v="MODI"/>
    <s v="DP1500-T-shaped plug"/>
    <s v="140040344002993"/>
    <s v="Tatfook"/>
    <s v="DP1500"/>
    <s v="Silicone"/>
    <x v="1"/>
    <x v="10"/>
    <d v="2024-10-24T00:00:00"/>
    <m/>
    <n v="0.03"/>
    <n v="3.02147905494685E-2"/>
    <n v="2.1479054946850137E-4"/>
    <n v="0"/>
    <n v="1"/>
    <n v="0.03"/>
    <n v="662129"/>
    <n v="12103899"/>
    <n v="9000"/>
    <n v="6400.1968830787555"/>
    <s v="Silicone"/>
    <m/>
    <n v="0.46"/>
    <s v="New Orient"/>
    <m/>
    <m/>
    <n v="20006.089051729028"/>
    <m/>
    <n v="304.57934"/>
    <m/>
  </r>
  <r>
    <x v="12"/>
    <s v="MODI"/>
    <s v="DP1500-T-shaped plug"/>
    <s v="140040344002993"/>
    <s v="Tatfook"/>
    <s v="DP1500"/>
    <s v="Silicone"/>
    <x v="1"/>
    <x v="11"/>
    <d v="2024-10-24T00:00:00"/>
    <m/>
    <n v="0.03"/>
    <n v="3.02147905494685E-2"/>
    <n v="2.1479054946850137E-4"/>
    <n v="0"/>
    <n v="1"/>
    <n v="0.03"/>
    <n v="339000"/>
    <n v="11441770"/>
    <n v="9000"/>
    <n v="6542.4159348077847"/>
    <s v="Silicone"/>
    <m/>
    <n v="0.46"/>
    <s v="New Orient"/>
    <m/>
    <m/>
    <n v="10242.813996269822"/>
    <m/>
    <n v="155.94"/>
    <m/>
  </r>
  <r>
    <x v="12"/>
    <s v="MODI"/>
    <s v="DP1500-T-shaped plug"/>
    <s v="140040344002993"/>
    <s v="Tatfook"/>
    <s v="DP1500"/>
    <s v="Silicone"/>
    <x v="1"/>
    <x v="0"/>
    <d v="2024-10-24T00:00:00"/>
    <m/>
    <n v="0.03"/>
    <n v="3.02147905494685E-2"/>
    <n v="2.1479054946850137E-4"/>
    <n v="0"/>
    <n v="1"/>
    <n v="0.03"/>
    <n v="112500"/>
    <n v="11102770"/>
    <n v="9000"/>
    <n v="6615.229931077607"/>
    <s v="Silicone"/>
    <m/>
    <n v="0.46"/>
    <s v="New Orient"/>
    <m/>
    <m/>
    <n v="3399.1639368152064"/>
    <m/>
    <n v="51.75"/>
    <m/>
  </r>
  <r>
    <x v="12"/>
    <s v="MODI"/>
    <s v="DP1500-T-shaped plug"/>
    <s v="140040344002993"/>
    <s v="Tatfook"/>
    <s v="DP1500"/>
    <s v="Silicone"/>
    <x v="1"/>
    <x v="1"/>
    <d v="2024-10-24T00:00:00"/>
    <m/>
    <n v="0.03"/>
    <n v="3.02147905494685E-2"/>
    <n v="2.1479054946850137E-4"/>
    <n v="0"/>
    <n v="1"/>
    <n v="0.03"/>
    <n v="201033"/>
    <n v="10990270"/>
    <n v="9000"/>
    <n v="6639.3938678928134"/>
    <s v="Silicone"/>
    <m/>
    <n v="0.46"/>
    <s v="New Orient"/>
    <m/>
    <m/>
    <n v="6074.169988531301"/>
    <m/>
    <n v="92.475180000000009"/>
    <m/>
  </r>
  <r>
    <x v="12"/>
    <s v="MODI"/>
    <s v="DP1500-T-shaped plug"/>
    <s v="140040344002993"/>
    <s v="Tatfook"/>
    <s v="DP1500"/>
    <s v="Silicone"/>
    <x v="2"/>
    <x v="2"/>
    <d v="2024-10-24T00:00:00"/>
    <m/>
    <n v="0.03"/>
    <n v="3.02147905494685E-2"/>
    <n v="2.1479054946850137E-4"/>
    <n v="0"/>
    <n v="1"/>
    <n v="0.03"/>
    <n v="31500"/>
    <n v="10789237"/>
    <n v="9000"/>
    <n v="6682.5738564241146"/>
    <s v="Silicone"/>
    <m/>
    <n v="0.46"/>
    <s v="New Orient"/>
    <m/>
    <m/>
    <n v="951.76590230825775"/>
    <m/>
    <n v="14.49"/>
    <m/>
  </r>
  <r>
    <x v="12"/>
    <s v="MODI"/>
    <s v="DP1500-T-shaped plug"/>
    <s v="140040344002993"/>
    <s v="Tatfook"/>
    <s v="DP1500"/>
    <s v="Silicone"/>
    <x v="2"/>
    <x v="3"/>
    <d v="2024-10-24T00:00:00"/>
    <m/>
    <n v="0.03"/>
    <n v="3.02147905494685E-2"/>
    <n v="2.1479054946850137E-4"/>
    <n v="0"/>
    <n v="1"/>
    <n v="0.03"/>
    <n v="345814"/>
    <n v="10757737"/>
    <n v="9000"/>
    <n v="6689.3397587323725"/>
    <s v="Silicone"/>
    <m/>
    <n v="0.46"/>
    <s v="New Orient"/>
    <m/>
    <m/>
    <n v="10448.6975790739"/>
    <m/>
    <n v="159.07444000000001"/>
    <m/>
  </r>
  <r>
    <x v="12"/>
    <s v="MODI"/>
    <s v="DP1500-T-shaped plug"/>
    <s v="140040344002993"/>
    <s v="Tatfook"/>
    <s v="DP1500"/>
    <s v="Silicone"/>
    <x v="2"/>
    <x v="4"/>
    <d v="2024-10-24T00:00:00"/>
    <m/>
    <n v="0.03"/>
    <n v="3.02147905494685E-2"/>
    <n v="2.1479054946850137E-4"/>
    <n v="0"/>
    <n v="1"/>
    <n v="0.03"/>
    <n v="85500"/>
    <n v="10411923"/>
    <n v="9000"/>
    <n v="6763.6173378062722"/>
    <s v="Silicone"/>
    <m/>
    <n v="0.46"/>
    <s v="New Orient"/>
    <m/>
    <m/>
    <n v="2583.3645919795567"/>
    <m/>
    <n v="39.33"/>
    <m/>
  </r>
  <r>
    <x v="12"/>
    <s v="MODI"/>
    <s v="DP1500-T-shaped plug"/>
    <s v="140040344002993"/>
    <s v="Tatfook"/>
    <s v="DP1500"/>
    <s v="Silicone"/>
    <x v="2"/>
    <x v="5"/>
    <d v="2024-10-24T00:00:00"/>
    <m/>
    <n v="0.03"/>
    <n v="3.02147905494685E-2"/>
    <n v="2.1479054946850137E-4"/>
    <n v="0"/>
    <n v="1"/>
    <n v="0.03"/>
    <n v="741623"/>
    <n v="10326423"/>
    <n v="9000"/>
    <n v="6781.9819297858303"/>
    <s v="Silicone"/>
    <m/>
    <n v="0.46"/>
    <s v="New Orient"/>
    <m/>
    <m/>
    <n v="22407.983611668478"/>
    <m/>
    <n v="341.14658000000003"/>
    <m/>
  </r>
  <r>
    <x v="12"/>
    <s v="MODI"/>
    <s v="DP1500-T-shaped plug"/>
    <s v="140040344002993"/>
    <s v="Tatfook"/>
    <s v="DP1500"/>
    <s v="Silicone"/>
    <x v="2"/>
    <x v="6"/>
    <d v="2024-10-24T00:00:00"/>
    <m/>
    <n v="0.03"/>
    <n v="3.02147905494685E-2"/>
    <n v="2.1479054946850137E-4"/>
    <n v="0"/>
    <n v="1"/>
    <n v="0.03"/>
    <n v="220300"/>
    <n v="9584800"/>
    <n v="9000"/>
    <n v="6941.275541454308"/>
    <s v="Silicone"/>
    <m/>
    <n v="0.46"/>
    <s v="New Orient"/>
    <m/>
    <m/>
    <n v="6656.3183580479108"/>
    <m/>
    <n v="101.33799999999999"/>
    <m/>
  </r>
  <r>
    <x v="12"/>
    <s v="MODI"/>
    <s v="DP1500-T-shaped plug"/>
    <s v="140040344002993"/>
    <s v="Tatfook"/>
    <s v="DP1500"/>
    <s v="Silicone"/>
    <x v="2"/>
    <x v="7"/>
    <d v="2024-10-24T00:00:00"/>
    <m/>
    <n v="0.03"/>
    <n v="3.02147905494685E-2"/>
    <n v="2.1479054946850137E-4"/>
    <n v="0"/>
    <n v="1"/>
    <n v="0.03"/>
    <n v="613900"/>
    <n v="9364500"/>
    <n v="9000"/>
    <n v="6988.5938995022188"/>
    <s v="Silicone"/>
    <m/>
    <n v="0.46"/>
    <s v="New Orient"/>
    <m/>
    <m/>
    <n v="18548.859918318711"/>
    <m/>
    <n v="282.39400000000001"/>
    <m/>
  </r>
  <r>
    <x v="12"/>
    <s v="MODI"/>
    <s v="DP1500-T-shaped plug"/>
    <s v="140040344002993"/>
    <s v="Tatfook"/>
    <s v="DP1500"/>
    <s v="Silicone"/>
    <x v="2"/>
    <x v="8"/>
    <d v="2024-10-24T00:00:00"/>
    <m/>
    <n v="0.03"/>
    <n v="3.02147905494685E-2"/>
    <n v="2.1479054946850137E-4"/>
    <n v="0"/>
    <n v="1"/>
    <n v="0.03"/>
    <n v="374200"/>
    <n v="8750600"/>
    <n v="9000"/>
    <n v="7120.4538178209314"/>
    <s v="Silicone"/>
    <m/>
    <n v="0.46"/>
    <s v="New Orient"/>
    <m/>
    <m/>
    <n v="11306.374623611113"/>
    <m/>
    <n v="172.13200000000001"/>
    <m/>
  </r>
  <r>
    <x v="12"/>
    <s v="MODI"/>
    <s v="DP1500-T-shaped plug"/>
    <s v="140040344002993"/>
    <s v="Tatfook"/>
    <s v="DP1500"/>
    <s v="Silicone"/>
    <x v="2"/>
    <x v="9"/>
    <d v="2024-10-24T00:00:00"/>
    <m/>
    <n v="0.03"/>
    <n v="3.02147905494685E-2"/>
    <n v="2.1479054946850137E-4"/>
    <n v="0"/>
    <n v="1"/>
    <n v="0.03"/>
    <n v="451700"/>
    <n v="8376400"/>
    <n v="9000"/>
    <n v="7200.8284414320451"/>
    <s v="Silicone"/>
    <m/>
    <n v="0.46"/>
    <s v="New Orient"/>
    <m/>
    <m/>
    <n v="13648.020891194921"/>
    <m/>
    <n v="207.78200000000001"/>
    <m/>
  </r>
  <r>
    <x v="12"/>
    <s v="MODI"/>
    <s v="DP1500-T-shaped plug"/>
    <s v="140040344002993"/>
    <s v="Tatfook"/>
    <s v="DP1500"/>
    <s v="Silicone"/>
    <x v="2"/>
    <x v="10"/>
    <d v="2024-10-24T00:00:00"/>
    <m/>
    <n v="0.03"/>
    <n v="3.02147905494685E-2"/>
    <n v="2.1479054946850137E-4"/>
    <n v="0"/>
    <n v="1"/>
    <n v="0.03"/>
    <n v="310000"/>
    <n v="7924700"/>
    <n v="9000"/>
    <n v="7297.8493326269672"/>
    <s v="Silicone"/>
    <m/>
    <n v="0.46"/>
    <s v="New Orient"/>
    <m/>
    <m/>
    <n v="9366.5850703352353"/>
    <m/>
    <n v="142.6"/>
    <m/>
  </r>
  <r>
    <x v="12"/>
    <s v="MODI"/>
    <s v="DP1500-T-shaped plug"/>
    <s v="140040344002993"/>
    <s v="Tatfook"/>
    <s v="DP1500"/>
    <s v="Silicone"/>
    <x v="2"/>
    <x v="11"/>
    <d v="2024-10-24T00:00:00"/>
    <m/>
    <n v="0.03"/>
    <n v="3.02147905494685E-2"/>
    <n v="2.1479054946850137E-4"/>
    <n v="0"/>
    <n v="1"/>
    <n v="0.03"/>
    <n v="755000"/>
    <n v="7614700"/>
    <n v="9000"/>
    <n v="7364.4344029622025"/>
    <s v="Silicone"/>
    <m/>
    <n v="0.46"/>
    <s v="New Orient"/>
    <m/>
    <m/>
    <n v="22812.166864848718"/>
    <m/>
    <n v="347.3"/>
    <m/>
  </r>
  <r>
    <x v="12"/>
    <s v="MODI"/>
    <s v="DP1500-T-shaped plug"/>
    <s v="140040344002993"/>
    <s v="Tatfook"/>
    <s v="DP1500"/>
    <s v="Silicone"/>
    <x v="2"/>
    <x v="0"/>
    <d v="2024-10-24T00:00:00"/>
    <m/>
    <n v="0.03"/>
    <n v="3.02147905494685E-2"/>
    <n v="2.1479054946850137E-4"/>
    <n v="0"/>
    <n v="1"/>
    <n v="0.03"/>
    <n v="649100"/>
    <n v="6859700"/>
    <n v="9000"/>
    <n v="7526.6012678109209"/>
    <s v="Silicone"/>
    <m/>
    <n v="0.46"/>
    <s v="New Orient"/>
    <m/>
    <m/>
    <n v="19612.420545660003"/>
    <m/>
    <n v="298.58600000000001"/>
    <m/>
  </r>
  <r>
    <x v="12"/>
    <s v="MODI"/>
    <s v="DP1500-T-shaped plug"/>
    <s v="140040344002993"/>
    <s v="Tatfook"/>
    <s v="DP1500"/>
    <s v="Silicone"/>
    <x v="2"/>
    <x v="1"/>
    <d v="2024-10-24T00:00:00"/>
    <m/>
    <n v="0.03"/>
    <n v="3.02147905494685E-2"/>
    <n v="2.1479054946850137E-4"/>
    <n v="0"/>
    <n v="1"/>
    <n v="0.03"/>
    <n v="2794100"/>
    <n v="6210600"/>
    <n v="9000"/>
    <n v="7666.0218134709248"/>
    <s v="Silicone"/>
    <m/>
    <n v="0.46"/>
    <s v="New Orient"/>
    <m/>
    <m/>
    <n v="84423.146274269937"/>
    <m/>
    <n v="1285.2860000000001"/>
    <m/>
  </r>
  <r>
    <x v="12"/>
    <s v="MODI"/>
    <s v="DP1500-T-shaped plug"/>
    <s v="140040344002993"/>
    <s v="Tatfook"/>
    <s v="DP1500"/>
    <s v="Silicone"/>
    <x v="4"/>
    <x v="2"/>
    <d v="2024-10-24T00:00:00"/>
    <m/>
    <n v="0.03"/>
    <n v="3.02147905494685E-2"/>
    <n v="2.1479054946850137E-4"/>
    <n v="0"/>
    <n v="1"/>
    <n v="0.03"/>
    <n v="1996500"/>
    <n v="3416500"/>
    <n v="9000"/>
    <n v="8266.1680877408653"/>
    <s v="Silicone"/>
    <m/>
    <n v="0.46"/>
    <s v="New Orient"/>
    <m/>
    <m/>
    <n v="60323.829332013862"/>
    <m/>
    <n v="918.39"/>
    <m/>
  </r>
  <r>
    <x v="12"/>
    <s v="MODI"/>
    <s v="DP1500-T-shaped plug"/>
    <s v="140040344002993"/>
    <s v="Tatfook"/>
    <s v="DP1500"/>
    <s v="Silicone"/>
    <x v="4"/>
    <x v="3"/>
    <d v="2024-10-24T00:00:00"/>
    <m/>
    <n v="0.03"/>
    <n v="3.02147905494685E-2"/>
    <n v="2.1479054946850137E-4"/>
    <n v="0"/>
    <n v="1"/>
    <n v="0.03"/>
    <n v="1420000"/>
    <n v="1420000"/>
    <n v="9000"/>
    <n v="8694.9974197547272"/>
    <s v="Silicone"/>
    <m/>
    <n v="0.46"/>
    <s v="New Orient"/>
    <m/>
    <m/>
    <n v="42905.002580245273"/>
    <m/>
    <n v="653.20000000000005"/>
    <m/>
  </r>
  <r>
    <x v="12"/>
    <s v="MODI"/>
    <s v="DP1500-U-shaped plug"/>
    <s v="140040344002994"/>
    <s v="Tatfook"/>
    <s v="DP1500"/>
    <s v="Silicone"/>
    <x v="1"/>
    <x v="2"/>
    <d v="2025-01-09T00:00:00"/>
    <m/>
    <n v="8.4199999999999997E-2"/>
    <n v="8.4724608836907106E-2"/>
    <n v="5.2460883690710891E-4"/>
    <n v="0"/>
    <n v="1"/>
    <n v="8.4199999999999997E-2"/>
    <n v="0"/>
    <n v="12022137"/>
    <n v="6700"/>
    <n v="393.0806912920807"/>
    <s v="Silicone"/>
    <m/>
    <n v="0.46"/>
    <s v="New Orient"/>
    <m/>
    <m/>
    <n v="0"/>
    <m/>
    <n v="0"/>
    <m/>
  </r>
  <r>
    <x v="12"/>
    <s v="MODI"/>
    <s v="DP1500-U-shaped plug"/>
    <s v="140040344002994"/>
    <s v="Tatfook"/>
    <s v="DP1500"/>
    <s v="Silicone"/>
    <x v="1"/>
    <x v="3"/>
    <d v="2024-12-10T00:00:00"/>
    <m/>
    <n v="8.4199999999999997E-2"/>
    <n v="8.4724608836907106E-2"/>
    <n v="5.2460883690710891E-4"/>
    <n v="0"/>
    <n v="1"/>
    <n v="8.4199999999999997E-2"/>
    <n v="0"/>
    <n v="12022137"/>
    <n v="6700"/>
    <n v="393.0806912920807"/>
    <s v="Silicone"/>
    <m/>
    <n v="0.46"/>
    <s v="New Orient"/>
    <m/>
    <m/>
    <n v="0"/>
    <m/>
    <n v="0"/>
    <m/>
  </r>
  <r>
    <x v="12"/>
    <s v="MODI"/>
    <s v="DP1500-U-shaped plug"/>
    <s v="140040344002994"/>
    <s v="Tatfook"/>
    <s v="DP1500"/>
    <s v="Silicone"/>
    <x v="1"/>
    <x v="4"/>
    <d v="2024-11-09T00:00:00"/>
    <m/>
    <n v="8.4199999999999997E-2"/>
    <n v="8.4724608836907106E-2"/>
    <n v="5.2460883690710891E-4"/>
    <n v="0"/>
    <n v="1"/>
    <n v="8.4199999999999997E-2"/>
    <n v="20000"/>
    <n v="12022137"/>
    <n v="6700"/>
    <n v="393.0806912920807"/>
    <s v="Silicone"/>
    <m/>
    <n v="0.46"/>
    <s v="New Orient"/>
    <m/>
    <m/>
    <n v="1694.492176738142"/>
    <m/>
    <n v="9.1999999999999993"/>
    <m/>
  </r>
  <r>
    <x v="12"/>
    <s v="MODI"/>
    <s v="DP1500-U-shaped plug"/>
    <s v="140040344002994"/>
    <s v="Tatfook"/>
    <s v="DP1500"/>
    <s v="Silicone"/>
    <x v="1"/>
    <x v="5"/>
    <d v="2024-10-24T00:00:00"/>
    <m/>
    <n v="8.4199999999999997E-2"/>
    <n v="8.4724608836907106E-2"/>
    <n v="5.2460883690710891E-4"/>
    <n v="0"/>
    <n v="1"/>
    <n v="8.4199999999999997E-2"/>
    <n v="140000"/>
    <n v="12002137"/>
    <n v="6700"/>
    <n v="403.57286803022271"/>
    <s v="Silicone"/>
    <m/>
    <n v="0.66"/>
    <s v="New Orient"/>
    <m/>
    <m/>
    <n v="11861.445237166994"/>
    <m/>
    <n v="92.4"/>
    <m/>
  </r>
  <r>
    <x v="12"/>
    <s v="MODI"/>
    <s v="DP1500-U-shaped plug"/>
    <s v="140040344002994"/>
    <s v="Tatfook"/>
    <s v="DP1500"/>
    <s v="Silicone"/>
    <x v="1"/>
    <x v="6"/>
    <d v="2024-10-24T00:00:00"/>
    <m/>
    <n v="8.4199999999999997E-2"/>
    <n v="8.4724608836907106E-2"/>
    <n v="5.2460883690710891E-4"/>
    <n v="0"/>
    <n v="1"/>
    <n v="8.4199999999999997E-2"/>
    <n v="138638"/>
    <n v="11862137"/>
    <n v="6700"/>
    <n v="477.01810519721766"/>
    <s v="Silicone"/>
    <m/>
    <n v="0.66"/>
    <s v="New Orient"/>
    <m/>
    <m/>
    <n v="11746.050319931128"/>
    <m/>
    <n v="91.501080000000002"/>
    <m/>
  </r>
  <r>
    <x v="12"/>
    <s v="MODI"/>
    <s v="DP1500-U-shaped plug"/>
    <s v="140040344002994"/>
    <s v="Tatfook"/>
    <s v="DP1500"/>
    <s v="Silicone"/>
    <x v="1"/>
    <x v="7"/>
    <d v="2024-10-24T00:00:00"/>
    <m/>
    <n v="8.4199999999999997E-2"/>
    <n v="8.4724608836907106E-2"/>
    <n v="5.2460883690710891E-4"/>
    <n v="0"/>
    <n v="1"/>
    <n v="8.4199999999999997E-2"/>
    <n v="0"/>
    <n v="11723499"/>
    <n v="6700"/>
    <n v="549.74882512834574"/>
    <s v="Silicone"/>
    <m/>
    <n v="0.66"/>
    <s v="New Orient"/>
    <m/>
    <m/>
    <n v="0"/>
    <m/>
    <n v="0"/>
    <m/>
  </r>
  <r>
    <x v="12"/>
    <s v="MODI"/>
    <s v="DP1500-U-shaped plug"/>
    <s v="140040344002994"/>
    <s v="Tatfook"/>
    <s v="DP1500"/>
    <s v="Silicone"/>
    <x v="1"/>
    <x v="8"/>
    <d v="2024-10-24T00:00:00"/>
    <m/>
    <n v="8.4199999999999997E-2"/>
    <n v="8.4724608836907106E-2"/>
    <n v="5.2460883690710891E-4"/>
    <n v="0"/>
    <n v="1"/>
    <n v="8.4199999999999997E-2"/>
    <n v="70000"/>
    <n v="11723499"/>
    <n v="6700"/>
    <n v="549.74882512834574"/>
    <s v="Silicone"/>
    <m/>
    <n v="0.66"/>
    <s v="New Orient"/>
    <m/>
    <m/>
    <n v="5930.722618583497"/>
    <m/>
    <n v="46.2"/>
    <m/>
  </r>
  <r>
    <x v="12"/>
    <s v="MODI"/>
    <s v="DP1500-U-shaped plug"/>
    <s v="140040344002994"/>
    <s v="Tatfook"/>
    <s v="DP1500"/>
    <s v="Silicone"/>
    <x v="1"/>
    <x v="9"/>
    <d v="2024-10-24T00:00:00"/>
    <m/>
    <n v="8.4199999999999997E-2"/>
    <n v="8.4724608836907106E-2"/>
    <n v="5.2460883690710891E-4"/>
    <n v="0"/>
    <n v="1"/>
    <n v="8.4199999999999997E-2"/>
    <n v="55476"/>
    <n v="11653499"/>
    <n v="6700"/>
    <n v="586.47144371184277"/>
    <s v="Silicone"/>
    <m/>
    <n v="0.66"/>
    <s v="New Orient"/>
    <m/>
    <m/>
    <n v="4700.1823998362588"/>
    <m/>
    <n v="36.614160000000005"/>
    <m/>
  </r>
  <r>
    <x v="12"/>
    <s v="MODI"/>
    <s v="DP1500-U-shaped plug"/>
    <s v="140040344002994"/>
    <s v="Tatfook"/>
    <s v="DP1500"/>
    <s v="Silicone"/>
    <x v="1"/>
    <x v="10"/>
    <d v="2024-10-24T00:00:00"/>
    <m/>
    <n v="8.4199999999999997E-2"/>
    <n v="8.4724608836907106E-2"/>
    <n v="5.2460883690710891E-4"/>
    <n v="0"/>
    <n v="1"/>
    <n v="8.4199999999999997E-2"/>
    <n v="662129"/>
    <n v="11598023"/>
    <n v="6700"/>
    <n v="615.57464354810236"/>
    <s v="Silicone"/>
    <m/>
    <n v="0.66"/>
    <s v="New Orient"/>
    <m/>
    <m/>
    <n v="56098.620524572463"/>
    <m/>
    <n v="437.00514000000004"/>
    <m/>
  </r>
  <r>
    <x v="12"/>
    <s v="MODI"/>
    <s v="DP1500-U-shaped plug"/>
    <s v="140040344002994"/>
    <s v="Tatfook"/>
    <s v="DP1500"/>
    <s v="Silicone"/>
    <x v="1"/>
    <x v="11"/>
    <d v="2024-10-24T00:00:00"/>
    <m/>
    <n v="8.4199999999999997E-2"/>
    <n v="8.4724608836907106E-2"/>
    <n v="5.2460883690710891E-4"/>
    <n v="0"/>
    <n v="1"/>
    <n v="8.4199999999999997E-2"/>
    <n v="339000"/>
    <n v="10935894"/>
    <n v="6700"/>
    <n v="962.93336812056896"/>
    <s v="Silicone"/>
    <m/>
    <n v="0.66"/>
    <s v="New Orient"/>
    <m/>
    <m/>
    <n v="28721.642395711508"/>
    <m/>
    <n v="223.74"/>
    <m/>
  </r>
  <r>
    <x v="12"/>
    <s v="MODI"/>
    <s v="DP1500-U-shaped plug"/>
    <s v="140040344002994"/>
    <s v="Tatfook"/>
    <s v="DP1500"/>
    <s v="Silicone"/>
    <x v="1"/>
    <x v="0"/>
    <d v="2024-10-24T00:00:00"/>
    <m/>
    <n v="8.4199999999999997E-2"/>
    <n v="8.4724608836907106E-2"/>
    <n v="5.2460883690710891E-4"/>
    <n v="0"/>
    <n v="1"/>
    <n v="8.4199999999999997E-2"/>
    <n v="112500"/>
    <n v="10596894"/>
    <n v="6700"/>
    <n v="1140.7757638320791"/>
    <s v="Silicone"/>
    <m/>
    <n v="0.66"/>
    <s v="New Orient"/>
    <m/>
    <m/>
    <n v="9531.5184941520492"/>
    <m/>
    <n v="74.25"/>
    <m/>
  </r>
  <r>
    <x v="12"/>
    <s v="MODI"/>
    <s v="DP1500-U-shaped plug"/>
    <s v="140040344002994"/>
    <s v="Tatfook"/>
    <s v="DP1500"/>
    <s v="Silicone"/>
    <x v="1"/>
    <x v="1"/>
    <d v="2024-10-24T00:00:00"/>
    <m/>
    <n v="8.4199999999999997E-2"/>
    <n v="8.4724608836907106E-2"/>
    <n v="5.2460883690710891E-4"/>
    <n v="0"/>
    <n v="1"/>
    <n v="8.4199999999999997E-2"/>
    <n v="180783"/>
    <n v="10484394"/>
    <n v="6700"/>
    <n v="1199.7942579841292"/>
    <s v="Silicone"/>
    <m/>
    <n v="0.66"/>
    <s v="New Orient"/>
    <m/>
    <m/>
    <n v="15316.768959362578"/>
    <m/>
    <n v="119.31677999999999"/>
    <m/>
  </r>
  <r>
    <x v="12"/>
    <s v="MODI"/>
    <s v="DP1500-U-shaped plug"/>
    <s v="140040344002994"/>
    <s v="Tatfook"/>
    <s v="DP1500"/>
    <s v="Silicone"/>
    <x v="2"/>
    <x v="2"/>
    <d v="2024-10-24T00:00:00"/>
    <m/>
    <n v="8.4199999999999997E-2"/>
    <n v="8.4724608836907106E-2"/>
    <n v="5.2460883690710891E-4"/>
    <n v="0"/>
    <n v="1"/>
    <n v="8.4199999999999997E-2"/>
    <n v="31500"/>
    <n v="10303611"/>
    <n v="6700"/>
    <n v="1294.6346173467064"/>
    <s v="Silicone"/>
    <m/>
    <n v="0.66"/>
    <s v="New Orient"/>
    <m/>
    <m/>
    <n v="2668.8251783625738"/>
    <m/>
    <n v="20.79"/>
    <m/>
  </r>
  <r>
    <x v="12"/>
    <s v="MODI"/>
    <s v="DP1500-U-shaped plug"/>
    <s v="140040344002994"/>
    <s v="Tatfook"/>
    <s v="DP1500"/>
    <s v="Silicone"/>
    <x v="2"/>
    <x v="3"/>
    <d v="2024-10-24T00:00:00"/>
    <m/>
    <n v="8.4199999999999997E-2"/>
    <n v="8.4724608836907106E-2"/>
    <n v="5.2460883690710891E-4"/>
    <n v="0"/>
    <n v="1"/>
    <n v="8.4199999999999997E-2"/>
    <n v="345814"/>
    <n v="10272111"/>
    <n v="6700"/>
    <n v="1311.1597957092808"/>
    <s v="Silicone"/>
    <m/>
    <n v="0.66"/>
    <s v="New Orient"/>
    <m/>
    <m/>
    <n v="29298.955880326193"/>
    <m/>
    <n v="228.23724000000001"/>
    <m/>
  </r>
  <r>
    <x v="12"/>
    <s v="MODI"/>
    <s v="DP1500-U-shaped plug"/>
    <s v="140040344002994"/>
    <s v="Tatfook"/>
    <s v="DP1500"/>
    <s v="Silicone"/>
    <x v="2"/>
    <x v="4"/>
    <d v="2024-10-24T00:00:00"/>
    <m/>
    <n v="8.4199999999999997E-2"/>
    <n v="8.4724608836907106E-2"/>
    <n v="5.2460883690710891E-4"/>
    <n v="0"/>
    <n v="1"/>
    <n v="8.4199999999999997E-2"/>
    <n v="85500"/>
    <n v="9926297"/>
    <n v="6700"/>
    <n v="1492.5768760354758"/>
    <s v="Silicone"/>
    <m/>
    <n v="0.66"/>
    <s v="New Orient"/>
    <m/>
    <m/>
    <n v="7243.9540555555577"/>
    <m/>
    <n v="56.43"/>
    <m/>
  </r>
  <r>
    <x v="12"/>
    <s v="MODI"/>
    <s v="DP1500-U-shaped plug"/>
    <s v="140040344002994"/>
    <s v="Tatfook"/>
    <s v="DP1500"/>
    <s v="Silicone"/>
    <x v="2"/>
    <x v="5"/>
    <d v="2024-10-24T00:00:00"/>
    <m/>
    <n v="8.4199999999999997E-2"/>
    <n v="8.4724608836907106E-2"/>
    <n v="5.2460883690710891E-4"/>
    <n v="0"/>
    <n v="1"/>
    <n v="8.4199999999999997E-2"/>
    <n v="721257"/>
    <n v="9840797"/>
    <n v="6700"/>
    <n v="1537.4309315910332"/>
    <s v="Silicone"/>
    <m/>
    <n v="0.66"/>
    <s v="New Orient"/>
    <m/>
    <m/>
    <n v="61108.217195881109"/>
    <m/>
    <n v="476.02962000000002"/>
    <m/>
  </r>
  <r>
    <x v="12"/>
    <s v="MODI"/>
    <s v="DP1500-U-shaped plug"/>
    <s v="140040344002994"/>
    <s v="Tatfook"/>
    <s v="DP1500"/>
    <s v="Silicone"/>
    <x v="2"/>
    <x v="6"/>
    <d v="2024-10-24T00:00:00"/>
    <m/>
    <n v="8.4199999999999997E-2"/>
    <n v="8.4724608836907106E-2"/>
    <n v="5.2460883690710891E-4"/>
    <n v="0"/>
    <n v="1"/>
    <n v="8.4199999999999997E-2"/>
    <n v="220300"/>
    <n v="9119540"/>
    <n v="6700"/>
    <n v="1915.8087274721438"/>
    <s v="Silicone"/>
    <m/>
    <n v="0.66"/>
    <s v="New Orient"/>
    <m/>
    <m/>
    <n v="18664.831326770636"/>
    <m/>
    <n v="145.398"/>
    <m/>
  </r>
  <r>
    <x v="12"/>
    <s v="MODI"/>
    <s v="DP1500-U-shaped plug"/>
    <s v="140040344002994"/>
    <s v="Tatfook"/>
    <s v="DP1500"/>
    <s v="Silicone"/>
    <x v="2"/>
    <x v="7"/>
    <d v="2024-10-24T00:00:00"/>
    <m/>
    <n v="8.4199999999999997E-2"/>
    <n v="8.4724608836907106E-2"/>
    <n v="5.2460883690710891E-4"/>
    <n v="0"/>
    <n v="1"/>
    <n v="8.4199999999999997E-2"/>
    <n v="619500"/>
    <n v="8899240"/>
    <n v="6700"/>
    <n v="2031.3800542427798"/>
    <s v="Silicone"/>
    <m/>
    <n v="0.66"/>
    <s v="New Orient"/>
    <m/>
    <m/>
    <n v="52486.895174463949"/>
    <m/>
    <n v="408.87"/>
    <m/>
  </r>
  <r>
    <x v="12"/>
    <s v="MODI"/>
    <s v="DP1500-U-shaped plug"/>
    <s v="140040344002994"/>
    <s v="Tatfook"/>
    <s v="DP1500"/>
    <s v="Silicone"/>
    <x v="2"/>
    <x v="8"/>
    <d v="2024-10-24T00:00:00"/>
    <m/>
    <n v="8.4199999999999997E-2"/>
    <n v="8.4724608836907106E-2"/>
    <n v="5.2460883690710891E-4"/>
    <n v="0"/>
    <n v="1"/>
    <n v="8.4199999999999997E-2"/>
    <n v="338900"/>
    <n v="8279740"/>
    <n v="6700"/>
    <n v="2356.3752287067337"/>
    <s v="Silicone"/>
    <m/>
    <n v="0.66"/>
    <s v="New Orient"/>
    <m/>
    <m/>
    <n v="28713.16993482782"/>
    <m/>
    <n v="223.67400000000001"/>
    <m/>
  </r>
  <r>
    <x v="12"/>
    <s v="MODI"/>
    <s v="DP1500-U-shaped plug"/>
    <s v="140040344002994"/>
    <s v="Tatfook"/>
    <s v="DP1500"/>
    <s v="Silicone"/>
    <x v="2"/>
    <x v="9"/>
    <d v="2024-10-24T00:00:00"/>
    <m/>
    <n v="8.4199999999999997E-2"/>
    <n v="8.4724608836907106E-2"/>
    <n v="5.2460883690710891E-4"/>
    <n v="0"/>
    <n v="1"/>
    <n v="8.4199999999999997E-2"/>
    <n v="416000"/>
    <n v="7940840"/>
    <n v="6700"/>
    <n v="2534.1651635345534"/>
    <s v="Silicone"/>
    <m/>
    <n v="0.66"/>
    <s v="New Orient"/>
    <m/>
    <m/>
    <n v="35245.43727615336"/>
    <m/>
    <n v="274.56"/>
    <m/>
  </r>
  <r>
    <x v="12"/>
    <s v="MODI"/>
    <s v="DP1500-U-shaped plug"/>
    <s v="140040344002994"/>
    <s v="Tatfook"/>
    <s v="DP1500"/>
    <s v="Silicone"/>
    <x v="2"/>
    <x v="10"/>
    <d v="2024-10-24T00:00:00"/>
    <m/>
    <n v="8.4199999999999997E-2"/>
    <n v="8.4724608836907106E-2"/>
    <n v="5.2460883690710891E-4"/>
    <n v="0"/>
    <n v="1"/>
    <n v="8.4199999999999997E-2"/>
    <n v="376300"/>
    <n v="7524840"/>
    <n v="6700"/>
    <n v="2752.4024396879104"/>
    <s v="Silicone"/>
    <m/>
    <n v="0.66"/>
    <s v="New Orient"/>
    <m/>
    <m/>
    <n v="31881.870305328142"/>
    <m/>
    <n v="248.358"/>
    <m/>
  </r>
  <r>
    <x v="12"/>
    <s v="MODI"/>
    <s v="DP1500-U-shaped plug"/>
    <s v="140040344002994"/>
    <s v="Tatfook"/>
    <s v="DP1500"/>
    <s v="Silicone"/>
    <x v="2"/>
    <x v="11"/>
    <d v="2024-10-24T00:00:00"/>
    <m/>
    <n v="8.4199999999999997E-2"/>
    <n v="8.4724608836907106E-2"/>
    <n v="5.2460883690710891E-4"/>
    <n v="0"/>
    <n v="1"/>
    <n v="8.4199999999999997E-2"/>
    <n v="570800"/>
    <n v="7148540"/>
    <n v="6700"/>
    <n v="2949.8127450160555"/>
    <s v="Silicone"/>
    <m/>
    <n v="0.66"/>
    <s v="New Orient"/>
    <m/>
    <m/>
    <n v="48360.806724106573"/>
    <m/>
    <n v="376.72800000000001"/>
    <m/>
  </r>
  <r>
    <x v="12"/>
    <s v="MODI"/>
    <s v="DP1500-U-shaped plug"/>
    <s v="140040344002994"/>
    <s v="Tatfook"/>
    <s v="DP1500"/>
    <s v="Silicone"/>
    <x v="2"/>
    <x v="0"/>
    <d v="2024-10-24T00:00:00"/>
    <m/>
    <n v="8.4199999999999997E-2"/>
    <n v="8.4724608836907106E-2"/>
    <n v="5.2460883690710891E-4"/>
    <n v="0"/>
    <n v="1"/>
    <n v="8.4199999999999997E-2"/>
    <n v="381100"/>
    <n v="6577740"/>
    <n v="6700"/>
    <n v="3249.2594691226336"/>
    <s v="Silicone"/>
    <m/>
    <n v="0.66"/>
    <s v="New Orient"/>
    <m/>
    <m/>
    <n v="32288.5484277453"/>
    <m/>
    <n v="251.52600000000001"/>
    <m/>
  </r>
  <r>
    <x v="12"/>
    <s v="MODI"/>
    <s v="DP1500-U-shaped plug"/>
    <s v="140040344002994"/>
    <s v="Tatfook"/>
    <s v="DP1500"/>
    <s v="Silicone"/>
    <x v="2"/>
    <x v="1"/>
    <d v="2024-10-24T00:00:00"/>
    <m/>
    <n v="8.4199999999999997E-2"/>
    <n v="8.4724608836907106E-2"/>
    <n v="5.2460883690710891E-4"/>
    <n v="0"/>
    <n v="1"/>
    <n v="8.4199999999999997E-2"/>
    <n v="2779170"/>
    <n v="6196640"/>
    <n v="6700"/>
    <n v="3449.1878968679325"/>
    <s v="Silicone"/>
    <m/>
    <n v="0.66"/>
    <s v="New Orient"/>
    <m/>
    <m/>
    <n v="235464.09114126713"/>
    <m/>
    <n v="1834.2522000000001"/>
    <m/>
  </r>
  <r>
    <x v="12"/>
    <s v="MODI"/>
    <s v="DP1500-U-shaped plug"/>
    <s v="140040344002994"/>
    <s v="Tatfook"/>
    <s v="DP1500"/>
    <s v="Silicone"/>
    <x v="4"/>
    <x v="2"/>
    <d v="2024-10-24T00:00:00"/>
    <m/>
    <n v="8.4199999999999997E-2"/>
    <n v="8.4724608836907106E-2"/>
    <n v="5.2460883690710891E-4"/>
    <n v="0"/>
    <n v="1"/>
    <n v="8.4199999999999997E-2"/>
    <n v="1993470"/>
    <n v="3417470"/>
    <n v="6700"/>
    <n v="4907.1650381350628"/>
    <s v="Silicone"/>
    <m/>
    <n v="0.66"/>
    <s v="New Orient"/>
    <m/>
    <m/>
    <n v="168895.96597810922"/>
    <m/>
    <n v="1315.6902"/>
    <m/>
  </r>
  <r>
    <x v="12"/>
    <s v="MODI"/>
    <s v="DP1500-U-shaped plug"/>
    <s v="140040344002994"/>
    <s v="Tatfook"/>
    <s v="DP1500"/>
    <s v="Silicone"/>
    <x v="4"/>
    <x v="3"/>
    <d v="2024-10-24T00:00:00"/>
    <m/>
    <n v="8.4199999999999997E-2"/>
    <n v="8.4724608836907106E-2"/>
    <n v="5.2460883690710891E-4"/>
    <n v="0"/>
    <n v="1"/>
    <n v="8.4199999999999997E-2"/>
    <n v="1424000"/>
    <n v="1424000"/>
    <n v="6700"/>
    <n v="5952.9570162442769"/>
    <s v="Silicone"/>
    <m/>
    <n v="0.66"/>
    <s v="New Orient"/>
    <m/>
    <m/>
    <n v="120647.84298375572"/>
    <m/>
    <n v="939.8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15CB91-204E-4CCD-968E-8AB7E48B9CE2}" name="PivotTable1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5" firstHeaderRow="1" firstDataRow="2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" showAll="0"/>
    <pivotField numFmtId="3" showAll="0"/>
    <pivotField numFmtId="3" showAll="0"/>
    <pivotField numFmtId="3" showAll="0"/>
    <pivotField axis="axisCol" showAll="0">
      <items count="5">
        <item x="0"/>
        <item x="3"/>
        <item x="1"/>
        <item x="2"/>
        <item t="default"/>
      </items>
    </pivotField>
    <pivotField showAll="0"/>
    <pivotField numFmtId="41" showAll="0"/>
    <pivotField showAll="0"/>
    <pivotField dataField="1" numFmtId="41" showAll="0"/>
    <pivotField showAll="0"/>
    <pivotField showAll="0"/>
    <pivotField showAll="0"/>
    <pivotField showAll="0"/>
  </pivotFields>
  <rowItems count="1">
    <i/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dataFields count="1">
    <dataField name="Sum of Total Tool cost" fld="17" baseField="0" baseItem="0" numFmtId="168"/>
  </dataFields>
  <formats count="6">
    <format dxfId="15">
      <pivotArea outline="0" collapsedLevelsAreSubtotals="1" fieldPosition="0"/>
    </format>
    <format dxfId="14">
      <pivotArea dataOnly="0" labelOnly="1" fieldPosition="0">
        <references count="1">
          <reference field="13" count="0"/>
        </references>
      </pivotArea>
    </format>
    <format dxfId="13">
      <pivotArea dataOnly="0" labelOnly="1" grandCol="1" outline="0" fieldPosition="0"/>
    </format>
    <format dxfId="12">
      <pivotArea outline="0" collapsedLevelsAreSubtotals="1" fieldPosition="0"/>
    </format>
    <format dxfId="11">
      <pivotArea dataOnly="0" labelOnly="1" fieldPosition="0">
        <references count="1">
          <reference field="13" count="0"/>
        </references>
      </pivotArea>
    </format>
    <format dxfId="1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B5D31A-0A0B-4534-A8FD-E00415AE5926}" name="PivotTable1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D14" firstHeaderRow="0" firstDataRow="1" firstDataCol="1" rowPageCount="2" colPageCount="1"/>
  <pivotFields count="31">
    <pivotField axis="axisRow" showAll="0">
      <items count="15">
        <item x="3"/>
        <item x="2"/>
        <item x="4"/>
        <item x="12"/>
        <item x="8"/>
        <item x="9"/>
        <item x="10"/>
        <item x="11"/>
        <item x="0"/>
        <item x="1"/>
        <item x="5"/>
        <item x="7"/>
        <item x="6"/>
        <item m="1" x="13"/>
        <item t="default"/>
      </items>
    </pivotField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6">
        <item h="1" x="4"/>
        <item h="1" x="2"/>
        <item h="1" x="1"/>
        <item x="0"/>
        <item h="1" x="3"/>
        <item t="default"/>
      </items>
    </pivotField>
    <pivotField axis="axisPage" multipleItemSelectionAllowed="1" showAll="0">
      <items count="14">
        <item h="1" x="1"/>
        <item x="0"/>
        <item h="1" x="11"/>
        <item h="1" x="10"/>
        <item h="1" x="9"/>
        <item h="1" x="8"/>
        <item h="1" x="7"/>
        <item h="1" x="6"/>
        <item h="1" x="5"/>
        <item h="1" x="4"/>
        <item h="1" x="3"/>
        <item h="1" x="2"/>
        <item h="1" x="12"/>
        <item t="default"/>
      </items>
    </pivotField>
    <pivotField numFmtId="14" showAll="0"/>
    <pivotField showAll="0"/>
    <pivotField numFmtId="174" showAll="0"/>
    <pivotField showAll="0"/>
    <pivotField showAll="0"/>
    <pivotField showAll="0"/>
    <pivotField numFmtId="37" showAll="0"/>
    <pivotField numFmtId="174" showAll="0"/>
    <pivotField showAll="0"/>
    <pivotField numFmtId="172" showAll="0"/>
    <pivotField dataField="1" showAll="0"/>
    <pivotField dataField="1" numFmtId="175" showAll="0"/>
    <pivotField showAll="0"/>
    <pivotField showAll="0"/>
    <pivotField showAll="0"/>
    <pivotField showAll="0"/>
    <pivotField showAll="0"/>
    <pivotField showAll="0"/>
    <pivotField dataField="1" numFmtId="43" showAll="0"/>
    <pivotField showAll="0"/>
    <pivotField showAll="0"/>
    <pivotField showAll="0"/>
  </pivotFields>
  <rowFields count="1">
    <field x="0"/>
  </rowFields>
  <rowItems count="10">
    <i>
      <x/>
    </i>
    <i>
      <x v="1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7" hier="-1"/>
    <pageField fld="8" hier="-1"/>
  </pageFields>
  <dataFields count="3">
    <dataField name="Sum of Total Capex Cost" fld="19" baseField="0" baseItem="0"/>
    <dataField name="Sum of Remaining Capex Cost" fld="20" baseField="0" baseItem="0"/>
    <dataField name="Sum of Total Spend" fld="27" baseField="0" baseItem="0"/>
  </dataFields>
  <formats count="9">
    <format dxfId="8">
      <pivotArea outline="0" collapsedLevelsAreSubtotals="1" fieldPosition="0"/>
    </format>
    <format dxfId="7">
      <pivotArea collapsedLevelsAreSubtotals="1" fieldPosition="0">
        <references count="2">
          <reference field="4294967294" count="1" selected="0">
            <x v="0"/>
          </reference>
          <reference field="0" count="1">
            <x v="0"/>
          </reference>
        </references>
      </pivotArea>
    </format>
    <format dxfId="6">
      <pivotArea collapsedLevelsAreSubtotals="1" fieldPosition="0">
        <references count="2">
          <reference field="4294967294" count="1" selected="0">
            <x v="0"/>
          </reference>
          <reference field="0" count="1">
            <x v="1"/>
          </reference>
        </references>
      </pivotArea>
    </format>
    <format dxfId="5">
      <pivotArea collapsedLevelsAreSubtotals="1" fieldPosition="0">
        <references count="2">
          <reference field="4294967294" count="1" selected="0">
            <x v="0"/>
          </reference>
          <reference field="0" count="1">
            <x v="4"/>
          </reference>
        </references>
      </pivotArea>
    </format>
    <format dxfId="4">
      <pivotArea collapsedLevelsAreSubtotals="1" fieldPosition="0">
        <references count="2">
          <reference field="4294967294" count="1" selected="0">
            <x v="0"/>
          </reference>
          <reference field="0" count="1">
            <x v="5"/>
          </reference>
        </references>
      </pivotArea>
    </format>
    <format dxfId="3">
      <pivotArea collapsedLevelsAreSubtotals="1" fieldPosition="0">
        <references count="2">
          <reference field="4294967294" count="1" selected="0">
            <x v="0"/>
          </reference>
          <reference field="0" count="1">
            <x v="6"/>
          </reference>
        </references>
      </pivotArea>
    </format>
    <format dxfId="2">
      <pivotArea collapsedLevelsAreSubtotals="1" fieldPosition="0">
        <references count="2">
          <reference field="4294967294" count="1" selected="0">
            <x v="0"/>
          </reference>
          <reference field="0" count="1">
            <x v="10"/>
          </reference>
        </references>
      </pivotArea>
    </format>
    <format dxfId="1">
      <pivotArea collapsedLevelsAreSubtotals="1" fieldPosition="0">
        <references count="2">
          <reference field="4294967294" count="1" selected="0">
            <x v="0"/>
          </reference>
          <reference field="0" count="2">
            <x v="8"/>
            <x v="9"/>
          </reference>
        </references>
      </pivotArea>
    </format>
    <format dxfId="0">
      <pivotArea collapsedLevelsAreSubtotals="1" fieldPosition="0">
        <references count="2">
          <reference field="4294967294" count="1" selected="0">
            <x v="0"/>
          </reference>
          <reference field="0" count="1"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3824A4-F255-42FA-9424-55727C24482C}" name="PivotTable2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 rowPageCount="1" colPageCount="1"/>
  <pivotFields count="22">
    <pivotField axis="axisRow" showAll="0">
      <items count="23">
        <item x="19"/>
        <item x="18"/>
        <item x="17"/>
        <item x="3"/>
        <item x="20"/>
        <item x="2"/>
        <item x="4"/>
        <item m="1" x="21"/>
        <item x="13"/>
        <item x="9"/>
        <item x="10"/>
        <item x="11"/>
        <item x="12"/>
        <item x="14"/>
        <item x="0"/>
        <item x="1"/>
        <item x="5"/>
        <item x="8"/>
        <item h="1" x="6"/>
        <item h="1" x="7"/>
        <item h="1" x="15"/>
        <item h="1" x="1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" showAll="0"/>
    <pivotField numFmtId="3" showAll="0"/>
    <pivotField numFmtId="3" showAll="0"/>
    <pivotField numFmtId="3" showAll="0"/>
    <pivotField axis="axisPage" multipleItemSelectionAllowed="1" showAll="0">
      <items count="5">
        <item x="0"/>
        <item x="3"/>
        <item h="1" x="1"/>
        <item h="1" x="2"/>
        <item t="default"/>
      </items>
    </pivotField>
    <pivotField showAll="0"/>
    <pivotField numFmtId="41" showAll="0"/>
    <pivotField showAll="0"/>
    <pivotField dataField="1" numFmtId="41" showAll="0"/>
    <pivotField showAll="0"/>
    <pivotField showAll="0"/>
    <pivotField showAll="0"/>
    <pivotField showAll="0"/>
  </pivotFields>
  <rowFields count="1">
    <field x="0"/>
  </rowFields>
  <rowItems count="13">
    <i>
      <x v="3"/>
    </i>
    <i>
      <x v="5"/>
    </i>
    <i>
      <x v="6"/>
    </i>
    <i>
      <x v="8"/>
    </i>
    <i>
      <x v="9"/>
    </i>
    <i>
      <x v="10"/>
    </i>
    <i>
      <x v="11"/>
    </i>
    <i>
      <x v="12"/>
    </i>
    <i>
      <x v="14"/>
    </i>
    <i>
      <x v="15"/>
    </i>
    <i>
      <x v="16"/>
    </i>
    <i>
      <x v="17"/>
    </i>
    <i t="grand">
      <x/>
    </i>
  </rowItems>
  <colItems count="1">
    <i/>
  </colItems>
  <pageFields count="1">
    <pageField fld="13" hier="-1"/>
  </pageFields>
  <dataFields count="1">
    <dataField name="Sum of Total Tool cost" fld="17" baseField="0" baseItem="0" numFmtId="172"/>
  </dataFields>
  <formats count="1">
    <format dxfId="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W3" dT="2025-01-02T08:16:08.78" personId="{FE6150B3-23FA-4465-B0BD-247408FE6623}" id="{1FD46E49-0A2D-423D-B33C-807C2A6F4795}">
    <text>Follow with the description in latest 2D drawings.</text>
  </threadedComment>
  <threadedComment ref="AA3" dT="2025-01-07T02:03:59.76" personId="{FE6150B3-23FA-4465-B0BD-247408FE6623}" id="{5CB8D688-3839-4813-8145-55BC814A3F59}">
    <text>Painting, anodizing, printing or others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9/04/relationships/namedSheetView" Target="../namedSheetViews/namedSheetView1.xml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.x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64"/>
  <sheetViews>
    <sheetView workbookViewId="0">
      <selection activeCell="G95" sqref="G95"/>
    </sheetView>
  </sheetViews>
  <sheetFormatPr defaultRowHeight="14.5"/>
  <cols>
    <col min="1" max="1" width="24.90625" style="108" customWidth="1"/>
    <col min="2" max="2" width="17.7265625" style="108" customWidth="1"/>
    <col min="3" max="3" width="17.7265625" customWidth="1"/>
    <col min="4" max="4" width="19" customWidth="1"/>
    <col min="5" max="5" width="15.08984375" customWidth="1"/>
    <col min="7" max="7" width="13.6328125" customWidth="1"/>
    <col min="15" max="15" width="19.08984375" customWidth="1"/>
  </cols>
  <sheetData>
    <row r="1" spans="1:15">
      <c r="A1" s="1" t="s">
        <v>0</v>
      </c>
      <c r="B1" s="1" t="s">
        <v>1</v>
      </c>
    </row>
    <row r="2" spans="1:15">
      <c r="A2" s="2" t="s">
        <v>2</v>
      </c>
      <c r="B2" s="1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L2" t="s">
        <v>12</v>
      </c>
      <c r="O2" t="s">
        <v>13</v>
      </c>
    </row>
    <row r="3" spans="1:15">
      <c r="A3" s="2" t="s">
        <v>14</v>
      </c>
      <c r="B3" s="1" t="s">
        <v>3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>
        <v>2022</v>
      </c>
      <c r="J3" s="108">
        <v>1</v>
      </c>
      <c r="L3" t="s">
        <v>21</v>
      </c>
      <c r="O3" t="s">
        <v>22</v>
      </c>
    </row>
    <row r="4" spans="1:15">
      <c r="A4" s="2" t="s">
        <v>23</v>
      </c>
      <c r="B4" s="1" t="s">
        <v>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>
        <v>2023</v>
      </c>
      <c r="J4" s="108">
        <v>2</v>
      </c>
      <c r="L4" t="s">
        <v>30</v>
      </c>
      <c r="O4" t="s">
        <v>31</v>
      </c>
    </row>
    <row r="5" spans="1:15">
      <c r="A5" s="2" t="s">
        <v>32</v>
      </c>
      <c r="B5" s="1" t="s">
        <v>3</v>
      </c>
      <c r="C5" t="s">
        <v>33</v>
      </c>
      <c r="F5" t="s">
        <v>34</v>
      </c>
      <c r="G5" t="s">
        <v>35</v>
      </c>
      <c r="H5" t="s">
        <v>36</v>
      </c>
      <c r="I5">
        <v>2024</v>
      </c>
      <c r="J5" s="108">
        <v>3</v>
      </c>
      <c r="L5" t="s">
        <v>37</v>
      </c>
      <c r="O5" t="s">
        <v>3</v>
      </c>
    </row>
    <row r="6" spans="1:15">
      <c r="A6" s="2" t="s">
        <v>38</v>
      </c>
      <c r="B6" s="1" t="s">
        <v>3</v>
      </c>
      <c r="C6" t="s">
        <v>39</v>
      </c>
      <c r="F6" t="s">
        <v>40</v>
      </c>
      <c r="G6" t="s">
        <v>41</v>
      </c>
      <c r="H6" t="s">
        <v>42</v>
      </c>
      <c r="I6">
        <v>2025</v>
      </c>
      <c r="J6" s="108">
        <v>4</v>
      </c>
      <c r="O6" t="s">
        <v>43</v>
      </c>
    </row>
    <row r="7" spans="1:15">
      <c r="A7" s="2" t="s">
        <v>44</v>
      </c>
      <c r="B7" s="1" t="s">
        <v>3</v>
      </c>
      <c r="C7" t="s">
        <v>45</v>
      </c>
      <c r="G7" t="s">
        <v>42</v>
      </c>
      <c r="I7">
        <v>2026</v>
      </c>
      <c r="J7" s="108">
        <v>5</v>
      </c>
      <c r="O7" t="s">
        <v>46</v>
      </c>
    </row>
    <row r="8" spans="1:15">
      <c r="A8" s="2" t="s">
        <v>47</v>
      </c>
      <c r="B8" s="1" t="s">
        <v>3</v>
      </c>
      <c r="C8" t="s">
        <v>42</v>
      </c>
      <c r="I8">
        <v>2027</v>
      </c>
      <c r="J8" s="108">
        <v>6</v>
      </c>
    </row>
    <row r="9" spans="1:15">
      <c r="A9" s="2" t="s">
        <v>48</v>
      </c>
      <c r="B9" s="1" t="s">
        <v>3</v>
      </c>
      <c r="I9">
        <v>2028</v>
      </c>
      <c r="J9" s="108">
        <v>7</v>
      </c>
    </row>
    <row r="10" spans="1:15">
      <c r="A10" s="2" t="s">
        <v>49</v>
      </c>
      <c r="B10" s="1" t="s">
        <v>3</v>
      </c>
      <c r="I10">
        <v>2029</v>
      </c>
      <c r="J10" s="108">
        <v>8</v>
      </c>
    </row>
    <row r="11" spans="1:15">
      <c r="A11" s="2" t="s">
        <v>50</v>
      </c>
      <c r="B11" s="1" t="s">
        <v>3</v>
      </c>
      <c r="I11">
        <v>2030</v>
      </c>
      <c r="J11" s="108">
        <v>9</v>
      </c>
    </row>
    <row r="12" spans="1:15">
      <c r="A12" s="2" t="s">
        <v>51</v>
      </c>
      <c r="B12" s="1" t="s">
        <v>3</v>
      </c>
      <c r="I12">
        <v>2031</v>
      </c>
      <c r="J12" s="108">
        <v>10</v>
      </c>
    </row>
    <row r="13" spans="1:15">
      <c r="A13" s="2" t="s">
        <v>52</v>
      </c>
      <c r="B13" s="1" t="s">
        <v>22</v>
      </c>
      <c r="I13">
        <v>2032</v>
      </c>
      <c r="J13" s="108">
        <v>11</v>
      </c>
    </row>
    <row r="14" spans="1:15">
      <c r="A14" s="2" t="s">
        <v>53</v>
      </c>
      <c r="B14" s="1" t="s">
        <v>22</v>
      </c>
      <c r="I14">
        <v>2033</v>
      </c>
      <c r="J14" s="108">
        <v>12</v>
      </c>
    </row>
    <row r="15" spans="1:15">
      <c r="A15" s="2" t="s">
        <v>54</v>
      </c>
      <c r="B15" s="1" t="s">
        <v>22</v>
      </c>
      <c r="C15" s="105" t="s">
        <v>55</v>
      </c>
      <c r="D15" s="105" t="s">
        <v>56</v>
      </c>
      <c r="I15">
        <v>2034</v>
      </c>
    </row>
    <row r="16" spans="1:15">
      <c r="A16" s="2" t="s">
        <v>57</v>
      </c>
      <c r="B16" s="1" t="s">
        <v>43</v>
      </c>
      <c r="C16" s="105" t="s">
        <v>58</v>
      </c>
      <c r="D16" s="105" t="s">
        <v>57</v>
      </c>
    </row>
    <row r="17" spans="1:4">
      <c r="A17" s="2" t="s">
        <v>59</v>
      </c>
      <c r="B17" s="1" t="s">
        <v>43</v>
      </c>
      <c r="C17" s="105" t="s">
        <v>60</v>
      </c>
      <c r="D17" s="105" t="s">
        <v>59</v>
      </c>
    </row>
    <row r="18" spans="1:4">
      <c r="A18" s="2" t="s">
        <v>61</v>
      </c>
      <c r="B18" s="1" t="s">
        <v>43</v>
      </c>
      <c r="C18" s="105" t="s">
        <v>62</v>
      </c>
      <c r="D18" s="105" t="s">
        <v>61</v>
      </c>
    </row>
    <row r="19" spans="1:4">
      <c r="A19" s="2" t="s">
        <v>63</v>
      </c>
      <c r="B19" s="1" t="s">
        <v>43</v>
      </c>
    </row>
    <row r="20" spans="1:4">
      <c r="A20" s="2" t="s">
        <v>64</v>
      </c>
      <c r="B20" s="1" t="s">
        <v>43</v>
      </c>
    </row>
    <row r="21" spans="1:4">
      <c r="A21" s="2" t="s">
        <v>65</v>
      </c>
      <c r="B21" s="1" t="s">
        <v>43</v>
      </c>
    </row>
    <row r="22" spans="1:4">
      <c r="A22" s="2" t="s">
        <v>66</v>
      </c>
      <c r="B22" s="1" t="s">
        <v>43</v>
      </c>
    </row>
    <row r="23" spans="1:4">
      <c r="A23" s="2" t="s">
        <v>67</v>
      </c>
      <c r="B23" s="1" t="s">
        <v>43</v>
      </c>
    </row>
    <row r="24" spans="1:4">
      <c r="A24" s="2" t="s">
        <v>68</v>
      </c>
      <c r="B24" s="1" t="s">
        <v>43</v>
      </c>
    </row>
    <row r="25" spans="1:4">
      <c r="A25" s="2" t="s">
        <v>69</v>
      </c>
      <c r="B25" s="1" t="s">
        <v>43</v>
      </c>
    </row>
    <row r="26" spans="1:4">
      <c r="A26" s="2" t="s">
        <v>70</v>
      </c>
      <c r="B26" s="1" t="s">
        <v>43</v>
      </c>
    </row>
    <row r="27" spans="1:4">
      <c r="A27" s="2" t="s">
        <v>71</v>
      </c>
      <c r="B27" s="1" t="s">
        <v>43</v>
      </c>
    </row>
    <row r="28" spans="1:4">
      <c r="A28" s="2" t="s">
        <v>72</v>
      </c>
      <c r="B28" s="1" t="s">
        <v>43</v>
      </c>
    </row>
    <row r="29" spans="1:4">
      <c r="A29" s="3" t="s">
        <v>73</v>
      </c>
      <c r="B29" s="1" t="s">
        <v>3</v>
      </c>
    </row>
    <row r="30" spans="1:4">
      <c r="A30" s="2" t="s">
        <v>74</v>
      </c>
      <c r="B30" s="1" t="s">
        <v>3</v>
      </c>
    </row>
    <row r="31" spans="1:4">
      <c r="A31" s="2" t="s">
        <v>75</v>
      </c>
      <c r="B31" s="1" t="s">
        <v>43</v>
      </c>
    </row>
    <row r="32" spans="1:4">
      <c r="A32" s="2" t="s">
        <v>76</v>
      </c>
      <c r="B32" s="1" t="s">
        <v>43</v>
      </c>
    </row>
    <row r="33" spans="1:2">
      <c r="A33" s="2" t="s">
        <v>77</v>
      </c>
      <c r="B33" s="1" t="s">
        <v>43</v>
      </c>
    </row>
    <row r="34" spans="1:2">
      <c r="A34" s="2" t="s">
        <v>78</v>
      </c>
      <c r="B34" s="1" t="s">
        <v>3</v>
      </c>
    </row>
    <row r="35" spans="1:2">
      <c r="A35" s="2" t="s">
        <v>79</v>
      </c>
      <c r="B35" s="1" t="s">
        <v>22</v>
      </c>
    </row>
    <row r="36" spans="1:2">
      <c r="A36" s="2" t="s">
        <v>80</v>
      </c>
      <c r="B36" s="1" t="s">
        <v>22</v>
      </c>
    </row>
    <row r="37" spans="1:2">
      <c r="A37" s="2" t="s">
        <v>81</v>
      </c>
      <c r="B37" s="1" t="s">
        <v>31</v>
      </c>
    </row>
    <row r="38" spans="1:2">
      <c r="A38" s="106" t="s">
        <v>82</v>
      </c>
      <c r="B38" s="107" t="s">
        <v>22</v>
      </c>
    </row>
    <row r="39" spans="1:2">
      <c r="A39" s="106" t="s">
        <v>83</v>
      </c>
      <c r="B39" s="107" t="s">
        <v>22</v>
      </c>
    </row>
    <row r="40" spans="1:2">
      <c r="A40" s="106" t="s">
        <v>84</v>
      </c>
      <c r="B40" s="107" t="s">
        <v>22</v>
      </c>
    </row>
    <row r="41" spans="1:2">
      <c r="A41" s="106" t="s">
        <v>85</v>
      </c>
      <c r="B41" s="107" t="s">
        <v>22</v>
      </c>
    </row>
    <row r="42" spans="1:2">
      <c r="A42" s="106" t="s">
        <v>86</v>
      </c>
      <c r="B42" s="107" t="s">
        <v>22</v>
      </c>
    </row>
    <row r="43" spans="1:2">
      <c r="A43" s="106" t="s">
        <v>87</v>
      </c>
      <c r="B43" s="107"/>
    </row>
    <row r="44" spans="1:2">
      <c r="A44" s="106" t="s">
        <v>88</v>
      </c>
      <c r="B44" s="107" t="s">
        <v>31</v>
      </c>
    </row>
    <row r="45" spans="1:2">
      <c r="A45" s="106" t="s">
        <v>89</v>
      </c>
      <c r="B45" s="107" t="s">
        <v>31</v>
      </c>
    </row>
    <row r="46" spans="1:2">
      <c r="A46" s="106" t="s">
        <v>90</v>
      </c>
      <c r="B46" s="107" t="s">
        <v>31</v>
      </c>
    </row>
    <row r="47" spans="1:2">
      <c r="A47" s="106" t="s">
        <v>91</v>
      </c>
      <c r="B47" s="107"/>
    </row>
    <row r="48" spans="1:2">
      <c r="A48" s="106" t="s">
        <v>92</v>
      </c>
      <c r="B48" s="107" t="s">
        <v>31</v>
      </c>
    </row>
    <row r="49" spans="1:2">
      <c r="A49" s="2" t="s">
        <v>93</v>
      </c>
      <c r="B49" s="1" t="s">
        <v>31</v>
      </c>
    </row>
    <row r="50" spans="1:2">
      <c r="A50" s="2" t="s">
        <v>94</v>
      </c>
      <c r="B50" s="1" t="s">
        <v>31</v>
      </c>
    </row>
    <row r="51" spans="1:2">
      <c r="A51" s="2" t="s">
        <v>95</v>
      </c>
      <c r="B51" s="1" t="s">
        <v>31</v>
      </c>
    </row>
    <row r="52" spans="1:2">
      <c r="A52" s="2" t="s">
        <v>96</v>
      </c>
      <c r="B52" s="1" t="s">
        <v>31</v>
      </c>
    </row>
    <row r="53" spans="1:2">
      <c r="A53" s="2" t="s">
        <v>97</v>
      </c>
      <c r="B53" s="1" t="s">
        <v>31</v>
      </c>
    </row>
    <row r="54" spans="1:2">
      <c r="A54" s="2" t="s">
        <v>98</v>
      </c>
      <c r="B54" s="1" t="s">
        <v>31</v>
      </c>
    </row>
    <row r="55" spans="1:2">
      <c r="A55" s="2" t="s">
        <v>99</v>
      </c>
      <c r="B55" s="1" t="s">
        <v>22</v>
      </c>
    </row>
    <row r="56" spans="1:2">
      <c r="A56" s="2" t="s">
        <v>100</v>
      </c>
      <c r="B56" s="1" t="s">
        <v>22</v>
      </c>
    </row>
    <row r="57" spans="1:2">
      <c r="A57" s="2" t="s">
        <v>101</v>
      </c>
      <c r="B57" s="1" t="s">
        <v>22</v>
      </c>
    </row>
    <row r="58" spans="1:2">
      <c r="A58" s="2" t="s">
        <v>102</v>
      </c>
      <c r="B58" s="1" t="s">
        <v>31</v>
      </c>
    </row>
    <row r="59" spans="1:2">
      <c r="A59" s="2" t="s">
        <v>103</v>
      </c>
      <c r="B59" s="1" t="s">
        <v>31</v>
      </c>
    </row>
    <row r="60" spans="1:2">
      <c r="A60" s="2" t="s">
        <v>104</v>
      </c>
      <c r="B60" s="1" t="s">
        <v>31</v>
      </c>
    </row>
    <row r="61" spans="1:2">
      <c r="A61" s="2" t="s">
        <v>105</v>
      </c>
      <c r="B61" s="1" t="s">
        <v>22</v>
      </c>
    </row>
    <row r="62" spans="1:2">
      <c r="A62" s="2" t="s">
        <v>106</v>
      </c>
      <c r="B62" s="1" t="s">
        <v>22</v>
      </c>
    </row>
    <row r="63" spans="1:2">
      <c r="A63" s="2" t="s">
        <v>107</v>
      </c>
      <c r="B63" s="1" t="s">
        <v>31</v>
      </c>
    </row>
    <row r="64" spans="1:2">
      <c r="A64" s="2" t="s">
        <v>108</v>
      </c>
      <c r="B64" s="1" t="s">
        <v>31</v>
      </c>
    </row>
  </sheetData>
  <autoFilter ref="A1:L64" xr:uid="{00000000-0001-0000-0200-000000000000}"/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DDB7D-3D39-4323-80BD-27CA14019A25}">
  <dimension ref="A3:F5"/>
  <sheetViews>
    <sheetView workbookViewId="0">
      <selection activeCell="C50" sqref="C50"/>
    </sheetView>
  </sheetViews>
  <sheetFormatPr defaultRowHeight="14.5"/>
  <cols>
    <col min="1" max="1" width="19.54296875" bestFit="1" customWidth="1"/>
    <col min="2" max="2" width="15.26953125" bestFit="1" customWidth="1"/>
    <col min="3" max="3" width="12.1796875" bestFit="1" customWidth="1"/>
    <col min="4" max="4" width="10.81640625" bestFit="1" customWidth="1"/>
    <col min="5" max="5" width="11.453125" bestFit="1" customWidth="1"/>
    <col min="6" max="6" width="11.81640625" bestFit="1" customWidth="1"/>
  </cols>
  <sheetData>
    <row r="3" spans="1:6">
      <c r="B3" s="152" t="s">
        <v>109</v>
      </c>
    </row>
    <row r="4" spans="1:6">
      <c r="B4" s="153" t="s">
        <v>35</v>
      </c>
      <c r="C4" s="153" t="s">
        <v>41</v>
      </c>
      <c r="D4" s="153" t="s">
        <v>19</v>
      </c>
      <c r="E4" s="153" t="s">
        <v>28</v>
      </c>
      <c r="F4" s="153" t="s">
        <v>110</v>
      </c>
    </row>
    <row r="5" spans="1:6">
      <c r="A5" t="s">
        <v>111</v>
      </c>
      <c r="B5" s="153">
        <v>9772435</v>
      </c>
      <c r="C5" s="153">
        <v>22000</v>
      </c>
      <c r="D5" s="153">
        <v>1776850</v>
      </c>
      <c r="E5" s="153">
        <v>17159.72</v>
      </c>
      <c r="F5" s="153">
        <v>11588444.720000001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675"/>
  <sheetViews>
    <sheetView zoomScale="110" zoomScaleNormal="110" workbookViewId="0">
      <pane xSplit="5" ySplit="3" topLeftCell="R4" activePane="bottomRight" state="frozen"/>
      <selection pane="topRight"/>
      <selection pane="bottomLeft"/>
      <selection pane="bottomRight" activeCell="I689" sqref="I689"/>
    </sheetView>
  </sheetViews>
  <sheetFormatPr defaultColWidth="8.6328125" defaultRowHeight="14.5"/>
  <cols>
    <col min="1" max="1" width="8.90625" style="8" customWidth="1"/>
    <col min="2" max="2" width="17.36328125" style="61" customWidth="1"/>
    <col min="3" max="3" width="13.7265625" style="8" customWidth="1"/>
    <col min="4" max="4" width="22.08984375" style="8" customWidth="1"/>
    <col min="5" max="5" width="16.36328125" style="8" customWidth="1"/>
    <col min="6" max="6" width="14.08984375" style="8" customWidth="1"/>
    <col min="7" max="7" width="15" style="8" customWidth="1"/>
    <col min="8" max="9" width="14.08984375" style="8" customWidth="1"/>
    <col min="10" max="10" width="14.08984375" style="126" customWidth="1"/>
    <col min="11" max="11" width="18.08984375" style="8" customWidth="1"/>
    <col min="12" max="12" width="12.08984375" style="7" customWidth="1"/>
    <col min="13" max="14" width="14.08984375" style="113" customWidth="1"/>
    <col min="15" max="15" width="13.90625" style="113" customWidth="1"/>
    <col min="16" max="16" width="14.08984375" style="113" customWidth="1"/>
    <col min="17" max="17" width="14.08984375" style="123" customWidth="1"/>
    <col min="18" max="18" width="14.08984375" style="113" customWidth="1"/>
    <col min="19" max="19" width="14.6328125" style="62" customWidth="1"/>
    <col min="20" max="20" width="12.36328125" style="62" customWidth="1"/>
    <col min="21" max="21" width="15.08984375" style="158" customWidth="1"/>
    <col min="22" max="22" width="16.90625" style="158" customWidth="1"/>
    <col min="23" max="23" width="17.36328125" style="8" customWidth="1"/>
    <col min="24" max="24" width="14.26953125" style="8" customWidth="1"/>
    <col min="25" max="25" width="12" style="8" customWidth="1"/>
    <col min="26" max="26" width="16.90625" style="8" customWidth="1"/>
    <col min="27" max="28" width="12" style="8" customWidth="1"/>
    <col min="29" max="29" width="14.08984375" style="109" customWidth="1"/>
    <col min="30" max="30" width="14.08984375" style="8" customWidth="1"/>
    <col min="31" max="31" width="15.7265625" style="62" customWidth="1"/>
    <col min="32" max="32" width="31" style="8" customWidth="1"/>
    <col min="33" max="34" width="8.6328125" style="8"/>
    <col min="35" max="35" width="37.453125" style="8" customWidth="1"/>
    <col min="36" max="36" width="15.08984375" style="8" customWidth="1"/>
    <col min="37" max="37" width="20.36328125" style="8" customWidth="1"/>
    <col min="38" max="38" width="19.90625" style="8" customWidth="1"/>
    <col min="39" max="16384" width="8.6328125" style="8"/>
  </cols>
  <sheetData>
    <row r="1" spans="1:32" ht="33" customHeight="1">
      <c r="A1" s="214" t="s">
        <v>112</v>
      </c>
      <c r="B1" s="63" t="s">
        <v>1</v>
      </c>
      <c r="C1" s="64" t="s">
        <v>22</v>
      </c>
      <c r="D1" s="64" t="s">
        <v>31</v>
      </c>
      <c r="E1" s="72" t="s">
        <v>3</v>
      </c>
      <c r="F1" s="64" t="s">
        <v>43</v>
      </c>
      <c r="G1" s="73" t="s">
        <v>46</v>
      </c>
      <c r="K1" s="60"/>
      <c r="L1" s="60"/>
      <c r="P1" s="119"/>
      <c r="Q1" s="122"/>
      <c r="R1" s="119"/>
    </row>
    <row r="2" spans="1:32" ht="17.5">
      <c r="C2" s="65"/>
      <c r="D2" s="66" t="s">
        <v>113</v>
      </c>
      <c r="E2" s="65"/>
      <c r="F2" s="65"/>
      <c r="G2" s="65"/>
      <c r="H2" s="65"/>
    </row>
    <row r="3" spans="1:32" s="60" customFormat="1" ht="34.5" customHeight="1">
      <c r="B3" s="28" t="s">
        <v>0</v>
      </c>
      <c r="C3" s="40" t="s">
        <v>13</v>
      </c>
      <c r="D3" s="28" t="s">
        <v>114</v>
      </c>
      <c r="E3" s="28" t="s">
        <v>115</v>
      </c>
      <c r="F3" s="28" t="s">
        <v>116</v>
      </c>
      <c r="G3" s="28" t="s">
        <v>117</v>
      </c>
      <c r="H3" s="28" t="s">
        <v>4</v>
      </c>
      <c r="I3" s="28" t="s">
        <v>10</v>
      </c>
      <c r="J3" s="28" t="s">
        <v>11</v>
      </c>
      <c r="K3" s="78" t="s">
        <v>118</v>
      </c>
      <c r="L3" s="40" t="s">
        <v>119</v>
      </c>
      <c r="M3" s="114" t="s">
        <v>120</v>
      </c>
      <c r="N3" s="114" t="s">
        <v>121</v>
      </c>
      <c r="O3" s="114" t="s">
        <v>122</v>
      </c>
      <c r="P3" s="120" t="s">
        <v>123</v>
      </c>
      <c r="Q3" s="124" t="s">
        <v>124</v>
      </c>
      <c r="R3" s="121" t="s">
        <v>125</v>
      </c>
      <c r="S3" s="84" t="s">
        <v>126</v>
      </c>
      <c r="T3" s="84" t="s">
        <v>127</v>
      </c>
      <c r="U3" s="159" t="s">
        <v>128</v>
      </c>
      <c r="V3" s="159" t="s">
        <v>129</v>
      </c>
      <c r="W3" s="137" t="s">
        <v>130</v>
      </c>
      <c r="X3" s="137" t="s">
        <v>131</v>
      </c>
      <c r="Y3" s="86" t="s">
        <v>132</v>
      </c>
      <c r="Z3" s="86" t="s">
        <v>133</v>
      </c>
      <c r="AA3" s="142" t="s">
        <v>9</v>
      </c>
      <c r="AB3" s="110" t="s">
        <v>134</v>
      </c>
      <c r="AC3" s="110" t="s">
        <v>135</v>
      </c>
      <c r="AD3" s="110" t="s">
        <v>136</v>
      </c>
      <c r="AE3" s="86" t="s">
        <v>137</v>
      </c>
      <c r="AF3" s="28" t="s">
        <v>138</v>
      </c>
    </row>
    <row r="4" spans="1:32" s="60" customFormat="1" ht="17.25" hidden="1" customHeight="1">
      <c r="B4" s="17" t="s">
        <v>32</v>
      </c>
      <c r="C4" s="33" t="str">
        <f>VLOOKUP(B4,[1]Sheet1!$A:$B,2,0)</f>
        <v>MODI</v>
      </c>
      <c r="D4" s="67" t="s">
        <v>139</v>
      </c>
      <c r="E4" s="74" t="s">
        <v>140</v>
      </c>
      <c r="F4" s="17" t="s">
        <v>141</v>
      </c>
      <c r="G4" s="17" t="s">
        <v>38</v>
      </c>
      <c r="H4" s="75" t="s">
        <v>24</v>
      </c>
      <c r="I4" s="79">
        <v>2025</v>
      </c>
      <c r="J4" s="31">
        <v>2</v>
      </c>
      <c r="K4" s="42">
        <v>45726</v>
      </c>
      <c r="L4" s="80"/>
      <c r="M4" s="115">
        <f>N4-O4</f>
        <v>0.34939999999999999</v>
      </c>
      <c r="N4" s="117">
        <v>0.375</v>
      </c>
      <c r="O4" s="117">
        <v>2.5600000000000001E-2</v>
      </c>
      <c r="P4" s="117">
        <f>L4*O4</f>
        <v>0</v>
      </c>
      <c r="Q4" s="125">
        <v>1</v>
      </c>
      <c r="R4" s="117">
        <f>Q4*M4</f>
        <v>0.34939999999999999</v>
      </c>
      <c r="S4" s="195">
        <v>1689090</v>
      </c>
      <c r="T4" s="169">
        <f>S4+T5</f>
        <v>52308870</v>
      </c>
      <c r="U4" s="165">
        <v>212000</v>
      </c>
      <c r="V4" s="165">
        <f>(U4-O4*S4)</f>
        <v>168759.296</v>
      </c>
      <c r="W4" s="33" t="s">
        <v>142</v>
      </c>
      <c r="X4" s="33" t="s">
        <v>143</v>
      </c>
      <c r="Y4" s="87">
        <v>7.0469999999999997</v>
      </c>
      <c r="Z4" s="88" t="s">
        <v>144</v>
      </c>
      <c r="AA4" s="88"/>
      <c r="AB4" s="196"/>
      <c r="AC4" s="111">
        <f>N4*S4</f>
        <v>633408.75</v>
      </c>
      <c r="AD4" s="33"/>
      <c r="AE4" s="85">
        <f t="shared" ref="AE4:AE9" si="0">S4*Y4/1000</f>
        <v>11903.017229999999</v>
      </c>
      <c r="AF4" s="167" t="s">
        <v>145</v>
      </c>
    </row>
    <row r="5" spans="1:32" s="60" customFormat="1" ht="17.25" hidden="1" customHeight="1">
      <c r="B5" s="17" t="s">
        <v>32</v>
      </c>
      <c r="C5" s="33" t="str">
        <f>VLOOKUP(B5,[1]Sheet1!$A:$B,2,0)</f>
        <v>MODI</v>
      </c>
      <c r="D5" s="67" t="s">
        <v>139</v>
      </c>
      <c r="E5" s="74" t="s">
        <v>140</v>
      </c>
      <c r="F5" s="17" t="s">
        <v>141</v>
      </c>
      <c r="G5" s="17" t="s">
        <v>38</v>
      </c>
      <c r="H5" s="75" t="s">
        <v>24</v>
      </c>
      <c r="I5" s="79">
        <v>2025</v>
      </c>
      <c r="J5" s="31">
        <v>1</v>
      </c>
      <c r="K5" s="42">
        <v>45698</v>
      </c>
      <c r="L5" s="80">
        <v>0.4</v>
      </c>
      <c r="M5" s="115">
        <f>N5-O5</f>
        <v>0.34939999999999999</v>
      </c>
      <c r="N5" s="117">
        <v>0.375</v>
      </c>
      <c r="O5" s="117">
        <v>2.5600000000000001E-2</v>
      </c>
      <c r="P5" s="117">
        <f>L5*O5</f>
        <v>1.0240000000000001E-2</v>
      </c>
      <c r="Q5" s="125">
        <v>1</v>
      </c>
      <c r="R5" s="117">
        <f>Q5*M5</f>
        <v>0.34939999999999999</v>
      </c>
      <c r="S5" s="197">
        <v>771000</v>
      </c>
      <c r="T5" s="169">
        <f>S5+T6</f>
        <v>50619780</v>
      </c>
      <c r="U5" s="170">
        <v>901000</v>
      </c>
      <c r="V5" s="170">
        <f t="shared" ref="V5:V9" si="1">(U5-O5*T5)</f>
        <v>-394866.36800000002</v>
      </c>
      <c r="W5" s="33" t="s">
        <v>142</v>
      </c>
      <c r="X5" s="33" t="s">
        <v>143</v>
      </c>
      <c r="Y5" s="87">
        <v>7.0469999999999997</v>
      </c>
      <c r="Z5" s="88" t="s">
        <v>144</v>
      </c>
      <c r="AA5" s="88"/>
      <c r="AB5" s="196"/>
      <c r="AC5" s="111">
        <f>N5*S5</f>
        <v>289125</v>
      </c>
      <c r="AD5" s="33"/>
      <c r="AE5" s="85">
        <f t="shared" si="0"/>
        <v>5433.2370000000001</v>
      </c>
      <c r="AF5" s="168" t="s">
        <v>146</v>
      </c>
    </row>
    <row r="6" spans="1:32" s="60" customFormat="1" ht="17.25" hidden="1" customHeight="1">
      <c r="B6" s="17" t="s">
        <v>32</v>
      </c>
      <c r="C6" s="33" t="str">
        <f>VLOOKUP(B6,[1]Sheet1!$A:$B,2,0)</f>
        <v>MODI</v>
      </c>
      <c r="D6" s="67" t="s">
        <v>139</v>
      </c>
      <c r="E6" s="74" t="s">
        <v>140</v>
      </c>
      <c r="F6" s="17" t="s">
        <v>141</v>
      </c>
      <c r="G6" s="17" t="s">
        <v>38</v>
      </c>
      <c r="H6" s="75" t="s">
        <v>24</v>
      </c>
      <c r="I6" s="79">
        <v>2024</v>
      </c>
      <c r="J6" s="31">
        <v>12</v>
      </c>
      <c r="K6" s="42">
        <v>45660</v>
      </c>
      <c r="L6" s="80">
        <v>0.4</v>
      </c>
      <c r="M6" s="115">
        <v>0.3594</v>
      </c>
      <c r="N6" s="117">
        <v>0.38500000000000001</v>
      </c>
      <c r="O6" s="117">
        <v>2.5600000000000001E-2</v>
      </c>
      <c r="P6" s="117">
        <f>L6*O6</f>
        <v>1.0240000000000001E-2</v>
      </c>
      <c r="Q6" s="125">
        <v>1</v>
      </c>
      <c r="R6" s="117">
        <f>Q6*M6</f>
        <v>0.3594</v>
      </c>
      <c r="S6" s="198">
        <v>1487000</v>
      </c>
      <c r="T6" s="85">
        <f>S6+T7</f>
        <v>49848780</v>
      </c>
      <c r="U6" s="161">
        <v>901000</v>
      </c>
      <c r="V6" s="161">
        <f t="shared" si="1"/>
        <v>-375128.76800000016</v>
      </c>
      <c r="W6" s="33" t="s">
        <v>142</v>
      </c>
      <c r="X6" s="33" t="s">
        <v>143</v>
      </c>
      <c r="Y6" s="87">
        <v>7.0469999999999997</v>
      </c>
      <c r="Z6" s="88" t="s">
        <v>144</v>
      </c>
      <c r="AA6" s="88"/>
      <c r="AB6" s="196"/>
      <c r="AC6" s="111">
        <f>N6*S6</f>
        <v>572495</v>
      </c>
      <c r="AD6" s="33"/>
      <c r="AE6" s="85">
        <f t="shared" si="0"/>
        <v>10478.888999999999</v>
      </c>
      <c r="AF6" s="33"/>
    </row>
    <row r="7" spans="1:32" s="60" customFormat="1" ht="17.25" hidden="1" customHeight="1">
      <c r="B7" s="17" t="s">
        <v>32</v>
      </c>
      <c r="C7" s="33" t="str">
        <f>VLOOKUP(B7,[1]Sheet1!$A:$B,2,0)</f>
        <v>MODI</v>
      </c>
      <c r="D7" s="67" t="s">
        <v>139</v>
      </c>
      <c r="E7" s="74" t="s">
        <v>140</v>
      </c>
      <c r="F7" s="17" t="s">
        <v>141</v>
      </c>
      <c r="G7" s="17" t="s">
        <v>38</v>
      </c>
      <c r="H7" s="75" t="s">
        <v>24</v>
      </c>
      <c r="I7" s="79">
        <v>2024</v>
      </c>
      <c r="J7" s="31">
        <v>11</v>
      </c>
      <c r="K7" s="42">
        <v>45632</v>
      </c>
      <c r="L7" s="80">
        <v>0.4</v>
      </c>
      <c r="M7" s="115">
        <v>0.3594</v>
      </c>
      <c r="N7" s="117">
        <v>0.38500000000000001</v>
      </c>
      <c r="O7" s="117">
        <v>2.5600000000000001E-2</v>
      </c>
      <c r="P7" s="117">
        <f>L7*O7</f>
        <v>1.0240000000000001E-2</v>
      </c>
      <c r="Q7" s="125">
        <v>1</v>
      </c>
      <c r="R7" s="117">
        <f>Q7*M7</f>
        <v>0.3594</v>
      </c>
      <c r="S7" s="198">
        <v>3449400</v>
      </c>
      <c r="T7" s="85">
        <f>S7+T8</f>
        <v>48361780</v>
      </c>
      <c r="U7" s="161">
        <v>901000</v>
      </c>
      <c r="V7" s="161">
        <f t="shared" si="1"/>
        <v>-337061.56799999997</v>
      </c>
      <c r="W7" s="33" t="s">
        <v>142</v>
      </c>
      <c r="X7" s="33" t="s">
        <v>143</v>
      </c>
      <c r="Y7" s="87">
        <v>7.0469999999999997</v>
      </c>
      <c r="Z7" s="88" t="s">
        <v>144</v>
      </c>
      <c r="AA7" s="88"/>
      <c r="AB7" s="196"/>
      <c r="AC7" s="111">
        <f>N7*S7</f>
        <v>1328019</v>
      </c>
      <c r="AD7" s="33"/>
      <c r="AE7" s="85">
        <f t="shared" si="0"/>
        <v>24307.9218</v>
      </c>
      <c r="AF7" s="33"/>
    </row>
    <row r="8" spans="1:32" s="60" customFormat="1" ht="17.25" hidden="1" customHeight="1">
      <c r="B8" s="17" t="s">
        <v>32</v>
      </c>
      <c r="C8" s="33" t="str">
        <f>VLOOKUP(B8,[1]Sheet1!$A:$B,2,0)</f>
        <v>MODI</v>
      </c>
      <c r="D8" s="67" t="s">
        <v>139</v>
      </c>
      <c r="E8" s="74" t="s">
        <v>140</v>
      </c>
      <c r="F8" s="17" t="s">
        <v>141</v>
      </c>
      <c r="G8" s="17" t="s">
        <v>38</v>
      </c>
      <c r="H8" s="75" t="s">
        <v>24</v>
      </c>
      <c r="I8" s="79">
        <v>2024</v>
      </c>
      <c r="J8" s="31">
        <v>10</v>
      </c>
      <c r="K8" s="42">
        <v>45589</v>
      </c>
      <c r="L8" s="80">
        <v>0.4</v>
      </c>
      <c r="M8" s="115">
        <v>0.3594</v>
      </c>
      <c r="N8" s="117">
        <v>0.38500000000000001</v>
      </c>
      <c r="O8" s="117">
        <v>2.5600000000000001E-2</v>
      </c>
      <c r="P8" s="117">
        <f t="shared" ref="P8" si="2">L8*O8</f>
        <v>1.0240000000000001E-2</v>
      </c>
      <c r="Q8" s="125">
        <v>1</v>
      </c>
      <c r="R8" s="117">
        <f t="shared" ref="R8:R86" si="3">Q8*M8</f>
        <v>0.3594</v>
      </c>
      <c r="S8" s="198">
        <v>7000000</v>
      </c>
      <c r="T8" s="85">
        <f>S8+T9</f>
        <v>44912380</v>
      </c>
      <c r="U8" s="161">
        <v>901000</v>
      </c>
      <c r="V8" s="161">
        <f t="shared" si="1"/>
        <v>-248756.92800000007</v>
      </c>
      <c r="W8" s="33" t="s">
        <v>142</v>
      </c>
      <c r="X8" s="33" t="s">
        <v>143</v>
      </c>
      <c r="Y8" s="87">
        <v>7.0469999999999997</v>
      </c>
      <c r="Z8" s="88" t="s">
        <v>144</v>
      </c>
      <c r="AA8" s="88"/>
      <c r="AB8" s="196"/>
      <c r="AC8" s="111">
        <f t="shared" ref="AC8" si="4">N8*S8</f>
        <v>2695000</v>
      </c>
      <c r="AD8" s="33"/>
      <c r="AE8" s="85">
        <f t="shared" si="0"/>
        <v>49329</v>
      </c>
      <c r="AF8" s="33"/>
    </row>
    <row r="9" spans="1:32" s="60" customFormat="1" ht="17.25" hidden="1" customHeight="1">
      <c r="B9" s="17" t="s">
        <v>32</v>
      </c>
      <c r="C9" s="33" t="str">
        <f>VLOOKUP(B9,[1]Sheet1!$A:$B,2,0)</f>
        <v>MODI</v>
      </c>
      <c r="D9" s="67" t="s">
        <v>139</v>
      </c>
      <c r="E9" s="74" t="s">
        <v>140</v>
      </c>
      <c r="F9" s="17" t="s">
        <v>141</v>
      </c>
      <c r="G9" s="17" t="s">
        <v>38</v>
      </c>
      <c r="H9" s="75" t="s">
        <v>24</v>
      </c>
      <c r="I9" s="79">
        <v>2024</v>
      </c>
      <c r="J9" s="31">
        <v>9</v>
      </c>
      <c r="K9" s="42">
        <v>45589</v>
      </c>
      <c r="L9" s="80">
        <v>0.4</v>
      </c>
      <c r="M9" s="115">
        <v>0.3594</v>
      </c>
      <c r="N9" s="117">
        <v>0.38500000000000001</v>
      </c>
      <c r="O9" s="117">
        <v>2.5600000000000001E-2</v>
      </c>
      <c r="P9" s="117">
        <f t="shared" ref="P9:P102" si="5">L9*O9</f>
        <v>1.0240000000000001E-2</v>
      </c>
      <c r="Q9" s="125">
        <v>1</v>
      </c>
      <c r="R9" s="117">
        <f t="shared" si="3"/>
        <v>0.3594</v>
      </c>
      <c r="S9" s="85">
        <v>8000000</v>
      </c>
      <c r="T9" s="85">
        <f t="shared" ref="T9:T14" si="6">S9+T10</f>
        <v>37912380</v>
      </c>
      <c r="U9" s="161">
        <v>901000</v>
      </c>
      <c r="V9" s="161">
        <f t="shared" si="1"/>
        <v>-69556.928000000073</v>
      </c>
      <c r="W9" s="33" t="s">
        <v>142</v>
      </c>
      <c r="X9" s="33" t="s">
        <v>143</v>
      </c>
      <c r="Y9" s="87">
        <v>7.0469999999999997</v>
      </c>
      <c r="Z9" s="88" t="s">
        <v>144</v>
      </c>
      <c r="AA9" s="139"/>
      <c r="AB9" s="199"/>
      <c r="AC9" s="111">
        <f t="shared" ref="AC9:AC189" si="7">N9*S9</f>
        <v>3080000</v>
      </c>
      <c r="AD9" s="33"/>
      <c r="AE9" s="85">
        <f t="shared" si="0"/>
        <v>56376</v>
      </c>
      <c r="AF9" s="33"/>
    </row>
    <row r="10" spans="1:32" s="60" customFormat="1" ht="17.25" hidden="1" customHeight="1">
      <c r="B10" s="17" t="s">
        <v>32</v>
      </c>
      <c r="C10" s="33" t="str">
        <f>VLOOKUP(B10,[1]Sheet1!$A:$B,2,0)</f>
        <v>MODI</v>
      </c>
      <c r="D10" s="67" t="s">
        <v>139</v>
      </c>
      <c r="E10" s="74" t="s">
        <v>140</v>
      </c>
      <c r="F10" s="17" t="s">
        <v>141</v>
      </c>
      <c r="G10" s="17" t="s">
        <v>38</v>
      </c>
      <c r="H10" s="75" t="s">
        <v>24</v>
      </c>
      <c r="I10" s="79">
        <v>2024</v>
      </c>
      <c r="J10" s="31">
        <v>8</v>
      </c>
      <c r="K10" s="42">
        <v>45589</v>
      </c>
      <c r="L10" s="80">
        <v>0.4</v>
      </c>
      <c r="M10" s="115">
        <v>0.3594</v>
      </c>
      <c r="N10" s="117">
        <v>0.38500000000000001</v>
      </c>
      <c r="O10" s="117">
        <v>2.5600000000000001E-2</v>
      </c>
      <c r="P10" s="117">
        <f t="shared" si="5"/>
        <v>1.0240000000000001E-2</v>
      </c>
      <c r="Q10" s="125">
        <v>1</v>
      </c>
      <c r="R10" s="117">
        <f t="shared" si="3"/>
        <v>0.3594</v>
      </c>
      <c r="S10" s="85">
        <v>8073600</v>
      </c>
      <c r="T10" s="85">
        <f t="shared" si="6"/>
        <v>29912380</v>
      </c>
      <c r="U10" s="161">
        <v>901000</v>
      </c>
      <c r="V10" s="161">
        <f t="shared" ref="V10:V15" si="8">(U10-O10*T10)</f>
        <v>135243.07199999993</v>
      </c>
      <c r="W10" s="33" t="s">
        <v>142</v>
      </c>
      <c r="X10" s="33" t="s">
        <v>143</v>
      </c>
      <c r="Y10" s="87">
        <v>7.0469999999999997</v>
      </c>
      <c r="Z10" s="88" t="s">
        <v>144</v>
      </c>
      <c r="AA10" s="139"/>
      <c r="AB10" s="199"/>
      <c r="AC10" s="111">
        <f t="shared" ref="AC10:AC20" si="9">N10*S10</f>
        <v>3108336</v>
      </c>
      <c r="AD10" s="33"/>
      <c r="AE10" s="85">
        <f t="shared" ref="AE10:AE20" si="10">S10*Y10/1000</f>
        <v>56894.659199999995</v>
      </c>
      <c r="AF10" s="33"/>
    </row>
    <row r="11" spans="1:32" s="60" customFormat="1" ht="17.25" hidden="1" customHeight="1">
      <c r="B11" s="17" t="s">
        <v>32</v>
      </c>
      <c r="C11" s="33" t="str">
        <f>VLOOKUP(B11,[1]Sheet1!$A:$B,2,0)</f>
        <v>MODI</v>
      </c>
      <c r="D11" s="67" t="s">
        <v>139</v>
      </c>
      <c r="E11" s="74" t="s">
        <v>140</v>
      </c>
      <c r="F11" s="17" t="s">
        <v>141</v>
      </c>
      <c r="G11" s="17" t="s">
        <v>38</v>
      </c>
      <c r="H11" s="75" t="s">
        <v>24</v>
      </c>
      <c r="I11" s="79">
        <v>2024</v>
      </c>
      <c r="J11" s="31">
        <v>7</v>
      </c>
      <c r="K11" s="42">
        <v>45589</v>
      </c>
      <c r="L11" s="80">
        <v>0.4</v>
      </c>
      <c r="M11" s="115">
        <v>0.3594</v>
      </c>
      <c r="N11" s="117">
        <v>0.38500000000000001</v>
      </c>
      <c r="O11" s="117">
        <v>2.5600000000000001E-2</v>
      </c>
      <c r="P11" s="117">
        <f t="shared" si="5"/>
        <v>1.0240000000000001E-2</v>
      </c>
      <c r="Q11" s="125">
        <v>1</v>
      </c>
      <c r="R11" s="117">
        <f t="shared" si="3"/>
        <v>0.3594</v>
      </c>
      <c r="S11" s="85">
        <v>8247000</v>
      </c>
      <c r="T11" s="85">
        <f t="shared" si="6"/>
        <v>21838780</v>
      </c>
      <c r="U11" s="161">
        <v>901000</v>
      </c>
      <c r="V11" s="161">
        <f t="shared" si="8"/>
        <v>341927.23199999996</v>
      </c>
      <c r="W11" s="33" t="s">
        <v>142</v>
      </c>
      <c r="X11" s="33" t="s">
        <v>143</v>
      </c>
      <c r="Y11" s="87">
        <v>7.0469999999999997</v>
      </c>
      <c r="Z11" s="88" t="s">
        <v>144</v>
      </c>
      <c r="AA11" s="139"/>
      <c r="AB11" s="199"/>
      <c r="AC11" s="111">
        <f t="shared" si="9"/>
        <v>3175095</v>
      </c>
      <c r="AD11" s="33"/>
      <c r="AE11" s="85">
        <f t="shared" si="10"/>
        <v>58116.608999999997</v>
      </c>
      <c r="AF11" s="33"/>
    </row>
    <row r="12" spans="1:32" s="60" customFormat="1" ht="17.25" hidden="1" customHeight="1">
      <c r="B12" s="17" t="s">
        <v>32</v>
      </c>
      <c r="C12" s="33" t="str">
        <f>VLOOKUP(B12,[1]Sheet1!$A:$B,2,0)</f>
        <v>MODI</v>
      </c>
      <c r="D12" s="67" t="s">
        <v>139</v>
      </c>
      <c r="E12" s="74" t="s">
        <v>140</v>
      </c>
      <c r="F12" s="17" t="s">
        <v>141</v>
      </c>
      <c r="G12" s="17" t="s">
        <v>38</v>
      </c>
      <c r="H12" s="75" t="s">
        <v>24</v>
      </c>
      <c r="I12" s="79">
        <v>2024</v>
      </c>
      <c r="J12" s="31">
        <v>6</v>
      </c>
      <c r="K12" s="42">
        <v>45589</v>
      </c>
      <c r="L12" s="80">
        <v>0.4</v>
      </c>
      <c r="M12" s="115">
        <v>0.3594</v>
      </c>
      <c r="N12" s="117">
        <v>0.38500000000000001</v>
      </c>
      <c r="O12" s="117">
        <v>2.5600000000000001E-2</v>
      </c>
      <c r="P12" s="117">
        <f t="shared" si="5"/>
        <v>1.0240000000000001E-2</v>
      </c>
      <c r="Q12" s="125">
        <v>1</v>
      </c>
      <c r="R12" s="117">
        <f t="shared" si="3"/>
        <v>0.3594</v>
      </c>
      <c r="S12" s="85">
        <v>3501000</v>
      </c>
      <c r="T12" s="85">
        <f t="shared" si="6"/>
        <v>13591780</v>
      </c>
      <c r="U12" s="161">
        <v>901000</v>
      </c>
      <c r="V12" s="161">
        <f t="shared" si="8"/>
        <v>553050.43200000003</v>
      </c>
      <c r="W12" s="33" t="s">
        <v>142</v>
      </c>
      <c r="X12" s="33" t="s">
        <v>147</v>
      </c>
      <c r="Y12" s="87">
        <v>7.0469999999999997</v>
      </c>
      <c r="Z12" s="88" t="s">
        <v>144</v>
      </c>
      <c r="AA12" s="139"/>
      <c r="AB12" s="199"/>
      <c r="AC12" s="111">
        <f t="shared" si="9"/>
        <v>1347885</v>
      </c>
      <c r="AD12" s="33"/>
      <c r="AE12" s="85">
        <f t="shared" si="10"/>
        <v>24671.546999999999</v>
      </c>
      <c r="AF12" s="33"/>
    </row>
    <row r="13" spans="1:32" s="60" customFormat="1" ht="17.25" hidden="1" customHeight="1">
      <c r="B13" s="17" t="s">
        <v>32</v>
      </c>
      <c r="C13" s="33" t="str">
        <f>VLOOKUP(B13,[1]Sheet1!$A:$B,2,0)</f>
        <v>MODI</v>
      </c>
      <c r="D13" s="67" t="s">
        <v>139</v>
      </c>
      <c r="E13" s="74" t="s">
        <v>140</v>
      </c>
      <c r="F13" s="17" t="s">
        <v>141</v>
      </c>
      <c r="G13" s="17" t="s">
        <v>38</v>
      </c>
      <c r="H13" s="75" t="s">
        <v>24</v>
      </c>
      <c r="I13" s="79">
        <v>2024</v>
      </c>
      <c r="J13" s="31">
        <v>5</v>
      </c>
      <c r="K13" s="42">
        <v>45589</v>
      </c>
      <c r="L13" s="80">
        <v>0.4</v>
      </c>
      <c r="M13" s="115">
        <v>0.3594</v>
      </c>
      <c r="N13" s="117">
        <v>0.38500000000000001</v>
      </c>
      <c r="O13" s="117">
        <v>2.5600000000000001E-2</v>
      </c>
      <c r="P13" s="117">
        <f t="shared" si="5"/>
        <v>1.0240000000000001E-2</v>
      </c>
      <c r="Q13" s="125">
        <v>1</v>
      </c>
      <c r="R13" s="117">
        <f t="shared" si="3"/>
        <v>0.3594</v>
      </c>
      <c r="S13" s="85">
        <v>4764580</v>
      </c>
      <c r="T13" s="85">
        <f t="shared" si="6"/>
        <v>10090780</v>
      </c>
      <c r="U13" s="161">
        <v>901000</v>
      </c>
      <c r="V13" s="161">
        <f t="shared" si="8"/>
        <v>642676.03200000001</v>
      </c>
      <c r="W13" s="33" t="s">
        <v>142</v>
      </c>
      <c r="X13" s="33" t="s">
        <v>143</v>
      </c>
      <c r="Y13" s="87">
        <v>7.0469999999999997</v>
      </c>
      <c r="Z13" s="88" t="s">
        <v>144</v>
      </c>
      <c r="AA13" s="139"/>
      <c r="AB13" s="199"/>
      <c r="AC13" s="111">
        <f t="shared" si="9"/>
        <v>1834363.3</v>
      </c>
      <c r="AD13" s="33"/>
      <c r="AE13" s="85">
        <f t="shared" si="10"/>
        <v>33575.995259999996</v>
      </c>
      <c r="AF13" s="33"/>
    </row>
    <row r="14" spans="1:32" s="60" customFormat="1" ht="17.25" hidden="1" customHeight="1">
      <c r="B14" s="17" t="s">
        <v>32</v>
      </c>
      <c r="C14" s="33" t="str">
        <f>VLOOKUP(B14,[1]Sheet1!$A:$B,2,0)</f>
        <v>MODI</v>
      </c>
      <c r="D14" s="67" t="s">
        <v>139</v>
      </c>
      <c r="E14" s="74" t="s">
        <v>140</v>
      </c>
      <c r="F14" s="17" t="s">
        <v>141</v>
      </c>
      <c r="G14" s="17" t="s">
        <v>38</v>
      </c>
      <c r="H14" s="75" t="s">
        <v>24</v>
      </c>
      <c r="I14" s="79">
        <v>2024</v>
      </c>
      <c r="J14" s="31">
        <v>4</v>
      </c>
      <c r="K14" s="42">
        <v>45589</v>
      </c>
      <c r="L14" s="80">
        <v>0.4</v>
      </c>
      <c r="M14" s="115">
        <v>0.3594</v>
      </c>
      <c r="N14" s="117">
        <v>0.38500000000000001</v>
      </c>
      <c r="O14" s="117">
        <v>2.5600000000000001E-2</v>
      </c>
      <c r="P14" s="117">
        <f t="shared" si="5"/>
        <v>1.0240000000000001E-2</v>
      </c>
      <c r="Q14" s="125">
        <v>1</v>
      </c>
      <c r="R14" s="117">
        <f t="shared" si="3"/>
        <v>0.3594</v>
      </c>
      <c r="S14" s="85">
        <v>3175200</v>
      </c>
      <c r="T14" s="85">
        <f t="shared" si="6"/>
        <v>5326200</v>
      </c>
      <c r="U14" s="161">
        <v>901000</v>
      </c>
      <c r="V14" s="161">
        <f t="shared" si="8"/>
        <v>764649.28</v>
      </c>
      <c r="W14" s="33" t="s">
        <v>142</v>
      </c>
      <c r="X14" s="33" t="s">
        <v>143</v>
      </c>
      <c r="Y14" s="87">
        <v>7.0469999999999997</v>
      </c>
      <c r="Z14" s="88" t="s">
        <v>144</v>
      </c>
      <c r="AA14" s="139"/>
      <c r="AB14" s="199"/>
      <c r="AC14" s="111">
        <f t="shared" si="9"/>
        <v>1222452</v>
      </c>
      <c r="AD14" s="33"/>
      <c r="AE14" s="85">
        <f t="shared" si="10"/>
        <v>22375.634399999999</v>
      </c>
      <c r="AF14" s="33"/>
    </row>
    <row r="15" spans="1:32" s="60" customFormat="1" ht="17.25" hidden="1" customHeight="1">
      <c r="B15" s="17" t="s">
        <v>32</v>
      </c>
      <c r="C15" s="33" t="str">
        <f>VLOOKUP(B15,[1]Sheet1!$A:$B,2,0)</f>
        <v>MODI</v>
      </c>
      <c r="D15" s="67" t="s">
        <v>139</v>
      </c>
      <c r="E15" s="74" t="s">
        <v>140</v>
      </c>
      <c r="F15" s="17" t="s">
        <v>141</v>
      </c>
      <c r="G15" s="17" t="s">
        <v>38</v>
      </c>
      <c r="H15" s="75" t="s">
        <v>24</v>
      </c>
      <c r="I15" s="79">
        <v>2024</v>
      </c>
      <c r="J15" s="31">
        <v>3</v>
      </c>
      <c r="K15" s="42">
        <v>45589</v>
      </c>
      <c r="L15" s="80">
        <v>0.4</v>
      </c>
      <c r="M15" s="115">
        <v>0.3594</v>
      </c>
      <c r="N15" s="117">
        <v>0.38500000000000001</v>
      </c>
      <c r="O15" s="117">
        <v>2.5600000000000001E-2</v>
      </c>
      <c r="P15" s="117">
        <f t="shared" si="5"/>
        <v>1.0240000000000001E-2</v>
      </c>
      <c r="Q15" s="125">
        <v>1</v>
      </c>
      <c r="R15" s="117">
        <f t="shared" si="3"/>
        <v>0.3594</v>
      </c>
      <c r="S15" s="157">
        <v>2151000</v>
      </c>
      <c r="T15" s="85">
        <f>S15</f>
        <v>2151000</v>
      </c>
      <c r="U15" s="161">
        <v>901000</v>
      </c>
      <c r="V15" s="161">
        <f t="shared" si="8"/>
        <v>845934.4</v>
      </c>
      <c r="W15" s="33" t="s">
        <v>142</v>
      </c>
      <c r="X15" s="33" t="s">
        <v>143</v>
      </c>
      <c r="Y15" s="87">
        <v>7.0469999999999997</v>
      </c>
      <c r="Z15" s="88" t="s">
        <v>144</v>
      </c>
      <c r="AA15" s="139"/>
      <c r="AB15" s="199"/>
      <c r="AC15" s="111">
        <f t="shared" si="9"/>
        <v>828135</v>
      </c>
      <c r="AD15" s="33"/>
      <c r="AE15" s="85">
        <f t="shared" si="10"/>
        <v>15158.097</v>
      </c>
      <c r="AF15" s="33"/>
    </row>
    <row r="16" spans="1:32" s="60" customFormat="1" ht="17.25" hidden="1" customHeight="1">
      <c r="B16" s="19" t="s">
        <v>38</v>
      </c>
      <c r="C16" s="33" t="str">
        <f>VLOOKUP(B16,[1]Sheet1!$A:$B,2,0)</f>
        <v>MODI</v>
      </c>
      <c r="D16" s="67" t="s">
        <v>148</v>
      </c>
      <c r="E16" s="74" t="s">
        <v>149</v>
      </c>
      <c r="F16" s="17" t="s">
        <v>141</v>
      </c>
      <c r="G16" s="19" t="s">
        <v>38</v>
      </c>
      <c r="H16" s="76" t="s">
        <v>24</v>
      </c>
      <c r="I16" s="81">
        <v>2025</v>
      </c>
      <c r="J16" s="31">
        <v>2</v>
      </c>
      <c r="K16" s="42">
        <v>45726</v>
      </c>
      <c r="L16" s="80"/>
      <c r="M16" s="115">
        <v>0.36840000000000001</v>
      </c>
      <c r="N16" s="117">
        <v>0.38</v>
      </c>
      <c r="O16" s="117">
        <v>1.1599999999999999E-2</v>
      </c>
      <c r="P16" s="117">
        <f t="shared" ref="P16" si="11">L16*O16</f>
        <v>0</v>
      </c>
      <c r="Q16" s="125">
        <v>1</v>
      </c>
      <c r="R16" s="155">
        <f t="shared" ref="R16" si="12">Q16*M16</f>
        <v>0.36840000000000001</v>
      </c>
      <c r="S16" s="164">
        <v>0</v>
      </c>
      <c r="T16" s="172">
        <f>S16+T17</f>
        <v>5685994</v>
      </c>
      <c r="U16" s="165">
        <v>28000</v>
      </c>
      <c r="V16" s="165">
        <f>U16-O16*S16</f>
        <v>28000</v>
      </c>
      <c r="W16" s="33" t="s">
        <v>142</v>
      </c>
      <c r="X16" s="33" t="s">
        <v>143</v>
      </c>
      <c r="Y16" s="87">
        <v>3.4249999999999998</v>
      </c>
      <c r="Z16" s="88" t="s">
        <v>144</v>
      </c>
      <c r="AA16" s="139"/>
      <c r="AB16" s="199"/>
      <c r="AC16" s="111">
        <f>N16*S16</f>
        <v>0</v>
      </c>
      <c r="AD16" s="33"/>
      <c r="AE16" s="85">
        <f>S16*Y16/1000</f>
        <v>0</v>
      </c>
      <c r="AF16" s="167" t="s">
        <v>145</v>
      </c>
    </row>
    <row r="17" spans="2:32" s="60" customFormat="1" ht="17.25" hidden="1" customHeight="1">
      <c r="B17" s="19" t="s">
        <v>38</v>
      </c>
      <c r="C17" s="33" t="str">
        <f>VLOOKUP(B17,[1]Sheet1!$A:$B,2,0)</f>
        <v>MODI</v>
      </c>
      <c r="D17" s="67" t="s">
        <v>148</v>
      </c>
      <c r="E17" s="74" t="s">
        <v>149</v>
      </c>
      <c r="F17" s="17" t="s">
        <v>141</v>
      </c>
      <c r="G17" s="19" t="s">
        <v>38</v>
      </c>
      <c r="H17" s="76" t="s">
        <v>24</v>
      </c>
      <c r="I17" s="81">
        <v>2025</v>
      </c>
      <c r="J17" s="31">
        <v>1</v>
      </c>
      <c r="K17" s="42">
        <v>45699</v>
      </c>
      <c r="L17" s="80"/>
      <c r="M17" s="115">
        <v>0.36840000000000001</v>
      </c>
      <c r="N17" s="117">
        <v>0.38</v>
      </c>
      <c r="O17" s="117">
        <v>1.1599999999999999E-2</v>
      </c>
      <c r="P17" s="117">
        <f t="shared" si="5"/>
        <v>0</v>
      </c>
      <c r="Q17" s="125">
        <v>1</v>
      </c>
      <c r="R17" s="155">
        <f t="shared" si="3"/>
        <v>0.36840000000000001</v>
      </c>
      <c r="S17" s="171">
        <v>0</v>
      </c>
      <c r="T17" s="172">
        <f>S17+T18</f>
        <v>5685994</v>
      </c>
      <c r="U17" s="170">
        <v>56000</v>
      </c>
      <c r="V17" s="170">
        <f>U17-O17*T17</f>
        <v>-9957.5303999999887</v>
      </c>
      <c r="W17" s="33" t="s">
        <v>142</v>
      </c>
      <c r="X17" s="33" t="s">
        <v>143</v>
      </c>
      <c r="Y17" s="87">
        <v>3.4249999999999998</v>
      </c>
      <c r="Z17" s="88" t="s">
        <v>144</v>
      </c>
      <c r="AA17" s="139"/>
      <c r="AB17" s="199"/>
      <c r="AC17" s="111">
        <f>N17*S17</f>
        <v>0</v>
      </c>
      <c r="AD17" s="33"/>
      <c r="AE17" s="85">
        <f>S17*Y17/1000</f>
        <v>0</v>
      </c>
      <c r="AF17" s="168" t="s">
        <v>146</v>
      </c>
    </row>
    <row r="18" spans="2:32" s="60" customFormat="1" ht="17.25" hidden="1" customHeight="1">
      <c r="B18" s="19" t="s">
        <v>38</v>
      </c>
      <c r="C18" s="33" t="str">
        <f>VLOOKUP(B18,[1]Sheet1!$A:$B,2,0)</f>
        <v>MODI</v>
      </c>
      <c r="D18" s="67" t="s">
        <v>148</v>
      </c>
      <c r="E18" s="74" t="s">
        <v>149</v>
      </c>
      <c r="F18" s="17" t="s">
        <v>141</v>
      </c>
      <c r="G18" s="19" t="s">
        <v>38</v>
      </c>
      <c r="H18" s="76" t="s">
        <v>24</v>
      </c>
      <c r="I18" s="81">
        <v>2024</v>
      </c>
      <c r="J18" s="31">
        <v>12</v>
      </c>
      <c r="K18" s="42">
        <v>45660</v>
      </c>
      <c r="L18" s="80"/>
      <c r="M18" s="115">
        <v>0.41828971035319601</v>
      </c>
      <c r="N18" s="117">
        <v>0.42988971035319601</v>
      </c>
      <c r="O18" s="117">
        <v>1.1599999999999999E-2</v>
      </c>
      <c r="P18" s="117">
        <f t="shared" ref="P18" si="13">L18*O18</f>
        <v>0</v>
      </c>
      <c r="Q18" s="125">
        <v>1</v>
      </c>
      <c r="R18" s="155">
        <f t="shared" ref="R18" si="14">Q18*M18</f>
        <v>0.41828971035319601</v>
      </c>
      <c r="S18" s="154">
        <v>288000</v>
      </c>
      <c r="T18" s="156">
        <f>S18+T19</f>
        <v>5685994</v>
      </c>
      <c r="U18" s="161">
        <v>56000</v>
      </c>
      <c r="V18" s="161">
        <f>U18-O18*T18</f>
        <v>-9957.5303999999887</v>
      </c>
      <c r="W18" s="33" t="s">
        <v>142</v>
      </c>
      <c r="X18" s="33" t="s">
        <v>143</v>
      </c>
      <c r="Y18" s="87">
        <v>3.4249999999999998</v>
      </c>
      <c r="Z18" s="88" t="s">
        <v>144</v>
      </c>
      <c r="AA18" s="139"/>
      <c r="AB18" s="199"/>
      <c r="AC18" s="111">
        <f>N18*S18</f>
        <v>123808.23658172046</v>
      </c>
      <c r="AD18" s="33"/>
      <c r="AE18" s="85">
        <f>S18*Y18/1000</f>
        <v>986.4</v>
      </c>
      <c r="AF18" s="33"/>
    </row>
    <row r="19" spans="2:32" s="60" customFormat="1" ht="19.5" hidden="1" customHeight="1">
      <c r="B19" s="19" t="s">
        <v>38</v>
      </c>
      <c r="C19" s="33" t="str">
        <f>VLOOKUP(B19,[1]Sheet1!$A:$B,2,0)</f>
        <v>MODI</v>
      </c>
      <c r="D19" s="67" t="s">
        <v>148</v>
      </c>
      <c r="E19" s="74" t="s">
        <v>149</v>
      </c>
      <c r="F19" s="17" t="s">
        <v>141</v>
      </c>
      <c r="G19" s="19" t="s">
        <v>38</v>
      </c>
      <c r="H19" s="76" t="s">
        <v>24</v>
      </c>
      <c r="I19" s="81">
        <v>2024</v>
      </c>
      <c r="J19" s="31">
        <v>11</v>
      </c>
      <c r="K19" s="42">
        <v>45632</v>
      </c>
      <c r="L19" s="80"/>
      <c r="M19" s="115">
        <v>0.41828971035319601</v>
      </c>
      <c r="N19" s="117">
        <v>0.42988971035319601</v>
      </c>
      <c r="O19" s="117">
        <v>1.1599999999999999E-2</v>
      </c>
      <c r="P19" s="117">
        <f t="shared" si="5"/>
        <v>0</v>
      </c>
      <c r="Q19" s="125">
        <v>1</v>
      </c>
      <c r="R19" s="117">
        <f t="shared" si="3"/>
        <v>0.41828971035319601</v>
      </c>
      <c r="S19" s="200">
        <v>863417</v>
      </c>
      <c r="T19" s="85">
        <f>S19+T20</f>
        <v>5397994</v>
      </c>
      <c r="U19" s="161">
        <v>56000</v>
      </c>
      <c r="V19" s="161">
        <f>U19-O19*T19</f>
        <v>-6616.7303999999931</v>
      </c>
      <c r="W19" s="33" t="s">
        <v>142</v>
      </c>
      <c r="X19" s="33" t="s">
        <v>143</v>
      </c>
      <c r="Y19" s="87">
        <v>3.4249999999999998</v>
      </c>
      <c r="Z19" s="88" t="s">
        <v>144</v>
      </c>
      <c r="AA19" s="139"/>
      <c r="AB19" s="199"/>
      <c r="AC19" s="111">
        <f>N19*S19</f>
        <v>371174.08404402545</v>
      </c>
      <c r="AD19" s="33"/>
      <c r="AE19" s="85">
        <f>S19*Y19/1000</f>
        <v>2957.2032249999997</v>
      </c>
      <c r="AF19" s="33"/>
    </row>
    <row r="20" spans="2:32" s="60" customFormat="1" hidden="1">
      <c r="B20" s="19" t="s">
        <v>38</v>
      </c>
      <c r="C20" s="33" t="str">
        <f>VLOOKUP(B20,[1]Sheet1!$A:$B,2,0)</f>
        <v>MODI</v>
      </c>
      <c r="D20" s="67" t="s">
        <v>148</v>
      </c>
      <c r="E20" s="74" t="s">
        <v>149</v>
      </c>
      <c r="F20" s="17" t="s">
        <v>141</v>
      </c>
      <c r="G20" s="19" t="s">
        <v>38</v>
      </c>
      <c r="H20" s="76" t="s">
        <v>24</v>
      </c>
      <c r="I20" s="81">
        <v>2024</v>
      </c>
      <c r="J20" s="31">
        <v>10</v>
      </c>
      <c r="K20" s="42">
        <v>45589</v>
      </c>
      <c r="L20" s="82"/>
      <c r="M20" s="115">
        <v>0.41828971035319601</v>
      </c>
      <c r="N20" s="117">
        <v>0.42988971035319601</v>
      </c>
      <c r="O20" s="117">
        <v>1.1599999999999999E-2</v>
      </c>
      <c r="P20" s="117">
        <f t="shared" si="5"/>
        <v>0</v>
      </c>
      <c r="Q20" s="125">
        <v>1</v>
      </c>
      <c r="R20" s="117">
        <f t="shared" si="3"/>
        <v>0.41828971035319601</v>
      </c>
      <c r="S20" s="85">
        <v>1728000</v>
      </c>
      <c r="T20" s="85">
        <f t="shared" ref="T20" si="15">S20+T21</f>
        <v>4534577</v>
      </c>
      <c r="U20" s="161">
        <v>56000</v>
      </c>
      <c r="V20" s="161">
        <f t="shared" ref="V20" si="16">U20-O20*T20</f>
        <v>3398.9068000000043</v>
      </c>
      <c r="W20" s="33" t="s">
        <v>142</v>
      </c>
      <c r="X20" s="33" t="s">
        <v>143</v>
      </c>
      <c r="Y20" s="87">
        <v>3.4249999999999998</v>
      </c>
      <c r="Z20" s="88" t="s">
        <v>144</v>
      </c>
      <c r="AA20" s="139"/>
      <c r="AB20" s="199"/>
      <c r="AC20" s="111">
        <f t="shared" si="9"/>
        <v>742849.4194903227</v>
      </c>
      <c r="AD20" s="33"/>
      <c r="AE20" s="85">
        <f t="shared" si="10"/>
        <v>5918.4</v>
      </c>
      <c r="AF20" s="33"/>
    </row>
    <row r="21" spans="2:32" s="60" customFormat="1" hidden="1">
      <c r="B21" s="19" t="s">
        <v>38</v>
      </c>
      <c r="C21" s="33" t="str">
        <f>VLOOKUP(B21,[1]Sheet1!$A:$B,2,0)</f>
        <v>MODI</v>
      </c>
      <c r="D21" s="67" t="s">
        <v>148</v>
      </c>
      <c r="E21" s="74" t="s">
        <v>149</v>
      </c>
      <c r="F21" s="17" t="s">
        <v>141</v>
      </c>
      <c r="G21" s="19" t="s">
        <v>38</v>
      </c>
      <c r="H21" s="76" t="s">
        <v>24</v>
      </c>
      <c r="I21" s="81">
        <v>2024</v>
      </c>
      <c r="J21" s="31">
        <v>9</v>
      </c>
      <c r="K21" s="42">
        <v>45589</v>
      </c>
      <c r="L21" s="82"/>
      <c r="M21" s="115">
        <v>0.41828971035319601</v>
      </c>
      <c r="N21" s="117">
        <v>0.42988971035319601</v>
      </c>
      <c r="O21" s="117">
        <v>1.1599999999999999E-2</v>
      </c>
      <c r="P21" s="117">
        <f t="shared" si="5"/>
        <v>0</v>
      </c>
      <c r="Q21" s="125">
        <v>1</v>
      </c>
      <c r="R21" s="117">
        <f t="shared" si="3"/>
        <v>0.41828971035319601</v>
      </c>
      <c r="S21" s="85">
        <v>504000</v>
      </c>
      <c r="T21" s="85">
        <f t="shared" ref="T21:T25" si="17">S21+T22</f>
        <v>2806577</v>
      </c>
      <c r="U21" s="161">
        <v>56000</v>
      </c>
      <c r="V21" s="161">
        <f t="shared" ref="V21:V32" si="18">U21-O21*T21</f>
        <v>23443.706800000004</v>
      </c>
      <c r="W21" s="33" t="s">
        <v>142</v>
      </c>
      <c r="X21" s="33" t="s">
        <v>143</v>
      </c>
      <c r="Y21" s="87">
        <v>3.4249999999999998</v>
      </c>
      <c r="Z21" s="88" t="s">
        <v>144</v>
      </c>
      <c r="AA21" s="139"/>
      <c r="AB21" s="199"/>
      <c r="AC21" s="111">
        <f t="shared" si="7"/>
        <v>216664.41401801078</v>
      </c>
      <c r="AD21" s="33"/>
      <c r="AE21" s="85">
        <f>S21*Y21/1000</f>
        <v>1726.2</v>
      </c>
      <c r="AF21" s="33"/>
    </row>
    <row r="22" spans="2:32" s="60" customFormat="1" hidden="1">
      <c r="B22" s="19" t="s">
        <v>38</v>
      </c>
      <c r="C22" s="33" t="str">
        <f>VLOOKUP(B22,[1]Sheet1!$A:$B,2,0)</f>
        <v>MODI</v>
      </c>
      <c r="D22" s="67" t="s">
        <v>148</v>
      </c>
      <c r="E22" s="74" t="s">
        <v>149</v>
      </c>
      <c r="F22" s="17" t="s">
        <v>141</v>
      </c>
      <c r="G22" s="19" t="s">
        <v>38</v>
      </c>
      <c r="H22" s="76" t="s">
        <v>24</v>
      </c>
      <c r="I22" s="81">
        <v>2024</v>
      </c>
      <c r="J22" s="31">
        <v>8</v>
      </c>
      <c r="K22" s="42">
        <v>45589</v>
      </c>
      <c r="L22" s="82"/>
      <c r="M22" s="115">
        <v>0.41828971035319601</v>
      </c>
      <c r="N22" s="117">
        <v>0.42988971035319601</v>
      </c>
      <c r="O22" s="117">
        <v>1.1599999999999999E-2</v>
      </c>
      <c r="P22" s="117">
        <f t="shared" si="5"/>
        <v>0</v>
      </c>
      <c r="Q22" s="125">
        <v>1</v>
      </c>
      <c r="R22" s="117">
        <f t="shared" si="3"/>
        <v>0.41828971035319601</v>
      </c>
      <c r="S22" s="85">
        <v>0</v>
      </c>
      <c r="T22" s="85">
        <f t="shared" si="17"/>
        <v>2302577</v>
      </c>
      <c r="U22" s="161">
        <v>56000</v>
      </c>
      <c r="V22" s="161">
        <f t="shared" si="18"/>
        <v>29290.106800000001</v>
      </c>
      <c r="W22" s="33" t="s">
        <v>142</v>
      </c>
      <c r="X22" s="33" t="s">
        <v>143</v>
      </c>
      <c r="Y22" s="87">
        <v>3.4249999999999998</v>
      </c>
      <c r="Z22" s="88" t="s">
        <v>144</v>
      </c>
      <c r="AA22" s="139"/>
      <c r="AB22" s="199"/>
      <c r="AC22" s="111">
        <f t="shared" ref="AC22:AC32" si="19">N22*S22</f>
        <v>0</v>
      </c>
      <c r="AD22" s="33"/>
      <c r="AE22" s="85">
        <f t="shared" ref="AE22:AE32" si="20">S22*Y22/1000</f>
        <v>0</v>
      </c>
      <c r="AF22" s="33"/>
    </row>
    <row r="23" spans="2:32" s="60" customFormat="1" hidden="1">
      <c r="B23" s="19" t="s">
        <v>38</v>
      </c>
      <c r="C23" s="33" t="str">
        <f>VLOOKUP(B23,[1]Sheet1!$A:$B,2,0)</f>
        <v>MODI</v>
      </c>
      <c r="D23" s="67" t="s">
        <v>148</v>
      </c>
      <c r="E23" s="74" t="s">
        <v>149</v>
      </c>
      <c r="F23" s="17" t="s">
        <v>141</v>
      </c>
      <c r="G23" s="19" t="s">
        <v>38</v>
      </c>
      <c r="H23" s="76" t="s">
        <v>24</v>
      </c>
      <c r="I23" s="81">
        <v>2024</v>
      </c>
      <c r="J23" s="31">
        <v>7</v>
      </c>
      <c r="K23" s="42">
        <v>45589</v>
      </c>
      <c r="L23" s="82"/>
      <c r="M23" s="115">
        <v>0.41828971035319601</v>
      </c>
      <c r="N23" s="117">
        <v>0.42988971035319601</v>
      </c>
      <c r="O23" s="117">
        <v>1.1599999999999999E-2</v>
      </c>
      <c r="P23" s="117">
        <f t="shared" si="5"/>
        <v>0</v>
      </c>
      <c r="Q23" s="125">
        <v>1</v>
      </c>
      <c r="R23" s="117">
        <f t="shared" si="3"/>
        <v>0.41828971035319601</v>
      </c>
      <c r="S23" s="85">
        <v>428682</v>
      </c>
      <c r="T23" s="85">
        <f t="shared" si="17"/>
        <v>2302577</v>
      </c>
      <c r="U23" s="161">
        <v>56000</v>
      </c>
      <c r="V23" s="161">
        <f t="shared" si="18"/>
        <v>29290.106800000001</v>
      </c>
      <c r="W23" s="33" t="s">
        <v>142</v>
      </c>
      <c r="X23" s="33" t="s">
        <v>143</v>
      </c>
      <c r="Y23" s="87">
        <v>3.4249999999999998</v>
      </c>
      <c r="Z23" s="88" t="s">
        <v>144</v>
      </c>
      <c r="AA23" s="139"/>
      <c r="AB23" s="199"/>
      <c r="AC23" s="111">
        <f t="shared" si="19"/>
        <v>184285.98081362876</v>
      </c>
      <c r="AD23" s="33"/>
      <c r="AE23" s="85">
        <f t="shared" si="20"/>
        <v>1468.2358499999998</v>
      </c>
      <c r="AF23" s="33"/>
    </row>
    <row r="24" spans="2:32" s="60" customFormat="1" hidden="1">
      <c r="B24" s="19" t="s">
        <v>38</v>
      </c>
      <c r="C24" s="33" t="str">
        <f>VLOOKUP(B24,[1]Sheet1!$A:$B,2,0)</f>
        <v>MODI</v>
      </c>
      <c r="D24" s="67" t="s">
        <v>148</v>
      </c>
      <c r="E24" s="74" t="s">
        <v>149</v>
      </c>
      <c r="F24" s="17" t="s">
        <v>141</v>
      </c>
      <c r="G24" s="19" t="s">
        <v>38</v>
      </c>
      <c r="H24" s="76" t="s">
        <v>24</v>
      </c>
      <c r="I24" s="81">
        <v>2024</v>
      </c>
      <c r="J24" s="31">
        <v>6</v>
      </c>
      <c r="K24" s="42">
        <v>45589</v>
      </c>
      <c r="L24" s="80"/>
      <c r="M24" s="115">
        <v>0.41828971035319601</v>
      </c>
      <c r="N24" s="117">
        <v>0.42988971035319601</v>
      </c>
      <c r="O24" s="117">
        <v>1.1599999999999999E-2</v>
      </c>
      <c r="P24" s="117">
        <f t="shared" si="5"/>
        <v>0</v>
      </c>
      <c r="Q24" s="125">
        <v>1</v>
      </c>
      <c r="R24" s="117">
        <f>Q24*M24</f>
        <v>0.41828971035319601</v>
      </c>
      <c r="S24" s="85">
        <v>1443600</v>
      </c>
      <c r="T24" s="85">
        <f t="shared" si="17"/>
        <v>1873895</v>
      </c>
      <c r="U24" s="161">
        <v>56000</v>
      </c>
      <c r="V24" s="161">
        <f t="shared" si="18"/>
        <v>34262.817999999999</v>
      </c>
      <c r="W24" s="33" t="s">
        <v>142</v>
      </c>
      <c r="X24" s="33" t="s">
        <v>143</v>
      </c>
      <c r="Y24" s="87">
        <v>3.4249999999999998</v>
      </c>
      <c r="Z24" s="88" t="s">
        <v>144</v>
      </c>
      <c r="AA24" s="139"/>
      <c r="AB24" s="199"/>
      <c r="AC24" s="111">
        <f t="shared" si="19"/>
        <v>620588.7858658738</v>
      </c>
      <c r="AD24" s="33"/>
      <c r="AE24" s="85">
        <f t="shared" si="20"/>
        <v>4944.33</v>
      </c>
      <c r="AF24" s="33"/>
    </row>
    <row r="25" spans="2:32" s="60" customFormat="1" hidden="1">
      <c r="B25" s="19" t="s">
        <v>38</v>
      </c>
      <c r="C25" s="33" t="str">
        <f>VLOOKUP(B25,[1]Sheet1!$A:$B,2,0)</f>
        <v>MODI</v>
      </c>
      <c r="D25" s="67" t="s">
        <v>148</v>
      </c>
      <c r="E25" s="74" t="s">
        <v>149</v>
      </c>
      <c r="F25" s="17" t="s">
        <v>141</v>
      </c>
      <c r="G25" s="19" t="s">
        <v>38</v>
      </c>
      <c r="H25" s="76" t="s">
        <v>24</v>
      </c>
      <c r="I25" s="81">
        <v>2024</v>
      </c>
      <c r="J25" s="31">
        <v>5</v>
      </c>
      <c r="K25" s="42">
        <v>45589</v>
      </c>
      <c r="L25" s="80"/>
      <c r="M25" s="115">
        <v>0.41828971035319601</v>
      </c>
      <c r="N25" s="117">
        <v>0.42988971035319601</v>
      </c>
      <c r="O25" s="117">
        <v>1.1599999999999999E-2</v>
      </c>
      <c r="P25" s="117">
        <f t="shared" si="5"/>
        <v>0</v>
      </c>
      <c r="Q25" s="125">
        <v>1</v>
      </c>
      <c r="R25" s="117">
        <f t="shared" si="3"/>
        <v>0.41828971035319601</v>
      </c>
      <c r="S25" s="85">
        <v>361895</v>
      </c>
      <c r="T25" s="85">
        <f t="shared" si="17"/>
        <v>430295</v>
      </c>
      <c r="U25" s="161">
        <v>56000</v>
      </c>
      <c r="V25" s="161">
        <f t="shared" si="18"/>
        <v>51008.578000000001</v>
      </c>
      <c r="W25" s="33" t="s">
        <v>142</v>
      </c>
      <c r="X25" s="33" t="s">
        <v>143</v>
      </c>
      <c r="Y25" s="87">
        <v>3.4249999999999998</v>
      </c>
      <c r="Z25" s="88" t="s">
        <v>144</v>
      </c>
      <c r="AA25" s="139"/>
      <c r="AB25" s="199"/>
      <c r="AC25" s="111">
        <f t="shared" si="19"/>
        <v>155574.93672826988</v>
      </c>
      <c r="AD25" s="33"/>
      <c r="AE25" s="85">
        <f t="shared" si="20"/>
        <v>1239.4903750000001</v>
      </c>
      <c r="AF25" s="33"/>
    </row>
    <row r="26" spans="2:32" s="60" customFormat="1" hidden="1">
      <c r="B26" s="19" t="s">
        <v>38</v>
      </c>
      <c r="C26" s="33" t="str">
        <f>VLOOKUP(B26,[1]Sheet1!$A:$B,2,0)</f>
        <v>MODI</v>
      </c>
      <c r="D26" s="67" t="s">
        <v>148</v>
      </c>
      <c r="E26" s="74" t="s">
        <v>149</v>
      </c>
      <c r="F26" s="17" t="s">
        <v>141</v>
      </c>
      <c r="G26" s="19" t="s">
        <v>38</v>
      </c>
      <c r="H26" s="76" t="s">
        <v>24</v>
      </c>
      <c r="I26" s="81">
        <v>2024</v>
      </c>
      <c r="J26" s="31">
        <v>4</v>
      </c>
      <c r="K26" s="42">
        <v>45589</v>
      </c>
      <c r="L26" s="80"/>
      <c r="M26" s="115">
        <v>0.41828971035319601</v>
      </c>
      <c r="N26" s="117">
        <v>0.42988971035319601</v>
      </c>
      <c r="O26" s="117">
        <v>1.1599999999999999E-2</v>
      </c>
      <c r="P26" s="117">
        <f t="shared" si="5"/>
        <v>0</v>
      </c>
      <c r="Q26" s="125">
        <v>1</v>
      </c>
      <c r="R26" s="117">
        <f t="shared" si="3"/>
        <v>0.41828971035319601</v>
      </c>
      <c r="S26" s="85">
        <v>68400</v>
      </c>
      <c r="T26" s="85">
        <f>S26</f>
        <v>68400</v>
      </c>
      <c r="U26" s="161">
        <v>56000</v>
      </c>
      <c r="V26" s="161">
        <f t="shared" si="18"/>
        <v>55206.559999999998</v>
      </c>
      <c r="W26" s="33" t="s">
        <v>142</v>
      </c>
      <c r="X26" s="33" t="s">
        <v>143</v>
      </c>
      <c r="Y26" s="87">
        <v>3.4249999999999998</v>
      </c>
      <c r="Z26" s="88" t="s">
        <v>144</v>
      </c>
      <c r="AA26" s="139"/>
      <c r="AB26" s="199"/>
      <c r="AC26" s="111">
        <f t="shared" si="19"/>
        <v>29404.456188158609</v>
      </c>
      <c r="AD26" s="33"/>
      <c r="AE26" s="85">
        <f t="shared" si="20"/>
        <v>234.27</v>
      </c>
      <c r="AF26" s="33"/>
    </row>
    <row r="27" spans="2:32" s="60" customFormat="1" hidden="1">
      <c r="B27" s="19" t="s">
        <v>38</v>
      </c>
      <c r="C27" s="33" t="str">
        <f>VLOOKUP(B27,[1]Sheet1!$A:$B,2,0)</f>
        <v>MODI</v>
      </c>
      <c r="D27" s="67" t="s">
        <v>148</v>
      </c>
      <c r="E27" s="74" t="s">
        <v>149</v>
      </c>
      <c r="F27" s="17" t="s">
        <v>141</v>
      </c>
      <c r="G27" s="19" t="s">
        <v>38</v>
      </c>
      <c r="H27" s="76" t="s">
        <v>24</v>
      </c>
      <c r="I27" s="81">
        <v>2024</v>
      </c>
      <c r="J27" s="31">
        <v>3</v>
      </c>
      <c r="K27" s="42">
        <v>45589</v>
      </c>
      <c r="L27" s="80"/>
      <c r="M27" s="115">
        <v>0.41828971035319601</v>
      </c>
      <c r="N27" s="117">
        <v>0.42988971035319601</v>
      </c>
      <c r="O27" s="117">
        <v>1.1599999999999999E-2</v>
      </c>
      <c r="P27" s="117">
        <f t="shared" si="5"/>
        <v>0</v>
      </c>
      <c r="Q27" s="125">
        <v>1</v>
      </c>
      <c r="R27" s="117">
        <f t="shared" si="3"/>
        <v>0.41828971035319601</v>
      </c>
      <c r="S27" s="85">
        <v>0</v>
      </c>
      <c r="T27" s="85">
        <f t="shared" ref="T27" si="21">T26-S26</f>
        <v>0</v>
      </c>
      <c r="U27" s="161">
        <v>56000</v>
      </c>
      <c r="V27" s="161">
        <f t="shared" si="18"/>
        <v>56000</v>
      </c>
      <c r="W27" s="33" t="s">
        <v>142</v>
      </c>
      <c r="X27" s="33" t="s">
        <v>143</v>
      </c>
      <c r="Y27" s="87">
        <v>3.4249999999999998</v>
      </c>
      <c r="Z27" s="88" t="s">
        <v>144</v>
      </c>
      <c r="AA27" s="139"/>
      <c r="AB27" s="199"/>
      <c r="AC27" s="111">
        <f t="shared" si="19"/>
        <v>0</v>
      </c>
      <c r="AD27" s="33"/>
      <c r="AE27" s="85">
        <f t="shared" si="20"/>
        <v>0</v>
      </c>
      <c r="AF27" s="33"/>
    </row>
    <row r="28" spans="2:32" s="60" customFormat="1" ht="20.25" hidden="1" customHeight="1">
      <c r="B28" s="19" t="s">
        <v>47</v>
      </c>
      <c r="C28" s="33" t="str">
        <f>VLOOKUP(B28,[1]Sheet1!$A:$B,2,0)</f>
        <v>MODI</v>
      </c>
      <c r="D28" s="67" t="s">
        <v>150</v>
      </c>
      <c r="E28" s="74" t="s">
        <v>151</v>
      </c>
      <c r="F28" s="17" t="s">
        <v>141</v>
      </c>
      <c r="G28" s="19" t="s">
        <v>49</v>
      </c>
      <c r="H28" s="76" t="s">
        <v>24</v>
      </c>
      <c r="I28" s="81">
        <v>2025</v>
      </c>
      <c r="J28" s="31">
        <v>2</v>
      </c>
      <c r="K28" s="42">
        <v>45722</v>
      </c>
      <c r="L28" s="80"/>
      <c r="M28" s="115">
        <v>0.36840000000000001</v>
      </c>
      <c r="N28" s="117">
        <v>0.38</v>
      </c>
      <c r="O28" s="117">
        <v>1.1599999999999999E-2</v>
      </c>
      <c r="P28" s="117"/>
      <c r="Q28" s="125">
        <v>1</v>
      </c>
      <c r="R28" s="117">
        <f t="shared" ref="R28" si="22">Q28*M28</f>
        <v>0.36840000000000001</v>
      </c>
      <c r="S28" s="166">
        <v>261180</v>
      </c>
      <c r="T28" s="169">
        <f>T29+S28</f>
        <v>19895191</v>
      </c>
      <c r="U28" s="165">
        <v>28000</v>
      </c>
      <c r="V28" s="165">
        <f>U28-O28*S28</f>
        <v>24970.312000000002</v>
      </c>
      <c r="W28" s="33" t="s">
        <v>142</v>
      </c>
      <c r="X28" s="33" t="s">
        <v>143</v>
      </c>
      <c r="Y28" s="87">
        <v>3.2789999999999999</v>
      </c>
      <c r="Z28" s="88" t="s">
        <v>144</v>
      </c>
      <c r="AA28" s="139"/>
      <c r="AB28" s="199"/>
      <c r="AC28" s="111">
        <f>N28*S28</f>
        <v>99248.4</v>
      </c>
      <c r="AD28" s="33"/>
      <c r="AE28" s="85">
        <f>S28*Y28/1000</f>
        <v>856.40922</v>
      </c>
      <c r="AF28" s="167" t="s">
        <v>145</v>
      </c>
    </row>
    <row r="29" spans="2:32" s="60" customFormat="1" ht="20.25" hidden="1" customHeight="1">
      <c r="B29" s="19" t="s">
        <v>47</v>
      </c>
      <c r="C29" s="33" t="str">
        <f>VLOOKUP(B29,[1]Sheet1!$A:$B,2,0)</f>
        <v>MODI</v>
      </c>
      <c r="D29" s="67" t="s">
        <v>150</v>
      </c>
      <c r="E29" s="74" t="s">
        <v>151</v>
      </c>
      <c r="F29" s="17" t="s">
        <v>141</v>
      </c>
      <c r="G29" s="19" t="s">
        <v>49</v>
      </c>
      <c r="H29" s="76" t="s">
        <v>24</v>
      </c>
      <c r="I29" s="81">
        <v>2025</v>
      </c>
      <c r="J29" s="31">
        <v>1</v>
      </c>
      <c r="K29" s="42">
        <v>45699</v>
      </c>
      <c r="L29" s="80"/>
      <c r="M29" s="115">
        <v>0.38</v>
      </c>
      <c r="N29" s="117">
        <v>0.42039370110391699</v>
      </c>
      <c r="O29" s="117">
        <v>1.1599999999999999E-2</v>
      </c>
      <c r="P29" s="117"/>
      <c r="Q29" s="125">
        <v>1</v>
      </c>
      <c r="R29" s="117">
        <f t="shared" si="3"/>
        <v>0.38</v>
      </c>
      <c r="S29" s="169">
        <v>477340</v>
      </c>
      <c r="T29" s="169">
        <f>T30+S29</f>
        <v>19634011</v>
      </c>
      <c r="U29" s="170">
        <v>196000</v>
      </c>
      <c r="V29" s="170">
        <f>U29-O29*T29</f>
        <v>-31754.527599999972</v>
      </c>
      <c r="W29" s="33" t="s">
        <v>142</v>
      </c>
      <c r="X29" s="33" t="s">
        <v>143</v>
      </c>
      <c r="Y29" s="87">
        <v>3.2789999999999999</v>
      </c>
      <c r="Z29" s="88" t="s">
        <v>144</v>
      </c>
      <c r="AA29" s="139"/>
      <c r="AB29" s="199"/>
      <c r="AC29" s="111">
        <f>N29*S29</f>
        <v>200670.72928494375</v>
      </c>
      <c r="AD29" s="33"/>
      <c r="AE29" s="85">
        <f>S29*Y29/1000</f>
        <v>1565.1978599999998</v>
      </c>
      <c r="AF29" s="168" t="s">
        <v>146</v>
      </c>
    </row>
    <row r="30" spans="2:32" s="60" customFormat="1" ht="21.75" hidden="1" customHeight="1">
      <c r="B30" s="19" t="s">
        <v>47</v>
      </c>
      <c r="C30" s="33" t="str">
        <f>VLOOKUP(B30,[1]Sheet1!$A:$B,2,0)</f>
        <v>MODI</v>
      </c>
      <c r="D30" s="67" t="s">
        <v>150</v>
      </c>
      <c r="E30" s="74" t="s">
        <v>151</v>
      </c>
      <c r="F30" s="17" t="s">
        <v>141</v>
      </c>
      <c r="G30" s="19" t="s">
        <v>49</v>
      </c>
      <c r="H30" s="76" t="s">
        <v>24</v>
      </c>
      <c r="I30" s="81">
        <v>2024</v>
      </c>
      <c r="J30" s="31">
        <v>12</v>
      </c>
      <c r="K30" s="42">
        <v>45660</v>
      </c>
      <c r="L30" s="80"/>
      <c r="M30" s="115">
        <v>0.408793701103917</v>
      </c>
      <c r="N30" s="117">
        <v>0.42039370110391699</v>
      </c>
      <c r="O30" s="117">
        <v>1.1599999999999999E-2</v>
      </c>
      <c r="P30" s="117">
        <f t="shared" ref="P30" si="23">L30*O30</f>
        <v>0</v>
      </c>
      <c r="Q30" s="125">
        <v>1</v>
      </c>
      <c r="R30" s="117">
        <f t="shared" ref="R30" si="24">Q30*M30</f>
        <v>0.408793701103917</v>
      </c>
      <c r="S30" s="85">
        <v>1028767</v>
      </c>
      <c r="T30" s="85">
        <f>T31+S30</f>
        <v>19156671</v>
      </c>
      <c r="U30" s="161">
        <v>196000</v>
      </c>
      <c r="V30" s="161">
        <f>U30-O30*T30</f>
        <v>-26217.383599999972</v>
      </c>
      <c r="W30" s="33" t="s">
        <v>142</v>
      </c>
      <c r="X30" s="33" t="s">
        <v>143</v>
      </c>
      <c r="Y30" s="87">
        <v>3.2789999999999999</v>
      </c>
      <c r="Z30" s="88" t="s">
        <v>144</v>
      </c>
      <c r="AA30" s="139"/>
      <c r="AB30" s="199"/>
      <c r="AC30" s="111">
        <f>N30*S30</f>
        <v>432487.16670357337</v>
      </c>
      <c r="AD30" s="33"/>
      <c r="AE30" s="85">
        <f>S30*Y30/1000</f>
        <v>3373.3269929999997</v>
      </c>
      <c r="AF30" s="33"/>
    </row>
    <row r="31" spans="2:32" s="60" customFormat="1" ht="20.25" hidden="1" customHeight="1">
      <c r="B31" s="19" t="s">
        <v>47</v>
      </c>
      <c r="C31" s="33" t="str">
        <f>VLOOKUP(B31,[1]Sheet1!$A:$B,2,0)</f>
        <v>MODI</v>
      </c>
      <c r="D31" s="67" t="s">
        <v>150</v>
      </c>
      <c r="E31" s="74" t="s">
        <v>151</v>
      </c>
      <c r="F31" s="17" t="s">
        <v>141</v>
      </c>
      <c r="G31" s="19" t="s">
        <v>49</v>
      </c>
      <c r="H31" s="76" t="s">
        <v>24</v>
      </c>
      <c r="I31" s="81">
        <v>2024</v>
      </c>
      <c r="J31" s="31">
        <v>11</v>
      </c>
      <c r="K31" s="42">
        <v>45632</v>
      </c>
      <c r="L31" s="80"/>
      <c r="M31" s="115">
        <v>0.408793701103917</v>
      </c>
      <c r="N31" s="117">
        <v>0.42039370110391699</v>
      </c>
      <c r="O31" s="117">
        <v>1.1599999999999999E-2</v>
      </c>
      <c r="P31" s="117">
        <f t="shared" si="5"/>
        <v>0</v>
      </c>
      <c r="Q31" s="125">
        <v>1</v>
      </c>
      <c r="R31" s="117">
        <f t="shared" si="3"/>
        <v>0.408793701103917</v>
      </c>
      <c r="S31" s="85">
        <v>1515582</v>
      </c>
      <c r="T31" s="85">
        <f>T32+S31</f>
        <v>18127904</v>
      </c>
      <c r="U31" s="161">
        <v>196000</v>
      </c>
      <c r="V31" s="161">
        <f>U31-O31*T31</f>
        <v>-14283.686399999977</v>
      </c>
      <c r="W31" s="33" t="s">
        <v>142</v>
      </c>
      <c r="X31" s="33" t="s">
        <v>143</v>
      </c>
      <c r="Y31" s="87">
        <v>3.2789999999999999</v>
      </c>
      <c r="Z31" s="88" t="s">
        <v>144</v>
      </c>
      <c r="AA31" s="139"/>
      <c r="AB31" s="199"/>
      <c r="AC31" s="111">
        <f>N31*S31</f>
        <v>637141.12630647677</v>
      </c>
      <c r="AD31" s="33"/>
      <c r="AE31" s="85">
        <f>S31*Y31/1000</f>
        <v>4969.5933779999996</v>
      </c>
      <c r="AF31" s="33"/>
    </row>
    <row r="32" spans="2:32" s="60" customFormat="1" ht="20.25" hidden="1" customHeight="1">
      <c r="B32" s="19" t="s">
        <v>47</v>
      </c>
      <c r="C32" s="33" t="str">
        <f>VLOOKUP(B32,[1]Sheet1!$A:$B,2,0)</f>
        <v>MODI</v>
      </c>
      <c r="D32" s="67" t="s">
        <v>150</v>
      </c>
      <c r="E32" s="74" t="s">
        <v>151</v>
      </c>
      <c r="F32" s="17" t="s">
        <v>141</v>
      </c>
      <c r="G32" s="19" t="s">
        <v>49</v>
      </c>
      <c r="H32" s="76" t="s">
        <v>24</v>
      </c>
      <c r="I32" s="81">
        <v>2024</v>
      </c>
      <c r="J32" s="31">
        <v>10</v>
      </c>
      <c r="K32" s="42">
        <v>45589</v>
      </c>
      <c r="L32" s="80"/>
      <c r="M32" s="115">
        <v>0.408793701103917</v>
      </c>
      <c r="N32" s="117">
        <v>0.42039370110391699</v>
      </c>
      <c r="O32" s="117">
        <v>1.1599999999999999E-2</v>
      </c>
      <c r="P32" s="117">
        <f t="shared" si="5"/>
        <v>0</v>
      </c>
      <c r="Q32" s="125">
        <v>1</v>
      </c>
      <c r="R32" s="117">
        <f t="shared" si="3"/>
        <v>0.408793701103917</v>
      </c>
      <c r="S32" s="85">
        <v>2520000</v>
      </c>
      <c r="T32" s="85">
        <f t="shared" ref="T32" si="25">T33+S32</f>
        <v>16612322</v>
      </c>
      <c r="U32" s="161">
        <v>196000</v>
      </c>
      <c r="V32" s="161">
        <f t="shared" si="18"/>
        <v>3297.0648000000219</v>
      </c>
      <c r="W32" s="33" t="s">
        <v>142</v>
      </c>
      <c r="X32" s="33" t="s">
        <v>143</v>
      </c>
      <c r="Y32" s="87">
        <v>3.2789999999999999</v>
      </c>
      <c r="Z32" s="88" t="s">
        <v>144</v>
      </c>
      <c r="AA32" s="139"/>
      <c r="AB32" s="199"/>
      <c r="AC32" s="111">
        <f t="shared" si="19"/>
        <v>1059392.1267818708</v>
      </c>
      <c r="AD32" s="33"/>
      <c r="AE32" s="85">
        <f t="shared" si="20"/>
        <v>8263.08</v>
      </c>
      <c r="AF32" s="33"/>
    </row>
    <row r="33" spans="2:32" s="60" customFormat="1" ht="20.25" hidden="1" customHeight="1">
      <c r="B33" s="19" t="s">
        <v>47</v>
      </c>
      <c r="C33" s="33" t="str">
        <f>VLOOKUP(B33,[1]Sheet1!$A:$B,2,0)</f>
        <v>MODI</v>
      </c>
      <c r="D33" s="67" t="s">
        <v>150</v>
      </c>
      <c r="E33" s="74" t="s">
        <v>151</v>
      </c>
      <c r="F33" s="17" t="s">
        <v>141</v>
      </c>
      <c r="G33" s="19" t="s">
        <v>49</v>
      </c>
      <c r="H33" s="76" t="s">
        <v>24</v>
      </c>
      <c r="I33" s="81">
        <v>2024</v>
      </c>
      <c r="J33" s="31">
        <v>9</v>
      </c>
      <c r="K33" s="42">
        <v>45589</v>
      </c>
      <c r="L33" s="80"/>
      <c r="M33" s="115">
        <v>0.408793701103917</v>
      </c>
      <c r="N33" s="117">
        <v>0.42039370110391699</v>
      </c>
      <c r="O33" s="117">
        <v>1.1599999999999999E-2</v>
      </c>
      <c r="P33" s="117">
        <f t="shared" si="5"/>
        <v>0</v>
      </c>
      <c r="Q33" s="125">
        <v>1</v>
      </c>
      <c r="R33" s="117">
        <f t="shared" si="3"/>
        <v>0.408793701103917</v>
      </c>
      <c r="S33" s="85">
        <v>2592000</v>
      </c>
      <c r="T33" s="85">
        <f t="shared" ref="T33:T37" si="26">T34+S33</f>
        <v>14092322</v>
      </c>
      <c r="U33" s="161">
        <v>196000</v>
      </c>
      <c r="V33" s="161">
        <f t="shared" ref="V33:V38" si="27">U33-O33*T33</f>
        <v>32529.064800000022</v>
      </c>
      <c r="W33" s="33" t="s">
        <v>142</v>
      </c>
      <c r="X33" s="33" t="s">
        <v>143</v>
      </c>
      <c r="Y33" s="87">
        <v>3.2789999999999999</v>
      </c>
      <c r="Z33" s="88" t="s">
        <v>144</v>
      </c>
      <c r="AA33" s="139"/>
      <c r="AB33" s="199"/>
      <c r="AC33" s="111">
        <f t="shared" si="7"/>
        <v>1089660.4732613529</v>
      </c>
      <c r="AD33" s="33"/>
      <c r="AE33" s="85">
        <f>S33*Y33/1000</f>
        <v>8499.1679999999997</v>
      </c>
      <c r="AF33" s="33"/>
    </row>
    <row r="34" spans="2:32" s="60" customFormat="1" ht="20.25" hidden="1" customHeight="1">
      <c r="B34" s="19" t="s">
        <v>47</v>
      </c>
      <c r="C34" s="33" t="str">
        <f>VLOOKUP(B34,[1]Sheet1!$A:$B,2,0)</f>
        <v>MODI</v>
      </c>
      <c r="D34" s="67" t="s">
        <v>150</v>
      </c>
      <c r="E34" s="74" t="s">
        <v>151</v>
      </c>
      <c r="F34" s="17" t="s">
        <v>141</v>
      </c>
      <c r="G34" s="19" t="s">
        <v>49</v>
      </c>
      <c r="H34" s="76" t="s">
        <v>24</v>
      </c>
      <c r="I34" s="81">
        <v>2024</v>
      </c>
      <c r="J34" s="31">
        <v>8</v>
      </c>
      <c r="K34" s="42">
        <v>45589</v>
      </c>
      <c r="L34" s="80"/>
      <c r="M34" s="115">
        <v>0.408793701103917</v>
      </c>
      <c r="N34" s="117">
        <v>0.42039370110391699</v>
      </c>
      <c r="O34" s="117">
        <v>1.1599999999999999E-2</v>
      </c>
      <c r="P34" s="117">
        <f t="shared" si="5"/>
        <v>0</v>
      </c>
      <c r="Q34" s="125">
        <v>1</v>
      </c>
      <c r="R34" s="117">
        <f t="shared" si="3"/>
        <v>0.408793701103917</v>
      </c>
      <c r="S34" s="85">
        <v>1584000</v>
      </c>
      <c r="T34" s="85">
        <f t="shared" si="26"/>
        <v>11500322</v>
      </c>
      <c r="U34" s="161">
        <v>196000</v>
      </c>
      <c r="V34" s="161">
        <f t="shared" si="27"/>
        <v>62596.264800000004</v>
      </c>
      <c r="W34" s="33" t="s">
        <v>142</v>
      </c>
      <c r="X34" s="33" t="s">
        <v>143</v>
      </c>
      <c r="Y34" s="87">
        <v>3.2789999999999999</v>
      </c>
      <c r="Z34" s="88" t="s">
        <v>144</v>
      </c>
      <c r="AA34" s="139"/>
      <c r="AB34" s="199"/>
      <c r="AC34" s="111">
        <f t="shared" ref="AC34:AC43" si="28">N34*S34</f>
        <v>665903.6225486045</v>
      </c>
      <c r="AD34" s="33"/>
      <c r="AE34" s="85">
        <f t="shared" ref="AE34:AE43" si="29">S34*Y34/1000</f>
        <v>5193.9359999999997</v>
      </c>
      <c r="AF34" s="33"/>
    </row>
    <row r="35" spans="2:32" s="60" customFormat="1" ht="20.25" hidden="1" customHeight="1">
      <c r="B35" s="19" t="s">
        <v>47</v>
      </c>
      <c r="C35" s="33" t="str">
        <f>VLOOKUP(B35,[1]Sheet1!$A:$B,2,0)</f>
        <v>MODI</v>
      </c>
      <c r="D35" s="67" t="s">
        <v>150</v>
      </c>
      <c r="E35" s="74" t="s">
        <v>151</v>
      </c>
      <c r="F35" s="17" t="s">
        <v>141</v>
      </c>
      <c r="G35" s="19" t="s">
        <v>49</v>
      </c>
      <c r="H35" s="76" t="s">
        <v>24</v>
      </c>
      <c r="I35" s="81">
        <v>2024</v>
      </c>
      <c r="J35" s="31">
        <v>7</v>
      </c>
      <c r="K35" s="42">
        <v>45589</v>
      </c>
      <c r="L35" s="80"/>
      <c r="M35" s="115">
        <v>0.408793701103917</v>
      </c>
      <c r="N35" s="117">
        <v>0.42039370110391699</v>
      </c>
      <c r="O35" s="117">
        <v>1.1599999999999999E-2</v>
      </c>
      <c r="P35" s="117">
        <f t="shared" si="5"/>
        <v>0</v>
      </c>
      <c r="Q35" s="125">
        <v>1</v>
      </c>
      <c r="R35" s="117">
        <f t="shared" si="3"/>
        <v>0.408793701103917</v>
      </c>
      <c r="S35" s="85">
        <v>2160000</v>
      </c>
      <c r="T35" s="85">
        <f t="shared" si="26"/>
        <v>9916322</v>
      </c>
      <c r="U35" s="161">
        <v>196000</v>
      </c>
      <c r="V35" s="161">
        <f t="shared" si="27"/>
        <v>80970.664800000013</v>
      </c>
      <c r="W35" s="33" t="s">
        <v>142</v>
      </c>
      <c r="X35" s="33" t="s">
        <v>143</v>
      </c>
      <c r="Y35" s="87">
        <v>3.2789999999999999</v>
      </c>
      <c r="Z35" s="88" t="s">
        <v>144</v>
      </c>
      <c r="AA35" s="139"/>
      <c r="AB35" s="199"/>
      <c r="AC35" s="111">
        <f t="shared" si="28"/>
        <v>908050.39438446076</v>
      </c>
      <c r="AD35" s="33"/>
      <c r="AE35" s="85">
        <f t="shared" si="29"/>
        <v>7082.64</v>
      </c>
      <c r="AF35" s="33"/>
    </row>
    <row r="36" spans="2:32" s="60" customFormat="1" ht="20.25" hidden="1" customHeight="1">
      <c r="B36" s="19" t="s">
        <v>47</v>
      </c>
      <c r="C36" s="33" t="str">
        <f>VLOOKUP(B36,[1]Sheet1!$A:$B,2,0)</f>
        <v>MODI</v>
      </c>
      <c r="D36" s="67" t="s">
        <v>150</v>
      </c>
      <c r="E36" s="74" t="s">
        <v>151</v>
      </c>
      <c r="F36" s="17" t="s">
        <v>141</v>
      </c>
      <c r="G36" s="19" t="s">
        <v>49</v>
      </c>
      <c r="H36" s="76" t="s">
        <v>24</v>
      </c>
      <c r="I36" s="81">
        <v>2024</v>
      </c>
      <c r="J36" s="31">
        <v>6</v>
      </c>
      <c r="K36" s="42">
        <v>45589</v>
      </c>
      <c r="L36" s="80"/>
      <c r="M36" s="115">
        <v>0.408793701103917</v>
      </c>
      <c r="N36" s="117">
        <v>0.42039370110391699</v>
      </c>
      <c r="O36" s="117">
        <v>1.1599999999999999E-2</v>
      </c>
      <c r="P36" s="117">
        <f t="shared" si="5"/>
        <v>0</v>
      </c>
      <c r="Q36" s="125">
        <v>1</v>
      </c>
      <c r="R36" s="117">
        <f t="shared" si="3"/>
        <v>0.408793701103917</v>
      </c>
      <c r="S36" s="85">
        <v>3275362</v>
      </c>
      <c r="T36" s="85">
        <f t="shared" si="26"/>
        <v>7756322</v>
      </c>
      <c r="U36" s="161">
        <v>196000</v>
      </c>
      <c r="V36" s="161">
        <f t="shared" si="27"/>
        <v>106026.66480000001</v>
      </c>
      <c r="W36" s="33" t="s">
        <v>142</v>
      </c>
      <c r="X36" s="33" t="s">
        <v>143</v>
      </c>
      <c r="Y36" s="87">
        <v>3.2789999999999999</v>
      </c>
      <c r="Z36" s="88" t="s">
        <v>144</v>
      </c>
      <c r="AA36" s="139"/>
      <c r="AB36" s="199"/>
      <c r="AC36" s="111">
        <f t="shared" si="28"/>
        <v>1376941.5536351278</v>
      </c>
      <c r="AD36" s="33"/>
      <c r="AE36" s="85">
        <f t="shared" si="29"/>
        <v>10739.911998</v>
      </c>
      <c r="AF36" s="33"/>
    </row>
    <row r="37" spans="2:32" s="60" customFormat="1" ht="20.25" hidden="1" customHeight="1">
      <c r="B37" s="19" t="s">
        <v>47</v>
      </c>
      <c r="C37" s="33" t="str">
        <f>VLOOKUP(B37,[1]Sheet1!$A:$B,2,0)</f>
        <v>MODI</v>
      </c>
      <c r="D37" s="67" t="s">
        <v>150</v>
      </c>
      <c r="E37" s="74" t="s">
        <v>151</v>
      </c>
      <c r="F37" s="17" t="s">
        <v>141</v>
      </c>
      <c r="G37" s="19" t="s">
        <v>49</v>
      </c>
      <c r="H37" s="76" t="s">
        <v>24</v>
      </c>
      <c r="I37" s="81">
        <v>2024</v>
      </c>
      <c r="J37" s="31">
        <v>5</v>
      </c>
      <c r="K37" s="42">
        <v>45589</v>
      </c>
      <c r="L37" s="80"/>
      <c r="M37" s="115">
        <v>0.408793701103917</v>
      </c>
      <c r="N37" s="117">
        <v>0.42039370110391699</v>
      </c>
      <c r="O37" s="117">
        <v>1.1599999999999999E-2</v>
      </c>
      <c r="P37" s="117">
        <f t="shared" si="5"/>
        <v>0</v>
      </c>
      <c r="Q37" s="125">
        <v>1</v>
      </c>
      <c r="R37" s="117">
        <f t="shared" si="3"/>
        <v>0.408793701103917</v>
      </c>
      <c r="S37" s="85">
        <v>3698960</v>
      </c>
      <c r="T37" s="85">
        <f t="shared" si="26"/>
        <v>4480960</v>
      </c>
      <c r="U37" s="161">
        <v>196000</v>
      </c>
      <c r="V37" s="161">
        <f t="shared" si="27"/>
        <v>144020.864</v>
      </c>
      <c r="W37" s="33" t="s">
        <v>142</v>
      </c>
      <c r="X37" s="33" t="s">
        <v>143</v>
      </c>
      <c r="Y37" s="87">
        <v>3.2789999999999999</v>
      </c>
      <c r="Z37" s="88" t="s">
        <v>144</v>
      </c>
      <c r="AA37" s="139"/>
      <c r="AB37" s="199"/>
      <c r="AC37" s="111">
        <f t="shared" si="28"/>
        <v>1555019.4846353447</v>
      </c>
      <c r="AD37" s="33"/>
      <c r="AE37" s="85">
        <f t="shared" si="29"/>
        <v>12128.88984</v>
      </c>
      <c r="AF37" s="33"/>
    </row>
    <row r="38" spans="2:32" s="60" customFormat="1" hidden="1">
      <c r="B38" s="19" t="s">
        <v>47</v>
      </c>
      <c r="C38" s="33" t="str">
        <f>VLOOKUP(B38,[1]Sheet1!$A:$B,2,0)</f>
        <v>MODI</v>
      </c>
      <c r="D38" s="67" t="s">
        <v>150</v>
      </c>
      <c r="E38" s="74" t="s">
        <v>151</v>
      </c>
      <c r="F38" s="17" t="s">
        <v>141</v>
      </c>
      <c r="G38" s="19" t="s">
        <v>49</v>
      </c>
      <c r="H38" s="76" t="s">
        <v>24</v>
      </c>
      <c r="I38" s="81">
        <v>2024</v>
      </c>
      <c r="J38" s="31">
        <v>4</v>
      </c>
      <c r="K38" s="42">
        <v>45589</v>
      </c>
      <c r="L38" s="80"/>
      <c r="M38" s="115">
        <v>0.408793701103917</v>
      </c>
      <c r="N38" s="117">
        <v>0.42039370110391699</v>
      </c>
      <c r="O38" s="117">
        <v>1.1599999999999999E-2</v>
      </c>
      <c r="P38" s="117">
        <f t="shared" si="5"/>
        <v>0</v>
      </c>
      <c r="Q38" s="125">
        <v>1</v>
      </c>
      <c r="R38" s="117">
        <f t="shared" si="3"/>
        <v>0.408793701103917</v>
      </c>
      <c r="S38" s="85">
        <v>782000</v>
      </c>
      <c r="T38" s="85">
        <f>S38</f>
        <v>782000</v>
      </c>
      <c r="U38" s="161">
        <v>196000</v>
      </c>
      <c r="V38" s="161">
        <f t="shared" si="27"/>
        <v>186928.8</v>
      </c>
      <c r="W38" s="33" t="s">
        <v>142</v>
      </c>
      <c r="X38" s="33" t="s">
        <v>143</v>
      </c>
      <c r="Y38" s="87">
        <v>3.2789999999999999</v>
      </c>
      <c r="Z38" s="88" t="s">
        <v>144</v>
      </c>
      <c r="AA38" s="139"/>
      <c r="AB38" s="199"/>
      <c r="AC38" s="111">
        <f t="shared" si="28"/>
        <v>328747.87426326307</v>
      </c>
      <c r="AD38" s="33"/>
      <c r="AE38" s="85">
        <f t="shared" si="29"/>
        <v>2564.1779999999999</v>
      </c>
      <c r="AF38" s="33"/>
    </row>
    <row r="39" spans="2:32" s="60" customFormat="1" ht="27" hidden="1" customHeight="1">
      <c r="B39" s="19" t="s">
        <v>48</v>
      </c>
      <c r="C39" s="33" t="str">
        <f>VLOOKUP(B39,[1]Sheet1!$A:$B,2,0)</f>
        <v>MODI</v>
      </c>
      <c r="D39" s="68" t="s">
        <v>152</v>
      </c>
      <c r="E39" s="74" t="s">
        <v>153</v>
      </c>
      <c r="F39" s="17" t="s">
        <v>141</v>
      </c>
      <c r="G39" s="19" t="s">
        <v>49</v>
      </c>
      <c r="H39" s="76" t="s">
        <v>24</v>
      </c>
      <c r="I39" s="81">
        <v>2025</v>
      </c>
      <c r="J39" s="31">
        <v>2</v>
      </c>
      <c r="K39" s="42">
        <v>45722</v>
      </c>
      <c r="L39" s="80"/>
      <c r="M39" s="211">
        <f>N39-O39</f>
        <v>0.23375000000000001</v>
      </c>
      <c r="N39" s="210">
        <v>0.28000000000000003</v>
      </c>
      <c r="O39" s="210">
        <v>4.6249999999999999E-2</v>
      </c>
      <c r="P39" s="117">
        <f t="shared" ref="P39" si="30">L39*O39</f>
        <v>0</v>
      </c>
      <c r="Q39" s="125">
        <v>1</v>
      </c>
      <c r="R39" s="117">
        <f t="shared" ref="R39" si="31">Q39*M39</f>
        <v>0.23375000000000001</v>
      </c>
      <c r="S39" s="85">
        <v>70000</v>
      </c>
      <c r="T39" s="91">
        <f>S39+T40</f>
        <v>12801031</v>
      </c>
      <c r="U39" s="161">
        <v>740000</v>
      </c>
      <c r="V39" s="160">
        <f>(U39-O39*T39)</f>
        <v>147952.31625000003</v>
      </c>
      <c r="W39" s="33" t="s">
        <v>154</v>
      </c>
      <c r="X39" s="33" t="s">
        <v>143</v>
      </c>
      <c r="Y39" s="87">
        <v>2.58</v>
      </c>
      <c r="Z39" s="88" t="s">
        <v>155</v>
      </c>
      <c r="AA39" s="139" t="s">
        <v>42</v>
      </c>
      <c r="AB39" s="199">
        <v>0.12</v>
      </c>
      <c r="AC39" s="111">
        <f>N39*S39</f>
        <v>19600.000000000004</v>
      </c>
      <c r="AD39" s="146">
        <v>113869.68</v>
      </c>
      <c r="AE39" s="85">
        <f>S39*Y39/1000</f>
        <v>180.6</v>
      </c>
      <c r="AF39" s="33"/>
    </row>
    <row r="40" spans="2:32" s="60" customFormat="1" ht="26.25" hidden="1" customHeight="1">
      <c r="B40" s="19" t="s">
        <v>48</v>
      </c>
      <c r="C40" s="33" t="str">
        <f>VLOOKUP(B40,[1]Sheet1!$A:$B,2,0)</f>
        <v>MODI</v>
      </c>
      <c r="D40" s="68" t="s">
        <v>152</v>
      </c>
      <c r="E40" s="74" t="s">
        <v>153</v>
      </c>
      <c r="F40" s="17" t="s">
        <v>141</v>
      </c>
      <c r="G40" s="19" t="s">
        <v>49</v>
      </c>
      <c r="H40" s="76" t="s">
        <v>24</v>
      </c>
      <c r="I40" s="81">
        <v>2025</v>
      </c>
      <c r="J40" s="31">
        <v>1</v>
      </c>
      <c r="K40" s="42">
        <v>45699</v>
      </c>
      <c r="L40" s="80"/>
      <c r="M40" s="211">
        <f>N40-O40</f>
        <v>0.23375000000000001</v>
      </c>
      <c r="N40" s="210">
        <v>0.28000000000000003</v>
      </c>
      <c r="O40" s="210">
        <v>4.6249999999999999E-2</v>
      </c>
      <c r="P40" s="117">
        <f t="shared" si="5"/>
        <v>0</v>
      </c>
      <c r="Q40" s="125">
        <v>1</v>
      </c>
      <c r="R40" s="117">
        <f t="shared" si="3"/>
        <v>0.23375000000000001</v>
      </c>
      <c r="S40" s="85">
        <v>0</v>
      </c>
      <c r="T40" s="91">
        <f>S40+T41</f>
        <v>12731031</v>
      </c>
      <c r="U40" s="161">
        <v>740000</v>
      </c>
      <c r="V40" s="160">
        <f>(U40-O40*T40)</f>
        <v>151189.81625000003</v>
      </c>
      <c r="W40" s="33" t="s">
        <v>154</v>
      </c>
      <c r="X40" s="33" t="s">
        <v>143</v>
      </c>
      <c r="Y40" s="87">
        <v>2.58</v>
      </c>
      <c r="Z40" s="88" t="s">
        <v>155</v>
      </c>
      <c r="AA40" s="139" t="s">
        <v>42</v>
      </c>
      <c r="AB40" s="199">
        <v>0.12</v>
      </c>
      <c r="AC40" s="111">
        <f>N40*S40</f>
        <v>0</v>
      </c>
      <c r="AD40" s="146">
        <v>113869.68</v>
      </c>
      <c r="AE40" s="85">
        <f>S40*Y40/1000</f>
        <v>0</v>
      </c>
      <c r="AF40" s="33"/>
    </row>
    <row r="41" spans="2:32" s="60" customFormat="1" ht="21" hidden="1" customHeight="1">
      <c r="B41" s="19" t="s">
        <v>48</v>
      </c>
      <c r="C41" s="33" t="str">
        <f>VLOOKUP(B41,[1]Sheet1!$A:$B,2,0)</f>
        <v>MODI</v>
      </c>
      <c r="D41" s="68" t="s">
        <v>152</v>
      </c>
      <c r="E41" s="74" t="s">
        <v>153</v>
      </c>
      <c r="F41" s="17" t="s">
        <v>141</v>
      </c>
      <c r="G41" s="19" t="s">
        <v>49</v>
      </c>
      <c r="H41" s="76" t="s">
        <v>24</v>
      </c>
      <c r="I41" s="81">
        <v>2024</v>
      </c>
      <c r="J41" s="31">
        <v>12</v>
      </c>
      <c r="K41" s="42">
        <v>45660</v>
      </c>
      <c r="L41" s="80"/>
      <c r="M41" s="115">
        <v>0.30000106076925298</v>
      </c>
      <c r="N41" s="117">
        <v>0.34625106076925299</v>
      </c>
      <c r="O41" s="117">
        <v>4.6249999999999999E-2</v>
      </c>
      <c r="P41" s="117">
        <f t="shared" ref="P41" si="32">L41*O41</f>
        <v>0</v>
      </c>
      <c r="Q41" s="125">
        <v>1</v>
      </c>
      <c r="R41" s="117">
        <f t="shared" ref="R41" si="33">Q41*M41</f>
        <v>0.30000106076925298</v>
      </c>
      <c r="S41" s="85">
        <v>277737</v>
      </c>
      <c r="T41" s="85">
        <f>S41+T42</f>
        <v>12731031</v>
      </c>
      <c r="U41" s="161">
        <v>740000</v>
      </c>
      <c r="V41" s="161">
        <f>(U41-O41*T41)</f>
        <v>151189.81625000003</v>
      </c>
      <c r="W41" s="33" t="s">
        <v>154</v>
      </c>
      <c r="X41" s="33" t="s">
        <v>143</v>
      </c>
      <c r="Y41" s="87">
        <v>2.58</v>
      </c>
      <c r="Z41" s="88" t="s">
        <v>155</v>
      </c>
      <c r="AA41" s="139" t="s">
        <v>42</v>
      </c>
      <c r="AB41" s="199">
        <v>0.12</v>
      </c>
      <c r="AC41" s="111">
        <f>N41*S41</f>
        <v>96166.730864870013</v>
      </c>
      <c r="AD41" s="146">
        <v>113869.68</v>
      </c>
      <c r="AE41" s="85">
        <f>S41*Y41/1000</f>
        <v>716.56146000000001</v>
      </c>
      <c r="AF41" s="33"/>
    </row>
    <row r="42" spans="2:32" s="60" customFormat="1" ht="19.5" hidden="1" customHeight="1">
      <c r="B42" s="19" t="s">
        <v>48</v>
      </c>
      <c r="C42" s="33" t="str">
        <f>VLOOKUP(B42,[1]Sheet1!$A:$B,2,0)</f>
        <v>MODI</v>
      </c>
      <c r="D42" s="68" t="s">
        <v>152</v>
      </c>
      <c r="E42" s="74" t="s">
        <v>153</v>
      </c>
      <c r="F42" s="17" t="s">
        <v>141</v>
      </c>
      <c r="G42" s="19" t="s">
        <v>49</v>
      </c>
      <c r="H42" s="76" t="s">
        <v>24</v>
      </c>
      <c r="I42" s="81">
        <v>2024</v>
      </c>
      <c r="J42" s="31">
        <v>11</v>
      </c>
      <c r="K42" s="42">
        <v>45632</v>
      </c>
      <c r="L42" s="80"/>
      <c r="M42" s="115">
        <v>0.30000106076925298</v>
      </c>
      <c r="N42" s="117">
        <v>0.34625106076925299</v>
      </c>
      <c r="O42" s="117">
        <v>4.6249999999999999E-2</v>
      </c>
      <c r="P42" s="117">
        <f t="shared" si="5"/>
        <v>0</v>
      </c>
      <c r="Q42" s="125">
        <v>1</v>
      </c>
      <c r="R42" s="117">
        <f t="shared" si="3"/>
        <v>0.30000106076925298</v>
      </c>
      <c r="S42" s="85">
        <v>457147</v>
      </c>
      <c r="T42" s="85">
        <f>S42+T43</f>
        <v>12453294</v>
      </c>
      <c r="U42" s="161">
        <v>740000</v>
      </c>
      <c r="V42" s="161">
        <f>(U42-O42*T42)</f>
        <v>164035.15249999997</v>
      </c>
      <c r="W42" s="33" t="s">
        <v>154</v>
      </c>
      <c r="X42" s="33" t="s">
        <v>143</v>
      </c>
      <c r="Y42" s="87">
        <v>2.58</v>
      </c>
      <c r="Z42" s="88" t="s">
        <v>155</v>
      </c>
      <c r="AA42" s="139" t="s">
        <v>42</v>
      </c>
      <c r="AB42" s="199">
        <v>0.12</v>
      </c>
      <c r="AC42" s="111">
        <f>N42*S42</f>
        <v>158287.6336774817</v>
      </c>
      <c r="AD42" s="146">
        <v>113869.68</v>
      </c>
      <c r="AE42" s="85">
        <f>S42*Y42/1000</f>
        <v>1179.4392600000001</v>
      </c>
      <c r="AF42" s="33"/>
    </row>
    <row r="43" spans="2:32" s="60" customFormat="1" hidden="1">
      <c r="B43" s="19" t="s">
        <v>48</v>
      </c>
      <c r="C43" s="33" t="str">
        <f>VLOOKUP(B43,[1]Sheet1!$A:$B,2,0)</f>
        <v>MODI</v>
      </c>
      <c r="D43" s="68" t="s">
        <v>152</v>
      </c>
      <c r="E43" s="74" t="s">
        <v>153</v>
      </c>
      <c r="F43" s="17" t="s">
        <v>141</v>
      </c>
      <c r="G43" s="19" t="s">
        <v>49</v>
      </c>
      <c r="H43" s="76" t="s">
        <v>24</v>
      </c>
      <c r="I43" s="81">
        <v>2024</v>
      </c>
      <c r="J43" s="31">
        <v>10</v>
      </c>
      <c r="K43" s="42">
        <v>45617</v>
      </c>
      <c r="L43" s="80"/>
      <c r="M43" s="115">
        <v>0.30000106076925298</v>
      </c>
      <c r="N43" s="117">
        <v>0.34625106076925299</v>
      </c>
      <c r="O43" s="117">
        <v>4.6249999999999999E-2</v>
      </c>
      <c r="P43" s="117">
        <f t="shared" si="5"/>
        <v>0</v>
      </c>
      <c r="Q43" s="125">
        <v>1</v>
      </c>
      <c r="R43" s="117">
        <f t="shared" si="3"/>
        <v>0.30000106076925298</v>
      </c>
      <c r="S43" s="85">
        <v>1133193</v>
      </c>
      <c r="T43" s="85">
        <f t="shared" ref="T43" si="34">S43+T44</f>
        <v>11996147</v>
      </c>
      <c r="U43" s="161">
        <v>740000</v>
      </c>
      <c r="V43" s="161">
        <f t="shared" ref="V43" si="35">(U43-O43*T43)</f>
        <v>185178.20125000004</v>
      </c>
      <c r="W43" s="33" t="s">
        <v>154</v>
      </c>
      <c r="X43" s="33" t="s">
        <v>143</v>
      </c>
      <c r="Y43" s="87">
        <v>2.58</v>
      </c>
      <c r="Z43" s="88" t="s">
        <v>155</v>
      </c>
      <c r="AA43" s="139" t="s">
        <v>42</v>
      </c>
      <c r="AB43" s="199">
        <v>0.12</v>
      </c>
      <c r="AC43" s="111">
        <f t="shared" si="28"/>
        <v>392369.27830629214</v>
      </c>
      <c r="AD43" s="146">
        <v>113869.68</v>
      </c>
      <c r="AE43" s="85">
        <f t="shared" si="29"/>
        <v>2923.6379400000001</v>
      </c>
      <c r="AF43" s="33"/>
    </row>
    <row r="44" spans="2:32" s="60" customFormat="1" hidden="1">
      <c r="B44" s="19" t="s">
        <v>48</v>
      </c>
      <c r="C44" s="33" t="str">
        <f>VLOOKUP(B44,[1]Sheet1!$A:$B,2,0)</f>
        <v>MODI</v>
      </c>
      <c r="D44" s="68" t="s">
        <v>152</v>
      </c>
      <c r="E44" s="74" t="s">
        <v>153</v>
      </c>
      <c r="F44" s="17" t="s">
        <v>141</v>
      </c>
      <c r="G44" s="19" t="s">
        <v>49</v>
      </c>
      <c r="H44" s="76" t="s">
        <v>24</v>
      </c>
      <c r="I44" s="81">
        <v>2024</v>
      </c>
      <c r="J44" s="31">
        <v>9</v>
      </c>
      <c r="K44" s="42">
        <v>45617</v>
      </c>
      <c r="L44" s="80"/>
      <c r="M44" s="115">
        <v>0.30000106076925298</v>
      </c>
      <c r="N44" s="117">
        <v>0.34625106076925299</v>
      </c>
      <c r="O44" s="117">
        <v>4.6249999999999999E-2</v>
      </c>
      <c r="P44" s="117">
        <f t="shared" si="5"/>
        <v>0</v>
      </c>
      <c r="Q44" s="125">
        <v>1</v>
      </c>
      <c r="R44" s="117">
        <f t="shared" si="3"/>
        <v>0.30000106076925298</v>
      </c>
      <c r="S44" s="85">
        <v>2400000</v>
      </c>
      <c r="T44" s="85">
        <f t="shared" ref="T44:T48" si="36">S44+T45</f>
        <v>10862954</v>
      </c>
      <c r="U44" s="161">
        <v>740000</v>
      </c>
      <c r="V44" s="161">
        <f t="shared" ref="V44:V49" si="37">(U44-O44*T44)</f>
        <v>237588.3775</v>
      </c>
      <c r="W44" s="33" t="s">
        <v>154</v>
      </c>
      <c r="X44" s="33" t="s">
        <v>143</v>
      </c>
      <c r="Y44" s="87">
        <v>2.58</v>
      </c>
      <c r="Z44" s="88" t="s">
        <v>155</v>
      </c>
      <c r="AA44" s="139" t="s">
        <v>42</v>
      </c>
      <c r="AB44" s="199">
        <v>0.12</v>
      </c>
      <c r="AC44" s="111">
        <f t="shared" si="7"/>
        <v>831002.54584620718</v>
      </c>
      <c r="AD44" s="146">
        <v>289440</v>
      </c>
      <c r="AE44" s="85">
        <f>S44*Y44/1000</f>
        <v>6192</v>
      </c>
      <c r="AF44" s="33"/>
    </row>
    <row r="45" spans="2:32" s="60" customFormat="1" hidden="1">
      <c r="B45" s="19" t="s">
        <v>48</v>
      </c>
      <c r="C45" s="33" t="str">
        <f>VLOOKUP(B45,[1]Sheet1!$A:$B,2,0)</f>
        <v>MODI</v>
      </c>
      <c r="D45" s="68" t="s">
        <v>152</v>
      </c>
      <c r="E45" s="74" t="s">
        <v>153</v>
      </c>
      <c r="F45" s="17" t="s">
        <v>141</v>
      </c>
      <c r="G45" s="19" t="s">
        <v>49</v>
      </c>
      <c r="H45" s="76" t="s">
        <v>24</v>
      </c>
      <c r="I45" s="81">
        <v>2024</v>
      </c>
      <c r="J45" s="31">
        <v>8</v>
      </c>
      <c r="K45" s="42">
        <v>45617</v>
      </c>
      <c r="L45" s="80"/>
      <c r="M45" s="115">
        <v>0.30000106076925298</v>
      </c>
      <c r="N45" s="117">
        <v>0.34625106076925299</v>
      </c>
      <c r="O45" s="117">
        <v>4.6249999999999999E-2</v>
      </c>
      <c r="P45" s="117">
        <f t="shared" si="5"/>
        <v>0</v>
      </c>
      <c r="Q45" s="125">
        <v>1</v>
      </c>
      <c r="R45" s="117">
        <f t="shared" si="3"/>
        <v>0.30000106076925298</v>
      </c>
      <c r="S45" s="85">
        <v>2352000</v>
      </c>
      <c r="T45" s="85">
        <f t="shared" si="36"/>
        <v>8462954</v>
      </c>
      <c r="U45" s="161">
        <v>740000</v>
      </c>
      <c r="V45" s="161">
        <f t="shared" si="37"/>
        <v>348588.3775</v>
      </c>
      <c r="W45" s="33" t="s">
        <v>154</v>
      </c>
      <c r="X45" s="33" t="s">
        <v>143</v>
      </c>
      <c r="Y45" s="87">
        <v>2.58</v>
      </c>
      <c r="Z45" s="88" t="s">
        <v>155</v>
      </c>
      <c r="AA45" s="139" t="s">
        <v>42</v>
      </c>
      <c r="AB45" s="199">
        <v>0.12</v>
      </c>
      <c r="AC45" s="111">
        <f t="shared" ref="AC45:AC49" si="38">N45*S45</f>
        <v>814382.49492928304</v>
      </c>
      <c r="AD45" s="146">
        <v>283651.20000000001</v>
      </c>
      <c r="AE45" s="85">
        <f t="shared" ref="AE45:AE49" si="39">S45*Y45/1000</f>
        <v>6068.16</v>
      </c>
      <c r="AF45" s="33"/>
    </row>
    <row r="46" spans="2:32" s="60" customFormat="1" hidden="1">
      <c r="B46" s="19" t="s">
        <v>48</v>
      </c>
      <c r="C46" s="33" t="str">
        <f>VLOOKUP(B46,[1]Sheet1!$A:$B,2,0)</f>
        <v>MODI</v>
      </c>
      <c r="D46" s="68" t="s">
        <v>152</v>
      </c>
      <c r="E46" s="74" t="s">
        <v>153</v>
      </c>
      <c r="F46" s="17" t="s">
        <v>141</v>
      </c>
      <c r="G46" s="19" t="s">
        <v>49</v>
      </c>
      <c r="H46" s="76" t="s">
        <v>24</v>
      </c>
      <c r="I46" s="81">
        <v>2024</v>
      </c>
      <c r="J46" s="31">
        <v>7</v>
      </c>
      <c r="K46" s="42">
        <v>45617</v>
      </c>
      <c r="L46" s="80"/>
      <c r="M46" s="115">
        <v>0.30000106076925298</v>
      </c>
      <c r="N46" s="117">
        <v>0.34625106076925299</v>
      </c>
      <c r="O46" s="117">
        <v>4.6249999999999999E-2</v>
      </c>
      <c r="P46" s="117">
        <f t="shared" si="5"/>
        <v>0</v>
      </c>
      <c r="Q46" s="125">
        <v>1</v>
      </c>
      <c r="R46" s="117">
        <f t="shared" si="3"/>
        <v>0.30000106076925298</v>
      </c>
      <c r="S46" s="85">
        <v>1870954</v>
      </c>
      <c r="T46" s="85">
        <f t="shared" si="36"/>
        <v>6110954</v>
      </c>
      <c r="U46" s="161">
        <v>740000</v>
      </c>
      <c r="V46" s="161">
        <f t="shared" si="37"/>
        <v>457368.3775</v>
      </c>
      <c r="W46" s="33" t="s">
        <v>154</v>
      </c>
      <c r="X46" s="33" t="s">
        <v>143</v>
      </c>
      <c r="Y46" s="87">
        <v>2.58</v>
      </c>
      <c r="Z46" s="88" t="s">
        <v>155</v>
      </c>
      <c r="AA46" s="139" t="s">
        <v>42</v>
      </c>
      <c r="AB46" s="199">
        <v>0.12</v>
      </c>
      <c r="AC46" s="111">
        <f t="shared" si="38"/>
        <v>647819.80715047696</v>
      </c>
      <c r="AD46" s="146">
        <v>225637.05</v>
      </c>
      <c r="AE46" s="85">
        <f t="shared" si="39"/>
        <v>4827.0613200000007</v>
      </c>
      <c r="AF46" s="33"/>
    </row>
    <row r="47" spans="2:32" s="60" customFormat="1" hidden="1">
      <c r="B47" s="19" t="s">
        <v>48</v>
      </c>
      <c r="C47" s="33" t="str">
        <f>VLOOKUP(B47,[1]Sheet1!$A:$B,2,0)</f>
        <v>MODI</v>
      </c>
      <c r="D47" s="68" t="s">
        <v>152</v>
      </c>
      <c r="E47" s="74" t="s">
        <v>153</v>
      </c>
      <c r="F47" s="17" t="s">
        <v>141</v>
      </c>
      <c r="G47" s="19" t="s">
        <v>49</v>
      </c>
      <c r="H47" s="76" t="s">
        <v>24</v>
      </c>
      <c r="I47" s="81">
        <v>2024</v>
      </c>
      <c r="J47" s="31">
        <v>6</v>
      </c>
      <c r="K47" s="42">
        <v>45617</v>
      </c>
      <c r="L47" s="80"/>
      <c r="M47" s="115">
        <v>0.30000106076925298</v>
      </c>
      <c r="N47" s="117">
        <v>0.34625106076925299</v>
      </c>
      <c r="O47" s="117">
        <v>4.6249999999999999E-2</v>
      </c>
      <c r="P47" s="117">
        <f t="shared" si="5"/>
        <v>0</v>
      </c>
      <c r="Q47" s="125">
        <v>1</v>
      </c>
      <c r="R47" s="117">
        <f t="shared" si="3"/>
        <v>0.30000106076925298</v>
      </c>
      <c r="S47" s="85">
        <v>1463000</v>
      </c>
      <c r="T47" s="85">
        <f t="shared" si="36"/>
        <v>4240000</v>
      </c>
      <c r="U47" s="161">
        <v>740000</v>
      </c>
      <c r="V47" s="161">
        <f t="shared" si="37"/>
        <v>543900</v>
      </c>
      <c r="W47" s="33" t="s">
        <v>154</v>
      </c>
      <c r="X47" s="33" t="s">
        <v>143</v>
      </c>
      <c r="Y47" s="87">
        <v>2.58</v>
      </c>
      <c r="Z47" s="88" t="s">
        <v>155</v>
      </c>
      <c r="AA47" s="139" t="s">
        <v>42</v>
      </c>
      <c r="AB47" s="199">
        <v>0.12</v>
      </c>
      <c r="AC47" s="111">
        <f t="shared" si="38"/>
        <v>506565.30190541712</v>
      </c>
      <c r="AD47" s="146">
        <v>176437.8</v>
      </c>
      <c r="AE47" s="85">
        <f t="shared" si="39"/>
        <v>3774.54</v>
      </c>
      <c r="AF47" s="33"/>
    </row>
    <row r="48" spans="2:32" s="60" customFormat="1" hidden="1">
      <c r="B48" s="19" t="s">
        <v>48</v>
      </c>
      <c r="C48" s="33" t="str">
        <f>VLOOKUP(B48,[1]Sheet1!$A:$B,2,0)</f>
        <v>MODI</v>
      </c>
      <c r="D48" s="68" t="s">
        <v>152</v>
      </c>
      <c r="E48" s="74" t="s">
        <v>153</v>
      </c>
      <c r="F48" s="17" t="s">
        <v>141</v>
      </c>
      <c r="G48" s="19" t="s">
        <v>49</v>
      </c>
      <c r="H48" s="76" t="s">
        <v>24</v>
      </c>
      <c r="I48" s="81">
        <v>2024</v>
      </c>
      <c r="J48" s="31">
        <v>5</v>
      </c>
      <c r="K48" s="42">
        <v>45617</v>
      </c>
      <c r="L48" s="80"/>
      <c r="M48" s="115">
        <v>0.30000106076925298</v>
      </c>
      <c r="N48" s="117">
        <v>0.34625106076925299</v>
      </c>
      <c r="O48" s="117">
        <v>4.6249999999999999E-2</v>
      </c>
      <c r="P48" s="117">
        <f t="shared" si="5"/>
        <v>0</v>
      </c>
      <c r="Q48" s="125">
        <v>1</v>
      </c>
      <c r="R48" s="117">
        <f t="shared" si="3"/>
        <v>0.30000106076925298</v>
      </c>
      <c r="S48" s="85">
        <v>2250000</v>
      </c>
      <c r="T48" s="85">
        <f t="shared" si="36"/>
        <v>2777000</v>
      </c>
      <c r="U48" s="161">
        <v>740000</v>
      </c>
      <c r="V48" s="161">
        <f t="shared" si="37"/>
        <v>611563.75</v>
      </c>
      <c r="W48" s="33" t="s">
        <v>154</v>
      </c>
      <c r="X48" s="33" t="s">
        <v>143</v>
      </c>
      <c r="Y48" s="87">
        <v>2.58</v>
      </c>
      <c r="Z48" s="88" t="s">
        <v>155</v>
      </c>
      <c r="AA48" s="139" t="s">
        <v>42</v>
      </c>
      <c r="AB48" s="199">
        <v>0.12</v>
      </c>
      <c r="AC48" s="111">
        <f t="shared" si="38"/>
        <v>779064.88673081924</v>
      </c>
      <c r="AD48" s="146">
        <v>271350</v>
      </c>
      <c r="AE48" s="85">
        <f t="shared" si="39"/>
        <v>5805</v>
      </c>
      <c r="AF48" s="33"/>
    </row>
    <row r="49" spans="2:32" s="60" customFormat="1" hidden="1">
      <c r="B49" s="19" t="s">
        <v>48</v>
      </c>
      <c r="C49" s="33" t="str">
        <f>VLOOKUP(B49,[1]Sheet1!$A:$B,2,0)</f>
        <v>MODI</v>
      </c>
      <c r="D49" s="68" t="s">
        <v>152</v>
      </c>
      <c r="E49" s="74" t="s">
        <v>153</v>
      </c>
      <c r="F49" s="17" t="s">
        <v>141</v>
      </c>
      <c r="G49" s="19" t="s">
        <v>49</v>
      </c>
      <c r="H49" s="76" t="s">
        <v>24</v>
      </c>
      <c r="I49" s="81">
        <v>2024</v>
      </c>
      <c r="J49" s="31">
        <v>4</v>
      </c>
      <c r="K49" s="42">
        <v>45617</v>
      </c>
      <c r="L49" s="80"/>
      <c r="M49" s="115">
        <v>0.30000106076925298</v>
      </c>
      <c r="N49" s="117">
        <v>0.34625106076925299</v>
      </c>
      <c r="O49" s="117">
        <v>4.6249999999999999E-2</v>
      </c>
      <c r="P49" s="117">
        <f t="shared" si="5"/>
        <v>0</v>
      </c>
      <c r="Q49" s="125">
        <v>1</v>
      </c>
      <c r="R49" s="117">
        <f t="shared" si="3"/>
        <v>0.30000106076925298</v>
      </c>
      <c r="S49" s="85">
        <v>527000</v>
      </c>
      <c r="T49" s="85">
        <f>S49</f>
        <v>527000</v>
      </c>
      <c r="U49" s="161">
        <v>740000</v>
      </c>
      <c r="V49" s="161">
        <f t="shared" si="37"/>
        <v>715626.25</v>
      </c>
      <c r="W49" s="33" t="s">
        <v>154</v>
      </c>
      <c r="X49" s="33" t="s">
        <v>143</v>
      </c>
      <c r="Y49" s="87">
        <v>2.58</v>
      </c>
      <c r="Z49" s="88" t="s">
        <v>155</v>
      </c>
      <c r="AA49" s="139" t="s">
        <v>42</v>
      </c>
      <c r="AB49" s="199">
        <v>0.12</v>
      </c>
      <c r="AC49" s="111">
        <f t="shared" si="38"/>
        <v>182474.30902539633</v>
      </c>
      <c r="AD49" s="146">
        <v>63556.2</v>
      </c>
      <c r="AE49" s="85">
        <f t="shared" si="39"/>
        <v>1359.66</v>
      </c>
      <c r="AF49" s="33"/>
    </row>
    <row r="50" spans="2:32" s="60" customFormat="1" hidden="1">
      <c r="B50" s="19" t="s">
        <v>51</v>
      </c>
      <c r="C50" s="33" t="str">
        <f>VLOOKUP(B50,[1]Sheet1!$A:$B,2,0)</f>
        <v>MODI</v>
      </c>
      <c r="D50" s="69" t="s">
        <v>156</v>
      </c>
      <c r="E50" s="74" t="s">
        <v>157</v>
      </c>
      <c r="F50" s="17" t="s">
        <v>141</v>
      </c>
      <c r="G50" s="19" t="s">
        <v>51</v>
      </c>
      <c r="H50" s="76" t="s">
        <v>24</v>
      </c>
      <c r="I50" s="81">
        <v>2024</v>
      </c>
      <c r="J50" s="31">
        <v>9</v>
      </c>
      <c r="K50" s="42">
        <v>45589</v>
      </c>
      <c r="L50" s="80"/>
      <c r="M50" s="115">
        <v>1.08997059771529</v>
      </c>
      <c r="N50" s="117">
        <v>1.1841705977152901</v>
      </c>
      <c r="O50" s="117">
        <v>9.4200000000000103E-2</v>
      </c>
      <c r="P50" s="117">
        <f t="shared" si="5"/>
        <v>0</v>
      </c>
      <c r="Q50" s="125">
        <v>1</v>
      </c>
      <c r="R50" s="117">
        <f t="shared" si="3"/>
        <v>1.08997059771529</v>
      </c>
      <c r="S50" s="85">
        <v>0</v>
      </c>
      <c r="T50" s="85">
        <v>3300</v>
      </c>
      <c r="U50" s="161">
        <v>131000</v>
      </c>
      <c r="V50" s="161">
        <f t="shared" ref="V50:V189" si="40">U50-O50*T50</f>
        <v>130689.14</v>
      </c>
      <c r="W50" s="33" t="s">
        <v>158</v>
      </c>
      <c r="X50" s="33" t="s">
        <v>143</v>
      </c>
      <c r="Y50" s="87">
        <v>15.177</v>
      </c>
      <c r="Z50" s="88" t="s">
        <v>159</v>
      </c>
      <c r="AA50" s="139"/>
      <c r="AB50" s="199"/>
      <c r="AC50" s="111">
        <f t="shared" si="7"/>
        <v>0</v>
      </c>
      <c r="AD50" s="33"/>
      <c r="AE50" s="85">
        <f>S50*Y50/1000</f>
        <v>0</v>
      </c>
      <c r="AF50" s="33"/>
    </row>
    <row r="51" spans="2:32" s="60" customFormat="1" ht="24.75" hidden="1" customHeight="1">
      <c r="B51" s="19" t="s">
        <v>2</v>
      </c>
      <c r="C51" s="33" t="str">
        <f>VLOOKUP(B51,[1]Sheet1!$A:$B,2,0)</f>
        <v>MODI</v>
      </c>
      <c r="D51" s="70" t="s">
        <v>160</v>
      </c>
      <c r="E51" s="77" t="s">
        <v>161</v>
      </c>
      <c r="F51" s="17" t="s">
        <v>141</v>
      </c>
      <c r="G51" s="19" t="s">
        <v>2</v>
      </c>
      <c r="H51" s="76" t="s">
        <v>24</v>
      </c>
      <c r="I51" s="76">
        <v>2025</v>
      </c>
      <c r="J51" s="31">
        <v>2</v>
      </c>
      <c r="K51" s="42">
        <v>45722</v>
      </c>
      <c r="L51" s="80"/>
      <c r="M51" s="173">
        <v>0.57050000000000001</v>
      </c>
      <c r="N51" s="174">
        <f>M51</f>
        <v>0.57050000000000001</v>
      </c>
      <c r="O51" s="174"/>
      <c r="P51" s="117">
        <f t="shared" ref="P51" si="41">L51*O51</f>
        <v>0</v>
      </c>
      <c r="Q51" s="125">
        <v>1</v>
      </c>
      <c r="R51" s="117">
        <f t="shared" ref="R51" si="42">Q51*M51</f>
        <v>0.57050000000000001</v>
      </c>
      <c r="S51" s="163">
        <v>287227</v>
      </c>
      <c r="T51" s="85">
        <f>S51+T52</f>
        <v>98041989</v>
      </c>
      <c r="U51" s="161">
        <v>2257500</v>
      </c>
      <c r="V51" s="175">
        <v>0</v>
      </c>
      <c r="W51" s="33"/>
      <c r="X51" s="33" t="s">
        <v>143</v>
      </c>
      <c r="Y51" s="89" t="s">
        <v>162</v>
      </c>
      <c r="Z51" s="88" t="s">
        <v>163</v>
      </c>
      <c r="AA51" s="139"/>
      <c r="AB51" s="199"/>
      <c r="AC51" s="111">
        <f>N51*S51</f>
        <v>163863.00349999999</v>
      </c>
      <c r="AD51" s="33"/>
      <c r="AE51" s="85">
        <f>S51*Y51/1000</f>
        <v>2226.2964769999999</v>
      </c>
      <c r="AF51" s="33"/>
    </row>
    <row r="52" spans="2:32" s="60" customFormat="1" ht="26.25" hidden="1" customHeight="1">
      <c r="B52" s="19" t="s">
        <v>2</v>
      </c>
      <c r="C52" s="33" t="str">
        <f>VLOOKUP(B52,[1]Sheet1!$A:$B,2,0)</f>
        <v>MODI</v>
      </c>
      <c r="D52" s="70" t="s">
        <v>160</v>
      </c>
      <c r="E52" s="77" t="s">
        <v>161</v>
      </c>
      <c r="F52" s="17" t="s">
        <v>141</v>
      </c>
      <c r="G52" s="19" t="s">
        <v>2</v>
      </c>
      <c r="H52" s="76" t="s">
        <v>24</v>
      </c>
      <c r="I52" s="76">
        <v>2025</v>
      </c>
      <c r="J52" s="31">
        <v>1</v>
      </c>
      <c r="K52" s="42">
        <v>45699</v>
      </c>
      <c r="L52" s="80"/>
      <c r="M52" s="173">
        <v>0.57050000000000001</v>
      </c>
      <c r="N52" s="174">
        <f>M52</f>
        <v>0.57050000000000001</v>
      </c>
      <c r="O52" s="174"/>
      <c r="P52" s="117">
        <f t="shared" si="5"/>
        <v>0</v>
      </c>
      <c r="Q52" s="125">
        <v>1</v>
      </c>
      <c r="R52" s="117">
        <f t="shared" si="3"/>
        <v>0.57050000000000001</v>
      </c>
      <c r="S52" s="163">
        <v>338143</v>
      </c>
      <c r="T52" s="85">
        <f>S52+T53</f>
        <v>97754762</v>
      </c>
      <c r="U52" s="161">
        <v>2257500</v>
      </c>
      <c r="V52" s="175">
        <v>0</v>
      </c>
      <c r="W52" s="33"/>
      <c r="X52" s="33" t="s">
        <v>143</v>
      </c>
      <c r="Y52" s="89" t="s">
        <v>162</v>
      </c>
      <c r="Z52" s="88" t="s">
        <v>163</v>
      </c>
      <c r="AA52" s="139"/>
      <c r="AB52" s="199"/>
      <c r="AC52" s="111">
        <f>N52*S52</f>
        <v>192910.5815</v>
      </c>
      <c r="AD52" s="33"/>
      <c r="AE52" s="85">
        <f>S52*Y52/1000</f>
        <v>2620.9463930000002</v>
      </c>
      <c r="AF52" s="33"/>
    </row>
    <row r="53" spans="2:32" s="60" customFormat="1" ht="18" hidden="1" customHeight="1">
      <c r="B53" s="19" t="s">
        <v>2</v>
      </c>
      <c r="C53" s="33" t="str">
        <f>VLOOKUP(B53,[1]Sheet1!$A:$B,2,0)</f>
        <v>MODI</v>
      </c>
      <c r="D53" s="70" t="s">
        <v>160</v>
      </c>
      <c r="E53" s="77" t="s">
        <v>161</v>
      </c>
      <c r="F53" s="17" t="s">
        <v>141</v>
      </c>
      <c r="G53" s="19" t="s">
        <v>2</v>
      </c>
      <c r="H53" s="76" t="s">
        <v>24</v>
      </c>
      <c r="I53" s="76">
        <v>2024</v>
      </c>
      <c r="J53" s="31">
        <v>12</v>
      </c>
      <c r="K53" s="42">
        <v>45660</v>
      </c>
      <c r="L53" s="80"/>
      <c r="M53" s="173">
        <v>0.57050000000000001</v>
      </c>
      <c r="N53" s="174">
        <f>M53</f>
        <v>0.57050000000000001</v>
      </c>
      <c r="O53" s="174"/>
      <c r="P53" s="117">
        <f t="shared" ref="P53" si="43">L53*O53</f>
        <v>0</v>
      </c>
      <c r="Q53" s="125">
        <v>1</v>
      </c>
      <c r="R53" s="117">
        <f t="shared" ref="R53" si="44">Q53*M53</f>
        <v>0.57050000000000001</v>
      </c>
      <c r="S53" s="138">
        <v>43495</v>
      </c>
      <c r="T53" s="85">
        <f>S53+T54</f>
        <v>97416619</v>
      </c>
      <c r="U53" s="161">
        <v>2257500</v>
      </c>
      <c r="V53" s="175">
        <v>0</v>
      </c>
      <c r="W53" s="33"/>
      <c r="X53" s="33" t="s">
        <v>143</v>
      </c>
      <c r="Y53" s="89" t="s">
        <v>162</v>
      </c>
      <c r="Z53" s="88" t="s">
        <v>163</v>
      </c>
      <c r="AA53" s="139"/>
      <c r="AB53" s="199"/>
      <c r="AC53" s="111">
        <f>N53*S53</f>
        <v>24813.897499999999</v>
      </c>
      <c r="AD53" s="33"/>
      <c r="AE53" s="85">
        <f>S53*Y53/1000</f>
        <v>337.12974500000001</v>
      </c>
      <c r="AF53" s="176" t="s">
        <v>164</v>
      </c>
    </row>
    <row r="54" spans="2:32" s="60" customFormat="1" ht="19.5" hidden="1" customHeight="1">
      <c r="B54" s="19" t="s">
        <v>2</v>
      </c>
      <c r="C54" s="33" t="str">
        <f>VLOOKUP(B54,[1]Sheet1!$A:$B,2,0)</f>
        <v>MODI</v>
      </c>
      <c r="D54" s="70" t="s">
        <v>160</v>
      </c>
      <c r="E54" s="77" t="s">
        <v>161</v>
      </c>
      <c r="F54" s="17" t="s">
        <v>141</v>
      </c>
      <c r="G54" s="19" t="s">
        <v>2</v>
      </c>
      <c r="H54" s="76" t="s">
        <v>24</v>
      </c>
      <c r="I54" s="76">
        <v>2024</v>
      </c>
      <c r="J54" s="31">
        <v>11</v>
      </c>
      <c r="K54" s="42">
        <v>45632</v>
      </c>
      <c r="L54" s="80"/>
      <c r="M54" s="116">
        <v>0.57050000000000001</v>
      </c>
      <c r="N54" s="117">
        <v>0.58099999999999996</v>
      </c>
      <c r="O54" s="117">
        <v>1.0500000000000001E-2</v>
      </c>
      <c r="P54" s="117">
        <f t="shared" si="5"/>
        <v>0</v>
      </c>
      <c r="Q54" s="125">
        <v>1</v>
      </c>
      <c r="R54" s="117">
        <f t="shared" si="3"/>
        <v>0.57050000000000001</v>
      </c>
      <c r="S54" s="198">
        <v>26930</v>
      </c>
      <c r="T54" s="85">
        <f>S54+T55</f>
        <v>97373124</v>
      </c>
      <c r="U54" s="161">
        <v>2257500</v>
      </c>
      <c r="V54" s="161">
        <f>U54-O54*T54</f>
        <v>1235082.1979999999</v>
      </c>
      <c r="W54" s="33"/>
      <c r="X54" s="33" t="s">
        <v>143</v>
      </c>
      <c r="Y54" s="89" t="s">
        <v>162</v>
      </c>
      <c r="Z54" s="88" t="s">
        <v>163</v>
      </c>
      <c r="AA54" s="139"/>
      <c r="AB54" s="199"/>
      <c r="AC54" s="111">
        <f>N54*S54</f>
        <v>15646.329999999998</v>
      </c>
      <c r="AD54" s="33"/>
      <c r="AE54" s="85">
        <f>S54*Y54/1000</f>
        <v>208.73443000000003</v>
      </c>
      <c r="AF54" s="33"/>
    </row>
    <row r="55" spans="2:32" s="60" customFormat="1" hidden="1">
      <c r="B55" s="19" t="s">
        <v>2</v>
      </c>
      <c r="C55" s="33" t="str">
        <f>VLOOKUP(B55,[1]Sheet1!$A:$B,2,0)</f>
        <v>MODI</v>
      </c>
      <c r="D55" s="70" t="s">
        <v>160</v>
      </c>
      <c r="E55" s="77" t="s">
        <v>161</v>
      </c>
      <c r="F55" s="17" t="s">
        <v>141</v>
      </c>
      <c r="G55" s="19" t="s">
        <v>2</v>
      </c>
      <c r="H55" s="76" t="s">
        <v>24</v>
      </c>
      <c r="I55" s="76">
        <v>2024</v>
      </c>
      <c r="J55" s="31">
        <v>10</v>
      </c>
      <c r="K55" s="42">
        <v>45589</v>
      </c>
      <c r="L55" s="80"/>
      <c r="M55" s="116">
        <v>0.57050000000000001</v>
      </c>
      <c r="N55" s="117">
        <v>0.58099999999999996</v>
      </c>
      <c r="O55" s="117">
        <v>1.0500000000000001E-2</v>
      </c>
      <c r="P55" s="117">
        <f t="shared" si="5"/>
        <v>0</v>
      </c>
      <c r="Q55" s="125">
        <v>1</v>
      </c>
      <c r="R55" s="117">
        <f t="shared" si="3"/>
        <v>0.57050000000000001</v>
      </c>
      <c r="S55" s="85">
        <v>0</v>
      </c>
      <c r="T55" s="85">
        <f t="shared" ref="T55" si="45">S55+T56</f>
        <v>97346194</v>
      </c>
      <c r="U55" s="161">
        <v>2257500</v>
      </c>
      <c r="V55" s="161">
        <f t="shared" ref="V55" si="46">U55-O55*T55</f>
        <v>1235364.963</v>
      </c>
      <c r="W55" s="33"/>
      <c r="X55" s="33" t="s">
        <v>143</v>
      </c>
      <c r="Y55" s="89" t="s">
        <v>162</v>
      </c>
      <c r="Z55" s="88" t="s">
        <v>163</v>
      </c>
      <c r="AA55" s="139"/>
      <c r="AB55" s="199"/>
      <c r="AC55" s="111">
        <f t="shared" ref="AC55" si="47">N55*S55</f>
        <v>0</v>
      </c>
      <c r="AD55" s="33"/>
      <c r="AE55" s="85">
        <f t="shared" ref="AE55" si="48">S55*Y55/1000</f>
        <v>0</v>
      </c>
      <c r="AF55" s="33"/>
    </row>
    <row r="56" spans="2:32" s="60" customFormat="1" hidden="1">
      <c r="B56" s="19" t="s">
        <v>2</v>
      </c>
      <c r="C56" s="33" t="str">
        <f>VLOOKUP(B56,[1]Sheet1!$A:$B,2,0)</f>
        <v>MODI</v>
      </c>
      <c r="D56" s="70" t="s">
        <v>160</v>
      </c>
      <c r="E56" s="77" t="s">
        <v>161</v>
      </c>
      <c r="F56" s="17" t="s">
        <v>141</v>
      </c>
      <c r="G56" s="19" t="s">
        <v>2</v>
      </c>
      <c r="H56" s="76" t="s">
        <v>24</v>
      </c>
      <c r="I56" s="76">
        <v>2024</v>
      </c>
      <c r="J56" s="31">
        <v>9</v>
      </c>
      <c r="K56" s="42">
        <v>45589</v>
      </c>
      <c r="L56" s="80"/>
      <c r="M56" s="116">
        <v>0.57050000000000001</v>
      </c>
      <c r="N56" s="117">
        <v>0.58099999999999996</v>
      </c>
      <c r="O56" s="117">
        <v>1.0500000000000001E-2</v>
      </c>
      <c r="P56" s="117">
        <f t="shared" si="5"/>
        <v>0</v>
      </c>
      <c r="Q56" s="125">
        <v>1</v>
      </c>
      <c r="R56" s="117">
        <f t="shared" si="3"/>
        <v>0.57050000000000001</v>
      </c>
      <c r="S56" s="85">
        <v>661415</v>
      </c>
      <c r="T56" s="85">
        <f t="shared" ref="T56:T72" si="49">S56+T57</f>
        <v>97346194</v>
      </c>
      <c r="U56" s="161">
        <v>2257500</v>
      </c>
      <c r="V56" s="161">
        <f t="shared" si="40"/>
        <v>1235364.963</v>
      </c>
      <c r="W56" s="33"/>
      <c r="X56" s="33" t="s">
        <v>143</v>
      </c>
      <c r="Y56" s="89" t="s">
        <v>162</v>
      </c>
      <c r="Z56" s="88" t="s">
        <v>163</v>
      </c>
      <c r="AA56" s="139"/>
      <c r="AB56" s="199"/>
      <c r="AC56" s="111">
        <f t="shared" si="7"/>
        <v>384282.11499999999</v>
      </c>
      <c r="AD56" s="33"/>
      <c r="AE56" s="85">
        <f>S56*Y56/1000</f>
        <v>5126.627665</v>
      </c>
      <c r="AF56" s="33"/>
    </row>
    <row r="57" spans="2:32" s="60" customFormat="1" hidden="1">
      <c r="B57" s="19" t="s">
        <v>2</v>
      </c>
      <c r="C57" s="33" t="str">
        <f>VLOOKUP(B57,[1]Sheet1!$A:$B,2,0)</f>
        <v>MODI</v>
      </c>
      <c r="D57" s="70" t="s">
        <v>160</v>
      </c>
      <c r="E57" s="77" t="s">
        <v>161</v>
      </c>
      <c r="F57" s="17" t="s">
        <v>141</v>
      </c>
      <c r="G57" s="19" t="s">
        <v>2</v>
      </c>
      <c r="H57" s="76" t="s">
        <v>24</v>
      </c>
      <c r="I57" s="76">
        <v>2024</v>
      </c>
      <c r="J57" s="31">
        <v>8</v>
      </c>
      <c r="K57" s="42">
        <v>45589</v>
      </c>
      <c r="L57" s="80"/>
      <c r="M57" s="116">
        <v>0.57050000000000001</v>
      </c>
      <c r="N57" s="117">
        <v>0.58099999999999996</v>
      </c>
      <c r="O57" s="117">
        <v>1.0500000000000001E-2</v>
      </c>
      <c r="P57" s="117">
        <f t="shared" si="5"/>
        <v>0</v>
      </c>
      <c r="Q57" s="125">
        <v>1</v>
      </c>
      <c r="R57" s="117">
        <f t="shared" si="3"/>
        <v>0.57050000000000001</v>
      </c>
      <c r="S57" s="85">
        <v>545360</v>
      </c>
      <c r="T57" s="85">
        <f t="shared" si="49"/>
        <v>96684779</v>
      </c>
      <c r="U57" s="161">
        <v>2257500</v>
      </c>
      <c r="V57" s="161">
        <f t="shared" ref="V57:V78" si="50">U57-O57*T57</f>
        <v>1242309.8204999999</v>
      </c>
      <c r="W57" s="33"/>
      <c r="X57" s="33" t="s">
        <v>143</v>
      </c>
      <c r="Y57" s="89" t="s">
        <v>162</v>
      </c>
      <c r="Z57" s="88" t="s">
        <v>163</v>
      </c>
      <c r="AA57" s="139"/>
      <c r="AB57" s="199"/>
      <c r="AC57" s="111">
        <f t="shared" ref="AC57:AC78" si="51">N57*S57</f>
        <v>316854.15999999997</v>
      </c>
      <c r="AD57" s="33"/>
      <c r="AE57" s="85">
        <f t="shared" ref="AE57:AE78" si="52">S57*Y57/1000</f>
        <v>4227.08536</v>
      </c>
      <c r="AF57" s="33"/>
    </row>
    <row r="58" spans="2:32" s="60" customFormat="1" hidden="1">
      <c r="B58" s="19" t="s">
        <v>2</v>
      </c>
      <c r="C58" s="33" t="str">
        <f>VLOOKUP(B58,[1]Sheet1!$A:$B,2,0)</f>
        <v>MODI</v>
      </c>
      <c r="D58" s="70" t="s">
        <v>160</v>
      </c>
      <c r="E58" s="77" t="s">
        <v>161</v>
      </c>
      <c r="F58" s="17" t="s">
        <v>141</v>
      </c>
      <c r="G58" s="19" t="s">
        <v>2</v>
      </c>
      <c r="H58" s="76" t="s">
        <v>24</v>
      </c>
      <c r="I58" s="76">
        <v>2024</v>
      </c>
      <c r="J58" s="31">
        <v>7</v>
      </c>
      <c r="K58" s="42">
        <v>45589</v>
      </c>
      <c r="L58" s="80"/>
      <c r="M58" s="116">
        <v>0.57050000000000001</v>
      </c>
      <c r="N58" s="117">
        <v>0.58099999999999996</v>
      </c>
      <c r="O58" s="117">
        <v>1.0500000000000001E-2</v>
      </c>
      <c r="P58" s="117">
        <f t="shared" si="5"/>
        <v>0</v>
      </c>
      <c r="Q58" s="125">
        <v>1</v>
      </c>
      <c r="R58" s="117">
        <f t="shared" si="3"/>
        <v>0.57050000000000001</v>
      </c>
      <c r="S58" s="85">
        <v>347582</v>
      </c>
      <c r="T58" s="85">
        <f t="shared" si="49"/>
        <v>96139419</v>
      </c>
      <c r="U58" s="161">
        <v>2257500</v>
      </c>
      <c r="V58" s="161">
        <f t="shared" si="50"/>
        <v>1248036.1004999999</v>
      </c>
      <c r="W58" s="33"/>
      <c r="X58" s="33" t="s">
        <v>143</v>
      </c>
      <c r="Y58" s="89" t="s">
        <v>162</v>
      </c>
      <c r="Z58" s="88" t="s">
        <v>163</v>
      </c>
      <c r="AA58" s="139"/>
      <c r="AB58" s="199"/>
      <c r="AC58" s="111">
        <f t="shared" si="51"/>
        <v>201945.14199999999</v>
      </c>
      <c r="AD58" s="33"/>
      <c r="AE58" s="85">
        <f t="shared" si="52"/>
        <v>2694.1080819999997</v>
      </c>
      <c r="AF58" s="33"/>
    </row>
    <row r="59" spans="2:32" s="60" customFormat="1" hidden="1">
      <c r="B59" s="19" t="s">
        <v>2</v>
      </c>
      <c r="C59" s="33" t="str">
        <f>VLOOKUP(B59,[1]Sheet1!$A:$B,2,0)</f>
        <v>MODI</v>
      </c>
      <c r="D59" s="70" t="s">
        <v>160</v>
      </c>
      <c r="E59" s="77" t="s">
        <v>161</v>
      </c>
      <c r="F59" s="17" t="s">
        <v>141</v>
      </c>
      <c r="G59" s="19" t="s">
        <v>2</v>
      </c>
      <c r="H59" s="76" t="s">
        <v>24</v>
      </c>
      <c r="I59" s="76">
        <v>2024</v>
      </c>
      <c r="J59" s="31">
        <v>6</v>
      </c>
      <c r="K59" s="42">
        <v>45589</v>
      </c>
      <c r="L59" s="80"/>
      <c r="M59" s="116">
        <v>0.57050000000000001</v>
      </c>
      <c r="N59" s="117">
        <v>0.58099999999999996</v>
      </c>
      <c r="O59" s="117">
        <v>1.0500000000000001E-2</v>
      </c>
      <c r="P59" s="117">
        <f t="shared" si="5"/>
        <v>0</v>
      </c>
      <c r="Q59" s="125">
        <v>1</v>
      </c>
      <c r="R59" s="117">
        <f t="shared" si="3"/>
        <v>0.57050000000000001</v>
      </c>
      <c r="S59" s="85">
        <v>2136000</v>
      </c>
      <c r="T59" s="85">
        <f t="shared" si="49"/>
        <v>95791837</v>
      </c>
      <c r="U59" s="161">
        <v>2257500</v>
      </c>
      <c r="V59" s="161">
        <f t="shared" si="50"/>
        <v>1251685.7115</v>
      </c>
      <c r="W59" s="33"/>
      <c r="X59" s="33" t="s">
        <v>143</v>
      </c>
      <c r="Y59" s="89" t="s">
        <v>162</v>
      </c>
      <c r="Z59" s="88" t="s">
        <v>163</v>
      </c>
      <c r="AA59" s="139"/>
      <c r="AB59" s="199"/>
      <c r="AC59" s="111">
        <f t="shared" si="51"/>
        <v>1241016</v>
      </c>
      <c r="AD59" s="33"/>
      <c r="AE59" s="85">
        <f t="shared" si="52"/>
        <v>16556.135999999999</v>
      </c>
      <c r="AF59" s="33"/>
    </row>
    <row r="60" spans="2:32" s="60" customFormat="1" hidden="1">
      <c r="B60" s="19" t="s">
        <v>2</v>
      </c>
      <c r="C60" s="33" t="str">
        <f>VLOOKUP(B60,[1]Sheet1!$A:$B,2,0)</f>
        <v>MODI</v>
      </c>
      <c r="D60" s="70" t="s">
        <v>160</v>
      </c>
      <c r="E60" s="77" t="s">
        <v>161</v>
      </c>
      <c r="F60" s="17" t="s">
        <v>141</v>
      </c>
      <c r="G60" s="19" t="s">
        <v>2</v>
      </c>
      <c r="H60" s="76" t="s">
        <v>24</v>
      </c>
      <c r="I60" s="76">
        <v>2024</v>
      </c>
      <c r="J60" s="31">
        <v>5</v>
      </c>
      <c r="K60" s="42">
        <v>45589</v>
      </c>
      <c r="L60" s="80"/>
      <c r="M60" s="116">
        <v>0.57050000000000001</v>
      </c>
      <c r="N60" s="117">
        <v>0.58099999999999996</v>
      </c>
      <c r="O60" s="117">
        <v>1.0500000000000001E-2</v>
      </c>
      <c r="P60" s="117">
        <f t="shared" si="5"/>
        <v>0</v>
      </c>
      <c r="Q60" s="125">
        <v>1</v>
      </c>
      <c r="R60" s="117">
        <f t="shared" si="3"/>
        <v>0.57050000000000001</v>
      </c>
      <c r="S60" s="85">
        <v>3328522</v>
      </c>
      <c r="T60" s="85">
        <f t="shared" si="49"/>
        <v>93655837</v>
      </c>
      <c r="U60" s="161">
        <v>2257500</v>
      </c>
      <c r="V60" s="161">
        <f t="shared" si="50"/>
        <v>1274113.7115</v>
      </c>
      <c r="W60" s="33"/>
      <c r="X60" s="33" t="s">
        <v>143</v>
      </c>
      <c r="Y60" s="89" t="s">
        <v>162</v>
      </c>
      <c r="Z60" s="88" t="s">
        <v>163</v>
      </c>
      <c r="AA60" s="139"/>
      <c r="AB60" s="199"/>
      <c r="AC60" s="111">
        <f t="shared" si="51"/>
        <v>1933871.2819999999</v>
      </c>
      <c r="AD60" s="33"/>
      <c r="AE60" s="85">
        <f t="shared" si="52"/>
        <v>25799.374022</v>
      </c>
      <c r="AF60" s="33"/>
    </row>
    <row r="61" spans="2:32" s="60" customFormat="1" hidden="1">
      <c r="B61" s="19" t="s">
        <v>2</v>
      </c>
      <c r="C61" s="33" t="str">
        <f>VLOOKUP(B61,[1]Sheet1!$A:$B,2,0)</f>
        <v>MODI</v>
      </c>
      <c r="D61" s="70" t="s">
        <v>160</v>
      </c>
      <c r="E61" s="77" t="s">
        <v>161</v>
      </c>
      <c r="F61" s="17" t="s">
        <v>141</v>
      </c>
      <c r="G61" s="19" t="s">
        <v>2</v>
      </c>
      <c r="H61" s="76" t="s">
        <v>24</v>
      </c>
      <c r="I61" s="76">
        <v>2024</v>
      </c>
      <c r="J61" s="31">
        <v>4</v>
      </c>
      <c r="K61" s="42">
        <v>45589</v>
      </c>
      <c r="L61" s="80"/>
      <c r="M61" s="116">
        <v>0.57050000000000001</v>
      </c>
      <c r="N61" s="117">
        <v>0.58099999999999996</v>
      </c>
      <c r="O61" s="117">
        <v>1.0500000000000001E-2</v>
      </c>
      <c r="P61" s="117">
        <f t="shared" si="5"/>
        <v>0</v>
      </c>
      <c r="Q61" s="125">
        <v>1</v>
      </c>
      <c r="R61" s="117">
        <f t="shared" si="3"/>
        <v>0.57050000000000001</v>
      </c>
      <c r="S61" s="85">
        <v>4117160</v>
      </c>
      <c r="T61" s="85">
        <f t="shared" si="49"/>
        <v>90327315</v>
      </c>
      <c r="U61" s="161">
        <v>2257500</v>
      </c>
      <c r="V61" s="161">
        <f t="shared" si="50"/>
        <v>1309063.1924999999</v>
      </c>
      <c r="W61" s="33"/>
      <c r="X61" s="33" t="s">
        <v>143</v>
      </c>
      <c r="Y61" s="89" t="s">
        <v>162</v>
      </c>
      <c r="Z61" s="88" t="s">
        <v>163</v>
      </c>
      <c r="AA61" s="139"/>
      <c r="AB61" s="199"/>
      <c r="AC61" s="111">
        <f t="shared" si="51"/>
        <v>2392069.96</v>
      </c>
      <c r="AD61" s="33"/>
      <c r="AE61" s="85">
        <f t="shared" si="52"/>
        <v>31912.10716</v>
      </c>
      <c r="AF61" s="33"/>
    </row>
    <row r="62" spans="2:32" s="60" customFormat="1" hidden="1">
      <c r="B62" s="19" t="s">
        <v>2</v>
      </c>
      <c r="C62" s="33" t="str">
        <f>VLOOKUP(B62,[1]Sheet1!$A:$B,2,0)</f>
        <v>MODI</v>
      </c>
      <c r="D62" s="70" t="s">
        <v>160</v>
      </c>
      <c r="E62" s="77" t="s">
        <v>161</v>
      </c>
      <c r="F62" s="17" t="s">
        <v>141</v>
      </c>
      <c r="G62" s="19" t="s">
        <v>2</v>
      </c>
      <c r="H62" s="76" t="s">
        <v>24</v>
      </c>
      <c r="I62" s="76">
        <v>2024</v>
      </c>
      <c r="J62" s="31">
        <v>3</v>
      </c>
      <c r="K62" s="42">
        <v>45589</v>
      </c>
      <c r="L62" s="80"/>
      <c r="M62" s="116">
        <v>0.57050000000000001</v>
      </c>
      <c r="N62" s="117">
        <v>0.58099999999999996</v>
      </c>
      <c r="O62" s="117">
        <v>1.0500000000000001E-2</v>
      </c>
      <c r="P62" s="117">
        <f t="shared" si="5"/>
        <v>0</v>
      </c>
      <c r="Q62" s="125">
        <v>1</v>
      </c>
      <c r="R62" s="117">
        <f t="shared" si="3"/>
        <v>0.57050000000000001</v>
      </c>
      <c r="S62" s="85">
        <v>3988891</v>
      </c>
      <c r="T62" s="85">
        <f t="shared" si="49"/>
        <v>86210155</v>
      </c>
      <c r="U62" s="161">
        <v>2257500</v>
      </c>
      <c r="V62" s="161">
        <f t="shared" si="50"/>
        <v>1352293.3725000001</v>
      </c>
      <c r="W62" s="33"/>
      <c r="X62" s="33" t="s">
        <v>143</v>
      </c>
      <c r="Y62" s="89" t="s">
        <v>162</v>
      </c>
      <c r="Z62" s="88" t="s">
        <v>163</v>
      </c>
      <c r="AA62" s="139"/>
      <c r="AB62" s="199"/>
      <c r="AC62" s="111">
        <f t="shared" si="51"/>
        <v>2317545.6709999996</v>
      </c>
      <c r="AD62" s="33"/>
      <c r="AE62" s="85">
        <f t="shared" si="52"/>
        <v>30917.894141000004</v>
      </c>
      <c r="AF62" s="33"/>
    </row>
    <row r="63" spans="2:32" s="60" customFormat="1" hidden="1">
      <c r="B63" s="19" t="s">
        <v>2</v>
      </c>
      <c r="C63" s="33" t="str">
        <f>VLOOKUP(B63,[1]Sheet1!$A:$B,2,0)</f>
        <v>MODI</v>
      </c>
      <c r="D63" s="70" t="s">
        <v>160</v>
      </c>
      <c r="E63" s="77" t="s">
        <v>161</v>
      </c>
      <c r="F63" s="17" t="s">
        <v>141</v>
      </c>
      <c r="G63" s="19" t="s">
        <v>2</v>
      </c>
      <c r="H63" s="76" t="s">
        <v>24</v>
      </c>
      <c r="I63" s="76">
        <v>2024</v>
      </c>
      <c r="J63" s="31">
        <v>2</v>
      </c>
      <c r="K63" s="42">
        <v>45589</v>
      </c>
      <c r="L63" s="80"/>
      <c r="M63" s="116">
        <v>0.57050000000000001</v>
      </c>
      <c r="N63" s="117">
        <v>0.58099999999999996</v>
      </c>
      <c r="O63" s="117">
        <v>1.0500000000000001E-2</v>
      </c>
      <c r="P63" s="117">
        <f t="shared" si="5"/>
        <v>0</v>
      </c>
      <c r="Q63" s="125">
        <v>1</v>
      </c>
      <c r="R63" s="117">
        <f t="shared" si="3"/>
        <v>0.57050000000000001</v>
      </c>
      <c r="S63" s="85">
        <v>1569130</v>
      </c>
      <c r="T63" s="85">
        <f t="shared" si="49"/>
        <v>82221264</v>
      </c>
      <c r="U63" s="161">
        <v>2257500</v>
      </c>
      <c r="V63" s="161">
        <f t="shared" si="50"/>
        <v>1394176.7280000001</v>
      </c>
      <c r="W63" s="33"/>
      <c r="X63" s="33" t="s">
        <v>143</v>
      </c>
      <c r="Y63" s="89" t="s">
        <v>162</v>
      </c>
      <c r="Z63" s="88" t="s">
        <v>163</v>
      </c>
      <c r="AA63" s="139"/>
      <c r="AB63" s="199"/>
      <c r="AC63" s="111">
        <f t="shared" si="51"/>
        <v>911664.52999999991</v>
      </c>
      <c r="AD63" s="33"/>
      <c r="AE63" s="85">
        <f t="shared" si="52"/>
        <v>12162.326630000001</v>
      </c>
      <c r="AF63" s="33"/>
    </row>
    <row r="64" spans="2:32" s="60" customFormat="1" hidden="1">
      <c r="B64" s="19" t="s">
        <v>2</v>
      </c>
      <c r="C64" s="33" t="str">
        <f>VLOOKUP(B64,[1]Sheet1!$A:$B,2,0)</f>
        <v>MODI</v>
      </c>
      <c r="D64" s="70" t="s">
        <v>160</v>
      </c>
      <c r="E64" s="77" t="s">
        <v>161</v>
      </c>
      <c r="F64" s="17" t="s">
        <v>141</v>
      </c>
      <c r="G64" s="19" t="s">
        <v>2</v>
      </c>
      <c r="H64" s="76" t="s">
        <v>24</v>
      </c>
      <c r="I64" s="76">
        <v>2024</v>
      </c>
      <c r="J64" s="31">
        <v>1</v>
      </c>
      <c r="K64" s="42">
        <v>45589</v>
      </c>
      <c r="L64" s="80"/>
      <c r="M64" s="116">
        <v>0.57050000000000001</v>
      </c>
      <c r="N64" s="117">
        <v>0.58099999999999996</v>
      </c>
      <c r="O64" s="117">
        <v>1.0500000000000001E-2</v>
      </c>
      <c r="P64" s="117">
        <f t="shared" si="5"/>
        <v>0</v>
      </c>
      <c r="Q64" s="125">
        <v>1</v>
      </c>
      <c r="R64" s="117">
        <f t="shared" si="3"/>
        <v>0.57050000000000001</v>
      </c>
      <c r="S64" s="85">
        <v>3906515</v>
      </c>
      <c r="T64" s="85">
        <f t="shared" si="49"/>
        <v>80652134</v>
      </c>
      <c r="U64" s="161">
        <v>2257500</v>
      </c>
      <c r="V64" s="161">
        <f t="shared" si="50"/>
        <v>1410652.5929999999</v>
      </c>
      <c r="W64" s="33"/>
      <c r="X64" s="33" t="s">
        <v>143</v>
      </c>
      <c r="Y64" s="89" t="s">
        <v>162</v>
      </c>
      <c r="Z64" s="88" t="s">
        <v>163</v>
      </c>
      <c r="AA64" s="139"/>
      <c r="AB64" s="199"/>
      <c r="AC64" s="111">
        <f t="shared" si="51"/>
        <v>2269685.2149999999</v>
      </c>
      <c r="AD64" s="33"/>
      <c r="AE64" s="85">
        <f t="shared" si="52"/>
        <v>30279.397765000002</v>
      </c>
      <c r="AF64" s="33"/>
    </row>
    <row r="65" spans="2:32" s="60" customFormat="1" hidden="1">
      <c r="B65" s="19" t="s">
        <v>2</v>
      </c>
      <c r="C65" s="33" t="str">
        <f>VLOOKUP(B65,[1]Sheet1!$A:$B,2,0)</f>
        <v>MODI</v>
      </c>
      <c r="D65" s="70" t="s">
        <v>160</v>
      </c>
      <c r="E65" s="77" t="s">
        <v>161</v>
      </c>
      <c r="F65" s="17" t="s">
        <v>141</v>
      </c>
      <c r="G65" s="19" t="s">
        <v>2</v>
      </c>
      <c r="H65" s="76" t="s">
        <v>24</v>
      </c>
      <c r="I65" s="76">
        <v>2023</v>
      </c>
      <c r="J65" s="31">
        <v>12</v>
      </c>
      <c r="K65" s="42">
        <v>45589</v>
      </c>
      <c r="L65" s="80"/>
      <c r="M65" s="116">
        <v>0.57050000000000001</v>
      </c>
      <c r="N65" s="117">
        <v>0.58099999999999996</v>
      </c>
      <c r="O65" s="117">
        <v>1.0500000000000001E-2</v>
      </c>
      <c r="P65" s="117">
        <f t="shared" si="5"/>
        <v>0</v>
      </c>
      <c r="Q65" s="125">
        <v>1</v>
      </c>
      <c r="R65" s="117">
        <f t="shared" si="3"/>
        <v>0.57050000000000001</v>
      </c>
      <c r="S65" s="85">
        <v>1441313</v>
      </c>
      <c r="T65" s="85">
        <f t="shared" si="49"/>
        <v>76745619</v>
      </c>
      <c r="U65" s="161">
        <v>2257500</v>
      </c>
      <c r="V65" s="161">
        <f t="shared" si="50"/>
        <v>1451671.0005000001</v>
      </c>
      <c r="W65" s="33"/>
      <c r="X65" s="33" t="s">
        <v>143</v>
      </c>
      <c r="Y65" s="89" t="s">
        <v>162</v>
      </c>
      <c r="Z65" s="88" t="s">
        <v>163</v>
      </c>
      <c r="AA65" s="139"/>
      <c r="AB65" s="199"/>
      <c r="AC65" s="111">
        <f t="shared" si="51"/>
        <v>837402.85299999989</v>
      </c>
      <c r="AD65" s="33"/>
      <c r="AE65" s="85">
        <f t="shared" si="52"/>
        <v>11171.617063000002</v>
      </c>
      <c r="AF65" s="33"/>
    </row>
    <row r="66" spans="2:32" s="60" customFormat="1" hidden="1">
      <c r="B66" s="19" t="s">
        <v>2</v>
      </c>
      <c r="C66" s="33" t="str">
        <f>VLOOKUP(B66,[1]Sheet1!$A:$B,2,0)</f>
        <v>MODI</v>
      </c>
      <c r="D66" s="70" t="s">
        <v>160</v>
      </c>
      <c r="E66" s="77" t="s">
        <v>161</v>
      </c>
      <c r="F66" s="17" t="s">
        <v>141</v>
      </c>
      <c r="G66" s="19" t="s">
        <v>2</v>
      </c>
      <c r="H66" s="76" t="s">
        <v>24</v>
      </c>
      <c r="I66" s="76">
        <v>2023</v>
      </c>
      <c r="J66" s="31">
        <v>11</v>
      </c>
      <c r="K66" s="42">
        <v>45589</v>
      </c>
      <c r="L66" s="80"/>
      <c r="M66" s="116">
        <v>0.57050000000000001</v>
      </c>
      <c r="N66" s="117">
        <v>0.58099999999999996</v>
      </c>
      <c r="O66" s="117">
        <v>1.0500000000000001E-2</v>
      </c>
      <c r="P66" s="117">
        <f t="shared" si="5"/>
        <v>0</v>
      </c>
      <c r="Q66" s="125">
        <v>1</v>
      </c>
      <c r="R66" s="117">
        <f t="shared" si="3"/>
        <v>0.57050000000000001</v>
      </c>
      <c r="S66" s="85">
        <v>3351353</v>
      </c>
      <c r="T66" s="85">
        <f t="shared" si="49"/>
        <v>75304306</v>
      </c>
      <c r="U66" s="161">
        <v>2257500</v>
      </c>
      <c r="V66" s="161">
        <f t="shared" si="50"/>
        <v>1466804.787</v>
      </c>
      <c r="W66" s="33"/>
      <c r="X66" s="33" t="s">
        <v>143</v>
      </c>
      <c r="Y66" s="89" t="s">
        <v>162</v>
      </c>
      <c r="Z66" s="88" t="s">
        <v>163</v>
      </c>
      <c r="AA66" s="139"/>
      <c r="AB66" s="199"/>
      <c r="AC66" s="111">
        <f t="shared" si="51"/>
        <v>1947136.0929999999</v>
      </c>
      <c r="AD66" s="33"/>
      <c r="AE66" s="85">
        <f t="shared" si="52"/>
        <v>25976.337103000002</v>
      </c>
      <c r="AF66" s="33"/>
    </row>
    <row r="67" spans="2:32" s="60" customFormat="1" hidden="1">
      <c r="B67" s="19" t="s">
        <v>2</v>
      </c>
      <c r="C67" s="33" t="str">
        <f>VLOOKUP(B67,[1]Sheet1!$A:$B,2,0)</f>
        <v>MODI</v>
      </c>
      <c r="D67" s="70" t="s">
        <v>160</v>
      </c>
      <c r="E67" s="77" t="s">
        <v>161</v>
      </c>
      <c r="F67" s="17" t="s">
        <v>141</v>
      </c>
      <c r="G67" s="19" t="s">
        <v>2</v>
      </c>
      <c r="H67" s="76" t="s">
        <v>24</v>
      </c>
      <c r="I67" s="76">
        <v>2023</v>
      </c>
      <c r="J67" s="31">
        <v>10</v>
      </c>
      <c r="K67" s="42">
        <v>45589</v>
      </c>
      <c r="L67" s="80"/>
      <c r="M67" s="116">
        <v>0.57050000000000001</v>
      </c>
      <c r="N67" s="117">
        <v>0.58099999999999996</v>
      </c>
      <c r="O67" s="117">
        <v>1.0500000000000001E-2</v>
      </c>
      <c r="P67" s="117">
        <f t="shared" si="5"/>
        <v>0</v>
      </c>
      <c r="Q67" s="125">
        <v>1</v>
      </c>
      <c r="R67" s="117">
        <f t="shared" si="3"/>
        <v>0.57050000000000001</v>
      </c>
      <c r="S67" s="85">
        <v>7297510</v>
      </c>
      <c r="T67" s="85">
        <f t="shared" si="49"/>
        <v>71952953</v>
      </c>
      <c r="U67" s="161">
        <v>2257500</v>
      </c>
      <c r="V67" s="161">
        <f t="shared" si="50"/>
        <v>1501993.9934999999</v>
      </c>
      <c r="W67" s="33"/>
      <c r="X67" s="33" t="s">
        <v>143</v>
      </c>
      <c r="Y67" s="89" t="s">
        <v>162</v>
      </c>
      <c r="Z67" s="88" t="s">
        <v>163</v>
      </c>
      <c r="AA67" s="139"/>
      <c r="AB67" s="199"/>
      <c r="AC67" s="111">
        <f t="shared" si="51"/>
        <v>4239853.3099999996</v>
      </c>
      <c r="AD67" s="33"/>
      <c r="AE67" s="85">
        <f t="shared" si="52"/>
        <v>56563.000010000003</v>
      </c>
      <c r="AF67" s="33"/>
    </row>
    <row r="68" spans="2:32" s="60" customFormat="1" hidden="1">
      <c r="B68" s="19" t="s">
        <v>2</v>
      </c>
      <c r="C68" s="33" t="str">
        <f>VLOOKUP(B68,[1]Sheet1!$A:$B,2,0)</f>
        <v>MODI</v>
      </c>
      <c r="D68" s="70" t="s">
        <v>160</v>
      </c>
      <c r="E68" s="77" t="s">
        <v>161</v>
      </c>
      <c r="F68" s="17" t="s">
        <v>141</v>
      </c>
      <c r="G68" s="19" t="s">
        <v>2</v>
      </c>
      <c r="H68" s="76" t="s">
        <v>24</v>
      </c>
      <c r="I68" s="76">
        <v>2023</v>
      </c>
      <c r="J68" s="31">
        <v>9</v>
      </c>
      <c r="K68" s="42">
        <v>45589</v>
      </c>
      <c r="L68" s="80"/>
      <c r="M68" s="116">
        <v>0.57050000000000001</v>
      </c>
      <c r="N68" s="117">
        <v>0.58099999999999996</v>
      </c>
      <c r="O68" s="117">
        <v>1.0500000000000001E-2</v>
      </c>
      <c r="P68" s="117">
        <f t="shared" si="5"/>
        <v>0</v>
      </c>
      <c r="Q68" s="125">
        <v>1</v>
      </c>
      <c r="R68" s="117">
        <f t="shared" si="3"/>
        <v>0.57050000000000001</v>
      </c>
      <c r="S68" s="85">
        <v>14996930</v>
      </c>
      <c r="T68" s="85">
        <f t="shared" si="49"/>
        <v>64655443</v>
      </c>
      <c r="U68" s="161">
        <v>2257500</v>
      </c>
      <c r="V68" s="161">
        <f t="shared" si="50"/>
        <v>1578617.8484999998</v>
      </c>
      <c r="W68" s="33"/>
      <c r="X68" s="33" t="s">
        <v>143</v>
      </c>
      <c r="Y68" s="89" t="s">
        <v>162</v>
      </c>
      <c r="Z68" s="88" t="s">
        <v>163</v>
      </c>
      <c r="AA68" s="139"/>
      <c r="AB68" s="199"/>
      <c r="AC68" s="111">
        <f t="shared" si="51"/>
        <v>8713216.3300000001</v>
      </c>
      <c r="AD68" s="33"/>
      <c r="AE68" s="85">
        <f t="shared" si="52"/>
        <v>116241.20443000001</v>
      </c>
      <c r="AF68" s="33"/>
    </row>
    <row r="69" spans="2:32" s="60" customFormat="1" hidden="1">
      <c r="B69" s="19" t="s">
        <v>2</v>
      </c>
      <c r="C69" s="33" t="str">
        <f>VLOOKUP(B69,[1]Sheet1!$A:$B,2,0)</f>
        <v>MODI</v>
      </c>
      <c r="D69" s="70" t="s">
        <v>160</v>
      </c>
      <c r="E69" s="77" t="s">
        <v>161</v>
      </c>
      <c r="F69" s="17" t="s">
        <v>141</v>
      </c>
      <c r="G69" s="19" t="s">
        <v>2</v>
      </c>
      <c r="H69" s="76" t="s">
        <v>24</v>
      </c>
      <c r="I69" s="76">
        <v>2023</v>
      </c>
      <c r="J69" s="31">
        <v>8</v>
      </c>
      <c r="K69" s="42">
        <v>45589</v>
      </c>
      <c r="L69" s="80"/>
      <c r="M69" s="116">
        <v>0.57050000000000001</v>
      </c>
      <c r="N69" s="117">
        <v>0.58099999999999996</v>
      </c>
      <c r="O69" s="117">
        <v>1.0500000000000001E-2</v>
      </c>
      <c r="P69" s="117">
        <f t="shared" si="5"/>
        <v>0</v>
      </c>
      <c r="Q69" s="125">
        <v>1</v>
      </c>
      <c r="R69" s="117">
        <f t="shared" si="3"/>
        <v>0.57050000000000001</v>
      </c>
      <c r="S69" s="85">
        <v>16509550</v>
      </c>
      <c r="T69" s="85">
        <f t="shared" si="49"/>
        <v>49658513</v>
      </c>
      <c r="U69" s="161">
        <v>2257500</v>
      </c>
      <c r="V69" s="161">
        <f t="shared" si="50"/>
        <v>1736085.6135</v>
      </c>
      <c r="W69" s="33"/>
      <c r="X69" s="33" t="s">
        <v>143</v>
      </c>
      <c r="Y69" s="89" t="s">
        <v>162</v>
      </c>
      <c r="Z69" s="88" t="s">
        <v>163</v>
      </c>
      <c r="AA69" s="139"/>
      <c r="AB69" s="199"/>
      <c r="AC69" s="111">
        <f t="shared" si="51"/>
        <v>9592048.5499999989</v>
      </c>
      <c r="AD69" s="33"/>
      <c r="AE69" s="85">
        <f t="shared" si="52"/>
        <v>127965.52205000001</v>
      </c>
      <c r="AF69" s="33"/>
    </row>
    <row r="70" spans="2:32" s="60" customFormat="1" hidden="1">
      <c r="B70" s="19" t="s">
        <v>2</v>
      </c>
      <c r="C70" s="33" t="str">
        <f>VLOOKUP(B70,[1]Sheet1!$A:$B,2,0)</f>
        <v>MODI</v>
      </c>
      <c r="D70" s="70" t="s">
        <v>160</v>
      </c>
      <c r="E70" s="77" t="s">
        <v>161</v>
      </c>
      <c r="F70" s="17" t="s">
        <v>141</v>
      </c>
      <c r="G70" s="19" t="s">
        <v>2</v>
      </c>
      <c r="H70" s="76" t="s">
        <v>24</v>
      </c>
      <c r="I70" s="76">
        <v>2023</v>
      </c>
      <c r="J70" s="31">
        <v>7</v>
      </c>
      <c r="K70" s="42">
        <v>45589</v>
      </c>
      <c r="L70" s="80"/>
      <c r="M70" s="116">
        <v>0.57050000000000001</v>
      </c>
      <c r="N70" s="117">
        <v>0.58099999999999996</v>
      </c>
      <c r="O70" s="117">
        <v>1.0500000000000001E-2</v>
      </c>
      <c r="P70" s="117">
        <f t="shared" si="5"/>
        <v>0</v>
      </c>
      <c r="Q70" s="125">
        <v>1</v>
      </c>
      <c r="R70" s="117">
        <f t="shared" si="3"/>
        <v>0.57050000000000001</v>
      </c>
      <c r="S70" s="85">
        <v>16324971</v>
      </c>
      <c r="T70" s="85">
        <f t="shared" si="49"/>
        <v>33148963</v>
      </c>
      <c r="U70" s="161">
        <v>2257500</v>
      </c>
      <c r="V70" s="161">
        <f t="shared" si="50"/>
        <v>1909435.8884999999</v>
      </c>
      <c r="W70" s="33"/>
      <c r="X70" s="33" t="s">
        <v>143</v>
      </c>
      <c r="Y70" s="89" t="s">
        <v>162</v>
      </c>
      <c r="Z70" s="88" t="s">
        <v>163</v>
      </c>
      <c r="AA70" s="139"/>
      <c r="AB70" s="199"/>
      <c r="AC70" s="111">
        <f t="shared" si="51"/>
        <v>9484808.1509999987</v>
      </c>
      <c r="AD70" s="33"/>
      <c r="AE70" s="85">
        <f t="shared" si="52"/>
        <v>126534.850221</v>
      </c>
      <c r="AF70" s="33"/>
    </row>
    <row r="71" spans="2:32" s="60" customFormat="1" hidden="1">
      <c r="B71" s="19" t="s">
        <v>2</v>
      </c>
      <c r="C71" s="33" t="str">
        <f>VLOOKUP(B71,[1]Sheet1!$A:$B,2,0)</f>
        <v>MODI</v>
      </c>
      <c r="D71" s="70" t="s">
        <v>160</v>
      </c>
      <c r="E71" s="77" t="s">
        <v>161</v>
      </c>
      <c r="F71" s="17" t="s">
        <v>141</v>
      </c>
      <c r="G71" s="19" t="s">
        <v>2</v>
      </c>
      <c r="H71" s="76" t="s">
        <v>24</v>
      </c>
      <c r="I71" s="76">
        <v>2023</v>
      </c>
      <c r="J71" s="31">
        <v>6</v>
      </c>
      <c r="K71" s="42">
        <v>45589</v>
      </c>
      <c r="L71" s="80"/>
      <c r="M71" s="116">
        <v>0.57050000000000001</v>
      </c>
      <c r="N71" s="117">
        <v>0.58099999999999996</v>
      </c>
      <c r="O71" s="117">
        <v>1.0500000000000001E-2</v>
      </c>
      <c r="P71" s="117">
        <f t="shared" si="5"/>
        <v>0</v>
      </c>
      <c r="Q71" s="125">
        <v>1</v>
      </c>
      <c r="R71" s="117">
        <f t="shared" si="3"/>
        <v>0.57050000000000001</v>
      </c>
      <c r="S71" s="85">
        <v>10061242</v>
      </c>
      <c r="T71" s="85">
        <f t="shared" si="49"/>
        <v>16823992</v>
      </c>
      <c r="U71" s="161">
        <v>2257500</v>
      </c>
      <c r="V71" s="161">
        <f t="shared" si="50"/>
        <v>2080848.084</v>
      </c>
      <c r="W71" s="33"/>
      <c r="X71" s="33" t="s">
        <v>143</v>
      </c>
      <c r="Y71" s="89" t="s">
        <v>162</v>
      </c>
      <c r="Z71" s="88" t="s">
        <v>163</v>
      </c>
      <c r="AA71" s="139"/>
      <c r="AB71" s="199"/>
      <c r="AC71" s="111">
        <f t="shared" si="51"/>
        <v>5845581.602</v>
      </c>
      <c r="AD71" s="33"/>
      <c r="AE71" s="85">
        <f t="shared" si="52"/>
        <v>77984.686742000005</v>
      </c>
      <c r="AF71" s="33"/>
    </row>
    <row r="72" spans="2:32" s="60" customFormat="1" hidden="1">
      <c r="B72" s="19" t="s">
        <v>2</v>
      </c>
      <c r="C72" s="33" t="str">
        <f>VLOOKUP(B72,[1]Sheet1!$A:$B,2,0)</f>
        <v>MODI</v>
      </c>
      <c r="D72" s="70" t="s">
        <v>160</v>
      </c>
      <c r="E72" s="77" t="s">
        <v>161</v>
      </c>
      <c r="F72" s="17" t="s">
        <v>141</v>
      </c>
      <c r="G72" s="19" t="s">
        <v>2</v>
      </c>
      <c r="H72" s="76" t="s">
        <v>24</v>
      </c>
      <c r="I72" s="76">
        <v>2023</v>
      </c>
      <c r="J72" s="31">
        <v>5</v>
      </c>
      <c r="K72" s="42">
        <v>45589</v>
      </c>
      <c r="L72" s="80"/>
      <c r="M72" s="116">
        <v>0.57050000000000001</v>
      </c>
      <c r="N72" s="117">
        <v>0.58099999999999996</v>
      </c>
      <c r="O72" s="117">
        <v>1.0500000000000001E-2</v>
      </c>
      <c r="P72" s="117">
        <f t="shared" si="5"/>
        <v>0</v>
      </c>
      <c r="Q72" s="125">
        <v>1</v>
      </c>
      <c r="R72" s="117">
        <f t="shared" si="3"/>
        <v>0.57050000000000001</v>
      </c>
      <c r="S72" s="85">
        <v>5892250</v>
      </c>
      <c r="T72" s="85">
        <f t="shared" si="49"/>
        <v>6762750</v>
      </c>
      <c r="U72" s="161">
        <v>2257500</v>
      </c>
      <c r="V72" s="161">
        <f t="shared" si="50"/>
        <v>2186491.125</v>
      </c>
      <c r="W72" s="33"/>
      <c r="X72" s="33" t="s">
        <v>143</v>
      </c>
      <c r="Y72" s="89" t="s">
        <v>162</v>
      </c>
      <c r="Z72" s="88" t="s">
        <v>163</v>
      </c>
      <c r="AA72" s="139"/>
      <c r="AB72" s="199"/>
      <c r="AC72" s="111">
        <f t="shared" si="51"/>
        <v>3423397.25</v>
      </c>
      <c r="AD72" s="33"/>
      <c r="AE72" s="85">
        <f t="shared" si="52"/>
        <v>45670.829749999997</v>
      </c>
      <c r="AF72" s="33"/>
    </row>
    <row r="73" spans="2:32" s="60" customFormat="1" hidden="1">
      <c r="B73" s="19" t="s">
        <v>2</v>
      </c>
      <c r="C73" s="33" t="str">
        <f>VLOOKUP(B73,[1]Sheet1!$A:$B,2,0)</f>
        <v>MODI</v>
      </c>
      <c r="D73" s="70" t="s">
        <v>160</v>
      </c>
      <c r="E73" s="77" t="s">
        <v>161</v>
      </c>
      <c r="F73" s="17" t="s">
        <v>141</v>
      </c>
      <c r="G73" s="19" t="s">
        <v>2</v>
      </c>
      <c r="H73" s="76" t="s">
        <v>24</v>
      </c>
      <c r="I73" s="76">
        <v>2023</v>
      </c>
      <c r="J73" s="31">
        <v>4</v>
      </c>
      <c r="K73" s="42">
        <v>45589</v>
      </c>
      <c r="L73" s="80"/>
      <c r="M73" s="116">
        <v>0.57050000000000001</v>
      </c>
      <c r="N73" s="117">
        <v>0.58099999999999996</v>
      </c>
      <c r="O73" s="117">
        <v>1.0500000000000001E-2</v>
      </c>
      <c r="P73" s="117">
        <f t="shared" si="5"/>
        <v>0</v>
      </c>
      <c r="Q73" s="125">
        <v>1</v>
      </c>
      <c r="R73" s="117">
        <f t="shared" si="3"/>
        <v>0.57050000000000001</v>
      </c>
      <c r="S73" s="85">
        <v>870500</v>
      </c>
      <c r="T73" s="85">
        <f>S73</f>
        <v>870500</v>
      </c>
      <c r="U73" s="161">
        <v>2257500</v>
      </c>
      <c r="V73" s="161">
        <f t="shared" si="50"/>
        <v>2248359.75</v>
      </c>
      <c r="W73" s="33"/>
      <c r="X73" s="33" t="s">
        <v>143</v>
      </c>
      <c r="Y73" s="89" t="s">
        <v>162</v>
      </c>
      <c r="Z73" s="88" t="s">
        <v>163</v>
      </c>
      <c r="AA73" s="139"/>
      <c r="AB73" s="199"/>
      <c r="AC73" s="111">
        <f t="shared" si="51"/>
        <v>505760.49999999994</v>
      </c>
      <c r="AD73" s="33"/>
      <c r="AE73" s="85">
        <f t="shared" si="52"/>
        <v>6747.2455</v>
      </c>
      <c r="AF73" s="33"/>
    </row>
    <row r="74" spans="2:32" s="60" customFormat="1" ht="30.75" hidden="1" customHeight="1">
      <c r="B74" s="19" t="s">
        <v>2</v>
      </c>
      <c r="C74" s="33" t="str">
        <f>VLOOKUP(B74,[1]Sheet1!$A:$B,2,0)</f>
        <v>MODI</v>
      </c>
      <c r="D74" s="71" t="s">
        <v>165</v>
      </c>
      <c r="E74" s="77" t="s">
        <v>166</v>
      </c>
      <c r="F74" s="17" t="s">
        <v>141</v>
      </c>
      <c r="G74" s="19" t="s">
        <v>2</v>
      </c>
      <c r="H74" s="33" t="s">
        <v>33</v>
      </c>
      <c r="I74" s="76">
        <v>2025</v>
      </c>
      <c r="J74" s="31">
        <v>2</v>
      </c>
      <c r="K74" s="42">
        <v>45722</v>
      </c>
      <c r="L74" s="80"/>
      <c r="M74" s="173">
        <v>3.1743603758489003E-2</v>
      </c>
      <c r="N74" s="174">
        <f>M74</f>
        <v>3.1743603758489003E-2</v>
      </c>
      <c r="O74" s="174">
        <v>0</v>
      </c>
      <c r="P74" s="117">
        <f t="shared" ref="P74" si="53">L74*O74</f>
        <v>0</v>
      </c>
      <c r="Q74" s="125">
        <v>1</v>
      </c>
      <c r="R74" s="117">
        <f t="shared" ref="R74" si="54">Q74*M74</f>
        <v>3.1743603758489003E-2</v>
      </c>
      <c r="S74" s="201">
        <v>130404</v>
      </c>
      <c r="T74" s="85">
        <f>S74+T75</f>
        <v>28392796</v>
      </c>
      <c r="U74" s="161">
        <v>59360</v>
      </c>
      <c r="V74" s="175">
        <v>0</v>
      </c>
      <c r="W74" s="33"/>
      <c r="X74" s="33"/>
      <c r="Y74" s="89" t="s">
        <v>167</v>
      </c>
      <c r="Z74" s="88" t="s">
        <v>168</v>
      </c>
      <c r="AA74" s="139"/>
      <c r="AB74" s="199"/>
      <c r="AC74" s="111">
        <f>N74*S74</f>
        <v>4139.4929045219997</v>
      </c>
      <c r="AD74" s="33"/>
      <c r="AE74" s="85">
        <f>S74*Y74/1000</f>
        <v>90.630780000000001</v>
      </c>
      <c r="AF74" s="33"/>
    </row>
    <row r="75" spans="2:32" s="60" customFormat="1" ht="30.75" hidden="1" customHeight="1">
      <c r="B75" s="19" t="s">
        <v>2</v>
      </c>
      <c r="C75" s="33" t="str">
        <f>VLOOKUP(B75,[1]Sheet1!$A:$B,2,0)</f>
        <v>MODI</v>
      </c>
      <c r="D75" s="71" t="s">
        <v>165</v>
      </c>
      <c r="E75" s="77" t="s">
        <v>166</v>
      </c>
      <c r="F75" s="17" t="s">
        <v>141</v>
      </c>
      <c r="G75" s="19" t="s">
        <v>2</v>
      </c>
      <c r="H75" s="33" t="s">
        <v>33</v>
      </c>
      <c r="I75" s="76">
        <v>2025</v>
      </c>
      <c r="J75" s="31">
        <v>1</v>
      </c>
      <c r="K75" s="42">
        <v>45699</v>
      </c>
      <c r="L75" s="80"/>
      <c r="M75" s="173">
        <v>3.1743603758489003E-2</v>
      </c>
      <c r="N75" s="174">
        <f>M75</f>
        <v>3.1743603758489003E-2</v>
      </c>
      <c r="O75" s="174">
        <v>0</v>
      </c>
      <c r="P75" s="117">
        <f t="shared" si="5"/>
        <v>0</v>
      </c>
      <c r="Q75" s="125">
        <v>1</v>
      </c>
      <c r="R75" s="117">
        <f t="shared" si="3"/>
        <v>3.1743603758489003E-2</v>
      </c>
      <c r="S75" s="201">
        <v>181625</v>
      </c>
      <c r="T75" s="85">
        <f>S75+T76</f>
        <v>28262392</v>
      </c>
      <c r="U75" s="161">
        <v>59360</v>
      </c>
      <c r="V75" s="175">
        <v>0</v>
      </c>
      <c r="W75" s="33"/>
      <c r="X75" s="33"/>
      <c r="Y75" s="89" t="s">
        <v>167</v>
      </c>
      <c r="Z75" s="88" t="s">
        <v>168</v>
      </c>
      <c r="AA75" s="139"/>
      <c r="AB75" s="199"/>
      <c r="AC75" s="111">
        <f>N75*S75</f>
        <v>5765.4320326355655</v>
      </c>
      <c r="AD75" s="33"/>
      <c r="AE75" s="85">
        <f>S75*Y75/1000</f>
        <v>126.22937499999999</v>
      </c>
      <c r="AF75" s="33"/>
    </row>
    <row r="76" spans="2:32" s="60" customFormat="1" ht="19.5" hidden="1" customHeight="1">
      <c r="B76" s="19" t="s">
        <v>2</v>
      </c>
      <c r="C76" s="33" t="str">
        <f>VLOOKUP(B76,[1]Sheet1!$A:$B,2,0)</f>
        <v>MODI</v>
      </c>
      <c r="D76" s="71" t="s">
        <v>165</v>
      </c>
      <c r="E76" s="77" t="s">
        <v>166</v>
      </c>
      <c r="F76" s="17" t="s">
        <v>141</v>
      </c>
      <c r="G76" s="19" t="s">
        <v>2</v>
      </c>
      <c r="H76" s="33" t="s">
        <v>33</v>
      </c>
      <c r="I76" s="76">
        <v>2024</v>
      </c>
      <c r="J76" s="31">
        <v>12</v>
      </c>
      <c r="K76" s="42">
        <v>45660</v>
      </c>
      <c r="L76" s="80"/>
      <c r="M76" s="173">
        <v>3.1743603758489003E-2</v>
      </c>
      <c r="N76" s="174">
        <f>M76</f>
        <v>3.1743603758489003E-2</v>
      </c>
      <c r="O76" s="174">
        <v>0</v>
      </c>
      <c r="P76" s="117">
        <f t="shared" ref="P76" si="55">L76*O76</f>
        <v>0</v>
      </c>
      <c r="Q76" s="125">
        <v>1</v>
      </c>
      <c r="R76" s="117">
        <f t="shared" ref="R76" si="56">Q76*M76</f>
        <v>3.1743603758489003E-2</v>
      </c>
      <c r="S76" s="202">
        <v>0</v>
      </c>
      <c r="T76" s="85">
        <f>S76+T77</f>
        <v>28080767</v>
      </c>
      <c r="U76" s="161">
        <v>59360</v>
      </c>
      <c r="V76" s="175">
        <v>0</v>
      </c>
      <c r="W76" s="33"/>
      <c r="X76" s="33"/>
      <c r="Y76" s="89" t="s">
        <v>167</v>
      </c>
      <c r="Z76" s="88" t="s">
        <v>168</v>
      </c>
      <c r="AA76" s="139"/>
      <c r="AB76" s="199"/>
      <c r="AC76" s="111">
        <f>N76*S76</f>
        <v>0</v>
      </c>
      <c r="AD76" s="33"/>
      <c r="AE76" s="85">
        <f>S76*Y76/1000</f>
        <v>0</v>
      </c>
      <c r="AF76" s="176" t="s">
        <v>164</v>
      </c>
    </row>
    <row r="77" spans="2:32" s="60" customFormat="1" ht="19.5" hidden="1" customHeight="1">
      <c r="B77" s="19" t="s">
        <v>2</v>
      </c>
      <c r="C77" s="33" t="str">
        <f>VLOOKUP(B77,[1]Sheet1!$A:$B,2,0)</f>
        <v>MODI</v>
      </c>
      <c r="D77" s="71" t="s">
        <v>165</v>
      </c>
      <c r="E77" s="77" t="s">
        <v>166</v>
      </c>
      <c r="F77" s="17" t="s">
        <v>141</v>
      </c>
      <c r="G77" s="19" t="s">
        <v>2</v>
      </c>
      <c r="H77" s="33" t="s">
        <v>33</v>
      </c>
      <c r="I77" s="76">
        <v>2024</v>
      </c>
      <c r="J77" s="31">
        <v>11</v>
      </c>
      <c r="K77" s="42">
        <v>45632</v>
      </c>
      <c r="L77" s="80"/>
      <c r="M77" s="116">
        <v>3.1743603758489003E-2</v>
      </c>
      <c r="N77" s="117">
        <v>3.1943603758489002E-2</v>
      </c>
      <c r="O77" s="117">
        <v>1.9999999999999901E-4</v>
      </c>
      <c r="P77" s="117">
        <f t="shared" si="5"/>
        <v>0</v>
      </c>
      <c r="Q77" s="125">
        <v>1</v>
      </c>
      <c r="R77" s="117">
        <f t="shared" si="3"/>
        <v>3.1743603758489003E-2</v>
      </c>
      <c r="S77" s="202">
        <v>0</v>
      </c>
      <c r="T77" s="85">
        <f>S77+T78</f>
        <v>28080767</v>
      </c>
      <c r="U77" s="161">
        <v>59360</v>
      </c>
      <c r="V77" s="161">
        <f>U77-O77*T77</f>
        <v>53743.846600000026</v>
      </c>
      <c r="W77" s="33"/>
      <c r="X77" s="33"/>
      <c r="Y77" s="89" t="s">
        <v>167</v>
      </c>
      <c r="Z77" s="88" t="s">
        <v>168</v>
      </c>
      <c r="AA77" s="139"/>
      <c r="AB77" s="199"/>
      <c r="AC77" s="111">
        <f>N77*S77</f>
        <v>0</v>
      </c>
      <c r="AD77" s="33"/>
      <c r="AE77" s="85">
        <f>S77*Y77/1000</f>
        <v>0</v>
      </c>
      <c r="AF77" s="33"/>
    </row>
    <row r="78" spans="2:32" s="60" customFormat="1" hidden="1">
      <c r="B78" s="19" t="s">
        <v>2</v>
      </c>
      <c r="C78" s="33" t="str">
        <f>VLOOKUP(B78,[1]Sheet1!$A:$B,2,0)</f>
        <v>MODI</v>
      </c>
      <c r="D78" s="71" t="s">
        <v>165</v>
      </c>
      <c r="E78" s="77" t="s">
        <v>166</v>
      </c>
      <c r="F78" s="17" t="s">
        <v>141</v>
      </c>
      <c r="G78" s="19" t="s">
        <v>2</v>
      </c>
      <c r="H78" s="33" t="s">
        <v>33</v>
      </c>
      <c r="I78" s="76">
        <v>2024</v>
      </c>
      <c r="J78" s="31">
        <v>10</v>
      </c>
      <c r="K78" s="42">
        <v>45589</v>
      </c>
      <c r="L78" s="80"/>
      <c r="M78" s="116">
        <v>3.1743603758489003E-2</v>
      </c>
      <c r="N78" s="117">
        <v>3.1943603758489002E-2</v>
      </c>
      <c r="O78" s="117">
        <v>1.9999999999999901E-4</v>
      </c>
      <c r="P78" s="117">
        <f t="shared" si="5"/>
        <v>0</v>
      </c>
      <c r="Q78" s="125">
        <v>1</v>
      </c>
      <c r="R78" s="117">
        <f t="shared" si="3"/>
        <v>3.1743603758489003E-2</v>
      </c>
      <c r="S78" s="85">
        <v>0</v>
      </c>
      <c r="T78" s="85">
        <f t="shared" ref="T78" si="57">S78+T79</f>
        <v>28080767</v>
      </c>
      <c r="U78" s="161">
        <v>59360</v>
      </c>
      <c r="V78" s="161">
        <f t="shared" si="50"/>
        <v>53743.846600000026</v>
      </c>
      <c r="W78" s="33"/>
      <c r="X78" s="33"/>
      <c r="Y78" s="89" t="s">
        <v>167</v>
      </c>
      <c r="Z78" s="88" t="s">
        <v>168</v>
      </c>
      <c r="AA78" s="139"/>
      <c r="AB78" s="199"/>
      <c r="AC78" s="111">
        <f t="shared" si="51"/>
        <v>0</v>
      </c>
      <c r="AD78" s="33"/>
      <c r="AE78" s="85">
        <f t="shared" si="52"/>
        <v>0</v>
      </c>
      <c r="AF78" s="33"/>
    </row>
    <row r="79" spans="2:32" s="60" customFormat="1" hidden="1">
      <c r="B79" s="19" t="s">
        <v>2</v>
      </c>
      <c r="C79" s="33" t="str">
        <f>VLOOKUP(B79,[1]Sheet1!$A:$B,2,0)</f>
        <v>MODI</v>
      </c>
      <c r="D79" s="71" t="s">
        <v>165</v>
      </c>
      <c r="E79" s="77" t="s">
        <v>166</v>
      </c>
      <c r="F79" s="17" t="s">
        <v>141</v>
      </c>
      <c r="G79" s="19" t="s">
        <v>2</v>
      </c>
      <c r="H79" s="33" t="s">
        <v>33</v>
      </c>
      <c r="I79" s="76">
        <v>2024</v>
      </c>
      <c r="J79" s="31">
        <v>9</v>
      </c>
      <c r="K79" s="42">
        <v>45589</v>
      </c>
      <c r="L79" s="80"/>
      <c r="M79" s="116">
        <v>3.1743603758489003E-2</v>
      </c>
      <c r="N79" s="117">
        <v>3.1943603758489002E-2</v>
      </c>
      <c r="O79" s="117">
        <v>1.9999999999999901E-4</v>
      </c>
      <c r="P79" s="117">
        <f t="shared" si="5"/>
        <v>0</v>
      </c>
      <c r="Q79" s="125">
        <v>1</v>
      </c>
      <c r="R79" s="117">
        <f t="shared" si="3"/>
        <v>3.1743603758489003E-2</v>
      </c>
      <c r="S79" s="85">
        <v>280539</v>
      </c>
      <c r="T79" s="85">
        <f t="shared" ref="T79:T94" si="58">S79+T80</f>
        <v>28080767</v>
      </c>
      <c r="U79" s="161">
        <v>59360</v>
      </c>
      <c r="V79" s="161">
        <f t="shared" si="40"/>
        <v>53743.846600000026</v>
      </c>
      <c r="W79" s="33"/>
      <c r="X79" s="33"/>
      <c r="Y79" s="89" t="s">
        <v>167</v>
      </c>
      <c r="Z79" s="88" t="s">
        <v>168</v>
      </c>
      <c r="AA79" s="139"/>
      <c r="AB79" s="199"/>
      <c r="AC79" s="111">
        <f t="shared" si="7"/>
        <v>8961.4266548027463</v>
      </c>
      <c r="AD79" s="33"/>
      <c r="AE79" s="85">
        <f>S79*Y79/1000</f>
        <v>194.97460499999997</v>
      </c>
      <c r="AF79" s="33"/>
    </row>
    <row r="80" spans="2:32" s="60" customFormat="1" hidden="1">
      <c r="B80" s="19" t="s">
        <v>2</v>
      </c>
      <c r="C80" s="33" t="str">
        <f>VLOOKUP(B80,[1]Sheet1!$A:$B,2,0)</f>
        <v>MODI</v>
      </c>
      <c r="D80" s="71" t="s">
        <v>165</v>
      </c>
      <c r="E80" s="77" t="s">
        <v>166</v>
      </c>
      <c r="F80" s="17" t="s">
        <v>141</v>
      </c>
      <c r="G80" s="19" t="s">
        <v>2</v>
      </c>
      <c r="H80" s="33" t="s">
        <v>33</v>
      </c>
      <c r="I80" s="76">
        <v>2024</v>
      </c>
      <c r="J80" s="31">
        <v>8</v>
      </c>
      <c r="K80" s="42">
        <v>45589</v>
      </c>
      <c r="L80" s="80"/>
      <c r="M80" s="116">
        <v>3.1743603758489003E-2</v>
      </c>
      <c r="N80" s="117">
        <v>3.1943603758489002E-2</v>
      </c>
      <c r="O80" s="117">
        <v>1.9999999999999901E-4</v>
      </c>
      <c r="P80" s="117">
        <f t="shared" si="5"/>
        <v>0</v>
      </c>
      <c r="Q80" s="125">
        <v>1</v>
      </c>
      <c r="R80" s="117">
        <f t="shared" si="3"/>
        <v>3.1743603758489003E-2</v>
      </c>
      <c r="S80" s="85">
        <v>353863</v>
      </c>
      <c r="T80" s="85">
        <f t="shared" si="58"/>
        <v>27800228</v>
      </c>
      <c r="U80" s="161">
        <v>59360</v>
      </c>
      <c r="V80" s="161">
        <f t="shared" ref="V80:V100" si="59">U80-O80*T80</f>
        <v>53799.954400000031</v>
      </c>
      <c r="W80" s="33"/>
      <c r="X80" s="33"/>
      <c r="Y80" s="89" t="s">
        <v>167</v>
      </c>
      <c r="Z80" s="88" t="s">
        <v>168</v>
      </c>
      <c r="AA80" s="139"/>
      <c r="AB80" s="199"/>
      <c r="AC80" s="111">
        <f t="shared" ref="AC80:AC100" si="60">N80*S80</f>
        <v>11303.659456790194</v>
      </c>
      <c r="AD80" s="33"/>
      <c r="AE80" s="85">
        <f t="shared" ref="AE80:AE100" si="61">S80*Y80/1000</f>
        <v>245.93478499999998</v>
      </c>
      <c r="AF80" s="33"/>
    </row>
    <row r="81" spans="2:32" s="60" customFormat="1" hidden="1">
      <c r="B81" s="19" t="s">
        <v>2</v>
      </c>
      <c r="C81" s="33" t="str">
        <f>VLOOKUP(B81,[1]Sheet1!$A:$B,2,0)</f>
        <v>MODI</v>
      </c>
      <c r="D81" s="71" t="s">
        <v>165</v>
      </c>
      <c r="E81" s="77" t="s">
        <v>166</v>
      </c>
      <c r="F81" s="17" t="s">
        <v>141</v>
      </c>
      <c r="G81" s="19" t="s">
        <v>2</v>
      </c>
      <c r="H81" s="33" t="s">
        <v>33</v>
      </c>
      <c r="I81" s="76">
        <v>2024</v>
      </c>
      <c r="J81" s="31">
        <v>7</v>
      </c>
      <c r="K81" s="42">
        <v>45589</v>
      </c>
      <c r="L81" s="80"/>
      <c r="M81" s="116">
        <v>3.1743603758489003E-2</v>
      </c>
      <c r="N81" s="117">
        <v>3.1943603758489002E-2</v>
      </c>
      <c r="O81" s="117">
        <v>1.9999999999999901E-4</v>
      </c>
      <c r="P81" s="117">
        <f t="shared" si="5"/>
        <v>0</v>
      </c>
      <c r="Q81" s="125">
        <v>1</v>
      </c>
      <c r="R81" s="117">
        <f t="shared" si="3"/>
        <v>3.1743603758489003E-2</v>
      </c>
      <c r="S81" s="85">
        <v>343522</v>
      </c>
      <c r="T81" s="85">
        <f t="shared" si="58"/>
        <v>27446365</v>
      </c>
      <c r="U81" s="161">
        <v>59360</v>
      </c>
      <c r="V81" s="161">
        <f t="shared" si="59"/>
        <v>53870.727000000028</v>
      </c>
      <c r="W81" s="33"/>
      <c r="X81" s="33"/>
      <c r="Y81" s="89" t="s">
        <v>167</v>
      </c>
      <c r="Z81" s="88" t="s">
        <v>168</v>
      </c>
      <c r="AA81" s="139"/>
      <c r="AB81" s="199"/>
      <c r="AC81" s="111">
        <f t="shared" si="60"/>
        <v>10973.330650323658</v>
      </c>
      <c r="AD81" s="33"/>
      <c r="AE81" s="85">
        <f t="shared" si="61"/>
        <v>238.74778999999998</v>
      </c>
      <c r="AF81" s="33"/>
    </row>
    <row r="82" spans="2:32" s="60" customFormat="1" hidden="1">
      <c r="B82" s="19" t="s">
        <v>2</v>
      </c>
      <c r="C82" s="33" t="str">
        <f>VLOOKUP(B82,[1]Sheet1!$A:$B,2,0)</f>
        <v>MODI</v>
      </c>
      <c r="D82" s="71" t="s">
        <v>165</v>
      </c>
      <c r="E82" s="77" t="s">
        <v>166</v>
      </c>
      <c r="F82" s="17" t="s">
        <v>141</v>
      </c>
      <c r="G82" s="19" t="s">
        <v>2</v>
      </c>
      <c r="H82" s="33" t="s">
        <v>33</v>
      </c>
      <c r="I82" s="76">
        <v>2024</v>
      </c>
      <c r="J82" s="31">
        <v>6</v>
      </c>
      <c r="K82" s="42">
        <v>45589</v>
      </c>
      <c r="L82" s="80"/>
      <c r="M82" s="116">
        <v>3.1743603758489003E-2</v>
      </c>
      <c r="N82" s="117">
        <v>3.1943603758489002E-2</v>
      </c>
      <c r="O82" s="117">
        <v>1.9999999999999901E-4</v>
      </c>
      <c r="P82" s="117">
        <f t="shared" si="5"/>
        <v>0</v>
      </c>
      <c r="Q82" s="125">
        <v>1</v>
      </c>
      <c r="R82" s="117">
        <f t="shared" si="3"/>
        <v>3.1743603758489003E-2</v>
      </c>
      <c r="S82" s="85">
        <v>1083934</v>
      </c>
      <c r="T82" s="85">
        <f t="shared" si="58"/>
        <v>27102843</v>
      </c>
      <c r="U82" s="161">
        <v>59360</v>
      </c>
      <c r="V82" s="161">
        <f t="shared" si="59"/>
        <v>53939.43140000003</v>
      </c>
      <c r="W82" s="33"/>
      <c r="X82" s="33"/>
      <c r="Y82" s="89" t="s">
        <v>167</v>
      </c>
      <c r="Z82" s="88" t="s">
        <v>168</v>
      </c>
      <c r="AA82" s="139"/>
      <c r="AB82" s="199"/>
      <c r="AC82" s="111">
        <f t="shared" si="60"/>
        <v>34624.758196354014</v>
      </c>
      <c r="AD82" s="33"/>
      <c r="AE82" s="85">
        <f t="shared" si="61"/>
        <v>753.33412999999996</v>
      </c>
      <c r="AF82" s="33"/>
    </row>
    <row r="83" spans="2:32" s="60" customFormat="1" hidden="1">
      <c r="B83" s="19" t="s">
        <v>2</v>
      </c>
      <c r="C83" s="33" t="str">
        <f>VLOOKUP(B83,[1]Sheet1!$A:$B,2,0)</f>
        <v>MODI</v>
      </c>
      <c r="D83" s="71" t="s">
        <v>165</v>
      </c>
      <c r="E83" s="77" t="s">
        <v>166</v>
      </c>
      <c r="F83" s="17" t="s">
        <v>141</v>
      </c>
      <c r="G83" s="19" t="s">
        <v>2</v>
      </c>
      <c r="H83" s="33" t="s">
        <v>33</v>
      </c>
      <c r="I83" s="76">
        <v>2024</v>
      </c>
      <c r="J83" s="31">
        <v>5</v>
      </c>
      <c r="K83" s="42">
        <v>45589</v>
      </c>
      <c r="L83" s="80"/>
      <c r="M83" s="116">
        <v>3.1743603758489003E-2</v>
      </c>
      <c r="N83" s="117">
        <v>3.1943603758489002E-2</v>
      </c>
      <c r="O83" s="117">
        <v>1.9999999999999901E-4</v>
      </c>
      <c r="P83" s="117">
        <f t="shared" si="5"/>
        <v>0</v>
      </c>
      <c r="Q83" s="125">
        <v>1</v>
      </c>
      <c r="R83" s="117">
        <f t="shared" si="3"/>
        <v>3.1743603758489003E-2</v>
      </c>
      <c r="S83" s="85">
        <v>1631897</v>
      </c>
      <c r="T83" s="85">
        <f t="shared" si="58"/>
        <v>26018909</v>
      </c>
      <c r="U83" s="161">
        <v>59360</v>
      </c>
      <c r="V83" s="161">
        <f t="shared" si="59"/>
        <v>54156.218200000025</v>
      </c>
      <c r="W83" s="33"/>
      <c r="X83" s="33"/>
      <c r="Y83" s="89" t="s">
        <v>167</v>
      </c>
      <c r="Z83" s="88" t="s">
        <v>168</v>
      </c>
      <c r="AA83" s="139"/>
      <c r="AB83" s="199"/>
      <c r="AC83" s="111">
        <f t="shared" si="60"/>
        <v>52128.671142666928</v>
      </c>
      <c r="AD83" s="33"/>
      <c r="AE83" s="85">
        <f t="shared" si="61"/>
        <v>1134.1684149999999</v>
      </c>
      <c r="AF83" s="33"/>
    </row>
    <row r="84" spans="2:32" s="60" customFormat="1" hidden="1">
      <c r="B84" s="19" t="s">
        <v>2</v>
      </c>
      <c r="C84" s="33" t="str">
        <f>VLOOKUP(B84,[1]Sheet1!$A:$B,2,0)</f>
        <v>MODI</v>
      </c>
      <c r="D84" s="71" t="s">
        <v>165</v>
      </c>
      <c r="E84" s="77" t="s">
        <v>166</v>
      </c>
      <c r="F84" s="17" t="s">
        <v>141</v>
      </c>
      <c r="G84" s="19" t="s">
        <v>2</v>
      </c>
      <c r="H84" s="33" t="s">
        <v>33</v>
      </c>
      <c r="I84" s="76">
        <v>2024</v>
      </c>
      <c r="J84" s="31">
        <v>4</v>
      </c>
      <c r="K84" s="42">
        <v>45589</v>
      </c>
      <c r="L84" s="80"/>
      <c r="M84" s="116">
        <v>3.1743603758489003E-2</v>
      </c>
      <c r="N84" s="117">
        <v>3.1943603758489002E-2</v>
      </c>
      <c r="O84" s="117">
        <v>1.9999999999999901E-4</v>
      </c>
      <c r="P84" s="117">
        <f t="shared" si="5"/>
        <v>0</v>
      </c>
      <c r="Q84" s="125">
        <v>1</v>
      </c>
      <c r="R84" s="117">
        <f t="shared" si="3"/>
        <v>3.1743603758489003E-2</v>
      </c>
      <c r="S84" s="85">
        <v>1995494</v>
      </c>
      <c r="T84" s="85">
        <f t="shared" si="58"/>
        <v>24387012</v>
      </c>
      <c r="U84" s="161">
        <v>59360</v>
      </c>
      <c r="V84" s="161">
        <f t="shared" si="59"/>
        <v>54482.597600000023</v>
      </c>
      <c r="W84" s="33"/>
      <c r="X84" s="33"/>
      <c r="Y84" s="89" t="s">
        <v>167</v>
      </c>
      <c r="Z84" s="88" t="s">
        <v>168</v>
      </c>
      <c r="AA84" s="139"/>
      <c r="AB84" s="199"/>
      <c r="AC84" s="111">
        <f t="shared" si="60"/>
        <v>63743.269638442252</v>
      </c>
      <c r="AD84" s="33"/>
      <c r="AE84" s="85">
        <f t="shared" si="61"/>
        <v>1386.8683299999998</v>
      </c>
      <c r="AF84" s="33"/>
    </row>
    <row r="85" spans="2:32" s="60" customFormat="1" hidden="1">
      <c r="B85" s="19" t="s">
        <v>2</v>
      </c>
      <c r="C85" s="33" t="str">
        <f>VLOOKUP(B85,[1]Sheet1!$A:$B,2,0)</f>
        <v>MODI</v>
      </c>
      <c r="D85" s="71" t="s">
        <v>165</v>
      </c>
      <c r="E85" s="77" t="s">
        <v>166</v>
      </c>
      <c r="F85" s="17" t="s">
        <v>141</v>
      </c>
      <c r="G85" s="19" t="s">
        <v>2</v>
      </c>
      <c r="H85" s="33" t="s">
        <v>33</v>
      </c>
      <c r="I85" s="76">
        <v>2024</v>
      </c>
      <c r="J85" s="31">
        <v>3</v>
      </c>
      <c r="K85" s="42">
        <v>45589</v>
      </c>
      <c r="L85" s="80"/>
      <c r="M85" s="116">
        <v>3.1743603758489003E-2</v>
      </c>
      <c r="N85" s="117">
        <v>3.1943603758489002E-2</v>
      </c>
      <c r="O85" s="117">
        <v>1.9999999999999901E-4</v>
      </c>
      <c r="P85" s="117">
        <f t="shared" si="5"/>
        <v>0</v>
      </c>
      <c r="Q85" s="125">
        <v>1</v>
      </c>
      <c r="R85" s="117">
        <f t="shared" si="3"/>
        <v>3.1743603758489003E-2</v>
      </c>
      <c r="S85" s="85">
        <v>2264287</v>
      </c>
      <c r="T85" s="85">
        <f t="shared" si="58"/>
        <v>22391518</v>
      </c>
      <c r="U85" s="161">
        <v>59360</v>
      </c>
      <c r="V85" s="161">
        <f t="shared" si="59"/>
        <v>54881.696400000023</v>
      </c>
      <c r="W85" s="33"/>
      <c r="X85" s="33"/>
      <c r="Y85" s="89" t="s">
        <v>167</v>
      </c>
      <c r="Z85" s="88" t="s">
        <v>168</v>
      </c>
      <c r="AA85" s="139"/>
      <c r="AB85" s="199"/>
      <c r="AC85" s="111">
        <f t="shared" si="60"/>
        <v>72329.486723497786</v>
      </c>
      <c r="AD85" s="33"/>
      <c r="AE85" s="85">
        <f t="shared" si="61"/>
        <v>1573.6794649999999</v>
      </c>
      <c r="AF85" s="33"/>
    </row>
    <row r="86" spans="2:32" s="60" customFormat="1" hidden="1">
      <c r="B86" s="19" t="s">
        <v>2</v>
      </c>
      <c r="C86" s="33" t="str">
        <f>VLOOKUP(B86,[1]Sheet1!$A:$B,2,0)</f>
        <v>MODI</v>
      </c>
      <c r="D86" s="71" t="s">
        <v>165</v>
      </c>
      <c r="E86" s="77" t="s">
        <v>166</v>
      </c>
      <c r="F86" s="17" t="s">
        <v>141</v>
      </c>
      <c r="G86" s="19" t="s">
        <v>2</v>
      </c>
      <c r="H86" s="33" t="s">
        <v>33</v>
      </c>
      <c r="I86" s="76">
        <v>2024</v>
      </c>
      <c r="J86" s="31">
        <v>2</v>
      </c>
      <c r="K86" s="42">
        <v>45589</v>
      </c>
      <c r="L86" s="80"/>
      <c r="M86" s="116">
        <v>3.1743603758489003E-2</v>
      </c>
      <c r="N86" s="117">
        <v>3.1943603758489002E-2</v>
      </c>
      <c r="O86" s="117">
        <v>1.9999999999999901E-4</v>
      </c>
      <c r="P86" s="117">
        <f t="shared" si="5"/>
        <v>0</v>
      </c>
      <c r="Q86" s="125">
        <v>1</v>
      </c>
      <c r="R86" s="117">
        <f t="shared" si="3"/>
        <v>3.1743603758489003E-2</v>
      </c>
      <c r="S86" s="85">
        <v>600000</v>
      </c>
      <c r="T86" s="85">
        <f t="shared" si="58"/>
        <v>20127231</v>
      </c>
      <c r="U86" s="161">
        <v>59360</v>
      </c>
      <c r="V86" s="161">
        <f t="shared" si="59"/>
        <v>55334.553800000023</v>
      </c>
      <c r="W86" s="33"/>
      <c r="X86" s="33"/>
      <c r="Y86" s="89" t="s">
        <v>167</v>
      </c>
      <c r="Z86" s="88" t="s">
        <v>168</v>
      </c>
      <c r="AA86" s="139"/>
      <c r="AB86" s="199"/>
      <c r="AC86" s="111">
        <f t="shared" si="60"/>
        <v>19166.162255093401</v>
      </c>
      <c r="AD86" s="33"/>
      <c r="AE86" s="85">
        <f t="shared" si="61"/>
        <v>416.99999999999994</v>
      </c>
      <c r="AF86" s="33"/>
    </row>
    <row r="87" spans="2:32" s="60" customFormat="1" hidden="1">
      <c r="B87" s="19" t="s">
        <v>2</v>
      </c>
      <c r="C87" s="33" t="str">
        <f>VLOOKUP(B87,[1]Sheet1!$A:$B,2,0)</f>
        <v>MODI</v>
      </c>
      <c r="D87" s="71" t="s">
        <v>165</v>
      </c>
      <c r="E87" s="77" t="s">
        <v>166</v>
      </c>
      <c r="F87" s="17" t="s">
        <v>141</v>
      </c>
      <c r="G87" s="19" t="s">
        <v>2</v>
      </c>
      <c r="H87" s="33" t="s">
        <v>33</v>
      </c>
      <c r="I87" s="76">
        <v>2024</v>
      </c>
      <c r="J87" s="31">
        <v>1</v>
      </c>
      <c r="K87" s="42">
        <v>45589</v>
      </c>
      <c r="L87" s="80"/>
      <c r="M87" s="116">
        <v>3.1743603758489003E-2</v>
      </c>
      <c r="N87" s="117">
        <v>3.1943603758489002E-2</v>
      </c>
      <c r="O87" s="117">
        <v>1.9999999999999901E-4</v>
      </c>
      <c r="P87" s="117">
        <f t="shared" si="5"/>
        <v>0</v>
      </c>
      <c r="Q87" s="125">
        <v>1</v>
      </c>
      <c r="R87" s="117">
        <f t="shared" ref="R87:R159" si="62">Q87*M87</f>
        <v>3.1743603758489003E-2</v>
      </c>
      <c r="S87" s="85">
        <v>1823754</v>
      </c>
      <c r="T87" s="85">
        <f t="shared" si="58"/>
        <v>19527231</v>
      </c>
      <c r="U87" s="161">
        <v>59360</v>
      </c>
      <c r="V87" s="161">
        <f t="shared" si="59"/>
        <v>55454.553800000016</v>
      </c>
      <c r="W87" s="33"/>
      <c r="X87" s="33"/>
      <c r="Y87" s="89" t="s">
        <v>167</v>
      </c>
      <c r="Z87" s="88" t="s">
        <v>168</v>
      </c>
      <c r="AA87" s="139"/>
      <c r="AB87" s="199"/>
      <c r="AC87" s="111">
        <f t="shared" si="60"/>
        <v>58257.275128959351</v>
      </c>
      <c r="AD87" s="33"/>
      <c r="AE87" s="85">
        <f t="shared" si="61"/>
        <v>1267.5090299999997</v>
      </c>
      <c r="AF87" s="33"/>
    </row>
    <row r="88" spans="2:32" s="60" customFormat="1" hidden="1">
      <c r="B88" s="19" t="s">
        <v>2</v>
      </c>
      <c r="C88" s="33" t="str">
        <f>VLOOKUP(B88,[1]Sheet1!$A:$B,2,0)</f>
        <v>MODI</v>
      </c>
      <c r="D88" s="71" t="s">
        <v>165</v>
      </c>
      <c r="E88" s="77" t="s">
        <v>166</v>
      </c>
      <c r="F88" s="17" t="s">
        <v>141</v>
      </c>
      <c r="G88" s="19" t="s">
        <v>2</v>
      </c>
      <c r="H88" s="33" t="s">
        <v>33</v>
      </c>
      <c r="I88" s="76">
        <v>2023</v>
      </c>
      <c r="J88" s="31">
        <v>12</v>
      </c>
      <c r="K88" s="42">
        <v>45589</v>
      </c>
      <c r="L88" s="80"/>
      <c r="M88" s="116">
        <v>3.1743603758489003E-2</v>
      </c>
      <c r="N88" s="117">
        <v>3.1943603758489002E-2</v>
      </c>
      <c r="O88" s="117">
        <v>1.9999999999999901E-4</v>
      </c>
      <c r="P88" s="117">
        <f t="shared" si="5"/>
        <v>0</v>
      </c>
      <c r="Q88" s="125">
        <v>1</v>
      </c>
      <c r="R88" s="117">
        <f t="shared" si="62"/>
        <v>3.1743603758489003E-2</v>
      </c>
      <c r="S88" s="85">
        <v>800000</v>
      </c>
      <c r="T88" s="85">
        <f t="shared" si="58"/>
        <v>17703477</v>
      </c>
      <c r="U88" s="161">
        <v>59360</v>
      </c>
      <c r="V88" s="161">
        <f t="shared" si="59"/>
        <v>55819.304600000018</v>
      </c>
      <c r="W88" s="33"/>
      <c r="X88" s="33"/>
      <c r="Y88" s="89" t="s">
        <v>167</v>
      </c>
      <c r="Z88" s="88" t="s">
        <v>168</v>
      </c>
      <c r="AA88" s="139"/>
      <c r="AB88" s="199"/>
      <c r="AC88" s="111">
        <f t="shared" si="60"/>
        <v>25554.883006791202</v>
      </c>
      <c r="AD88" s="33"/>
      <c r="AE88" s="85">
        <f t="shared" si="61"/>
        <v>556</v>
      </c>
      <c r="AF88" s="33"/>
    </row>
    <row r="89" spans="2:32" s="60" customFormat="1" hidden="1">
      <c r="B89" s="19" t="s">
        <v>2</v>
      </c>
      <c r="C89" s="33" t="str">
        <f>VLOOKUP(B89,[1]Sheet1!$A:$B,2,0)</f>
        <v>MODI</v>
      </c>
      <c r="D89" s="71" t="s">
        <v>165</v>
      </c>
      <c r="E89" s="77" t="s">
        <v>166</v>
      </c>
      <c r="F89" s="17" t="s">
        <v>141</v>
      </c>
      <c r="G89" s="19" t="s">
        <v>2</v>
      </c>
      <c r="H89" s="33" t="s">
        <v>33</v>
      </c>
      <c r="I89" s="76">
        <v>2023</v>
      </c>
      <c r="J89" s="31">
        <v>11</v>
      </c>
      <c r="K89" s="42">
        <v>45589</v>
      </c>
      <c r="L89" s="80"/>
      <c r="M89" s="116">
        <v>3.1743603758489003E-2</v>
      </c>
      <c r="N89" s="117">
        <v>3.1943603758489002E-2</v>
      </c>
      <c r="O89" s="117">
        <v>1.9999999999999901E-4</v>
      </c>
      <c r="P89" s="117">
        <f t="shared" si="5"/>
        <v>0</v>
      </c>
      <c r="Q89" s="125">
        <v>1</v>
      </c>
      <c r="R89" s="117">
        <f t="shared" si="62"/>
        <v>3.1743603758489003E-2</v>
      </c>
      <c r="S89" s="85">
        <v>1831352</v>
      </c>
      <c r="T89" s="85">
        <f t="shared" si="58"/>
        <v>16903477</v>
      </c>
      <c r="U89" s="161">
        <v>59360</v>
      </c>
      <c r="V89" s="161">
        <f t="shared" si="59"/>
        <v>55979.304600000018</v>
      </c>
      <c r="W89" s="33"/>
      <c r="X89" s="33"/>
      <c r="Y89" s="89" t="s">
        <v>167</v>
      </c>
      <c r="Z89" s="88" t="s">
        <v>168</v>
      </c>
      <c r="AA89" s="139"/>
      <c r="AB89" s="199"/>
      <c r="AC89" s="111">
        <f t="shared" si="60"/>
        <v>58499.98263031635</v>
      </c>
      <c r="AD89" s="33"/>
      <c r="AE89" s="85">
        <f t="shared" si="61"/>
        <v>1272.78964</v>
      </c>
      <c r="AF89" s="33"/>
    </row>
    <row r="90" spans="2:32" s="60" customFormat="1" hidden="1">
      <c r="B90" s="19" t="s">
        <v>2</v>
      </c>
      <c r="C90" s="33" t="str">
        <f>VLOOKUP(B90,[1]Sheet1!$A:$B,2,0)</f>
        <v>MODI</v>
      </c>
      <c r="D90" s="71" t="s">
        <v>165</v>
      </c>
      <c r="E90" s="77" t="s">
        <v>166</v>
      </c>
      <c r="F90" s="17" t="s">
        <v>141</v>
      </c>
      <c r="G90" s="19" t="s">
        <v>2</v>
      </c>
      <c r="H90" s="33" t="s">
        <v>33</v>
      </c>
      <c r="I90" s="76">
        <v>2023</v>
      </c>
      <c r="J90" s="31">
        <v>10</v>
      </c>
      <c r="K90" s="42">
        <v>45589</v>
      </c>
      <c r="L90" s="80"/>
      <c r="M90" s="116">
        <v>3.1743603758489003E-2</v>
      </c>
      <c r="N90" s="117">
        <v>3.1943603758489002E-2</v>
      </c>
      <c r="O90" s="117">
        <v>1.9999999999999901E-4</v>
      </c>
      <c r="P90" s="117">
        <f t="shared" si="5"/>
        <v>0</v>
      </c>
      <c r="Q90" s="125">
        <v>1</v>
      </c>
      <c r="R90" s="117">
        <f t="shared" si="62"/>
        <v>3.1743603758489003E-2</v>
      </c>
      <c r="S90" s="85">
        <v>510090</v>
      </c>
      <c r="T90" s="85">
        <f t="shared" si="58"/>
        <v>15072125</v>
      </c>
      <c r="U90" s="161">
        <v>59360</v>
      </c>
      <c r="V90" s="161">
        <f t="shared" si="59"/>
        <v>56345.575000000012</v>
      </c>
      <c r="W90" s="33"/>
      <c r="X90" s="33"/>
      <c r="Y90" s="89" t="s">
        <v>167</v>
      </c>
      <c r="Z90" s="88" t="s">
        <v>168</v>
      </c>
      <c r="AA90" s="139"/>
      <c r="AB90" s="199"/>
      <c r="AC90" s="111">
        <f t="shared" si="60"/>
        <v>16294.112841167655</v>
      </c>
      <c r="AD90" s="33"/>
      <c r="AE90" s="85">
        <f t="shared" si="61"/>
        <v>354.51254999999998</v>
      </c>
      <c r="AF90" s="33"/>
    </row>
    <row r="91" spans="2:32" s="60" customFormat="1" hidden="1">
      <c r="B91" s="19" t="s">
        <v>2</v>
      </c>
      <c r="C91" s="33" t="str">
        <f>VLOOKUP(B91,[1]Sheet1!$A:$B,2,0)</f>
        <v>MODI</v>
      </c>
      <c r="D91" s="71" t="s">
        <v>165</v>
      </c>
      <c r="E91" s="77" t="s">
        <v>166</v>
      </c>
      <c r="F91" s="17" t="s">
        <v>141</v>
      </c>
      <c r="G91" s="19" t="s">
        <v>2</v>
      </c>
      <c r="H91" s="33" t="s">
        <v>33</v>
      </c>
      <c r="I91" s="76">
        <v>2023</v>
      </c>
      <c r="J91" s="31">
        <v>9</v>
      </c>
      <c r="K91" s="42">
        <v>45589</v>
      </c>
      <c r="L91" s="80"/>
      <c r="M91" s="116">
        <v>3.1743603758489003E-2</v>
      </c>
      <c r="N91" s="117">
        <v>3.1943603758489002E-2</v>
      </c>
      <c r="O91" s="117">
        <v>1.9999999999999901E-4</v>
      </c>
      <c r="P91" s="117">
        <f t="shared" si="5"/>
        <v>0</v>
      </c>
      <c r="Q91" s="125">
        <v>1</v>
      </c>
      <c r="R91" s="117">
        <f t="shared" si="62"/>
        <v>3.1743603758489003E-2</v>
      </c>
      <c r="S91" s="85">
        <v>3869686</v>
      </c>
      <c r="T91" s="85">
        <f t="shared" si="58"/>
        <v>14562035</v>
      </c>
      <c r="U91" s="161">
        <v>59360</v>
      </c>
      <c r="V91" s="161">
        <f t="shared" si="59"/>
        <v>56447.593000000015</v>
      </c>
      <c r="W91" s="33"/>
      <c r="X91" s="33"/>
      <c r="Y91" s="89" t="s">
        <v>167</v>
      </c>
      <c r="Z91" s="88" t="s">
        <v>168</v>
      </c>
      <c r="AA91" s="139"/>
      <c r="AB91" s="199"/>
      <c r="AC91" s="111">
        <f t="shared" si="60"/>
        <v>123611.71625377228</v>
      </c>
      <c r="AD91" s="33"/>
      <c r="AE91" s="85">
        <f t="shared" si="61"/>
        <v>2689.4317700000001</v>
      </c>
      <c r="AF91" s="33"/>
    </row>
    <row r="92" spans="2:32" s="60" customFormat="1" hidden="1">
      <c r="B92" s="19" t="s">
        <v>2</v>
      </c>
      <c r="C92" s="33" t="str">
        <f>VLOOKUP(B92,[1]Sheet1!$A:$B,2,0)</f>
        <v>MODI</v>
      </c>
      <c r="D92" s="71" t="s">
        <v>165</v>
      </c>
      <c r="E92" s="77" t="s">
        <v>166</v>
      </c>
      <c r="F92" s="17" t="s">
        <v>141</v>
      </c>
      <c r="G92" s="19" t="s">
        <v>2</v>
      </c>
      <c r="H92" s="33" t="s">
        <v>33</v>
      </c>
      <c r="I92" s="76">
        <v>2023</v>
      </c>
      <c r="J92" s="31">
        <v>8</v>
      </c>
      <c r="K92" s="42">
        <v>45589</v>
      </c>
      <c r="L92" s="80"/>
      <c r="M92" s="116">
        <v>3.1743603758489003E-2</v>
      </c>
      <c r="N92" s="117">
        <v>3.1943603758489002E-2</v>
      </c>
      <c r="O92" s="117">
        <v>1.9999999999999901E-4</v>
      </c>
      <c r="P92" s="117">
        <f t="shared" si="5"/>
        <v>0</v>
      </c>
      <c r="Q92" s="125">
        <v>1</v>
      </c>
      <c r="R92" s="117">
        <f t="shared" si="62"/>
        <v>3.1743603758489003E-2</v>
      </c>
      <c r="S92" s="85">
        <v>6229349</v>
      </c>
      <c r="T92" s="85">
        <f t="shared" si="58"/>
        <v>10692349</v>
      </c>
      <c r="U92" s="161">
        <v>59360</v>
      </c>
      <c r="V92" s="161">
        <f t="shared" si="59"/>
        <v>57221.530200000008</v>
      </c>
      <c r="W92" s="33"/>
      <c r="X92" s="33"/>
      <c r="Y92" s="89" t="s">
        <v>167</v>
      </c>
      <c r="Z92" s="88" t="s">
        <v>168</v>
      </c>
      <c r="AA92" s="139"/>
      <c r="AB92" s="199"/>
      <c r="AC92" s="111">
        <f t="shared" si="60"/>
        <v>198987.85612933969</v>
      </c>
      <c r="AD92" s="33"/>
      <c r="AE92" s="85">
        <f t="shared" si="61"/>
        <v>4329.3975549999996</v>
      </c>
      <c r="AF92" s="33"/>
    </row>
    <row r="93" spans="2:32" s="60" customFormat="1" hidden="1">
      <c r="B93" s="19" t="s">
        <v>2</v>
      </c>
      <c r="C93" s="33" t="str">
        <f>VLOOKUP(B93,[1]Sheet1!$A:$B,2,0)</f>
        <v>MODI</v>
      </c>
      <c r="D93" s="71" t="s">
        <v>165</v>
      </c>
      <c r="E93" s="77" t="s">
        <v>166</v>
      </c>
      <c r="F93" s="17" t="s">
        <v>141</v>
      </c>
      <c r="G93" s="19" t="s">
        <v>2</v>
      </c>
      <c r="H93" s="33" t="s">
        <v>33</v>
      </c>
      <c r="I93" s="76">
        <v>2023</v>
      </c>
      <c r="J93" s="31">
        <v>7</v>
      </c>
      <c r="K93" s="42">
        <v>45589</v>
      </c>
      <c r="L93" s="80"/>
      <c r="M93" s="116">
        <v>3.1743603758489003E-2</v>
      </c>
      <c r="N93" s="117">
        <v>3.1943603758489002E-2</v>
      </c>
      <c r="O93" s="117">
        <v>1.9999999999999901E-4</v>
      </c>
      <c r="P93" s="117">
        <f t="shared" si="5"/>
        <v>0</v>
      </c>
      <c r="Q93" s="125">
        <v>1</v>
      </c>
      <c r="R93" s="117">
        <f t="shared" si="62"/>
        <v>3.1743603758489003E-2</v>
      </c>
      <c r="S93" s="85">
        <v>2020000</v>
      </c>
      <c r="T93" s="85">
        <f t="shared" si="58"/>
        <v>4463000</v>
      </c>
      <c r="U93" s="161">
        <v>59360</v>
      </c>
      <c r="V93" s="161">
        <f t="shared" si="59"/>
        <v>58467.4</v>
      </c>
      <c r="W93" s="33"/>
      <c r="X93" s="33"/>
      <c r="Y93" s="89" t="s">
        <v>167</v>
      </c>
      <c r="Z93" s="88" t="s">
        <v>168</v>
      </c>
      <c r="AA93" s="139"/>
      <c r="AB93" s="199"/>
      <c r="AC93" s="111">
        <f t="shared" si="60"/>
        <v>64526.079592147784</v>
      </c>
      <c r="AD93" s="33"/>
      <c r="AE93" s="85">
        <f t="shared" si="61"/>
        <v>1403.9</v>
      </c>
      <c r="AF93" s="33"/>
    </row>
    <row r="94" spans="2:32" s="60" customFormat="1" hidden="1">
      <c r="B94" s="19" t="s">
        <v>2</v>
      </c>
      <c r="C94" s="33" t="str">
        <f>VLOOKUP(B94,[1]Sheet1!$A:$B,2,0)</f>
        <v>MODI</v>
      </c>
      <c r="D94" s="71" t="s">
        <v>165</v>
      </c>
      <c r="E94" s="77" t="s">
        <v>166</v>
      </c>
      <c r="F94" s="17" t="s">
        <v>141</v>
      </c>
      <c r="G94" s="19" t="s">
        <v>2</v>
      </c>
      <c r="H94" s="33" t="s">
        <v>33</v>
      </c>
      <c r="I94" s="76">
        <v>2023</v>
      </c>
      <c r="J94" s="31">
        <v>6</v>
      </c>
      <c r="K94" s="42">
        <v>45589</v>
      </c>
      <c r="L94" s="80"/>
      <c r="M94" s="116">
        <v>3.1743603758489003E-2</v>
      </c>
      <c r="N94" s="117">
        <v>3.1943603758489002E-2</v>
      </c>
      <c r="O94" s="117">
        <v>1.9999999999999901E-4</v>
      </c>
      <c r="P94" s="117">
        <f t="shared" si="5"/>
        <v>0</v>
      </c>
      <c r="Q94" s="125">
        <v>1</v>
      </c>
      <c r="R94" s="117">
        <f t="shared" si="62"/>
        <v>3.1743603758489003E-2</v>
      </c>
      <c r="S94" s="85">
        <v>2153000</v>
      </c>
      <c r="T94" s="85">
        <f t="shared" si="58"/>
        <v>2443000</v>
      </c>
      <c r="U94" s="161">
        <v>59360</v>
      </c>
      <c r="V94" s="161">
        <f t="shared" si="59"/>
        <v>58871.4</v>
      </c>
      <c r="W94" s="33"/>
      <c r="X94" s="33"/>
      <c r="Y94" s="89" t="s">
        <v>167</v>
      </c>
      <c r="Z94" s="88" t="s">
        <v>168</v>
      </c>
      <c r="AA94" s="139"/>
      <c r="AB94" s="199"/>
      <c r="AC94" s="111">
        <f t="shared" si="60"/>
        <v>68774.578892026824</v>
      </c>
      <c r="AD94" s="33"/>
      <c r="AE94" s="85">
        <f t="shared" si="61"/>
        <v>1496.335</v>
      </c>
      <c r="AF94" s="33"/>
    </row>
    <row r="95" spans="2:32" s="60" customFormat="1" hidden="1">
      <c r="B95" s="19" t="s">
        <v>2</v>
      </c>
      <c r="C95" s="33" t="str">
        <f>VLOOKUP(B95,[1]Sheet1!$A:$B,2,0)</f>
        <v>MODI</v>
      </c>
      <c r="D95" s="71" t="s">
        <v>165</v>
      </c>
      <c r="E95" s="77" t="s">
        <v>166</v>
      </c>
      <c r="F95" s="17" t="s">
        <v>141</v>
      </c>
      <c r="G95" s="19" t="s">
        <v>2</v>
      </c>
      <c r="H95" s="33" t="s">
        <v>33</v>
      </c>
      <c r="I95" s="76">
        <v>2023</v>
      </c>
      <c r="J95" s="31">
        <v>5</v>
      </c>
      <c r="K95" s="42">
        <v>45589</v>
      </c>
      <c r="L95" s="80"/>
      <c r="M95" s="116">
        <v>3.1743603758489003E-2</v>
      </c>
      <c r="N95" s="117">
        <v>3.1943603758489002E-2</v>
      </c>
      <c r="O95" s="117">
        <v>1.9999999999999901E-4</v>
      </c>
      <c r="P95" s="117">
        <f t="shared" si="5"/>
        <v>0</v>
      </c>
      <c r="Q95" s="125">
        <v>1</v>
      </c>
      <c r="R95" s="117">
        <f t="shared" si="62"/>
        <v>3.1743603758489003E-2</v>
      </c>
      <c r="S95" s="85">
        <v>290000</v>
      </c>
      <c r="T95" s="85">
        <f>S95</f>
        <v>290000</v>
      </c>
      <c r="U95" s="161">
        <v>59360</v>
      </c>
      <c r="V95" s="161">
        <f t="shared" si="59"/>
        <v>59302</v>
      </c>
      <c r="W95" s="33"/>
      <c r="X95" s="33"/>
      <c r="Y95" s="89" t="s">
        <v>167</v>
      </c>
      <c r="Z95" s="88" t="s">
        <v>168</v>
      </c>
      <c r="AA95" s="139"/>
      <c r="AB95" s="199"/>
      <c r="AC95" s="111">
        <f t="shared" si="60"/>
        <v>9263.6450899618103</v>
      </c>
      <c r="AD95" s="33"/>
      <c r="AE95" s="85">
        <f t="shared" si="61"/>
        <v>201.55</v>
      </c>
      <c r="AF95" s="33"/>
    </row>
    <row r="96" spans="2:32" s="60" customFormat="1" ht="27" hidden="1" customHeight="1">
      <c r="B96" s="19" t="s">
        <v>2</v>
      </c>
      <c r="C96" s="33" t="str">
        <f>VLOOKUP(B96,[1]Sheet1!$A:$B,2,0)</f>
        <v>MODI</v>
      </c>
      <c r="D96" s="71" t="s">
        <v>169</v>
      </c>
      <c r="E96" s="77" t="s">
        <v>170</v>
      </c>
      <c r="F96" s="17" t="s">
        <v>141</v>
      </c>
      <c r="G96" s="19" t="s">
        <v>2</v>
      </c>
      <c r="H96" s="33" t="s">
        <v>33</v>
      </c>
      <c r="I96" s="76">
        <v>2025</v>
      </c>
      <c r="J96" s="31">
        <v>2</v>
      </c>
      <c r="K96" s="42">
        <v>45722</v>
      </c>
      <c r="L96" s="80"/>
      <c r="M96" s="173">
        <v>3.9804158474910603E-2</v>
      </c>
      <c r="N96" s="174">
        <f>M96</f>
        <v>3.9804158474910603E-2</v>
      </c>
      <c r="O96" s="174">
        <v>0</v>
      </c>
      <c r="P96" s="117">
        <f t="shared" ref="P96" si="63">L96*O96</f>
        <v>0</v>
      </c>
      <c r="Q96" s="125">
        <v>1</v>
      </c>
      <c r="R96" s="117">
        <f t="shared" ref="R96" si="64">Q96*M96</f>
        <v>3.9804158474910603E-2</v>
      </c>
      <c r="S96" s="85">
        <v>130404</v>
      </c>
      <c r="T96" s="85">
        <f>S96+T97</f>
        <v>32887520</v>
      </c>
      <c r="U96" s="161">
        <v>69960</v>
      </c>
      <c r="V96" s="175">
        <v>0</v>
      </c>
      <c r="W96" s="33"/>
      <c r="X96" s="33"/>
      <c r="Y96" s="88" t="s">
        <v>171</v>
      </c>
      <c r="Z96" s="88" t="s">
        <v>168</v>
      </c>
      <c r="AA96" s="139"/>
      <c r="AB96" s="203"/>
      <c r="AC96" s="111">
        <f>N96*S96</f>
        <v>5190.6214817622422</v>
      </c>
      <c r="AD96" s="33"/>
      <c r="AE96" s="85">
        <f>S96*Y96/1000</f>
        <v>109.53936</v>
      </c>
      <c r="AF96" s="33"/>
    </row>
    <row r="97" spans="2:32" s="60" customFormat="1" ht="24" hidden="1" customHeight="1">
      <c r="B97" s="19" t="s">
        <v>2</v>
      </c>
      <c r="C97" s="33" t="str">
        <f>VLOOKUP(B97,[1]Sheet1!$A:$B,2,0)</f>
        <v>MODI</v>
      </c>
      <c r="D97" s="71" t="s">
        <v>169</v>
      </c>
      <c r="E97" s="77" t="s">
        <v>170</v>
      </c>
      <c r="F97" s="17" t="s">
        <v>141</v>
      </c>
      <c r="G97" s="19" t="s">
        <v>2</v>
      </c>
      <c r="H97" s="33" t="s">
        <v>33</v>
      </c>
      <c r="I97" s="76">
        <v>2025</v>
      </c>
      <c r="J97" s="31">
        <v>1</v>
      </c>
      <c r="K97" s="42">
        <v>45699</v>
      </c>
      <c r="L97" s="80"/>
      <c r="M97" s="173">
        <v>3.9804158474910603E-2</v>
      </c>
      <c r="N97" s="174">
        <f>M97</f>
        <v>3.9804158474910603E-2</v>
      </c>
      <c r="O97" s="174">
        <v>0</v>
      </c>
      <c r="P97" s="117">
        <f t="shared" si="5"/>
        <v>0</v>
      </c>
      <c r="Q97" s="125">
        <v>1</v>
      </c>
      <c r="R97" s="117">
        <f t="shared" si="62"/>
        <v>3.9804158474910603E-2</v>
      </c>
      <c r="S97" s="85">
        <v>181625</v>
      </c>
      <c r="T97" s="85">
        <f>S97+T98</f>
        <v>32757116</v>
      </c>
      <c r="U97" s="161">
        <v>69960</v>
      </c>
      <c r="V97" s="175">
        <v>0</v>
      </c>
      <c r="W97" s="33"/>
      <c r="X97" s="33"/>
      <c r="Y97" s="89" t="s">
        <v>171</v>
      </c>
      <c r="Z97" s="88" t="s">
        <v>168</v>
      </c>
      <c r="AA97" s="139"/>
      <c r="AB97" s="199"/>
      <c r="AC97" s="111">
        <f>N97*S97</f>
        <v>7229.4302830056386</v>
      </c>
      <c r="AD97" s="33"/>
      <c r="AE97" s="85">
        <f>S97*Y97/1000</f>
        <v>152.565</v>
      </c>
      <c r="AF97" s="33"/>
    </row>
    <row r="98" spans="2:32" s="60" customFormat="1" ht="19.5" hidden="1" customHeight="1">
      <c r="B98" s="19" t="s">
        <v>2</v>
      </c>
      <c r="C98" s="33" t="str">
        <f>VLOOKUP(B98,[1]Sheet1!$A:$B,2,0)</f>
        <v>MODI</v>
      </c>
      <c r="D98" s="71" t="s">
        <v>169</v>
      </c>
      <c r="E98" s="77" t="s">
        <v>170</v>
      </c>
      <c r="F98" s="17" t="s">
        <v>141</v>
      </c>
      <c r="G98" s="19" t="s">
        <v>2</v>
      </c>
      <c r="H98" s="33" t="s">
        <v>33</v>
      </c>
      <c r="I98" s="76">
        <v>2024</v>
      </c>
      <c r="J98" s="31">
        <v>12</v>
      </c>
      <c r="K98" s="42">
        <v>45660</v>
      </c>
      <c r="L98" s="80"/>
      <c r="M98" s="173">
        <v>3.9804158474910603E-2</v>
      </c>
      <c r="N98" s="174">
        <f>M98</f>
        <v>3.9804158474910603E-2</v>
      </c>
      <c r="O98" s="174">
        <v>0</v>
      </c>
      <c r="P98" s="117">
        <f t="shared" ref="P98" si="65">L98*O98</f>
        <v>0</v>
      </c>
      <c r="Q98" s="125">
        <v>1</v>
      </c>
      <c r="R98" s="117">
        <f t="shared" ref="R98" si="66">Q98*M98</f>
        <v>3.9804158474910603E-2</v>
      </c>
      <c r="S98" s="85">
        <v>0</v>
      </c>
      <c r="T98" s="85">
        <f>S98+T99</f>
        <v>32575491</v>
      </c>
      <c r="U98" s="161">
        <v>69960</v>
      </c>
      <c r="V98" s="175">
        <v>0</v>
      </c>
      <c r="W98" s="33"/>
      <c r="X98" s="33"/>
      <c r="Y98" s="89" t="s">
        <v>171</v>
      </c>
      <c r="Z98" s="88" t="s">
        <v>168</v>
      </c>
      <c r="AA98" s="139"/>
      <c r="AB98" s="199"/>
      <c r="AC98" s="111">
        <f>N98*S98</f>
        <v>0</v>
      </c>
      <c r="AD98" s="33"/>
      <c r="AE98" s="85">
        <f>S98*Y98/1000</f>
        <v>0</v>
      </c>
      <c r="AF98" s="176" t="s">
        <v>164</v>
      </c>
    </row>
    <row r="99" spans="2:32" s="60" customFormat="1" ht="19.5" hidden="1" customHeight="1">
      <c r="B99" s="19" t="s">
        <v>2</v>
      </c>
      <c r="C99" s="33" t="str">
        <f>VLOOKUP(B99,[1]Sheet1!$A:$B,2,0)</f>
        <v>MODI</v>
      </c>
      <c r="D99" s="71" t="s">
        <v>169</v>
      </c>
      <c r="E99" s="77" t="s">
        <v>170</v>
      </c>
      <c r="F99" s="17" t="s">
        <v>141</v>
      </c>
      <c r="G99" s="19" t="s">
        <v>2</v>
      </c>
      <c r="H99" s="33" t="s">
        <v>33</v>
      </c>
      <c r="I99" s="76">
        <v>2024</v>
      </c>
      <c r="J99" s="31">
        <v>11</v>
      </c>
      <c r="K99" s="42">
        <v>45632</v>
      </c>
      <c r="L99" s="80"/>
      <c r="M99" s="116">
        <v>3.9804158474910603E-2</v>
      </c>
      <c r="N99" s="117">
        <v>4.0004158474910602E-2</v>
      </c>
      <c r="O99" s="117">
        <v>1.9999999999999901E-4</v>
      </c>
      <c r="P99" s="117">
        <f t="shared" si="5"/>
        <v>0</v>
      </c>
      <c r="Q99" s="125">
        <v>1</v>
      </c>
      <c r="R99" s="117">
        <f t="shared" si="62"/>
        <v>3.9804158474910603E-2</v>
      </c>
      <c r="S99" s="85">
        <v>0</v>
      </c>
      <c r="T99" s="85">
        <f>S99+T100</f>
        <v>32575491</v>
      </c>
      <c r="U99" s="161">
        <v>69960</v>
      </c>
      <c r="V99" s="161">
        <f>U99-O99*T99</f>
        <v>63444.901800000036</v>
      </c>
      <c r="W99" s="33"/>
      <c r="X99" s="33"/>
      <c r="Y99" s="89" t="s">
        <v>171</v>
      </c>
      <c r="Z99" s="88" t="s">
        <v>168</v>
      </c>
      <c r="AA99" s="139"/>
      <c r="AB99" s="199"/>
      <c r="AC99" s="111">
        <f>N99*S99</f>
        <v>0</v>
      </c>
      <c r="AD99" s="33"/>
      <c r="AE99" s="85">
        <f>S99*Y99/1000</f>
        <v>0</v>
      </c>
      <c r="AF99" s="33"/>
    </row>
    <row r="100" spans="2:32" s="60" customFormat="1" hidden="1">
      <c r="B100" s="19" t="s">
        <v>2</v>
      </c>
      <c r="C100" s="33" t="str">
        <f>VLOOKUP(B100,[1]Sheet1!$A:$B,2,0)</f>
        <v>MODI</v>
      </c>
      <c r="D100" s="71" t="s">
        <v>169</v>
      </c>
      <c r="E100" s="77" t="s">
        <v>170</v>
      </c>
      <c r="F100" s="17" t="s">
        <v>141</v>
      </c>
      <c r="G100" s="19" t="s">
        <v>2</v>
      </c>
      <c r="H100" s="33" t="s">
        <v>33</v>
      </c>
      <c r="I100" s="76">
        <v>2024</v>
      </c>
      <c r="J100" s="31">
        <v>10</v>
      </c>
      <c r="K100" s="42">
        <v>45589</v>
      </c>
      <c r="L100" s="80"/>
      <c r="M100" s="116">
        <v>3.9804158474910603E-2</v>
      </c>
      <c r="N100" s="117">
        <v>4.0004158474910602E-2</v>
      </c>
      <c r="O100" s="117">
        <v>1.9999999999999901E-4</v>
      </c>
      <c r="P100" s="117">
        <f t="shared" si="5"/>
        <v>0</v>
      </c>
      <c r="Q100" s="125">
        <v>1</v>
      </c>
      <c r="R100" s="117">
        <f t="shared" si="62"/>
        <v>3.9804158474910603E-2</v>
      </c>
      <c r="S100" s="85">
        <v>0</v>
      </c>
      <c r="T100" s="85">
        <f t="shared" ref="T100" si="67">S100+T101</f>
        <v>32575491</v>
      </c>
      <c r="U100" s="161">
        <v>69960</v>
      </c>
      <c r="V100" s="161">
        <f t="shared" si="59"/>
        <v>63444.901800000036</v>
      </c>
      <c r="W100" s="33"/>
      <c r="X100" s="33"/>
      <c r="Y100" s="89" t="s">
        <v>171</v>
      </c>
      <c r="Z100" s="88" t="s">
        <v>168</v>
      </c>
      <c r="AA100" s="139"/>
      <c r="AB100" s="199"/>
      <c r="AC100" s="111">
        <f t="shared" si="60"/>
        <v>0</v>
      </c>
      <c r="AD100" s="33"/>
      <c r="AE100" s="85">
        <f t="shared" si="61"/>
        <v>0</v>
      </c>
      <c r="AF100" s="33"/>
    </row>
    <row r="101" spans="2:32" s="60" customFormat="1" hidden="1">
      <c r="B101" s="19" t="s">
        <v>2</v>
      </c>
      <c r="C101" s="33" t="str">
        <f>VLOOKUP(B101,[1]Sheet1!$A:$B,2,0)</f>
        <v>MODI</v>
      </c>
      <c r="D101" s="71" t="s">
        <v>169</v>
      </c>
      <c r="E101" s="77" t="s">
        <v>170</v>
      </c>
      <c r="F101" s="17" t="s">
        <v>141</v>
      </c>
      <c r="G101" s="19" t="s">
        <v>2</v>
      </c>
      <c r="H101" s="33" t="s">
        <v>33</v>
      </c>
      <c r="I101" s="76">
        <v>2024</v>
      </c>
      <c r="J101" s="31">
        <v>9</v>
      </c>
      <c r="K101" s="42">
        <v>45589</v>
      </c>
      <c r="L101" s="80"/>
      <c r="M101" s="116">
        <v>3.9804158474910603E-2</v>
      </c>
      <c r="N101" s="117">
        <v>4.0004158474910602E-2</v>
      </c>
      <c r="O101" s="117">
        <v>1.9999999999999901E-4</v>
      </c>
      <c r="P101" s="117">
        <f t="shared" si="5"/>
        <v>0</v>
      </c>
      <c r="Q101" s="125">
        <v>1</v>
      </c>
      <c r="R101" s="117">
        <f t="shared" si="62"/>
        <v>3.9804158474910603E-2</v>
      </c>
      <c r="S101" s="85">
        <v>300539</v>
      </c>
      <c r="T101" s="85">
        <f t="shared" ref="T101:T116" si="68">S101+T102</f>
        <v>32575491</v>
      </c>
      <c r="U101" s="161">
        <v>69960</v>
      </c>
      <c r="V101" s="161">
        <f t="shared" si="40"/>
        <v>63444.901800000036</v>
      </c>
      <c r="W101" s="33"/>
      <c r="X101" s="33"/>
      <c r="Y101" s="89" t="s">
        <v>171</v>
      </c>
      <c r="Z101" s="88" t="s">
        <v>168</v>
      </c>
      <c r="AA101" s="139"/>
      <c r="AB101" s="199"/>
      <c r="AC101" s="111">
        <f t="shared" si="7"/>
        <v>12022.809783891158</v>
      </c>
      <c r="AD101" s="33"/>
      <c r="AE101" s="85">
        <f>S101*Y101/1000</f>
        <v>252.45275999999998</v>
      </c>
      <c r="AF101" s="33"/>
    </row>
    <row r="102" spans="2:32" s="60" customFormat="1" hidden="1">
      <c r="B102" s="19" t="s">
        <v>2</v>
      </c>
      <c r="C102" s="33" t="str">
        <f>VLOOKUP(B102,[1]Sheet1!$A:$B,2,0)</f>
        <v>MODI</v>
      </c>
      <c r="D102" s="71" t="s">
        <v>169</v>
      </c>
      <c r="E102" s="77" t="s">
        <v>170</v>
      </c>
      <c r="F102" s="17" t="s">
        <v>141</v>
      </c>
      <c r="G102" s="19" t="s">
        <v>2</v>
      </c>
      <c r="H102" s="33" t="s">
        <v>33</v>
      </c>
      <c r="I102" s="76">
        <v>2024</v>
      </c>
      <c r="J102" s="31">
        <v>8</v>
      </c>
      <c r="K102" s="42">
        <v>45589</v>
      </c>
      <c r="L102" s="80"/>
      <c r="M102" s="116">
        <v>3.9804158474910603E-2</v>
      </c>
      <c r="N102" s="117">
        <v>4.0004158474910602E-2</v>
      </c>
      <c r="O102" s="117">
        <v>1.9999999999999901E-4</v>
      </c>
      <c r="P102" s="117">
        <f t="shared" si="5"/>
        <v>0</v>
      </c>
      <c r="Q102" s="125">
        <v>1</v>
      </c>
      <c r="R102" s="117">
        <f t="shared" si="62"/>
        <v>3.9804158474910603E-2</v>
      </c>
      <c r="S102" s="85">
        <v>333904</v>
      </c>
      <c r="T102" s="85">
        <f t="shared" si="68"/>
        <v>32274952</v>
      </c>
      <c r="U102" s="161">
        <v>69960</v>
      </c>
      <c r="V102" s="161">
        <f t="shared" ref="V102:V122" si="69">U102-O102*T102</f>
        <v>63505.009600000034</v>
      </c>
      <c r="W102" s="33"/>
      <c r="X102" s="33"/>
      <c r="Y102" s="89" t="s">
        <v>171</v>
      </c>
      <c r="Z102" s="88" t="s">
        <v>168</v>
      </c>
      <c r="AA102" s="139"/>
      <c r="AB102" s="199"/>
      <c r="AC102" s="111">
        <f t="shared" ref="AC102:AC122" si="70">N102*S102</f>
        <v>13357.54853140655</v>
      </c>
      <c r="AD102" s="33"/>
      <c r="AE102" s="85">
        <f t="shared" ref="AE102:AE122" si="71">S102*Y102/1000</f>
        <v>280.47935999999999</v>
      </c>
      <c r="AF102" s="33"/>
    </row>
    <row r="103" spans="2:32" s="60" customFormat="1" hidden="1">
      <c r="B103" s="19" t="s">
        <v>2</v>
      </c>
      <c r="C103" s="33" t="str">
        <f>VLOOKUP(B103,[1]Sheet1!$A:$B,2,0)</f>
        <v>MODI</v>
      </c>
      <c r="D103" s="71" t="s">
        <v>169</v>
      </c>
      <c r="E103" s="77" t="s">
        <v>170</v>
      </c>
      <c r="F103" s="17" t="s">
        <v>141</v>
      </c>
      <c r="G103" s="19" t="s">
        <v>2</v>
      </c>
      <c r="H103" s="33" t="s">
        <v>33</v>
      </c>
      <c r="I103" s="76">
        <v>2024</v>
      </c>
      <c r="J103" s="31">
        <v>7</v>
      </c>
      <c r="K103" s="42">
        <v>45589</v>
      </c>
      <c r="L103" s="80"/>
      <c r="M103" s="116">
        <v>3.9804158474910603E-2</v>
      </c>
      <c r="N103" s="117">
        <v>4.0004158474910602E-2</v>
      </c>
      <c r="O103" s="117">
        <v>1.9999999999999901E-4</v>
      </c>
      <c r="P103" s="117">
        <f t="shared" ref="P103:P175" si="72">L103*O103</f>
        <v>0</v>
      </c>
      <c r="Q103" s="125">
        <v>1</v>
      </c>
      <c r="R103" s="117">
        <f t="shared" si="62"/>
        <v>3.9804158474910603E-2</v>
      </c>
      <c r="S103" s="85">
        <v>298862</v>
      </c>
      <c r="T103" s="85">
        <f t="shared" si="68"/>
        <v>31941048</v>
      </c>
      <c r="U103" s="161">
        <v>69960</v>
      </c>
      <c r="V103" s="161">
        <f t="shared" si="69"/>
        <v>63571.790400000034</v>
      </c>
      <c r="W103" s="33"/>
      <c r="X103" s="33"/>
      <c r="Y103" s="89" t="s">
        <v>171</v>
      </c>
      <c r="Z103" s="88" t="s">
        <v>168</v>
      </c>
      <c r="AA103" s="139"/>
      <c r="AB103" s="199"/>
      <c r="AC103" s="111">
        <f t="shared" si="70"/>
        <v>11955.722810128733</v>
      </c>
      <c r="AD103" s="33"/>
      <c r="AE103" s="85">
        <f t="shared" si="71"/>
        <v>251.04407999999998</v>
      </c>
      <c r="AF103" s="33"/>
    </row>
    <row r="104" spans="2:32" s="60" customFormat="1" hidden="1">
      <c r="B104" s="19" t="s">
        <v>2</v>
      </c>
      <c r="C104" s="33" t="str">
        <f>VLOOKUP(B104,[1]Sheet1!$A:$B,2,0)</f>
        <v>MODI</v>
      </c>
      <c r="D104" s="71" t="s">
        <v>169</v>
      </c>
      <c r="E104" s="77" t="s">
        <v>170</v>
      </c>
      <c r="F104" s="17" t="s">
        <v>141</v>
      </c>
      <c r="G104" s="19" t="s">
        <v>2</v>
      </c>
      <c r="H104" s="33" t="s">
        <v>33</v>
      </c>
      <c r="I104" s="76">
        <v>2024</v>
      </c>
      <c r="J104" s="31">
        <v>6</v>
      </c>
      <c r="K104" s="42">
        <v>45589</v>
      </c>
      <c r="L104" s="80"/>
      <c r="M104" s="116">
        <v>3.9804158474910603E-2</v>
      </c>
      <c r="N104" s="117">
        <v>4.0004158474910602E-2</v>
      </c>
      <c r="O104" s="117">
        <v>1.9999999999999901E-4</v>
      </c>
      <c r="P104" s="117">
        <f t="shared" si="72"/>
        <v>0</v>
      </c>
      <c r="Q104" s="125">
        <v>1</v>
      </c>
      <c r="R104" s="117">
        <f t="shared" si="62"/>
        <v>3.9804158474910603E-2</v>
      </c>
      <c r="S104" s="85">
        <v>789499</v>
      </c>
      <c r="T104" s="85">
        <f t="shared" si="68"/>
        <v>31642186</v>
      </c>
      <c r="U104" s="161">
        <v>69960</v>
      </c>
      <c r="V104" s="161">
        <f t="shared" si="69"/>
        <v>63631.562800000029</v>
      </c>
      <c r="W104" s="33"/>
      <c r="X104" s="33"/>
      <c r="Y104" s="89" t="s">
        <v>171</v>
      </c>
      <c r="Z104" s="88" t="s">
        <v>168</v>
      </c>
      <c r="AA104" s="139"/>
      <c r="AB104" s="199"/>
      <c r="AC104" s="111">
        <f t="shared" si="70"/>
        <v>31583.243111783446</v>
      </c>
      <c r="AD104" s="33"/>
      <c r="AE104" s="85">
        <f t="shared" si="71"/>
        <v>663.17916000000002</v>
      </c>
      <c r="AF104" s="33"/>
    </row>
    <row r="105" spans="2:32" s="60" customFormat="1" hidden="1">
      <c r="B105" s="19" t="s">
        <v>2</v>
      </c>
      <c r="C105" s="33" t="str">
        <f>VLOOKUP(B105,[1]Sheet1!$A:$B,2,0)</f>
        <v>MODI</v>
      </c>
      <c r="D105" s="71" t="s">
        <v>169</v>
      </c>
      <c r="E105" s="77" t="s">
        <v>170</v>
      </c>
      <c r="F105" s="17" t="s">
        <v>141</v>
      </c>
      <c r="G105" s="19" t="s">
        <v>2</v>
      </c>
      <c r="H105" s="33" t="s">
        <v>33</v>
      </c>
      <c r="I105" s="76">
        <v>2024</v>
      </c>
      <c r="J105" s="31">
        <v>5</v>
      </c>
      <c r="K105" s="42">
        <v>45589</v>
      </c>
      <c r="L105" s="80"/>
      <c r="M105" s="116">
        <v>3.9804158474910603E-2</v>
      </c>
      <c r="N105" s="117">
        <v>4.0004158474910602E-2</v>
      </c>
      <c r="O105" s="117">
        <v>1.9999999999999901E-4</v>
      </c>
      <c r="P105" s="117">
        <f t="shared" si="72"/>
        <v>0</v>
      </c>
      <c r="Q105" s="125">
        <v>1</v>
      </c>
      <c r="R105" s="117">
        <f t="shared" si="62"/>
        <v>3.9804158474910603E-2</v>
      </c>
      <c r="S105" s="85">
        <v>1742083</v>
      </c>
      <c r="T105" s="85">
        <f t="shared" si="68"/>
        <v>30852687</v>
      </c>
      <c r="U105" s="161">
        <v>69960</v>
      </c>
      <c r="V105" s="161">
        <f t="shared" si="69"/>
        <v>63789.462600000028</v>
      </c>
      <c r="W105" s="33"/>
      <c r="X105" s="33"/>
      <c r="Y105" s="89" t="s">
        <v>171</v>
      </c>
      <c r="Z105" s="88" t="s">
        <v>168</v>
      </c>
      <c r="AA105" s="139"/>
      <c r="AB105" s="199"/>
      <c r="AC105" s="111">
        <f t="shared" si="70"/>
        <v>69690.564408447681</v>
      </c>
      <c r="AD105" s="33"/>
      <c r="AE105" s="85">
        <f t="shared" si="71"/>
        <v>1463.3497199999999</v>
      </c>
      <c r="AF105" s="33"/>
    </row>
    <row r="106" spans="2:32" s="60" customFormat="1" hidden="1">
      <c r="B106" s="19" t="s">
        <v>2</v>
      </c>
      <c r="C106" s="33" t="str">
        <f>VLOOKUP(B106,[1]Sheet1!$A:$B,2,0)</f>
        <v>MODI</v>
      </c>
      <c r="D106" s="71" t="s">
        <v>169</v>
      </c>
      <c r="E106" s="77" t="s">
        <v>170</v>
      </c>
      <c r="F106" s="17" t="s">
        <v>141</v>
      </c>
      <c r="G106" s="19" t="s">
        <v>2</v>
      </c>
      <c r="H106" s="33" t="s">
        <v>33</v>
      </c>
      <c r="I106" s="76">
        <v>2024</v>
      </c>
      <c r="J106" s="31">
        <v>4</v>
      </c>
      <c r="K106" s="42">
        <v>45589</v>
      </c>
      <c r="L106" s="80"/>
      <c r="M106" s="116">
        <v>3.9804158474910603E-2</v>
      </c>
      <c r="N106" s="117">
        <v>4.0004158474910602E-2</v>
      </c>
      <c r="O106" s="117">
        <v>1.9999999999999901E-4</v>
      </c>
      <c r="P106" s="117">
        <f t="shared" si="72"/>
        <v>0</v>
      </c>
      <c r="Q106" s="125">
        <v>1</v>
      </c>
      <c r="R106" s="117">
        <f t="shared" si="62"/>
        <v>3.9804158474910603E-2</v>
      </c>
      <c r="S106" s="85">
        <v>2697886</v>
      </c>
      <c r="T106" s="85">
        <f t="shared" si="68"/>
        <v>29110604</v>
      </c>
      <c r="U106" s="161">
        <v>69960</v>
      </c>
      <c r="V106" s="161">
        <f t="shared" si="69"/>
        <v>64137.879200000025</v>
      </c>
      <c r="W106" s="33"/>
      <c r="X106" s="33"/>
      <c r="Y106" s="89" t="s">
        <v>171</v>
      </c>
      <c r="Z106" s="88" t="s">
        <v>168</v>
      </c>
      <c r="AA106" s="139"/>
      <c r="AB106" s="199"/>
      <c r="AC106" s="111">
        <f t="shared" si="70"/>
        <v>107926.65909124266</v>
      </c>
      <c r="AD106" s="33"/>
      <c r="AE106" s="85">
        <f t="shared" si="71"/>
        <v>2266.2242399999996</v>
      </c>
      <c r="AF106" s="33"/>
    </row>
    <row r="107" spans="2:32" s="60" customFormat="1" hidden="1">
      <c r="B107" s="19" t="s">
        <v>2</v>
      </c>
      <c r="C107" s="33" t="str">
        <f>VLOOKUP(B107,[1]Sheet1!$A:$B,2,0)</f>
        <v>MODI</v>
      </c>
      <c r="D107" s="71" t="s">
        <v>169</v>
      </c>
      <c r="E107" s="77" t="s">
        <v>170</v>
      </c>
      <c r="F107" s="17" t="s">
        <v>141</v>
      </c>
      <c r="G107" s="19" t="s">
        <v>2</v>
      </c>
      <c r="H107" s="33" t="s">
        <v>33</v>
      </c>
      <c r="I107" s="76">
        <v>2024</v>
      </c>
      <c r="J107" s="31">
        <v>3</v>
      </c>
      <c r="K107" s="42">
        <v>45589</v>
      </c>
      <c r="L107" s="80"/>
      <c r="M107" s="116">
        <v>3.9804158474910603E-2</v>
      </c>
      <c r="N107" s="117">
        <v>4.0004158474910602E-2</v>
      </c>
      <c r="O107" s="117">
        <v>1.9999999999999901E-4</v>
      </c>
      <c r="P107" s="117">
        <f t="shared" si="72"/>
        <v>0</v>
      </c>
      <c r="Q107" s="125">
        <v>1</v>
      </c>
      <c r="R107" s="117">
        <f t="shared" si="62"/>
        <v>3.9804158474910603E-2</v>
      </c>
      <c r="S107" s="85">
        <v>2354787</v>
      </c>
      <c r="T107" s="85">
        <f t="shared" si="68"/>
        <v>26412718</v>
      </c>
      <c r="U107" s="161">
        <v>69960</v>
      </c>
      <c r="V107" s="161">
        <f t="shared" si="69"/>
        <v>64677.456400000025</v>
      </c>
      <c r="W107" s="33"/>
      <c r="X107" s="33"/>
      <c r="Y107" s="89" t="s">
        <v>171</v>
      </c>
      <c r="Z107" s="88" t="s">
        <v>168</v>
      </c>
      <c r="AA107" s="139"/>
      <c r="AB107" s="199"/>
      <c r="AC107" s="111">
        <f t="shared" si="70"/>
        <v>94201.272322659308</v>
      </c>
      <c r="AD107" s="33"/>
      <c r="AE107" s="85">
        <f t="shared" si="71"/>
        <v>1978.0210799999998</v>
      </c>
      <c r="AF107" s="33"/>
    </row>
    <row r="108" spans="2:32" s="60" customFormat="1" hidden="1">
      <c r="B108" s="19" t="s">
        <v>2</v>
      </c>
      <c r="C108" s="33" t="str">
        <f>VLOOKUP(B108,[1]Sheet1!$A:$B,2,0)</f>
        <v>MODI</v>
      </c>
      <c r="D108" s="71" t="s">
        <v>169</v>
      </c>
      <c r="E108" s="77" t="s">
        <v>170</v>
      </c>
      <c r="F108" s="17" t="s">
        <v>141</v>
      </c>
      <c r="G108" s="19" t="s">
        <v>2</v>
      </c>
      <c r="H108" s="33" t="s">
        <v>33</v>
      </c>
      <c r="I108" s="76">
        <v>2024</v>
      </c>
      <c r="J108" s="31">
        <v>2</v>
      </c>
      <c r="K108" s="42">
        <v>45589</v>
      </c>
      <c r="L108" s="80"/>
      <c r="M108" s="116">
        <v>3.9804158474910603E-2</v>
      </c>
      <c r="N108" s="117">
        <v>4.0004158474910602E-2</v>
      </c>
      <c r="O108" s="117">
        <v>1.9999999999999901E-4</v>
      </c>
      <c r="P108" s="117">
        <f t="shared" si="72"/>
        <v>0</v>
      </c>
      <c r="Q108" s="125">
        <v>1</v>
      </c>
      <c r="R108" s="117">
        <f t="shared" si="62"/>
        <v>3.9804158474910603E-2</v>
      </c>
      <c r="S108" s="85">
        <v>600000</v>
      </c>
      <c r="T108" s="85">
        <f t="shared" si="68"/>
        <v>24057931</v>
      </c>
      <c r="U108" s="161">
        <v>69960</v>
      </c>
      <c r="V108" s="161">
        <f t="shared" si="69"/>
        <v>65148.413800000024</v>
      </c>
      <c r="W108" s="33"/>
      <c r="X108" s="33"/>
      <c r="Y108" s="89" t="s">
        <v>171</v>
      </c>
      <c r="Z108" s="88" t="s">
        <v>168</v>
      </c>
      <c r="AA108" s="139"/>
      <c r="AB108" s="199"/>
      <c r="AC108" s="111">
        <f t="shared" si="70"/>
        <v>24002.49508494636</v>
      </c>
      <c r="AD108" s="33"/>
      <c r="AE108" s="85">
        <f t="shared" si="71"/>
        <v>504</v>
      </c>
      <c r="AF108" s="33"/>
    </row>
    <row r="109" spans="2:32" s="60" customFormat="1" hidden="1">
      <c r="B109" s="19" t="s">
        <v>2</v>
      </c>
      <c r="C109" s="33" t="str">
        <f>VLOOKUP(B109,[1]Sheet1!$A:$B,2,0)</f>
        <v>MODI</v>
      </c>
      <c r="D109" s="71" t="s">
        <v>169</v>
      </c>
      <c r="E109" s="77" t="s">
        <v>170</v>
      </c>
      <c r="F109" s="17" t="s">
        <v>141</v>
      </c>
      <c r="G109" s="19" t="s">
        <v>2</v>
      </c>
      <c r="H109" s="33" t="s">
        <v>33</v>
      </c>
      <c r="I109" s="76">
        <v>2024</v>
      </c>
      <c r="J109" s="31">
        <v>1</v>
      </c>
      <c r="K109" s="42">
        <v>45589</v>
      </c>
      <c r="L109" s="80"/>
      <c r="M109" s="116">
        <v>3.9804158474910603E-2</v>
      </c>
      <c r="N109" s="117">
        <v>4.0004158474910602E-2</v>
      </c>
      <c r="O109" s="117">
        <v>1.9999999999999901E-4</v>
      </c>
      <c r="P109" s="117">
        <f t="shared" si="72"/>
        <v>0</v>
      </c>
      <c r="Q109" s="125">
        <v>1</v>
      </c>
      <c r="R109" s="117">
        <f t="shared" si="62"/>
        <v>3.9804158474910603E-2</v>
      </c>
      <c r="S109" s="85">
        <v>1993251</v>
      </c>
      <c r="T109" s="85">
        <f t="shared" si="68"/>
        <v>23457931</v>
      </c>
      <c r="U109" s="161">
        <v>69960</v>
      </c>
      <c r="V109" s="161">
        <f t="shared" si="69"/>
        <v>65268.413800000024</v>
      </c>
      <c r="W109" s="33"/>
      <c r="X109" s="33"/>
      <c r="Y109" s="89" t="s">
        <v>171</v>
      </c>
      <c r="Z109" s="88" t="s">
        <v>168</v>
      </c>
      <c r="AA109" s="139"/>
      <c r="AB109" s="199"/>
      <c r="AC109" s="111">
        <f t="shared" si="70"/>
        <v>79738.328884274029</v>
      </c>
      <c r="AD109" s="33"/>
      <c r="AE109" s="85">
        <f t="shared" si="71"/>
        <v>1674.3308399999999</v>
      </c>
      <c r="AF109" s="33"/>
    </row>
    <row r="110" spans="2:32" s="60" customFormat="1" hidden="1">
      <c r="B110" s="19" t="s">
        <v>2</v>
      </c>
      <c r="C110" s="33" t="str">
        <f>VLOOKUP(B110,[1]Sheet1!$A:$B,2,0)</f>
        <v>MODI</v>
      </c>
      <c r="D110" s="71" t="s">
        <v>169</v>
      </c>
      <c r="E110" s="77" t="s">
        <v>170</v>
      </c>
      <c r="F110" s="17" t="s">
        <v>141</v>
      </c>
      <c r="G110" s="19" t="s">
        <v>2</v>
      </c>
      <c r="H110" s="33" t="s">
        <v>33</v>
      </c>
      <c r="I110" s="76">
        <v>2023</v>
      </c>
      <c r="J110" s="31">
        <v>12</v>
      </c>
      <c r="K110" s="42">
        <v>45589</v>
      </c>
      <c r="L110" s="80"/>
      <c r="M110" s="116">
        <v>3.9804158474910603E-2</v>
      </c>
      <c r="N110" s="117">
        <v>4.0004158474910602E-2</v>
      </c>
      <c r="O110" s="117">
        <v>1.9999999999999901E-4</v>
      </c>
      <c r="P110" s="117">
        <f t="shared" si="72"/>
        <v>0</v>
      </c>
      <c r="Q110" s="125">
        <v>1</v>
      </c>
      <c r="R110" s="117">
        <f t="shared" si="62"/>
        <v>3.9804158474910603E-2</v>
      </c>
      <c r="S110" s="85">
        <v>694468</v>
      </c>
      <c r="T110" s="85">
        <f t="shared" si="68"/>
        <v>21464680</v>
      </c>
      <c r="U110" s="161">
        <v>69960</v>
      </c>
      <c r="V110" s="161">
        <f t="shared" si="69"/>
        <v>65667.064000000028</v>
      </c>
      <c r="W110" s="33"/>
      <c r="X110" s="33"/>
      <c r="Y110" s="89" t="s">
        <v>171</v>
      </c>
      <c r="Z110" s="88" t="s">
        <v>168</v>
      </c>
      <c r="AA110" s="139"/>
      <c r="AB110" s="199"/>
      <c r="AC110" s="111">
        <f t="shared" si="70"/>
        <v>27781.607927754216</v>
      </c>
      <c r="AD110" s="33"/>
      <c r="AE110" s="85">
        <f t="shared" si="71"/>
        <v>583.35311999999999</v>
      </c>
      <c r="AF110" s="33"/>
    </row>
    <row r="111" spans="2:32" s="60" customFormat="1" hidden="1">
      <c r="B111" s="19" t="s">
        <v>2</v>
      </c>
      <c r="C111" s="33" t="str">
        <f>VLOOKUP(B111,[1]Sheet1!$A:$B,2,0)</f>
        <v>MODI</v>
      </c>
      <c r="D111" s="71" t="s">
        <v>169</v>
      </c>
      <c r="E111" s="77" t="s">
        <v>170</v>
      </c>
      <c r="F111" s="17" t="s">
        <v>141</v>
      </c>
      <c r="G111" s="19" t="s">
        <v>2</v>
      </c>
      <c r="H111" s="33" t="s">
        <v>33</v>
      </c>
      <c r="I111" s="76">
        <v>2023</v>
      </c>
      <c r="J111" s="31">
        <v>11</v>
      </c>
      <c r="K111" s="42">
        <v>45589</v>
      </c>
      <c r="L111" s="80"/>
      <c r="M111" s="116">
        <v>3.9804158474910603E-2</v>
      </c>
      <c r="N111" s="117">
        <v>4.0004158474910602E-2</v>
      </c>
      <c r="O111" s="117">
        <v>1.9999999999999901E-4</v>
      </c>
      <c r="P111" s="117">
        <f t="shared" si="72"/>
        <v>0</v>
      </c>
      <c r="Q111" s="125">
        <v>1</v>
      </c>
      <c r="R111" s="117">
        <f t="shared" si="62"/>
        <v>3.9804158474910603E-2</v>
      </c>
      <c r="S111" s="85">
        <v>1942969</v>
      </c>
      <c r="T111" s="85">
        <f t="shared" si="68"/>
        <v>20770212</v>
      </c>
      <c r="U111" s="161">
        <v>69960</v>
      </c>
      <c r="V111" s="161">
        <f t="shared" si="69"/>
        <v>65805.957600000023</v>
      </c>
      <c r="W111" s="33"/>
      <c r="X111" s="33"/>
      <c r="Y111" s="89" t="s">
        <v>171</v>
      </c>
      <c r="Z111" s="88" t="s">
        <v>168</v>
      </c>
      <c r="AA111" s="139"/>
      <c r="AB111" s="199"/>
      <c r="AC111" s="111">
        <f t="shared" si="70"/>
        <v>77726.839787838573</v>
      </c>
      <c r="AD111" s="33"/>
      <c r="AE111" s="85">
        <f t="shared" si="71"/>
        <v>1632.0939599999999</v>
      </c>
      <c r="AF111" s="33"/>
    </row>
    <row r="112" spans="2:32" s="60" customFormat="1" hidden="1">
      <c r="B112" s="19" t="s">
        <v>2</v>
      </c>
      <c r="C112" s="33" t="str">
        <f>VLOOKUP(B112,[1]Sheet1!$A:$B,2,0)</f>
        <v>MODI</v>
      </c>
      <c r="D112" s="71" t="s">
        <v>169</v>
      </c>
      <c r="E112" s="77" t="s">
        <v>170</v>
      </c>
      <c r="F112" s="17" t="s">
        <v>141</v>
      </c>
      <c r="G112" s="19" t="s">
        <v>2</v>
      </c>
      <c r="H112" s="33" t="s">
        <v>33</v>
      </c>
      <c r="I112" s="76">
        <v>2023</v>
      </c>
      <c r="J112" s="31">
        <v>10</v>
      </c>
      <c r="K112" s="42">
        <v>45589</v>
      </c>
      <c r="L112" s="80"/>
      <c r="M112" s="116">
        <v>3.9804158474910603E-2</v>
      </c>
      <c r="N112" s="117">
        <v>4.0004158474910602E-2</v>
      </c>
      <c r="O112" s="117">
        <v>1.9999999999999901E-4</v>
      </c>
      <c r="P112" s="117">
        <f t="shared" si="72"/>
        <v>0</v>
      </c>
      <c r="Q112" s="125">
        <v>1</v>
      </c>
      <c r="R112" s="117">
        <f t="shared" si="62"/>
        <v>3.9804158474910603E-2</v>
      </c>
      <c r="S112" s="85">
        <v>2229629</v>
      </c>
      <c r="T112" s="85">
        <f t="shared" si="68"/>
        <v>18827243</v>
      </c>
      <c r="U112" s="161">
        <v>69960</v>
      </c>
      <c r="V112" s="161">
        <f t="shared" si="69"/>
        <v>66194.551400000026</v>
      </c>
      <c r="W112" s="33"/>
      <c r="X112" s="33"/>
      <c r="Y112" s="89" t="s">
        <v>171</v>
      </c>
      <c r="Z112" s="88" t="s">
        <v>168</v>
      </c>
      <c r="AA112" s="139"/>
      <c r="AB112" s="199"/>
      <c r="AC112" s="111">
        <f t="shared" si="70"/>
        <v>89194.431856256444</v>
      </c>
      <c r="AD112" s="33"/>
      <c r="AE112" s="85">
        <f t="shared" si="71"/>
        <v>1872.8883599999999</v>
      </c>
      <c r="AF112" s="33"/>
    </row>
    <row r="113" spans="2:32" s="60" customFormat="1" hidden="1">
      <c r="B113" s="19" t="s">
        <v>2</v>
      </c>
      <c r="C113" s="33" t="str">
        <f>VLOOKUP(B113,[1]Sheet1!$A:$B,2,0)</f>
        <v>MODI</v>
      </c>
      <c r="D113" s="71" t="s">
        <v>169</v>
      </c>
      <c r="E113" s="77" t="s">
        <v>170</v>
      </c>
      <c r="F113" s="17" t="s">
        <v>141</v>
      </c>
      <c r="G113" s="19" t="s">
        <v>2</v>
      </c>
      <c r="H113" s="33" t="s">
        <v>33</v>
      </c>
      <c r="I113" s="76">
        <v>2023</v>
      </c>
      <c r="J113" s="31">
        <v>9</v>
      </c>
      <c r="K113" s="42">
        <v>45589</v>
      </c>
      <c r="L113" s="80"/>
      <c r="M113" s="116">
        <v>3.9804158474910603E-2</v>
      </c>
      <c r="N113" s="117">
        <v>4.0004158474910602E-2</v>
      </c>
      <c r="O113" s="117">
        <v>1.9999999999999901E-4</v>
      </c>
      <c r="P113" s="117">
        <f t="shared" si="72"/>
        <v>0</v>
      </c>
      <c r="Q113" s="125">
        <v>1</v>
      </c>
      <c r="R113" s="117">
        <f t="shared" si="62"/>
        <v>3.9804158474910603E-2</v>
      </c>
      <c r="S113" s="85">
        <v>4632774</v>
      </c>
      <c r="T113" s="85">
        <f t="shared" si="68"/>
        <v>16597614</v>
      </c>
      <c r="U113" s="161">
        <v>69960</v>
      </c>
      <c r="V113" s="161">
        <f t="shared" si="69"/>
        <v>66640.477200000023</v>
      </c>
      <c r="W113" s="33"/>
      <c r="X113" s="33"/>
      <c r="Y113" s="89" t="s">
        <v>171</v>
      </c>
      <c r="Z113" s="88" t="s">
        <v>168</v>
      </c>
      <c r="AA113" s="139"/>
      <c r="AB113" s="199"/>
      <c r="AC113" s="111">
        <f t="shared" si="70"/>
        <v>185330.22527444549</v>
      </c>
      <c r="AD113" s="33"/>
      <c r="AE113" s="85">
        <f t="shared" si="71"/>
        <v>3891.5301599999998</v>
      </c>
      <c r="AF113" s="33"/>
    </row>
    <row r="114" spans="2:32" s="60" customFormat="1" hidden="1">
      <c r="B114" s="19" t="s">
        <v>2</v>
      </c>
      <c r="C114" s="33" t="str">
        <f>VLOOKUP(B114,[1]Sheet1!$A:$B,2,0)</f>
        <v>MODI</v>
      </c>
      <c r="D114" s="71" t="s">
        <v>169</v>
      </c>
      <c r="E114" s="77" t="s">
        <v>170</v>
      </c>
      <c r="F114" s="17" t="s">
        <v>141</v>
      </c>
      <c r="G114" s="19" t="s">
        <v>2</v>
      </c>
      <c r="H114" s="33" t="s">
        <v>33</v>
      </c>
      <c r="I114" s="76">
        <v>2023</v>
      </c>
      <c r="J114" s="31">
        <v>8</v>
      </c>
      <c r="K114" s="42">
        <v>45589</v>
      </c>
      <c r="L114" s="80"/>
      <c r="M114" s="116">
        <v>3.9804158474910603E-2</v>
      </c>
      <c r="N114" s="117">
        <v>4.0004158474910602E-2</v>
      </c>
      <c r="O114" s="117">
        <v>1.9999999999999901E-4</v>
      </c>
      <c r="P114" s="117">
        <f t="shared" si="72"/>
        <v>0</v>
      </c>
      <c r="Q114" s="125">
        <v>1</v>
      </c>
      <c r="R114" s="117">
        <f t="shared" si="62"/>
        <v>3.9804158474910603E-2</v>
      </c>
      <c r="S114" s="85">
        <v>7214509</v>
      </c>
      <c r="T114" s="85">
        <f t="shared" si="68"/>
        <v>11964840</v>
      </c>
      <c r="U114" s="161">
        <v>69960</v>
      </c>
      <c r="V114" s="161">
        <f t="shared" si="69"/>
        <v>67567.032000000007</v>
      </c>
      <c r="W114" s="33"/>
      <c r="X114" s="33"/>
      <c r="Y114" s="89" t="s">
        <v>171</v>
      </c>
      <c r="Z114" s="88" t="s">
        <v>168</v>
      </c>
      <c r="AA114" s="139"/>
      <c r="AB114" s="199"/>
      <c r="AC114" s="111">
        <f t="shared" si="70"/>
        <v>288610.3613546688</v>
      </c>
      <c r="AD114" s="33"/>
      <c r="AE114" s="85">
        <f t="shared" si="71"/>
        <v>6060.1875599999994</v>
      </c>
      <c r="AF114" s="33"/>
    </row>
    <row r="115" spans="2:32" s="60" customFormat="1" hidden="1">
      <c r="B115" s="19" t="s">
        <v>2</v>
      </c>
      <c r="C115" s="33" t="str">
        <f>VLOOKUP(B115,[1]Sheet1!$A:$B,2,0)</f>
        <v>MODI</v>
      </c>
      <c r="D115" s="71" t="s">
        <v>169</v>
      </c>
      <c r="E115" s="77" t="s">
        <v>170</v>
      </c>
      <c r="F115" s="17" t="s">
        <v>141</v>
      </c>
      <c r="G115" s="19" t="s">
        <v>2</v>
      </c>
      <c r="H115" s="33" t="s">
        <v>33</v>
      </c>
      <c r="I115" s="76">
        <v>2023</v>
      </c>
      <c r="J115" s="31">
        <v>7</v>
      </c>
      <c r="K115" s="42">
        <v>45589</v>
      </c>
      <c r="L115" s="80"/>
      <c r="M115" s="116">
        <v>3.9804158474910603E-2</v>
      </c>
      <c r="N115" s="117">
        <v>4.0004158474910602E-2</v>
      </c>
      <c r="O115" s="117">
        <v>1.9999999999999901E-4</v>
      </c>
      <c r="P115" s="117">
        <f t="shared" si="72"/>
        <v>0</v>
      </c>
      <c r="Q115" s="125">
        <v>1</v>
      </c>
      <c r="R115" s="117">
        <f t="shared" si="62"/>
        <v>3.9804158474910603E-2</v>
      </c>
      <c r="S115" s="85">
        <v>2357331</v>
      </c>
      <c r="T115" s="85">
        <f t="shared" si="68"/>
        <v>4750331</v>
      </c>
      <c r="U115" s="161">
        <v>69960</v>
      </c>
      <c r="V115" s="161">
        <f t="shared" si="69"/>
        <v>69009.933799999999</v>
      </c>
      <c r="W115" s="33"/>
      <c r="X115" s="33"/>
      <c r="Y115" s="89" t="s">
        <v>171</v>
      </c>
      <c r="Z115" s="88" t="s">
        <v>168</v>
      </c>
      <c r="AA115" s="139"/>
      <c r="AB115" s="199"/>
      <c r="AC115" s="111">
        <f t="shared" si="70"/>
        <v>94303.042901819485</v>
      </c>
      <c r="AD115" s="33"/>
      <c r="AE115" s="85">
        <f t="shared" si="71"/>
        <v>1980.15804</v>
      </c>
      <c r="AF115" s="33"/>
    </row>
    <row r="116" spans="2:32" s="60" customFormat="1" hidden="1">
      <c r="B116" s="19" t="s">
        <v>2</v>
      </c>
      <c r="C116" s="33" t="str">
        <f>VLOOKUP(B116,[1]Sheet1!$A:$B,2,0)</f>
        <v>MODI</v>
      </c>
      <c r="D116" s="71" t="s">
        <v>169</v>
      </c>
      <c r="E116" s="77" t="s">
        <v>170</v>
      </c>
      <c r="F116" s="17" t="s">
        <v>141</v>
      </c>
      <c r="G116" s="19" t="s">
        <v>2</v>
      </c>
      <c r="H116" s="33" t="s">
        <v>33</v>
      </c>
      <c r="I116" s="76">
        <v>2023</v>
      </c>
      <c r="J116" s="31">
        <v>6</v>
      </c>
      <c r="K116" s="42">
        <v>45589</v>
      </c>
      <c r="L116" s="80"/>
      <c r="M116" s="116">
        <v>3.9804158474910603E-2</v>
      </c>
      <c r="N116" s="117">
        <v>4.0004158474910602E-2</v>
      </c>
      <c r="O116" s="117">
        <v>1.9999999999999901E-4</v>
      </c>
      <c r="P116" s="117">
        <f t="shared" si="72"/>
        <v>0</v>
      </c>
      <c r="Q116" s="125">
        <v>1</v>
      </c>
      <c r="R116" s="117">
        <f t="shared" si="62"/>
        <v>3.9804158474910603E-2</v>
      </c>
      <c r="S116" s="85">
        <v>2188000</v>
      </c>
      <c r="T116" s="85">
        <f t="shared" si="68"/>
        <v>2393000</v>
      </c>
      <c r="U116" s="161">
        <v>69960</v>
      </c>
      <c r="V116" s="161">
        <f t="shared" si="69"/>
        <v>69481.400000000009</v>
      </c>
      <c r="W116" s="33"/>
      <c r="X116" s="33"/>
      <c r="Y116" s="89" t="s">
        <v>171</v>
      </c>
      <c r="Z116" s="88" t="s">
        <v>168</v>
      </c>
      <c r="AA116" s="139"/>
      <c r="AB116" s="199"/>
      <c r="AC116" s="111">
        <f t="shared" si="70"/>
        <v>87529.09874310439</v>
      </c>
      <c r="AD116" s="33"/>
      <c r="AE116" s="85">
        <f t="shared" si="71"/>
        <v>1837.92</v>
      </c>
      <c r="AF116" s="33"/>
    </row>
    <row r="117" spans="2:32" s="60" customFormat="1" hidden="1">
      <c r="B117" s="19" t="s">
        <v>2</v>
      </c>
      <c r="C117" s="33" t="str">
        <f>VLOOKUP(B117,[1]Sheet1!$A:$B,2,0)</f>
        <v>MODI</v>
      </c>
      <c r="D117" s="71" t="s">
        <v>169</v>
      </c>
      <c r="E117" s="77" t="s">
        <v>170</v>
      </c>
      <c r="F117" s="17" t="s">
        <v>141</v>
      </c>
      <c r="G117" s="19" t="s">
        <v>2</v>
      </c>
      <c r="H117" s="33" t="s">
        <v>33</v>
      </c>
      <c r="I117" s="76">
        <v>2023</v>
      </c>
      <c r="J117" s="31">
        <v>5</v>
      </c>
      <c r="K117" s="42">
        <v>45589</v>
      </c>
      <c r="L117" s="80"/>
      <c r="M117" s="116">
        <v>3.9804158474910603E-2</v>
      </c>
      <c r="N117" s="117">
        <v>4.0004158474910602E-2</v>
      </c>
      <c r="O117" s="117">
        <v>1.9999999999999901E-4</v>
      </c>
      <c r="P117" s="117">
        <f t="shared" si="72"/>
        <v>0</v>
      </c>
      <c r="Q117" s="125">
        <v>1</v>
      </c>
      <c r="R117" s="117">
        <f t="shared" si="62"/>
        <v>3.9804158474910603E-2</v>
      </c>
      <c r="S117" s="85">
        <v>205000</v>
      </c>
      <c r="T117" s="85">
        <f>S117</f>
        <v>205000</v>
      </c>
      <c r="U117" s="161">
        <v>69960</v>
      </c>
      <c r="V117" s="161">
        <f t="shared" si="69"/>
        <v>69919</v>
      </c>
      <c r="W117" s="33"/>
      <c r="X117" s="33"/>
      <c r="Y117" s="89" t="s">
        <v>171</v>
      </c>
      <c r="Z117" s="88" t="s">
        <v>168</v>
      </c>
      <c r="AA117" s="139"/>
      <c r="AB117" s="199"/>
      <c r="AC117" s="111">
        <f t="shared" si="70"/>
        <v>8200.852487356673</v>
      </c>
      <c r="AD117" s="33"/>
      <c r="AE117" s="85">
        <f t="shared" si="71"/>
        <v>172.2</v>
      </c>
      <c r="AF117" s="33"/>
    </row>
    <row r="118" spans="2:32" s="60" customFormat="1" ht="30" hidden="1" customHeight="1">
      <c r="B118" s="17" t="s">
        <v>2</v>
      </c>
      <c r="C118" s="33" t="str">
        <f>VLOOKUP(B118,[1]Sheet1!$A:$B,2,0)</f>
        <v>MODI</v>
      </c>
      <c r="D118" s="71" t="s">
        <v>172</v>
      </c>
      <c r="E118" s="77" t="s">
        <v>173</v>
      </c>
      <c r="F118" s="17" t="s">
        <v>141</v>
      </c>
      <c r="G118" s="17" t="s">
        <v>2</v>
      </c>
      <c r="H118" s="33" t="s">
        <v>33</v>
      </c>
      <c r="I118" s="33">
        <v>2025</v>
      </c>
      <c r="J118" s="31">
        <v>2</v>
      </c>
      <c r="K118" s="42">
        <v>45722</v>
      </c>
      <c r="L118" s="80"/>
      <c r="M118" s="173">
        <v>4.6564342329950402E-2</v>
      </c>
      <c r="N118" s="174">
        <f>M118</f>
        <v>4.6564342329950402E-2</v>
      </c>
      <c r="O118" s="174">
        <v>0</v>
      </c>
      <c r="P118" s="117">
        <f t="shared" ref="P118" si="73">L118*O118</f>
        <v>0</v>
      </c>
      <c r="Q118" s="125">
        <v>1</v>
      </c>
      <c r="R118" s="117">
        <f t="shared" ref="R118" si="74">Q118*M118</f>
        <v>4.6564342329950402E-2</v>
      </c>
      <c r="S118" s="85">
        <v>130404</v>
      </c>
      <c r="T118" s="85">
        <f>S118+T119</f>
        <v>31444382</v>
      </c>
      <c r="U118" s="161">
        <v>82680</v>
      </c>
      <c r="V118" s="175">
        <v>0</v>
      </c>
      <c r="W118" s="33"/>
      <c r="X118" s="33"/>
      <c r="Y118" s="89" t="s">
        <v>174</v>
      </c>
      <c r="Z118" s="88" t="s">
        <v>168</v>
      </c>
      <c r="AA118" s="139"/>
      <c r="AB118" s="199"/>
      <c r="AC118" s="111">
        <f>N118*S118</f>
        <v>6072.1764971948523</v>
      </c>
      <c r="AD118" s="33"/>
      <c r="AE118" s="85">
        <f>S118*Y118/1000</f>
        <v>124.01420399999999</v>
      </c>
      <c r="AF118" s="33"/>
    </row>
    <row r="119" spans="2:32" s="60" customFormat="1" ht="27.75" hidden="1" customHeight="1">
      <c r="B119" s="17" t="s">
        <v>2</v>
      </c>
      <c r="C119" s="33" t="str">
        <f>VLOOKUP(B119,[1]Sheet1!$A:$B,2,0)</f>
        <v>MODI</v>
      </c>
      <c r="D119" s="71" t="s">
        <v>172</v>
      </c>
      <c r="E119" s="77" t="s">
        <v>173</v>
      </c>
      <c r="F119" s="17" t="s">
        <v>141</v>
      </c>
      <c r="G119" s="17" t="s">
        <v>2</v>
      </c>
      <c r="H119" s="33" t="s">
        <v>33</v>
      </c>
      <c r="I119" s="33">
        <v>2025</v>
      </c>
      <c r="J119" s="31">
        <v>1</v>
      </c>
      <c r="K119" s="42">
        <v>45699</v>
      </c>
      <c r="L119" s="80"/>
      <c r="M119" s="173">
        <v>4.6564342329950402E-2</v>
      </c>
      <c r="N119" s="174">
        <f>M119</f>
        <v>4.6564342329950402E-2</v>
      </c>
      <c r="O119" s="174">
        <v>0</v>
      </c>
      <c r="P119" s="117">
        <f t="shared" si="72"/>
        <v>0</v>
      </c>
      <c r="Q119" s="125">
        <v>1</v>
      </c>
      <c r="R119" s="117">
        <f t="shared" si="62"/>
        <v>4.6564342329950402E-2</v>
      </c>
      <c r="S119" s="85">
        <v>181625</v>
      </c>
      <c r="T119" s="85">
        <f>S119+T120</f>
        <v>31313978</v>
      </c>
      <c r="U119" s="161">
        <v>82680</v>
      </c>
      <c r="V119" s="175">
        <v>0</v>
      </c>
      <c r="W119" s="33"/>
      <c r="X119" s="33"/>
      <c r="Y119" s="89" t="s">
        <v>174</v>
      </c>
      <c r="Z119" s="88" t="s">
        <v>168</v>
      </c>
      <c r="AA119" s="139"/>
      <c r="AB119" s="199"/>
      <c r="AC119" s="111">
        <f>N119*S119</f>
        <v>8457.2486756772414</v>
      </c>
      <c r="AD119" s="33"/>
      <c r="AE119" s="85">
        <f>S119*Y119/1000</f>
        <v>172.72537500000001</v>
      </c>
      <c r="AF119" s="33"/>
    </row>
    <row r="120" spans="2:32" s="60" customFormat="1" ht="18.75" hidden="1" customHeight="1">
      <c r="B120" s="17" t="s">
        <v>2</v>
      </c>
      <c r="C120" s="33" t="str">
        <f>VLOOKUP(B120,[1]Sheet1!$A:$B,2,0)</f>
        <v>MODI</v>
      </c>
      <c r="D120" s="71" t="s">
        <v>172</v>
      </c>
      <c r="E120" s="77" t="s">
        <v>173</v>
      </c>
      <c r="F120" s="17" t="s">
        <v>141</v>
      </c>
      <c r="G120" s="17" t="s">
        <v>2</v>
      </c>
      <c r="H120" s="33" t="s">
        <v>33</v>
      </c>
      <c r="I120" s="33">
        <v>2024</v>
      </c>
      <c r="J120" s="31">
        <v>12</v>
      </c>
      <c r="K120" s="42">
        <v>45660</v>
      </c>
      <c r="L120" s="80"/>
      <c r="M120" s="173">
        <v>4.6564342329950402E-2</v>
      </c>
      <c r="N120" s="174">
        <f>M120</f>
        <v>4.6564342329950402E-2</v>
      </c>
      <c r="O120" s="174">
        <v>0</v>
      </c>
      <c r="P120" s="117">
        <f t="shared" ref="P120" si="75">L120*O120</f>
        <v>0</v>
      </c>
      <c r="Q120" s="125">
        <v>1</v>
      </c>
      <c r="R120" s="117">
        <f t="shared" ref="R120" si="76">Q120*M120</f>
        <v>4.6564342329950402E-2</v>
      </c>
      <c r="S120" s="85">
        <v>0</v>
      </c>
      <c r="T120" s="85">
        <f>S120+T121</f>
        <v>31132353</v>
      </c>
      <c r="U120" s="161">
        <v>82680</v>
      </c>
      <c r="V120" s="175">
        <v>0</v>
      </c>
      <c r="W120" s="33"/>
      <c r="X120" s="33"/>
      <c r="Y120" s="89" t="s">
        <v>174</v>
      </c>
      <c r="Z120" s="88" t="s">
        <v>168</v>
      </c>
      <c r="AA120" s="139"/>
      <c r="AB120" s="199"/>
      <c r="AC120" s="111">
        <f>N120*S120</f>
        <v>0</v>
      </c>
      <c r="AD120" s="33"/>
      <c r="AE120" s="85">
        <f>S120*Y120/1000</f>
        <v>0</v>
      </c>
      <c r="AF120" s="176" t="s">
        <v>164</v>
      </c>
    </row>
    <row r="121" spans="2:32" s="60" customFormat="1" ht="18.75" hidden="1" customHeight="1">
      <c r="B121" s="19" t="s">
        <v>2</v>
      </c>
      <c r="C121" s="33" t="str">
        <f>VLOOKUP(B121,[1]Sheet1!$A:$B,2,0)</f>
        <v>MODI</v>
      </c>
      <c r="D121" s="71" t="s">
        <v>172</v>
      </c>
      <c r="E121" s="77" t="s">
        <v>173</v>
      </c>
      <c r="F121" s="17" t="s">
        <v>141</v>
      </c>
      <c r="G121" s="19" t="s">
        <v>2</v>
      </c>
      <c r="H121" s="33" t="s">
        <v>33</v>
      </c>
      <c r="I121" s="76">
        <v>2024</v>
      </c>
      <c r="J121" s="31">
        <v>11</v>
      </c>
      <c r="K121" s="42">
        <v>45632</v>
      </c>
      <c r="L121" s="80"/>
      <c r="M121" s="116">
        <v>4.6564342329950402E-2</v>
      </c>
      <c r="N121" s="117">
        <v>4.6864342329950397E-2</v>
      </c>
      <c r="O121" s="117">
        <v>3.0000000000000198E-4</v>
      </c>
      <c r="P121" s="117">
        <f t="shared" si="72"/>
        <v>0</v>
      </c>
      <c r="Q121" s="125">
        <v>1</v>
      </c>
      <c r="R121" s="117">
        <f t="shared" si="62"/>
        <v>4.6564342329950402E-2</v>
      </c>
      <c r="S121" s="85">
        <v>25000</v>
      </c>
      <c r="T121" s="85">
        <f>S121+T122</f>
        <v>31132353</v>
      </c>
      <c r="U121" s="161">
        <v>82680</v>
      </c>
      <c r="V121" s="161">
        <f>U121-O121*T121</f>
        <v>73340.294099999941</v>
      </c>
      <c r="W121" s="33"/>
      <c r="X121" s="33"/>
      <c r="Y121" s="89" t="s">
        <v>174</v>
      </c>
      <c r="Z121" s="88" t="s">
        <v>168</v>
      </c>
      <c r="AA121" s="139"/>
      <c r="AB121" s="199"/>
      <c r="AC121" s="111">
        <f>N121*S121</f>
        <v>1171.6085582487599</v>
      </c>
      <c r="AD121" s="33"/>
      <c r="AE121" s="85">
        <f>S121*Y121/1000</f>
        <v>23.774999999999999</v>
      </c>
      <c r="AF121" s="33"/>
    </row>
    <row r="122" spans="2:32" s="60" customFormat="1" hidden="1">
      <c r="B122" s="19" t="s">
        <v>2</v>
      </c>
      <c r="C122" s="33" t="str">
        <f>VLOOKUP(B122,[1]Sheet1!$A:$B,2,0)</f>
        <v>MODI</v>
      </c>
      <c r="D122" s="71" t="s">
        <v>172</v>
      </c>
      <c r="E122" s="77" t="s">
        <v>173</v>
      </c>
      <c r="F122" s="17" t="s">
        <v>141</v>
      </c>
      <c r="G122" s="19" t="s">
        <v>2</v>
      </c>
      <c r="H122" s="33" t="s">
        <v>33</v>
      </c>
      <c r="I122" s="76">
        <v>2024</v>
      </c>
      <c r="J122" s="31">
        <v>10</v>
      </c>
      <c r="K122" s="42">
        <v>45589</v>
      </c>
      <c r="L122" s="80"/>
      <c r="M122" s="116">
        <v>4.6564342329950402E-2</v>
      </c>
      <c r="N122" s="117">
        <v>4.6864342329950397E-2</v>
      </c>
      <c r="O122" s="117">
        <v>3.0000000000000198E-4</v>
      </c>
      <c r="P122" s="117">
        <f t="shared" si="72"/>
        <v>0</v>
      </c>
      <c r="Q122" s="125">
        <v>1</v>
      </c>
      <c r="R122" s="117">
        <f t="shared" si="62"/>
        <v>4.6564342329950402E-2</v>
      </c>
      <c r="S122" s="85">
        <v>25000</v>
      </c>
      <c r="T122" s="85">
        <f t="shared" ref="T122" si="77">S122+T123</f>
        <v>31107353</v>
      </c>
      <c r="U122" s="161">
        <v>82680</v>
      </c>
      <c r="V122" s="161">
        <f t="shared" si="69"/>
        <v>73347.794099999941</v>
      </c>
      <c r="W122" s="33"/>
      <c r="X122" s="33"/>
      <c r="Y122" s="89" t="s">
        <v>174</v>
      </c>
      <c r="Z122" s="88" t="s">
        <v>168</v>
      </c>
      <c r="AA122" s="139"/>
      <c r="AB122" s="199"/>
      <c r="AC122" s="111">
        <f t="shared" si="70"/>
        <v>1171.6085582487599</v>
      </c>
      <c r="AD122" s="33"/>
      <c r="AE122" s="85">
        <f t="shared" si="71"/>
        <v>23.774999999999999</v>
      </c>
      <c r="AF122" s="33"/>
    </row>
    <row r="123" spans="2:32" s="60" customFormat="1" hidden="1">
      <c r="B123" s="19" t="s">
        <v>2</v>
      </c>
      <c r="C123" s="33" t="str">
        <f>VLOOKUP(B123,[1]Sheet1!$A:$B,2,0)</f>
        <v>MODI</v>
      </c>
      <c r="D123" s="71" t="s">
        <v>172</v>
      </c>
      <c r="E123" s="77" t="s">
        <v>173</v>
      </c>
      <c r="F123" s="17" t="s">
        <v>141</v>
      </c>
      <c r="G123" s="19" t="s">
        <v>2</v>
      </c>
      <c r="H123" s="33" t="s">
        <v>33</v>
      </c>
      <c r="I123" s="76">
        <v>2024</v>
      </c>
      <c r="J123" s="31">
        <v>9</v>
      </c>
      <c r="K123" s="42">
        <v>45589</v>
      </c>
      <c r="L123" s="80"/>
      <c r="M123" s="116">
        <v>4.6564342329950402E-2</v>
      </c>
      <c r="N123" s="117">
        <v>4.6864342329950397E-2</v>
      </c>
      <c r="O123" s="117">
        <v>3.0000000000000198E-4</v>
      </c>
      <c r="P123" s="117">
        <f t="shared" si="72"/>
        <v>0</v>
      </c>
      <c r="Q123" s="125">
        <v>1</v>
      </c>
      <c r="R123" s="117">
        <f t="shared" si="62"/>
        <v>4.6564342329950402E-2</v>
      </c>
      <c r="S123" s="85">
        <v>324204</v>
      </c>
      <c r="T123" s="85">
        <f t="shared" ref="T123:T138" si="78">S123+T124</f>
        <v>31082353</v>
      </c>
      <c r="U123" s="161">
        <v>82680</v>
      </c>
      <c r="V123" s="161">
        <f t="shared" si="40"/>
        <v>73355.294099999941</v>
      </c>
      <c r="W123" s="33"/>
      <c r="X123" s="33"/>
      <c r="Y123" s="89" t="s">
        <v>174</v>
      </c>
      <c r="Z123" s="88" t="s">
        <v>168</v>
      </c>
      <c r="AA123" s="139"/>
      <c r="AB123" s="199"/>
      <c r="AC123" s="111">
        <f t="shared" si="7"/>
        <v>15193.607240739238</v>
      </c>
      <c r="AD123" s="33"/>
      <c r="AE123" s="85">
        <f>S123*Y123/1000</f>
        <v>308.31800399999997</v>
      </c>
      <c r="AF123" s="33"/>
    </row>
    <row r="124" spans="2:32" s="60" customFormat="1" hidden="1">
      <c r="B124" s="19" t="s">
        <v>2</v>
      </c>
      <c r="C124" s="33" t="str">
        <f>VLOOKUP(B124,[1]Sheet1!$A:$B,2,0)</f>
        <v>MODI</v>
      </c>
      <c r="D124" s="71" t="s">
        <v>172</v>
      </c>
      <c r="E124" s="77" t="s">
        <v>173</v>
      </c>
      <c r="F124" s="17" t="s">
        <v>141</v>
      </c>
      <c r="G124" s="19" t="s">
        <v>2</v>
      </c>
      <c r="H124" s="33" t="s">
        <v>33</v>
      </c>
      <c r="I124" s="76">
        <v>2024</v>
      </c>
      <c r="J124" s="31">
        <v>8</v>
      </c>
      <c r="K124" s="42">
        <v>45589</v>
      </c>
      <c r="L124" s="80"/>
      <c r="M124" s="116">
        <v>4.6564342329950402E-2</v>
      </c>
      <c r="N124" s="117">
        <v>4.6864342329950397E-2</v>
      </c>
      <c r="O124" s="117">
        <v>3.0000000000000198E-4</v>
      </c>
      <c r="P124" s="117">
        <f t="shared" si="72"/>
        <v>0</v>
      </c>
      <c r="Q124" s="125">
        <v>1</v>
      </c>
      <c r="R124" s="117">
        <f t="shared" si="62"/>
        <v>4.6564342329950402E-2</v>
      </c>
      <c r="S124" s="85">
        <v>303891</v>
      </c>
      <c r="T124" s="85">
        <f t="shared" si="78"/>
        <v>30758149</v>
      </c>
      <c r="U124" s="161">
        <v>82680</v>
      </c>
      <c r="V124" s="161">
        <f t="shared" ref="V124:V144" si="79">U124-O124*T124</f>
        <v>73452.555299999935</v>
      </c>
      <c r="W124" s="33"/>
      <c r="X124" s="33"/>
      <c r="Y124" s="89" t="s">
        <v>174</v>
      </c>
      <c r="Z124" s="88" t="s">
        <v>168</v>
      </c>
      <c r="AA124" s="139"/>
      <c r="AB124" s="199"/>
      <c r="AC124" s="111">
        <f t="shared" ref="AC124:AC144" si="80">N124*S124</f>
        <v>14241.651854990956</v>
      </c>
      <c r="AD124" s="33"/>
      <c r="AE124" s="85">
        <f t="shared" ref="AE124:AE144" si="81">S124*Y124/1000</f>
        <v>289.00034099999999</v>
      </c>
      <c r="AF124" s="33"/>
    </row>
    <row r="125" spans="2:32" s="60" customFormat="1" hidden="1">
      <c r="B125" s="19" t="s">
        <v>2</v>
      </c>
      <c r="C125" s="33" t="str">
        <f>VLOOKUP(B125,[1]Sheet1!$A:$B,2,0)</f>
        <v>MODI</v>
      </c>
      <c r="D125" s="71" t="s">
        <v>172</v>
      </c>
      <c r="E125" s="77" t="s">
        <v>173</v>
      </c>
      <c r="F125" s="17" t="s">
        <v>141</v>
      </c>
      <c r="G125" s="19" t="s">
        <v>2</v>
      </c>
      <c r="H125" s="33" t="s">
        <v>33</v>
      </c>
      <c r="I125" s="76">
        <v>2024</v>
      </c>
      <c r="J125" s="31">
        <v>7</v>
      </c>
      <c r="K125" s="42">
        <v>45589</v>
      </c>
      <c r="L125" s="80"/>
      <c r="M125" s="116">
        <v>4.6564342329950402E-2</v>
      </c>
      <c r="N125" s="117">
        <v>4.6864342329950397E-2</v>
      </c>
      <c r="O125" s="117">
        <v>3.0000000000000198E-4</v>
      </c>
      <c r="P125" s="117">
        <f t="shared" si="72"/>
        <v>0</v>
      </c>
      <c r="Q125" s="125">
        <v>1</v>
      </c>
      <c r="R125" s="117">
        <f t="shared" si="62"/>
        <v>4.6564342329950402E-2</v>
      </c>
      <c r="S125" s="85">
        <v>313316</v>
      </c>
      <c r="T125" s="85">
        <f t="shared" si="78"/>
        <v>30454258</v>
      </c>
      <c r="U125" s="161">
        <v>82680</v>
      </c>
      <c r="V125" s="161">
        <f t="shared" si="79"/>
        <v>73543.722599999935</v>
      </c>
      <c r="W125" s="33"/>
      <c r="X125" s="33"/>
      <c r="Y125" s="89" t="s">
        <v>174</v>
      </c>
      <c r="Z125" s="88" t="s">
        <v>168</v>
      </c>
      <c r="AA125" s="139"/>
      <c r="AB125" s="199"/>
      <c r="AC125" s="111">
        <f t="shared" si="80"/>
        <v>14683.348281450739</v>
      </c>
      <c r="AD125" s="33"/>
      <c r="AE125" s="85">
        <f t="shared" si="81"/>
        <v>297.96351600000003</v>
      </c>
      <c r="AF125" s="33"/>
    </row>
    <row r="126" spans="2:32" s="60" customFormat="1" hidden="1">
      <c r="B126" s="19" t="s">
        <v>2</v>
      </c>
      <c r="C126" s="33" t="str">
        <f>VLOOKUP(B126,[1]Sheet1!$A:$B,2,0)</f>
        <v>MODI</v>
      </c>
      <c r="D126" s="71" t="s">
        <v>172</v>
      </c>
      <c r="E126" s="77" t="s">
        <v>173</v>
      </c>
      <c r="F126" s="17" t="s">
        <v>141</v>
      </c>
      <c r="G126" s="19" t="s">
        <v>2</v>
      </c>
      <c r="H126" s="33" t="s">
        <v>33</v>
      </c>
      <c r="I126" s="76">
        <v>2024</v>
      </c>
      <c r="J126" s="31">
        <v>6</v>
      </c>
      <c r="K126" s="42">
        <v>45589</v>
      </c>
      <c r="L126" s="80"/>
      <c r="M126" s="116">
        <v>4.6564342329950402E-2</v>
      </c>
      <c r="N126" s="117">
        <v>4.6864342329950397E-2</v>
      </c>
      <c r="O126" s="117">
        <v>3.0000000000000198E-4</v>
      </c>
      <c r="P126" s="117">
        <f t="shared" si="72"/>
        <v>0</v>
      </c>
      <c r="Q126" s="125">
        <v>1</v>
      </c>
      <c r="R126" s="117">
        <f t="shared" si="62"/>
        <v>4.6564342329950402E-2</v>
      </c>
      <c r="S126" s="85">
        <v>821999</v>
      </c>
      <c r="T126" s="85">
        <f t="shared" si="78"/>
        <v>30140942</v>
      </c>
      <c r="U126" s="161">
        <v>82680</v>
      </c>
      <c r="V126" s="161">
        <f t="shared" si="79"/>
        <v>73637.717399999936</v>
      </c>
      <c r="W126" s="33"/>
      <c r="X126" s="33"/>
      <c r="Y126" s="89" t="s">
        <v>174</v>
      </c>
      <c r="Z126" s="88" t="s">
        <v>168</v>
      </c>
      <c r="AA126" s="139"/>
      <c r="AB126" s="199"/>
      <c r="AC126" s="111">
        <f t="shared" si="80"/>
        <v>38522.442530876899</v>
      </c>
      <c r="AD126" s="33"/>
      <c r="AE126" s="85">
        <f t="shared" si="81"/>
        <v>781.72104899999999</v>
      </c>
      <c r="AF126" s="33"/>
    </row>
    <row r="127" spans="2:32" s="60" customFormat="1" hidden="1">
      <c r="B127" s="19" t="s">
        <v>2</v>
      </c>
      <c r="C127" s="33" t="str">
        <f>VLOOKUP(B127,[1]Sheet1!$A:$B,2,0)</f>
        <v>MODI</v>
      </c>
      <c r="D127" s="71" t="s">
        <v>172</v>
      </c>
      <c r="E127" s="77" t="s">
        <v>173</v>
      </c>
      <c r="F127" s="17" t="s">
        <v>141</v>
      </c>
      <c r="G127" s="19" t="s">
        <v>2</v>
      </c>
      <c r="H127" s="33" t="s">
        <v>33</v>
      </c>
      <c r="I127" s="76">
        <v>2024</v>
      </c>
      <c r="J127" s="31">
        <v>5</v>
      </c>
      <c r="K127" s="42">
        <v>45589</v>
      </c>
      <c r="L127" s="80"/>
      <c r="M127" s="116">
        <v>4.6564342329950402E-2</v>
      </c>
      <c r="N127" s="117">
        <v>4.6864342329950397E-2</v>
      </c>
      <c r="O127" s="117">
        <v>3.0000000000000198E-4</v>
      </c>
      <c r="P127" s="117">
        <f t="shared" si="72"/>
        <v>0</v>
      </c>
      <c r="Q127" s="125">
        <v>1</v>
      </c>
      <c r="R127" s="117">
        <f t="shared" si="62"/>
        <v>4.6564342329950402E-2</v>
      </c>
      <c r="S127" s="85">
        <v>1677083</v>
      </c>
      <c r="T127" s="85">
        <f t="shared" si="78"/>
        <v>29318943</v>
      </c>
      <c r="U127" s="161">
        <v>82680</v>
      </c>
      <c r="V127" s="161">
        <f t="shared" si="79"/>
        <v>73884.317099999942</v>
      </c>
      <c r="W127" s="33"/>
      <c r="X127" s="33"/>
      <c r="Y127" s="89" t="s">
        <v>174</v>
      </c>
      <c r="Z127" s="88" t="s">
        <v>168</v>
      </c>
      <c r="AA127" s="139"/>
      <c r="AB127" s="199"/>
      <c r="AC127" s="111">
        <f t="shared" si="80"/>
        <v>78595.391827740197</v>
      </c>
      <c r="AD127" s="33"/>
      <c r="AE127" s="85">
        <f t="shared" si="81"/>
        <v>1594.905933</v>
      </c>
      <c r="AF127" s="33"/>
    </row>
    <row r="128" spans="2:32" s="60" customFormat="1" hidden="1">
      <c r="B128" s="19" t="s">
        <v>2</v>
      </c>
      <c r="C128" s="33" t="str">
        <f>VLOOKUP(B128,[1]Sheet1!$A:$B,2,0)</f>
        <v>MODI</v>
      </c>
      <c r="D128" s="71" t="s">
        <v>172</v>
      </c>
      <c r="E128" s="77" t="s">
        <v>173</v>
      </c>
      <c r="F128" s="17" t="s">
        <v>141</v>
      </c>
      <c r="G128" s="19" t="s">
        <v>2</v>
      </c>
      <c r="H128" s="33" t="s">
        <v>33</v>
      </c>
      <c r="I128" s="76">
        <v>2024</v>
      </c>
      <c r="J128" s="31">
        <v>4</v>
      </c>
      <c r="K128" s="42">
        <v>45589</v>
      </c>
      <c r="L128" s="80"/>
      <c r="M128" s="116">
        <v>4.6564342329950402E-2</v>
      </c>
      <c r="N128" s="117">
        <v>4.6864342329950397E-2</v>
      </c>
      <c r="O128" s="117">
        <v>3.0000000000000198E-4</v>
      </c>
      <c r="P128" s="117">
        <f t="shared" si="72"/>
        <v>0</v>
      </c>
      <c r="Q128" s="125">
        <v>1</v>
      </c>
      <c r="R128" s="117">
        <f t="shared" si="62"/>
        <v>4.6564342329950402E-2</v>
      </c>
      <c r="S128" s="85">
        <v>2629408</v>
      </c>
      <c r="T128" s="85">
        <f t="shared" si="78"/>
        <v>27641860</v>
      </c>
      <c r="U128" s="161">
        <v>82680</v>
      </c>
      <c r="V128" s="161">
        <f t="shared" si="79"/>
        <v>74387.441999999952</v>
      </c>
      <c r="W128" s="33"/>
      <c r="X128" s="33"/>
      <c r="Y128" s="89" t="s">
        <v>174</v>
      </c>
      <c r="Z128" s="88" t="s">
        <v>168</v>
      </c>
      <c r="AA128" s="139"/>
      <c r="AB128" s="199"/>
      <c r="AC128" s="111">
        <f t="shared" si="80"/>
        <v>123225.47663711022</v>
      </c>
      <c r="AD128" s="33"/>
      <c r="AE128" s="85">
        <f t="shared" si="81"/>
        <v>2500.567008</v>
      </c>
      <c r="AF128" s="33"/>
    </row>
    <row r="129" spans="2:32" s="60" customFormat="1" hidden="1">
      <c r="B129" s="19" t="s">
        <v>2</v>
      </c>
      <c r="C129" s="33" t="str">
        <f>VLOOKUP(B129,[1]Sheet1!$A:$B,2,0)</f>
        <v>MODI</v>
      </c>
      <c r="D129" s="71" t="s">
        <v>172</v>
      </c>
      <c r="E129" s="77" t="s">
        <v>173</v>
      </c>
      <c r="F129" s="17" t="s">
        <v>141</v>
      </c>
      <c r="G129" s="19" t="s">
        <v>2</v>
      </c>
      <c r="H129" s="33" t="s">
        <v>33</v>
      </c>
      <c r="I129" s="76">
        <v>2024</v>
      </c>
      <c r="J129" s="31">
        <v>3</v>
      </c>
      <c r="K129" s="42">
        <v>45589</v>
      </c>
      <c r="L129" s="80"/>
      <c r="M129" s="116">
        <v>4.6564342329950402E-2</v>
      </c>
      <c r="N129" s="117">
        <v>4.6864342329950397E-2</v>
      </c>
      <c r="O129" s="117">
        <v>3.0000000000000198E-4</v>
      </c>
      <c r="P129" s="117">
        <f t="shared" si="72"/>
        <v>0</v>
      </c>
      <c r="Q129" s="125">
        <v>1</v>
      </c>
      <c r="R129" s="117">
        <f t="shared" si="62"/>
        <v>4.6564342329950402E-2</v>
      </c>
      <c r="S129" s="85">
        <v>2185073</v>
      </c>
      <c r="T129" s="85">
        <f t="shared" si="78"/>
        <v>25012452</v>
      </c>
      <c r="U129" s="161">
        <v>82680</v>
      </c>
      <c r="V129" s="161">
        <f t="shared" si="79"/>
        <v>75176.264399999956</v>
      </c>
      <c r="W129" s="33"/>
      <c r="X129" s="33"/>
      <c r="Y129" s="89" t="s">
        <v>174</v>
      </c>
      <c r="Z129" s="88" t="s">
        <v>168</v>
      </c>
      <c r="AA129" s="139"/>
      <c r="AB129" s="199"/>
      <c r="AC129" s="111">
        <f t="shared" si="80"/>
        <v>102402.0090879317</v>
      </c>
      <c r="AD129" s="33"/>
      <c r="AE129" s="85">
        <f t="shared" si="81"/>
        <v>2078.0044229999999</v>
      </c>
      <c r="AF129" s="33"/>
    </row>
    <row r="130" spans="2:32" s="60" customFormat="1" hidden="1">
      <c r="B130" s="19" t="s">
        <v>2</v>
      </c>
      <c r="C130" s="33" t="str">
        <f>VLOOKUP(B130,[1]Sheet1!$A:$B,2,0)</f>
        <v>MODI</v>
      </c>
      <c r="D130" s="71" t="s">
        <v>172</v>
      </c>
      <c r="E130" s="77" t="s">
        <v>173</v>
      </c>
      <c r="F130" s="17" t="s">
        <v>141</v>
      </c>
      <c r="G130" s="19" t="s">
        <v>2</v>
      </c>
      <c r="H130" s="33" t="s">
        <v>33</v>
      </c>
      <c r="I130" s="76">
        <v>2024</v>
      </c>
      <c r="J130" s="31">
        <v>2</v>
      </c>
      <c r="K130" s="42">
        <v>45589</v>
      </c>
      <c r="L130" s="80"/>
      <c r="M130" s="116">
        <v>4.6564342329950402E-2</v>
      </c>
      <c r="N130" s="117">
        <v>4.6864342329950397E-2</v>
      </c>
      <c r="O130" s="117">
        <v>3.0000000000000198E-4</v>
      </c>
      <c r="P130" s="117">
        <f t="shared" si="72"/>
        <v>0</v>
      </c>
      <c r="Q130" s="125">
        <v>1</v>
      </c>
      <c r="R130" s="117">
        <f t="shared" si="62"/>
        <v>4.6564342329950402E-2</v>
      </c>
      <c r="S130" s="85">
        <v>600000</v>
      </c>
      <c r="T130" s="85">
        <f t="shared" si="78"/>
        <v>22827379</v>
      </c>
      <c r="U130" s="161">
        <v>82680</v>
      </c>
      <c r="V130" s="161">
        <f t="shared" si="79"/>
        <v>75831.786299999949</v>
      </c>
      <c r="W130" s="33"/>
      <c r="X130" s="33"/>
      <c r="Y130" s="89" t="s">
        <v>174</v>
      </c>
      <c r="Z130" s="88" t="s">
        <v>168</v>
      </c>
      <c r="AA130" s="139"/>
      <c r="AB130" s="199"/>
      <c r="AC130" s="111">
        <f t="shared" si="80"/>
        <v>28118.605397970237</v>
      </c>
      <c r="AD130" s="33"/>
      <c r="AE130" s="85">
        <f t="shared" si="81"/>
        <v>570.6</v>
      </c>
      <c r="AF130" s="33"/>
    </row>
    <row r="131" spans="2:32" s="60" customFormat="1" hidden="1">
      <c r="B131" s="19" t="s">
        <v>2</v>
      </c>
      <c r="C131" s="33" t="str">
        <f>VLOOKUP(B131,[1]Sheet1!$A:$B,2,0)</f>
        <v>MODI</v>
      </c>
      <c r="D131" s="71" t="s">
        <v>172</v>
      </c>
      <c r="E131" s="77" t="s">
        <v>173</v>
      </c>
      <c r="F131" s="17" t="s">
        <v>141</v>
      </c>
      <c r="G131" s="19" t="s">
        <v>2</v>
      </c>
      <c r="H131" s="33" t="s">
        <v>33</v>
      </c>
      <c r="I131" s="76">
        <v>2024</v>
      </c>
      <c r="J131" s="31">
        <v>1</v>
      </c>
      <c r="K131" s="42">
        <v>45589</v>
      </c>
      <c r="L131" s="80"/>
      <c r="M131" s="116">
        <v>4.6564342329950402E-2</v>
      </c>
      <c r="N131" s="117">
        <v>4.6864342329950397E-2</v>
      </c>
      <c r="O131" s="117">
        <v>3.0000000000000198E-4</v>
      </c>
      <c r="P131" s="117">
        <f t="shared" si="72"/>
        <v>0</v>
      </c>
      <c r="Q131" s="125">
        <v>1</v>
      </c>
      <c r="R131" s="117">
        <f t="shared" si="62"/>
        <v>4.6564342329950402E-2</v>
      </c>
      <c r="S131" s="85">
        <v>1990687</v>
      </c>
      <c r="T131" s="85">
        <f t="shared" si="78"/>
        <v>22227379</v>
      </c>
      <c r="U131" s="161">
        <v>82680</v>
      </c>
      <c r="V131" s="161">
        <f t="shared" si="79"/>
        <v>76011.786299999949</v>
      </c>
      <c r="W131" s="33"/>
      <c r="X131" s="33"/>
      <c r="Y131" s="89" t="s">
        <v>174</v>
      </c>
      <c r="Z131" s="88" t="s">
        <v>168</v>
      </c>
      <c r="AA131" s="139"/>
      <c r="AB131" s="199"/>
      <c r="AC131" s="111">
        <f t="shared" si="80"/>
        <v>93292.237039781961</v>
      </c>
      <c r="AD131" s="33"/>
      <c r="AE131" s="85">
        <f t="shared" si="81"/>
        <v>1893.1433369999997</v>
      </c>
      <c r="AF131" s="33"/>
    </row>
    <row r="132" spans="2:32" s="60" customFormat="1" hidden="1">
      <c r="B132" s="19" t="s">
        <v>2</v>
      </c>
      <c r="C132" s="33" t="str">
        <f>VLOOKUP(B132,[1]Sheet1!$A:$B,2,0)</f>
        <v>MODI</v>
      </c>
      <c r="D132" s="71" t="s">
        <v>172</v>
      </c>
      <c r="E132" s="77" t="s">
        <v>173</v>
      </c>
      <c r="F132" s="17" t="s">
        <v>141</v>
      </c>
      <c r="G132" s="19" t="s">
        <v>2</v>
      </c>
      <c r="H132" s="33" t="s">
        <v>33</v>
      </c>
      <c r="I132" s="76">
        <v>2023</v>
      </c>
      <c r="J132" s="31">
        <v>12</v>
      </c>
      <c r="K132" s="42">
        <v>45589</v>
      </c>
      <c r="L132" s="80"/>
      <c r="M132" s="116">
        <v>4.6564342329950402E-2</v>
      </c>
      <c r="N132" s="117">
        <v>4.6864342329950397E-2</v>
      </c>
      <c r="O132" s="117">
        <v>3.0000000000000198E-4</v>
      </c>
      <c r="P132" s="117">
        <f t="shared" si="72"/>
        <v>0</v>
      </c>
      <c r="Q132" s="125">
        <v>1</v>
      </c>
      <c r="R132" s="117">
        <f t="shared" si="62"/>
        <v>4.6564342329950402E-2</v>
      </c>
      <c r="S132" s="85">
        <v>800000</v>
      </c>
      <c r="T132" s="85">
        <f t="shared" si="78"/>
        <v>20236692</v>
      </c>
      <c r="U132" s="161">
        <v>82680</v>
      </c>
      <c r="V132" s="161">
        <f t="shared" si="79"/>
        <v>76608.992399999959</v>
      </c>
      <c r="W132" s="33"/>
      <c r="X132" s="33"/>
      <c r="Y132" s="89" t="s">
        <v>174</v>
      </c>
      <c r="Z132" s="88" t="s">
        <v>168</v>
      </c>
      <c r="AA132" s="139"/>
      <c r="AB132" s="199"/>
      <c r="AC132" s="111">
        <f t="shared" si="80"/>
        <v>37491.473863960317</v>
      </c>
      <c r="AD132" s="33"/>
      <c r="AE132" s="85">
        <f t="shared" si="81"/>
        <v>760.8</v>
      </c>
      <c r="AF132" s="33"/>
    </row>
    <row r="133" spans="2:32" s="60" customFormat="1" hidden="1">
      <c r="B133" s="19" t="s">
        <v>2</v>
      </c>
      <c r="C133" s="33" t="str">
        <f>VLOOKUP(B133,[1]Sheet1!$A:$B,2,0)</f>
        <v>MODI</v>
      </c>
      <c r="D133" s="71" t="s">
        <v>172</v>
      </c>
      <c r="E133" s="77" t="s">
        <v>173</v>
      </c>
      <c r="F133" s="17" t="s">
        <v>141</v>
      </c>
      <c r="G133" s="19" t="s">
        <v>2</v>
      </c>
      <c r="H133" s="33" t="s">
        <v>33</v>
      </c>
      <c r="I133" s="76">
        <v>2023</v>
      </c>
      <c r="J133" s="31">
        <v>11</v>
      </c>
      <c r="K133" s="42">
        <v>45589</v>
      </c>
      <c r="L133" s="80"/>
      <c r="M133" s="116">
        <v>4.6564342329950402E-2</v>
      </c>
      <c r="N133" s="117">
        <v>4.6864342329950397E-2</v>
      </c>
      <c r="O133" s="117">
        <v>3.0000000000000198E-4</v>
      </c>
      <c r="P133" s="117">
        <f t="shared" si="72"/>
        <v>0</v>
      </c>
      <c r="Q133" s="125">
        <v>1</v>
      </c>
      <c r="R133" s="117">
        <f t="shared" si="62"/>
        <v>4.6564342329950402E-2</v>
      </c>
      <c r="S133" s="85">
        <v>1847881</v>
      </c>
      <c r="T133" s="85">
        <f t="shared" si="78"/>
        <v>19436692</v>
      </c>
      <c r="U133" s="161">
        <v>82680</v>
      </c>
      <c r="V133" s="161">
        <f t="shared" si="79"/>
        <v>76848.992399999959</v>
      </c>
      <c r="W133" s="33"/>
      <c r="X133" s="33"/>
      <c r="Y133" s="89" t="s">
        <v>174</v>
      </c>
      <c r="Z133" s="88" t="s">
        <v>168</v>
      </c>
      <c r="AA133" s="139"/>
      <c r="AB133" s="199"/>
      <c r="AC133" s="111">
        <f t="shared" si="80"/>
        <v>86599.727769011064</v>
      </c>
      <c r="AD133" s="33"/>
      <c r="AE133" s="85">
        <f t="shared" si="81"/>
        <v>1757.3348309999999</v>
      </c>
      <c r="AF133" s="33"/>
    </row>
    <row r="134" spans="2:32" s="60" customFormat="1" hidden="1">
      <c r="B134" s="19" t="s">
        <v>2</v>
      </c>
      <c r="C134" s="33" t="str">
        <f>VLOOKUP(B134,[1]Sheet1!$A:$B,2,0)</f>
        <v>MODI</v>
      </c>
      <c r="D134" s="71" t="s">
        <v>172</v>
      </c>
      <c r="E134" s="77" t="s">
        <v>173</v>
      </c>
      <c r="F134" s="17" t="s">
        <v>141</v>
      </c>
      <c r="G134" s="19" t="s">
        <v>2</v>
      </c>
      <c r="H134" s="33" t="s">
        <v>33</v>
      </c>
      <c r="I134" s="76">
        <v>2023</v>
      </c>
      <c r="J134" s="31">
        <v>10</v>
      </c>
      <c r="K134" s="42">
        <v>45589</v>
      </c>
      <c r="L134" s="80"/>
      <c r="M134" s="116">
        <v>4.6564342329950402E-2</v>
      </c>
      <c r="N134" s="117">
        <v>4.6864342329950397E-2</v>
      </c>
      <c r="O134" s="117">
        <v>3.0000000000000198E-4</v>
      </c>
      <c r="P134" s="117">
        <f t="shared" si="72"/>
        <v>0</v>
      </c>
      <c r="Q134" s="125">
        <v>1</v>
      </c>
      <c r="R134" s="117">
        <f t="shared" si="62"/>
        <v>4.6564342329950402E-2</v>
      </c>
      <c r="S134" s="85">
        <v>1900000</v>
      </c>
      <c r="T134" s="85">
        <f t="shared" si="78"/>
        <v>17588811</v>
      </c>
      <c r="U134" s="161">
        <v>82680</v>
      </c>
      <c r="V134" s="161">
        <f t="shared" si="79"/>
        <v>77403.35669999996</v>
      </c>
      <c r="W134" s="33"/>
      <c r="X134" s="33"/>
      <c r="Y134" s="89" t="s">
        <v>174</v>
      </c>
      <c r="Z134" s="88" t="s">
        <v>168</v>
      </c>
      <c r="AA134" s="139"/>
      <c r="AB134" s="199"/>
      <c r="AC134" s="111">
        <f t="shared" si="80"/>
        <v>89042.250426905754</v>
      </c>
      <c r="AD134" s="33"/>
      <c r="AE134" s="85">
        <f t="shared" si="81"/>
        <v>1806.9</v>
      </c>
      <c r="AF134" s="33"/>
    </row>
    <row r="135" spans="2:32" s="60" customFormat="1" hidden="1">
      <c r="B135" s="19" t="s">
        <v>2</v>
      </c>
      <c r="C135" s="33" t="str">
        <f>VLOOKUP(B135,[1]Sheet1!$A:$B,2,0)</f>
        <v>MODI</v>
      </c>
      <c r="D135" s="71" t="s">
        <v>172</v>
      </c>
      <c r="E135" s="77" t="s">
        <v>173</v>
      </c>
      <c r="F135" s="17" t="s">
        <v>141</v>
      </c>
      <c r="G135" s="19" t="s">
        <v>2</v>
      </c>
      <c r="H135" s="33" t="s">
        <v>33</v>
      </c>
      <c r="I135" s="76">
        <v>2023</v>
      </c>
      <c r="J135" s="31">
        <v>9</v>
      </c>
      <c r="K135" s="42">
        <v>45589</v>
      </c>
      <c r="L135" s="80"/>
      <c r="M135" s="116">
        <v>4.6564342329950402E-2</v>
      </c>
      <c r="N135" s="117">
        <v>4.6864342329950397E-2</v>
      </c>
      <c r="O135" s="117">
        <v>3.0000000000000198E-4</v>
      </c>
      <c r="P135" s="117">
        <f t="shared" si="72"/>
        <v>0</v>
      </c>
      <c r="Q135" s="125">
        <v>1</v>
      </c>
      <c r="R135" s="117">
        <f t="shared" si="62"/>
        <v>4.6564342329950402E-2</v>
      </c>
      <c r="S135" s="85">
        <v>4150000</v>
      </c>
      <c r="T135" s="85">
        <f t="shared" si="78"/>
        <v>15688811</v>
      </c>
      <c r="U135" s="161">
        <v>82680</v>
      </c>
      <c r="V135" s="161">
        <f t="shared" si="79"/>
        <v>77973.356699999975</v>
      </c>
      <c r="W135" s="33"/>
      <c r="X135" s="33"/>
      <c r="Y135" s="89" t="s">
        <v>174</v>
      </c>
      <c r="Z135" s="88" t="s">
        <v>168</v>
      </c>
      <c r="AA135" s="139"/>
      <c r="AB135" s="199"/>
      <c r="AC135" s="111">
        <f t="shared" si="80"/>
        <v>194487.02066929414</v>
      </c>
      <c r="AD135" s="33"/>
      <c r="AE135" s="85">
        <f t="shared" si="81"/>
        <v>3946.65</v>
      </c>
      <c r="AF135" s="33"/>
    </row>
    <row r="136" spans="2:32" s="60" customFormat="1" hidden="1">
      <c r="B136" s="19" t="s">
        <v>2</v>
      </c>
      <c r="C136" s="33" t="str">
        <f>VLOOKUP(B136,[1]Sheet1!$A:$B,2,0)</f>
        <v>MODI</v>
      </c>
      <c r="D136" s="71" t="s">
        <v>172</v>
      </c>
      <c r="E136" s="77" t="s">
        <v>173</v>
      </c>
      <c r="F136" s="17" t="s">
        <v>141</v>
      </c>
      <c r="G136" s="19" t="s">
        <v>2</v>
      </c>
      <c r="H136" s="33" t="s">
        <v>33</v>
      </c>
      <c r="I136" s="76">
        <v>2023</v>
      </c>
      <c r="J136" s="31">
        <v>8</v>
      </c>
      <c r="K136" s="42">
        <v>45589</v>
      </c>
      <c r="L136" s="80"/>
      <c r="M136" s="116">
        <v>4.6564342329950402E-2</v>
      </c>
      <c r="N136" s="117">
        <v>4.6864342329950397E-2</v>
      </c>
      <c r="O136" s="117">
        <v>3.0000000000000198E-4</v>
      </c>
      <c r="P136" s="117">
        <f t="shared" si="72"/>
        <v>0</v>
      </c>
      <c r="Q136" s="125">
        <v>1</v>
      </c>
      <c r="R136" s="117">
        <f t="shared" si="62"/>
        <v>4.6564342329950402E-2</v>
      </c>
      <c r="S136" s="85">
        <v>6574854</v>
      </c>
      <c r="T136" s="85">
        <f t="shared" si="78"/>
        <v>11538811</v>
      </c>
      <c r="U136" s="161">
        <v>82680</v>
      </c>
      <c r="V136" s="161">
        <f t="shared" si="79"/>
        <v>79218.356699999975</v>
      </c>
      <c r="W136" s="33"/>
      <c r="X136" s="33"/>
      <c r="Y136" s="89" t="s">
        <v>174</v>
      </c>
      <c r="Z136" s="88" t="s">
        <v>168</v>
      </c>
      <c r="AA136" s="139"/>
      <c r="AB136" s="199"/>
      <c r="AC136" s="111">
        <f t="shared" si="80"/>
        <v>308126.20862544369</v>
      </c>
      <c r="AD136" s="33"/>
      <c r="AE136" s="85">
        <f t="shared" si="81"/>
        <v>6252.686154</v>
      </c>
      <c r="AF136" s="33"/>
    </row>
    <row r="137" spans="2:32" s="60" customFormat="1" hidden="1">
      <c r="B137" s="19" t="s">
        <v>2</v>
      </c>
      <c r="C137" s="33" t="str">
        <f>VLOOKUP(B137,[1]Sheet1!$A:$B,2,0)</f>
        <v>MODI</v>
      </c>
      <c r="D137" s="71" t="s">
        <v>172</v>
      </c>
      <c r="E137" s="77" t="s">
        <v>173</v>
      </c>
      <c r="F137" s="17" t="s">
        <v>141</v>
      </c>
      <c r="G137" s="19" t="s">
        <v>2</v>
      </c>
      <c r="H137" s="33" t="s">
        <v>33</v>
      </c>
      <c r="I137" s="76">
        <v>2023</v>
      </c>
      <c r="J137" s="31">
        <v>7</v>
      </c>
      <c r="K137" s="42">
        <v>45589</v>
      </c>
      <c r="L137" s="80"/>
      <c r="M137" s="116">
        <v>4.6564342329950402E-2</v>
      </c>
      <c r="N137" s="117">
        <v>4.6864342329950397E-2</v>
      </c>
      <c r="O137" s="117">
        <v>3.0000000000000198E-4</v>
      </c>
      <c r="P137" s="117">
        <f t="shared" si="72"/>
        <v>0</v>
      </c>
      <c r="Q137" s="125">
        <v>1</v>
      </c>
      <c r="R137" s="117">
        <f t="shared" si="62"/>
        <v>4.6564342329950402E-2</v>
      </c>
      <c r="S137" s="85">
        <v>2535957</v>
      </c>
      <c r="T137" s="85">
        <f t="shared" si="78"/>
        <v>4963957</v>
      </c>
      <c r="U137" s="161">
        <v>82680</v>
      </c>
      <c r="V137" s="161">
        <f t="shared" si="79"/>
        <v>81190.81289999999</v>
      </c>
      <c r="W137" s="33"/>
      <c r="X137" s="33"/>
      <c r="Y137" s="89" t="s">
        <v>174</v>
      </c>
      <c r="Z137" s="88" t="s">
        <v>168</v>
      </c>
      <c r="AA137" s="139"/>
      <c r="AB137" s="199"/>
      <c r="AC137" s="111">
        <f t="shared" si="80"/>
        <v>118845.95698203401</v>
      </c>
      <c r="AD137" s="33"/>
      <c r="AE137" s="85">
        <f t="shared" si="81"/>
        <v>2411.695107</v>
      </c>
      <c r="AF137" s="33"/>
    </row>
    <row r="138" spans="2:32" s="60" customFormat="1" hidden="1">
      <c r="B138" s="19" t="s">
        <v>2</v>
      </c>
      <c r="C138" s="33" t="str">
        <f>VLOOKUP(B138,[1]Sheet1!$A:$B,2,0)</f>
        <v>MODI</v>
      </c>
      <c r="D138" s="71" t="s">
        <v>172</v>
      </c>
      <c r="E138" s="77" t="s">
        <v>173</v>
      </c>
      <c r="F138" s="17" t="s">
        <v>141</v>
      </c>
      <c r="G138" s="19" t="s">
        <v>2</v>
      </c>
      <c r="H138" s="33" t="s">
        <v>33</v>
      </c>
      <c r="I138" s="76">
        <v>2023</v>
      </c>
      <c r="J138" s="31">
        <v>6</v>
      </c>
      <c r="K138" s="42">
        <v>45589</v>
      </c>
      <c r="L138" s="80"/>
      <c r="M138" s="116">
        <v>4.6564342329950402E-2</v>
      </c>
      <c r="N138" s="117">
        <v>4.6864342329950397E-2</v>
      </c>
      <c r="O138" s="117">
        <v>3.0000000000000198E-4</v>
      </c>
      <c r="P138" s="117">
        <f t="shared" si="72"/>
        <v>0</v>
      </c>
      <c r="Q138" s="125">
        <v>1</v>
      </c>
      <c r="R138" s="117">
        <f t="shared" si="62"/>
        <v>4.6564342329950402E-2</v>
      </c>
      <c r="S138" s="85">
        <v>2318000</v>
      </c>
      <c r="T138" s="85">
        <f t="shared" si="78"/>
        <v>2428000</v>
      </c>
      <c r="U138" s="161">
        <v>82680</v>
      </c>
      <c r="V138" s="161">
        <f t="shared" si="79"/>
        <v>81951.599999999991</v>
      </c>
      <c r="W138" s="33"/>
      <c r="X138" s="33"/>
      <c r="Y138" s="89" t="s">
        <v>174</v>
      </c>
      <c r="Z138" s="88" t="s">
        <v>168</v>
      </c>
      <c r="AA138" s="139"/>
      <c r="AB138" s="199"/>
      <c r="AC138" s="111">
        <f t="shared" si="80"/>
        <v>108631.54552082502</v>
      </c>
      <c r="AD138" s="33"/>
      <c r="AE138" s="85">
        <f t="shared" si="81"/>
        <v>2204.4180000000001</v>
      </c>
      <c r="AF138" s="33"/>
    </row>
    <row r="139" spans="2:32" s="60" customFormat="1" hidden="1">
      <c r="B139" s="19" t="s">
        <v>2</v>
      </c>
      <c r="C139" s="33" t="str">
        <f>VLOOKUP(B139,[1]Sheet1!$A:$B,2,0)</f>
        <v>MODI</v>
      </c>
      <c r="D139" s="71" t="s">
        <v>172</v>
      </c>
      <c r="E139" s="77" t="s">
        <v>173</v>
      </c>
      <c r="F139" s="17" t="s">
        <v>141</v>
      </c>
      <c r="G139" s="19" t="s">
        <v>2</v>
      </c>
      <c r="H139" s="33" t="s">
        <v>33</v>
      </c>
      <c r="I139" s="76">
        <v>2023</v>
      </c>
      <c r="J139" s="31">
        <v>5</v>
      </c>
      <c r="K139" s="42">
        <v>45589</v>
      </c>
      <c r="L139" s="80"/>
      <c r="M139" s="116">
        <v>4.6564342329950402E-2</v>
      </c>
      <c r="N139" s="117">
        <v>4.6864342329950397E-2</v>
      </c>
      <c r="O139" s="117">
        <v>3.0000000000000198E-4</v>
      </c>
      <c r="P139" s="117">
        <f t="shared" si="72"/>
        <v>0</v>
      </c>
      <c r="Q139" s="125">
        <v>1</v>
      </c>
      <c r="R139" s="117">
        <f t="shared" si="62"/>
        <v>4.6564342329950402E-2</v>
      </c>
      <c r="S139" s="85">
        <v>110000</v>
      </c>
      <c r="T139" s="85">
        <f>S139</f>
        <v>110000</v>
      </c>
      <c r="U139" s="161">
        <v>82680</v>
      </c>
      <c r="V139" s="161">
        <f t="shared" si="79"/>
        <v>82647</v>
      </c>
      <c r="W139" s="33"/>
      <c r="X139" s="33"/>
      <c r="Y139" s="89" t="s">
        <v>174</v>
      </c>
      <c r="Z139" s="88" t="s">
        <v>168</v>
      </c>
      <c r="AA139" s="139"/>
      <c r="AB139" s="199"/>
      <c r="AC139" s="111">
        <f t="shared" si="80"/>
        <v>5155.0776562945439</v>
      </c>
      <c r="AD139" s="33"/>
      <c r="AE139" s="85">
        <f t="shared" si="81"/>
        <v>104.61</v>
      </c>
      <c r="AF139" s="33"/>
    </row>
    <row r="140" spans="2:32" s="60" customFormat="1" ht="33" hidden="1" customHeight="1">
      <c r="B140" s="19" t="s">
        <v>2</v>
      </c>
      <c r="C140" s="33" t="str">
        <f>VLOOKUP(B140,[1]Sheet1!$A:$B,2,0)</f>
        <v>MODI</v>
      </c>
      <c r="D140" s="71" t="s">
        <v>175</v>
      </c>
      <c r="E140" s="77" t="s">
        <v>176</v>
      </c>
      <c r="F140" s="17" t="s">
        <v>141</v>
      </c>
      <c r="G140" s="19" t="s">
        <v>2</v>
      </c>
      <c r="H140" s="33" t="s">
        <v>33</v>
      </c>
      <c r="I140" s="76">
        <v>2025</v>
      </c>
      <c r="J140" s="31">
        <v>2</v>
      </c>
      <c r="K140" s="42">
        <v>45722</v>
      </c>
      <c r="L140" s="80"/>
      <c r="M140" s="173">
        <v>1.76842794830924E-2</v>
      </c>
      <c r="N140" s="174">
        <f>M140</f>
        <v>1.76842794830924E-2</v>
      </c>
      <c r="O140" s="174">
        <v>0</v>
      </c>
      <c r="P140" s="117">
        <f t="shared" ref="P140" si="82">L140*O140</f>
        <v>0</v>
      </c>
      <c r="Q140" s="125">
        <v>1</v>
      </c>
      <c r="R140" s="117">
        <f t="shared" ref="R140" si="83">Q140*M140</f>
        <v>1.76842794830924E-2</v>
      </c>
      <c r="S140" s="85">
        <v>0</v>
      </c>
      <c r="T140" s="85">
        <f>S140+T141</f>
        <v>10824797</v>
      </c>
      <c r="U140" s="161">
        <v>26500</v>
      </c>
      <c r="V140" s="161">
        <f>U140-O140*T140</f>
        <v>26500</v>
      </c>
      <c r="W140" s="33"/>
      <c r="X140" s="33"/>
      <c r="Y140" s="89" t="s">
        <v>177</v>
      </c>
      <c r="Z140" s="88" t="s">
        <v>168</v>
      </c>
      <c r="AA140" s="139"/>
      <c r="AB140" s="199"/>
      <c r="AC140" s="111">
        <f>N140*S140</f>
        <v>0</v>
      </c>
      <c r="AD140" s="33"/>
      <c r="AE140" s="85"/>
      <c r="AF140" s="33"/>
    </row>
    <row r="141" spans="2:32" s="60" customFormat="1" ht="27.75" hidden="1" customHeight="1">
      <c r="B141" s="19" t="s">
        <v>2</v>
      </c>
      <c r="C141" s="33" t="str">
        <f>VLOOKUP(B141,[1]Sheet1!$A:$B,2,0)</f>
        <v>MODI</v>
      </c>
      <c r="D141" s="71" t="s">
        <v>175</v>
      </c>
      <c r="E141" s="77" t="s">
        <v>176</v>
      </c>
      <c r="F141" s="17" t="s">
        <v>141</v>
      </c>
      <c r="G141" s="19" t="s">
        <v>2</v>
      </c>
      <c r="H141" s="33" t="s">
        <v>33</v>
      </c>
      <c r="I141" s="76">
        <v>2025</v>
      </c>
      <c r="J141" s="31">
        <v>1</v>
      </c>
      <c r="K141" s="42">
        <v>45699</v>
      </c>
      <c r="L141" s="80"/>
      <c r="M141" s="173">
        <v>1.76842794830924E-2</v>
      </c>
      <c r="N141" s="174">
        <f>M141</f>
        <v>1.76842794830924E-2</v>
      </c>
      <c r="O141" s="174">
        <v>0</v>
      </c>
      <c r="P141" s="117">
        <f t="shared" si="72"/>
        <v>0</v>
      </c>
      <c r="Q141" s="125">
        <v>1</v>
      </c>
      <c r="R141" s="117">
        <f t="shared" si="62"/>
        <v>1.76842794830924E-2</v>
      </c>
      <c r="S141" s="85">
        <v>0</v>
      </c>
      <c r="T141" s="85">
        <f>S141+T142</f>
        <v>10824797</v>
      </c>
      <c r="U141" s="161">
        <v>26500</v>
      </c>
      <c r="V141" s="161">
        <f>U141-O141*T141</f>
        <v>26500</v>
      </c>
      <c r="W141" s="33"/>
      <c r="X141" s="33"/>
      <c r="Y141" s="89" t="s">
        <v>177</v>
      </c>
      <c r="Z141" s="88" t="s">
        <v>168</v>
      </c>
      <c r="AA141" s="139"/>
      <c r="AB141" s="199"/>
      <c r="AC141" s="111">
        <f>N141*S141</f>
        <v>0</v>
      </c>
      <c r="AD141" s="33"/>
      <c r="AE141" s="85"/>
      <c r="AF141" s="33"/>
    </row>
    <row r="142" spans="2:32" s="60" customFormat="1" ht="15.75" hidden="1" customHeight="1">
      <c r="B142" s="19" t="s">
        <v>2</v>
      </c>
      <c r="C142" s="33" t="str">
        <f>VLOOKUP(B142,[1]Sheet1!$A:$B,2,0)</f>
        <v>MODI</v>
      </c>
      <c r="D142" s="71" t="s">
        <v>175</v>
      </c>
      <c r="E142" s="77" t="s">
        <v>176</v>
      </c>
      <c r="F142" s="17" t="s">
        <v>141</v>
      </c>
      <c r="G142" s="19" t="s">
        <v>2</v>
      </c>
      <c r="H142" s="33" t="s">
        <v>33</v>
      </c>
      <c r="I142" s="76">
        <v>2024</v>
      </c>
      <c r="J142" s="31">
        <v>12</v>
      </c>
      <c r="K142" s="42">
        <v>45660</v>
      </c>
      <c r="L142" s="80"/>
      <c r="M142" s="173">
        <v>1.76842794830924E-2</v>
      </c>
      <c r="N142" s="174">
        <f>M142</f>
        <v>1.76842794830924E-2</v>
      </c>
      <c r="O142" s="174">
        <v>0</v>
      </c>
      <c r="P142" s="117">
        <f t="shared" ref="P142" si="84">L142*O142</f>
        <v>0</v>
      </c>
      <c r="Q142" s="125">
        <v>1</v>
      </c>
      <c r="R142" s="117">
        <f t="shared" ref="R142" si="85">Q142*M142</f>
        <v>1.76842794830924E-2</v>
      </c>
      <c r="S142" s="85">
        <v>0</v>
      </c>
      <c r="T142" s="85">
        <f>S142+T143</f>
        <v>10824797</v>
      </c>
      <c r="U142" s="161">
        <v>26500</v>
      </c>
      <c r="V142" s="161">
        <f>U142-O142*T142</f>
        <v>26500</v>
      </c>
      <c r="W142" s="33"/>
      <c r="X142" s="33"/>
      <c r="Y142" s="89" t="s">
        <v>177</v>
      </c>
      <c r="Z142" s="88" t="s">
        <v>168</v>
      </c>
      <c r="AA142" s="139"/>
      <c r="AB142" s="199"/>
      <c r="AC142" s="111">
        <f>N142*S142</f>
        <v>0</v>
      </c>
      <c r="AD142" s="33"/>
      <c r="AE142" s="85"/>
      <c r="AF142" s="176" t="s">
        <v>164</v>
      </c>
    </row>
    <row r="143" spans="2:32" s="60" customFormat="1" ht="15.75" hidden="1" customHeight="1">
      <c r="B143" s="19" t="s">
        <v>2</v>
      </c>
      <c r="C143" s="33" t="str">
        <f>VLOOKUP(B143,[1]Sheet1!$A:$B,2,0)</f>
        <v>MODI</v>
      </c>
      <c r="D143" s="71" t="s">
        <v>175</v>
      </c>
      <c r="E143" s="77" t="s">
        <v>176</v>
      </c>
      <c r="F143" s="17" t="s">
        <v>141</v>
      </c>
      <c r="G143" s="19" t="s">
        <v>2</v>
      </c>
      <c r="H143" s="33" t="s">
        <v>33</v>
      </c>
      <c r="I143" s="76">
        <v>2024</v>
      </c>
      <c r="J143" s="31">
        <v>11</v>
      </c>
      <c r="K143" s="42">
        <v>45632</v>
      </c>
      <c r="L143" s="80"/>
      <c r="M143" s="116">
        <v>1.76842794830924E-2</v>
      </c>
      <c r="N143" s="117">
        <v>1.7784279483092399E-2</v>
      </c>
      <c r="O143" s="117">
        <v>9.9999999999999395E-5</v>
      </c>
      <c r="P143" s="117">
        <f t="shared" si="72"/>
        <v>0</v>
      </c>
      <c r="Q143" s="125">
        <v>1</v>
      </c>
      <c r="R143" s="117">
        <f t="shared" si="62"/>
        <v>1.76842794830924E-2</v>
      </c>
      <c r="S143" s="85">
        <v>0</v>
      </c>
      <c r="T143" s="85">
        <f>S143+T144</f>
        <v>10824797</v>
      </c>
      <c r="U143" s="161">
        <v>26500</v>
      </c>
      <c r="V143" s="161">
        <f>U143-O143*T143</f>
        <v>25417.520300000007</v>
      </c>
      <c r="W143" s="33"/>
      <c r="X143" s="33"/>
      <c r="Y143" s="89" t="s">
        <v>177</v>
      </c>
      <c r="Z143" s="88" t="s">
        <v>168</v>
      </c>
      <c r="AA143" s="139"/>
      <c r="AB143" s="199"/>
      <c r="AC143" s="111">
        <f>N143*S143</f>
        <v>0</v>
      </c>
      <c r="AD143" s="33"/>
      <c r="AE143" s="85">
        <f>S143*Y143/1000</f>
        <v>0</v>
      </c>
      <c r="AF143" s="33"/>
    </row>
    <row r="144" spans="2:32" s="60" customFormat="1" hidden="1">
      <c r="B144" s="19" t="s">
        <v>2</v>
      </c>
      <c r="C144" s="33" t="str">
        <f>VLOOKUP(B144,[1]Sheet1!$A:$B,2,0)</f>
        <v>MODI</v>
      </c>
      <c r="D144" s="71" t="s">
        <v>175</v>
      </c>
      <c r="E144" s="77" t="s">
        <v>176</v>
      </c>
      <c r="F144" s="17" t="s">
        <v>141</v>
      </c>
      <c r="G144" s="19" t="s">
        <v>2</v>
      </c>
      <c r="H144" s="33" t="s">
        <v>33</v>
      </c>
      <c r="I144" s="76">
        <v>2024</v>
      </c>
      <c r="J144" s="31">
        <v>10</v>
      </c>
      <c r="K144" s="42">
        <v>45589</v>
      </c>
      <c r="L144" s="80"/>
      <c r="M144" s="116">
        <v>1.76842794830924E-2</v>
      </c>
      <c r="N144" s="117">
        <v>1.7784279483092399E-2</v>
      </c>
      <c r="O144" s="117">
        <v>9.9999999999999395E-5</v>
      </c>
      <c r="P144" s="117">
        <f t="shared" si="72"/>
        <v>0</v>
      </c>
      <c r="Q144" s="125">
        <v>1</v>
      </c>
      <c r="R144" s="117">
        <f t="shared" si="62"/>
        <v>1.76842794830924E-2</v>
      </c>
      <c r="S144" s="85">
        <v>0</v>
      </c>
      <c r="T144" s="85">
        <f t="shared" ref="T144" si="86">S144+T145</f>
        <v>10824797</v>
      </c>
      <c r="U144" s="161">
        <v>26500</v>
      </c>
      <c r="V144" s="161">
        <f t="shared" si="79"/>
        <v>25417.520300000007</v>
      </c>
      <c r="W144" s="33"/>
      <c r="X144" s="33"/>
      <c r="Y144" s="89" t="s">
        <v>177</v>
      </c>
      <c r="Z144" s="88" t="s">
        <v>168</v>
      </c>
      <c r="AA144" s="139"/>
      <c r="AB144" s="199"/>
      <c r="AC144" s="111">
        <f t="shared" si="80"/>
        <v>0</v>
      </c>
      <c r="AD144" s="33"/>
      <c r="AE144" s="85">
        <f t="shared" si="81"/>
        <v>0</v>
      </c>
      <c r="AF144" s="33"/>
    </row>
    <row r="145" spans="2:32" s="60" customFormat="1" hidden="1">
      <c r="B145" s="19" t="s">
        <v>2</v>
      </c>
      <c r="C145" s="33" t="str">
        <f>VLOOKUP(B145,[1]Sheet1!$A:$B,2,0)</f>
        <v>MODI</v>
      </c>
      <c r="D145" s="71" t="s">
        <v>175</v>
      </c>
      <c r="E145" s="77" t="s">
        <v>176</v>
      </c>
      <c r="F145" s="17" t="s">
        <v>141</v>
      </c>
      <c r="G145" s="19" t="s">
        <v>2</v>
      </c>
      <c r="H145" s="33" t="s">
        <v>33</v>
      </c>
      <c r="I145" s="76">
        <v>2024</v>
      </c>
      <c r="J145" s="31">
        <v>9</v>
      </c>
      <c r="K145" s="42">
        <v>45589</v>
      </c>
      <c r="L145" s="80"/>
      <c r="M145" s="116">
        <v>1.76842794830924E-2</v>
      </c>
      <c r="N145" s="117">
        <v>1.7784279483092399E-2</v>
      </c>
      <c r="O145" s="117">
        <v>9.9999999999999395E-5</v>
      </c>
      <c r="P145" s="117">
        <f t="shared" si="72"/>
        <v>0</v>
      </c>
      <c r="Q145" s="125">
        <v>1</v>
      </c>
      <c r="R145" s="117">
        <f t="shared" si="62"/>
        <v>1.76842794830924E-2</v>
      </c>
      <c r="S145" s="85">
        <v>0</v>
      </c>
      <c r="T145" s="85">
        <f t="shared" ref="T145:T160" si="87">S145+T146</f>
        <v>10824797</v>
      </c>
      <c r="U145" s="161">
        <v>26500</v>
      </c>
      <c r="V145" s="161">
        <f t="shared" si="40"/>
        <v>25417.520300000007</v>
      </c>
      <c r="W145" s="33"/>
      <c r="X145" s="33"/>
      <c r="Y145" s="89" t="s">
        <v>177</v>
      </c>
      <c r="Z145" s="88" t="s">
        <v>168</v>
      </c>
      <c r="AA145" s="139"/>
      <c r="AB145" s="199"/>
      <c r="AC145" s="111">
        <f t="shared" si="7"/>
        <v>0</v>
      </c>
      <c r="AD145" s="33"/>
      <c r="AE145" s="85">
        <f>S145*Y145/1000</f>
        <v>0</v>
      </c>
      <c r="AF145" s="33"/>
    </row>
    <row r="146" spans="2:32" s="60" customFormat="1" hidden="1">
      <c r="B146" s="19" t="s">
        <v>2</v>
      </c>
      <c r="C146" s="33" t="str">
        <f>VLOOKUP(B146,[1]Sheet1!$A:$B,2,0)</f>
        <v>MODI</v>
      </c>
      <c r="D146" s="71" t="s">
        <v>175</v>
      </c>
      <c r="E146" s="77" t="s">
        <v>176</v>
      </c>
      <c r="F146" s="17" t="s">
        <v>141</v>
      </c>
      <c r="G146" s="19" t="s">
        <v>2</v>
      </c>
      <c r="H146" s="33" t="s">
        <v>33</v>
      </c>
      <c r="I146" s="76">
        <v>2024</v>
      </c>
      <c r="J146" s="31">
        <v>8</v>
      </c>
      <c r="K146" s="42">
        <v>45589</v>
      </c>
      <c r="L146" s="80"/>
      <c r="M146" s="116">
        <v>1.76842794830924E-2</v>
      </c>
      <c r="N146" s="117">
        <v>1.7784279483092399E-2</v>
      </c>
      <c r="O146" s="117">
        <v>9.9999999999999395E-5</v>
      </c>
      <c r="P146" s="117">
        <f t="shared" si="72"/>
        <v>0</v>
      </c>
      <c r="Q146" s="125">
        <v>1</v>
      </c>
      <c r="R146" s="117">
        <f t="shared" si="62"/>
        <v>1.76842794830924E-2</v>
      </c>
      <c r="S146" s="85">
        <v>0</v>
      </c>
      <c r="T146" s="85">
        <f t="shared" si="87"/>
        <v>10824797</v>
      </c>
      <c r="U146" s="161">
        <v>26500</v>
      </c>
      <c r="V146" s="161">
        <f t="shared" ref="V146:V166" si="88">U146-O146*T146</f>
        <v>25417.520300000007</v>
      </c>
      <c r="W146" s="33"/>
      <c r="X146" s="33"/>
      <c r="Y146" s="89" t="s">
        <v>177</v>
      </c>
      <c r="Z146" s="88" t="s">
        <v>168</v>
      </c>
      <c r="AA146" s="139"/>
      <c r="AB146" s="199"/>
      <c r="AC146" s="111">
        <f t="shared" ref="AC146:AC166" si="89">N146*S146</f>
        <v>0</v>
      </c>
      <c r="AD146" s="33"/>
      <c r="AE146" s="85">
        <f t="shared" ref="AE146:AE166" si="90">S146*Y146/1000</f>
        <v>0</v>
      </c>
      <c r="AF146" s="33"/>
    </row>
    <row r="147" spans="2:32" s="60" customFormat="1" hidden="1">
      <c r="B147" s="19" t="s">
        <v>2</v>
      </c>
      <c r="C147" s="33" t="str">
        <f>VLOOKUP(B147,[1]Sheet1!$A:$B,2,0)</f>
        <v>MODI</v>
      </c>
      <c r="D147" s="71" t="s">
        <v>175</v>
      </c>
      <c r="E147" s="77" t="s">
        <v>176</v>
      </c>
      <c r="F147" s="17" t="s">
        <v>141</v>
      </c>
      <c r="G147" s="19" t="s">
        <v>2</v>
      </c>
      <c r="H147" s="33" t="s">
        <v>33</v>
      </c>
      <c r="I147" s="76">
        <v>2024</v>
      </c>
      <c r="J147" s="31">
        <v>7</v>
      </c>
      <c r="K147" s="42">
        <v>45589</v>
      </c>
      <c r="L147" s="80"/>
      <c r="M147" s="116">
        <v>1.76842794830924E-2</v>
      </c>
      <c r="N147" s="117">
        <v>1.7784279483092399E-2</v>
      </c>
      <c r="O147" s="117">
        <v>9.9999999999999395E-5</v>
      </c>
      <c r="P147" s="117">
        <f t="shared" si="72"/>
        <v>0</v>
      </c>
      <c r="Q147" s="125">
        <v>1</v>
      </c>
      <c r="R147" s="117">
        <f t="shared" si="62"/>
        <v>1.76842794830924E-2</v>
      </c>
      <c r="S147" s="85">
        <v>0</v>
      </c>
      <c r="T147" s="85">
        <f t="shared" si="87"/>
        <v>10824797</v>
      </c>
      <c r="U147" s="161">
        <v>26500</v>
      </c>
      <c r="V147" s="161">
        <f t="shared" si="88"/>
        <v>25417.520300000007</v>
      </c>
      <c r="W147" s="33"/>
      <c r="X147" s="33"/>
      <c r="Y147" s="89" t="s">
        <v>177</v>
      </c>
      <c r="Z147" s="88" t="s">
        <v>168</v>
      </c>
      <c r="AA147" s="139"/>
      <c r="AB147" s="199"/>
      <c r="AC147" s="111">
        <f t="shared" si="89"/>
        <v>0</v>
      </c>
      <c r="AD147" s="33"/>
      <c r="AE147" s="85">
        <f t="shared" si="90"/>
        <v>0</v>
      </c>
      <c r="AF147" s="33"/>
    </row>
    <row r="148" spans="2:32" s="60" customFormat="1" hidden="1">
      <c r="B148" s="19" t="s">
        <v>2</v>
      </c>
      <c r="C148" s="33" t="str">
        <f>VLOOKUP(B148,[1]Sheet1!$A:$B,2,0)</f>
        <v>MODI</v>
      </c>
      <c r="D148" s="71" t="s">
        <v>175</v>
      </c>
      <c r="E148" s="77" t="s">
        <v>176</v>
      </c>
      <c r="F148" s="17" t="s">
        <v>141</v>
      </c>
      <c r="G148" s="19" t="s">
        <v>2</v>
      </c>
      <c r="H148" s="33" t="s">
        <v>33</v>
      </c>
      <c r="I148" s="76">
        <v>2024</v>
      </c>
      <c r="J148" s="31">
        <v>6</v>
      </c>
      <c r="K148" s="42">
        <v>45589</v>
      </c>
      <c r="L148" s="80"/>
      <c r="M148" s="116">
        <v>1.76842794830924E-2</v>
      </c>
      <c r="N148" s="117">
        <v>1.7784279483092399E-2</v>
      </c>
      <c r="O148" s="117">
        <v>9.9999999999999395E-5</v>
      </c>
      <c r="P148" s="117">
        <f t="shared" si="72"/>
        <v>0</v>
      </c>
      <c r="Q148" s="125">
        <v>1</v>
      </c>
      <c r="R148" s="117">
        <f t="shared" si="62"/>
        <v>1.76842794830924E-2</v>
      </c>
      <c r="S148" s="85">
        <v>0</v>
      </c>
      <c r="T148" s="85">
        <f t="shared" si="87"/>
        <v>10824797</v>
      </c>
      <c r="U148" s="161">
        <v>26500</v>
      </c>
      <c r="V148" s="161">
        <f t="shared" si="88"/>
        <v>25417.520300000007</v>
      </c>
      <c r="W148" s="33"/>
      <c r="X148" s="33"/>
      <c r="Y148" s="89" t="s">
        <v>177</v>
      </c>
      <c r="Z148" s="88" t="s">
        <v>168</v>
      </c>
      <c r="AA148" s="139"/>
      <c r="AB148" s="199"/>
      <c r="AC148" s="111">
        <f t="shared" si="89"/>
        <v>0</v>
      </c>
      <c r="AD148" s="33"/>
      <c r="AE148" s="85">
        <f t="shared" si="90"/>
        <v>0</v>
      </c>
      <c r="AF148" s="33"/>
    </row>
    <row r="149" spans="2:32" s="60" customFormat="1" hidden="1">
      <c r="B149" s="19" t="s">
        <v>2</v>
      </c>
      <c r="C149" s="33" t="str">
        <f>VLOOKUP(B149,[1]Sheet1!$A:$B,2,0)</f>
        <v>MODI</v>
      </c>
      <c r="D149" s="71" t="s">
        <v>175</v>
      </c>
      <c r="E149" s="77" t="s">
        <v>176</v>
      </c>
      <c r="F149" s="17" t="s">
        <v>141</v>
      </c>
      <c r="G149" s="19" t="s">
        <v>2</v>
      </c>
      <c r="H149" s="33" t="s">
        <v>33</v>
      </c>
      <c r="I149" s="76">
        <v>2024</v>
      </c>
      <c r="J149" s="31">
        <v>5</v>
      </c>
      <c r="K149" s="42">
        <v>45589</v>
      </c>
      <c r="L149" s="80"/>
      <c r="M149" s="116">
        <v>1.76842794830924E-2</v>
      </c>
      <c r="N149" s="117">
        <v>1.7784279483092399E-2</v>
      </c>
      <c r="O149" s="117">
        <v>9.9999999999999395E-5</v>
      </c>
      <c r="P149" s="117">
        <f t="shared" si="72"/>
        <v>0</v>
      </c>
      <c r="Q149" s="125">
        <v>1</v>
      </c>
      <c r="R149" s="117">
        <f t="shared" si="62"/>
        <v>1.76842794830924E-2</v>
      </c>
      <c r="S149" s="85">
        <v>0</v>
      </c>
      <c r="T149" s="85">
        <f t="shared" si="87"/>
        <v>10824797</v>
      </c>
      <c r="U149" s="161">
        <v>26500</v>
      </c>
      <c r="V149" s="161">
        <f t="shared" si="88"/>
        <v>25417.520300000007</v>
      </c>
      <c r="W149" s="33"/>
      <c r="X149" s="33"/>
      <c r="Y149" s="89" t="s">
        <v>177</v>
      </c>
      <c r="Z149" s="88" t="s">
        <v>168</v>
      </c>
      <c r="AA149" s="139"/>
      <c r="AB149" s="199"/>
      <c r="AC149" s="111">
        <f t="shared" si="89"/>
        <v>0</v>
      </c>
      <c r="AD149" s="33"/>
      <c r="AE149" s="85">
        <f t="shared" si="90"/>
        <v>0</v>
      </c>
      <c r="AF149" s="33"/>
    </row>
    <row r="150" spans="2:32" s="60" customFormat="1" hidden="1">
      <c r="B150" s="19" t="s">
        <v>2</v>
      </c>
      <c r="C150" s="33" t="str">
        <f>VLOOKUP(B150,[1]Sheet1!$A:$B,2,0)</f>
        <v>MODI</v>
      </c>
      <c r="D150" s="71" t="s">
        <v>175</v>
      </c>
      <c r="E150" s="77" t="s">
        <v>176</v>
      </c>
      <c r="F150" s="17" t="s">
        <v>141</v>
      </c>
      <c r="G150" s="19" t="s">
        <v>2</v>
      </c>
      <c r="H150" s="33" t="s">
        <v>33</v>
      </c>
      <c r="I150" s="76">
        <v>2024</v>
      </c>
      <c r="J150" s="31">
        <v>4</v>
      </c>
      <c r="K150" s="42">
        <v>45589</v>
      </c>
      <c r="L150" s="80"/>
      <c r="M150" s="116">
        <v>1.76842794830924E-2</v>
      </c>
      <c r="N150" s="117">
        <v>1.7784279483092399E-2</v>
      </c>
      <c r="O150" s="117">
        <v>9.9999999999999395E-5</v>
      </c>
      <c r="P150" s="117">
        <f t="shared" si="72"/>
        <v>0</v>
      </c>
      <c r="Q150" s="125">
        <v>1</v>
      </c>
      <c r="R150" s="117">
        <f t="shared" si="62"/>
        <v>1.76842794830924E-2</v>
      </c>
      <c r="S150" s="85">
        <v>0</v>
      </c>
      <c r="T150" s="85">
        <f t="shared" si="87"/>
        <v>10824797</v>
      </c>
      <c r="U150" s="161">
        <v>26500</v>
      </c>
      <c r="V150" s="161">
        <f t="shared" si="88"/>
        <v>25417.520300000007</v>
      </c>
      <c r="W150" s="33"/>
      <c r="X150" s="33"/>
      <c r="Y150" s="89" t="s">
        <v>177</v>
      </c>
      <c r="Z150" s="88" t="s">
        <v>168</v>
      </c>
      <c r="AA150" s="139"/>
      <c r="AB150" s="199"/>
      <c r="AC150" s="111">
        <f t="shared" si="89"/>
        <v>0</v>
      </c>
      <c r="AD150" s="33"/>
      <c r="AE150" s="85">
        <f t="shared" si="90"/>
        <v>0</v>
      </c>
      <c r="AF150" s="33"/>
    </row>
    <row r="151" spans="2:32" s="60" customFormat="1" hidden="1">
      <c r="B151" s="19" t="s">
        <v>2</v>
      </c>
      <c r="C151" s="33" t="str">
        <f>VLOOKUP(B151,[1]Sheet1!$A:$B,2,0)</f>
        <v>MODI</v>
      </c>
      <c r="D151" s="71" t="s">
        <v>175</v>
      </c>
      <c r="E151" s="77" t="s">
        <v>176</v>
      </c>
      <c r="F151" s="17" t="s">
        <v>141</v>
      </c>
      <c r="G151" s="19" t="s">
        <v>2</v>
      </c>
      <c r="H151" s="33" t="s">
        <v>33</v>
      </c>
      <c r="I151" s="76">
        <v>2024</v>
      </c>
      <c r="J151" s="31">
        <v>3</v>
      </c>
      <c r="K151" s="42">
        <v>45589</v>
      </c>
      <c r="L151" s="80"/>
      <c r="M151" s="116">
        <v>1.76842794830924E-2</v>
      </c>
      <c r="N151" s="117">
        <v>1.7784279483092399E-2</v>
      </c>
      <c r="O151" s="117">
        <v>9.9999999999999395E-5</v>
      </c>
      <c r="P151" s="117">
        <f t="shared" si="72"/>
        <v>0</v>
      </c>
      <c r="Q151" s="125">
        <v>1</v>
      </c>
      <c r="R151" s="117">
        <f t="shared" si="62"/>
        <v>1.76842794830924E-2</v>
      </c>
      <c r="S151" s="85">
        <v>0</v>
      </c>
      <c r="T151" s="85">
        <f t="shared" si="87"/>
        <v>10824797</v>
      </c>
      <c r="U151" s="161">
        <v>26500</v>
      </c>
      <c r="V151" s="161">
        <f t="shared" si="88"/>
        <v>25417.520300000007</v>
      </c>
      <c r="W151" s="33"/>
      <c r="X151" s="33"/>
      <c r="Y151" s="89" t="s">
        <v>177</v>
      </c>
      <c r="Z151" s="88" t="s">
        <v>168</v>
      </c>
      <c r="AA151" s="139"/>
      <c r="AB151" s="199"/>
      <c r="AC151" s="111">
        <f t="shared" si="89"/>
        <v>0</v>
      </c>
      <c r="AD151" s="33"/>
      <c r="AE151" s="85">
        <f t="shared" si="90"/>
        <v>0</v>
      </c>
      <c r="AF151" s="33"/>
    </row>
    <row r="152" spans="2:32" s="60" customFormat="1" hidden="1">
      <c r="B152" s="19" t="s">
        <v>2</v>
      </c>
      <c r="C152" s="33" t="str">
        <f>VLOOKUP(B152,[1]Sheet1!$A:$B,2,0)</f>
        <v>MODI</v>
      </c>
      <c r="D152" s="71" t="s">
        <v>175</v>
      </c>
      <c r="E152" s="77" t="s">
        <v>176</v>
      </c>
      <c r="F152" s="17" t="s">
        <v>141</v>
      </c>
      <c r="G152" s="19" t="s">
        <v>2</v>
      </c>
      <c r="H152" s="33" t="s">
        <v>33</v>
      </c>
      <c r="I152" s="76">
        <v>2024</v>
      </c>
      <c r="J152" s="31">
        <v>2</v>
      </c>
      <c r="K152" s="42">
        <v>45589</v>
      </c>
      <c r="L152" s="80"/>
      <c r="M152" s="116">
        <v>1.76842794830924E-2</v>
      </c>
      <c r="N152" s="117">
        <v>1.7784279483092399E-2</v>
      </c>
      <c r="O152" s="117">
        <v>9.9999999999999395E-5</v>
      </c>
      <c r="P152" s="117">
        <f t="shared" si="72"/>
        <v>0</v>
      </c>
      <c r="Q152" s="125">
        <v>1</v>
      </c>
      <c r="R152" s="117">
        <f t="shared" si="62"/>
        <v>1.76842794830924E-2</v>
      </c>
      <c r="S152" s="85">
        <v>0</v>
      </c>
      <c r="T152" s="85">
        <f t="shared" si="87"/>
        <v>10824797</v>
      </c>
      <c r="U152" s="161">
        <v>26500</v>
      </c>
      <c r="V152" s="161">
        <f t="shared" si="88"/>
        <v>25417.520300000007</v>
      </c>
      <c r="W152" s="33"/>
      <c r="X152" s="33"/>
      <c r="Y152" s="89" t="s">
        <v>177</v>
      </c>
      <c r="Z152" s="88" t="s">
        <v>168</v>
      </c>
      <c r="AA152" s="139"/>
      <c r="AB152" s="199"/>
      <c r="AC152" s="111">
        <f t="shared" si="89"/>
        <v>0</v>
      </c>
      <c r="AD152" s="33"/>
      <c r="AE152" s="85">
        <f t="shared" si="90"/>
        <v>0</v>
      </c>
      <c r="AF152" s="33"/>
    </row>
    <row r="153" spans="2:32" s="60" customFormat="1" hidden="1">
      <c r="B153" s="19" t="s">
        <v>2</v>
      </c>
      <c r="C153" s="33" t="str">
        <f>VLOOKUP(B153,[1]Sheet1!$A:$B,2,0)</f>
        <v>MODI</v>
      </c>
      <c r="D153" s="71" t="s">
        <v>175</v>
      </c>
      <c r="E153" s="77" t="s">
        <v>176</v>
      </c>
      <c r="F153" s="17" t="s">
        <v>141</v>
      </c>
      <c r="G153" s="19" t="s">
        <v>2</v>
      </c>
      <c r="H153" s="33" t="s">
        <v>33</v>
      </c>
      <c r="I153" s="76">
        <v>2024</v>
      </c>
      <c r="J153" s="31">
        <v>1</v>
      </c>
      <c r="K153" s="42">
        <v>45589</v>
      </c>
      <c r="L153" s="80"/>
      <c r="M153" s="116">
        <v>1.76842794830924E-2</v>
      </c>
      <c r="N153" s="117">
        <v>1.7784279483092399E-2</v>
      </c>
      <c r="O153" s="117">
        <v>9.9999999999999395E-5</v>
      </c>
      <c r="P153" s="117">
        <f t="shared" si="72"/>
        <v>0</v>
      </c>
      <c r="Q153" s="125">
        <v>1</v>
      </c>
      <c r="R153" s="117">
        <f t="shared" si="62"/>
        <v>1.76842794830924E-2</v>
      </c>
      <c r="S153" s="85">
        <v>0</v>
      </c>
      <c r="T153" s="85">
        <f t="shared" si="87"/>
        <v>10824797</v>
      </c>
      <c r="U153" s="161">
        <v>26500</v>
      </c>
      <c r="V153" s="161">
        <f t="shared" si="88"/>
        <v>25417.520300000007</v>
      </c>
      <c r="W153" s="33"/>
      <c r="X153" s="33"/>
      <c r="Y153" s="89" t="s">
        <v>177</v>
      </c>
      <c r="Z153" s="88" t="s">
        <v>168</v>
      </c>
      <c r="AA153" s="139"/>
      <c r="AB153" s="199"/>
      <c r="AC153" s="111">
        <f t="shared" si="89"/>
        <v>0</v>
      </c>
      <c r="AD153" s="33"/>
      <c r="AE153" s="85">
        <f t="shared" si="90"/>
        <v>0</v>
      </c>
      <c r="AF153" s="33"/>
    </row>
    <row r="154" spans="2:32" s="60" customFormat="1" hidden="1">
      <c r="B154" s="19" t="s">
        <v>2</v>
      </c>
      <c r="C154" s="33" t="str">
        <f>VLOOKUP(B154,[1]Sheet1!$A:$B,2,0)</f>
        <v>MODI</v>
      </c>
      <c r="D154" s="71" t="s">
        <v>175</v>
      </c>
      <c r="E154" s="77" t="s">
        <v>176</v>
      </c>
      <c r="F154" s="17" t="s">
        <v>141</v>
      </c>
      <c r="G154" s="19" t="s">
        <v>2</v>
      </c>
      <c r="H154" s="33" t="s">
        <v>33</v>
      </c>
      <c r="I154" s="76">
        <v>2023</v>
      </c>
      <c r="J154" s="31">
        <v>12</v>
      </c>
      <c r="K154" s="42">
        <v>45589</v>
      </c>
      <c r="L154" s="80"/>
      <c r="M154" s="116">
        <v>1.76842794830924E-2</v>
      </c>
      <c r="N154" s="117">
        <v>1.7784279483092399E-2</v>
      </c>
      <c r="O154" s="117">
        <v>9.9999999999999395E-5</v>
      </c>
      <c r="P154" s="117">
        <f t="shared" si="72"/>
        <v>0</v>
      </c>
      <c r="Q154" s="125">
        <v>1</v>
      </c>
      <c r="R154" s="117">
        <f t="shared" si="62"/>
        <v>1.76842794830924E-2</v>
      </c>
      <c r="S154" s="85">
        <v>0</v>
      </c>
      <c r="T154" s="85">
        <f t="shared" si="87"/>
        <v>10824797</v>
      </c>
      <c r="U154" s="161">
        <v>26500</v>
      </c>
      <c r="V154" s="161">
        <f t="shared" si="88"/>
        <v>25417.520300000007</v>
      </c>
      <c r="W154" s="33"/>
      <c r="X154" s="33"/>
      <c r="Y154" s="89" t="s">
        <v>177</v>
      </c>
      <c r="Z154" s="88" t="s">
        <v>168</v>
      </c>
      <c r="AA154" s="139"/>
      <c r="AB154" s="199"/>
      <c r="AC154" s="111">
        <f t="shared" si="89"/>
        <v>0</v>
      </c>
      <c r="AD154" s="33"/>
      <c r="AE154" s="85">
        <f t="shared" si="90"/>
        <v>0</v>
      </c>
      <c r="AF154" s="33"/>
    </row>
    <row r="155" spans="2:32" s="60" customFormat="1" hidden="1">
      <c r="B155" s="19" t="s">
        <v>2</v>
      </c>
      <c r="C155" s="33" t="str">
        <f>VLOOKUP(B155,[1]Sheet1!$A:$B,2,0)</f>
        <v>MODI</v>
      </c>
      <c r="D155" s="71" t="s">
        <v>175</v>
      </c>
      <c r="E155" s="77" t="s">
        <v>176</v>
      </c>
      <c r="F155" s="17" t="s">
        <v>141</v>
      </c>
      <c r="G155" s="19" t="s">
        <v>2</v>
      </c>
      <c r="H155" s="33" t="s">
        <v>33</v>
      </c>
      <c r="I155" s="76">
        <v>2023</v>
      </c>
      <c r="J155" s="31">
        <v>11</v>
      </c>
      <c r="K155" s="42">
        <v>45589</v>
      </c>
      <c r="L155" s="80"/>
      <c r="M155" s="116">
        <v>1.76842794830924E-2</v>
      </c>
      <c r="N155" s="117">
        <v>1.7784279483092399E-2</v>
      </c>
      <c r="O155" s="117">
        <v>9.9999999999999395E-5</v>
      </c>
      <c r="P155" s="117">
        <f t="shared" si="72"/>
        <v>0</v>
      </c>
      <c r="Q155" s="125">
        <v>1</v>
      </c>
      <c r="R155" s="117">
        <f t="shared" si="62"/>
        <v>1.76842794830924E-2</v>
      </c>
      <c r="S155" s="85">
        <v>-20000</v>
      </c>
      <c r="T155" s="85">
        <f t="shared" si="87"/>
        <v>10824797</v>
      </c>
      <c r="U155" s="161">
        <v>26500</v>
      </c>
      <c r="V155" s="161">
        <f t="shared" si="88"/>
        <v>25417.520300000007</v>
      </c>
      <c r="W155" s="33"/>
      <c r="X155" s="33"/>
      <c r="Y155" s="89" t="s">
        <v>177</v>
      </c>
      <c r="Z155" s="88" t="s">
        <v>168</v>
      </c>
      <c r="AA155" s="139"/>
      <c r="AB155" s="199"/>
      <c r="AC155" s="111">
        <f t="shared" si="89"/>
        <v>-355.68558966184798</v>
      </c>
      <c r="AD155" s="33"/>
      <c r="AE155" s="85">
        <f t="shared" si="90"/>
        <v>-6.18</v>
      </c>
      <c r="AF155" s="33"/>
    </row>
    <row r="156" spans="2:32" s="60" customFormat="1" hidden="1">
      <c r="B156" s="19" t="s">
        <v>2</v>
      </c>
      <c r="C156" s="33" t="str">
        <f>VLOOKUP(B156,[1]Sheet1!$A:$B,2,0)</f>
        <v>MODI</v>
      </c>
      <c r="D156" s="71" t="s">
        <v>175</v>
      </c>
      <c r="E156" s="77" t="s">
        <v>176</v>
      </c>
      <c r="F156" s="17" t="s">
        <v>141</v>
      </c>
      <c r="G156" s="19" t="s">
        <v>2</v>
      </c>
      <c r="H156" s="33" t="s">
        <v>33</v>
      </c>
      <c r="I156" s="76">
        <v>2023</v>
      </c>
      <c r="J156" s="31">
        <v>10</v>
      </c>
      <c r="K156" s="42">
        <v>45589</v>
      </c>
      <c r="L156" s="80"/>
      <c r="M156" s="116">
        <v>1.76842794830924E-2</v>
      </c>
      <c r="N156" s="117">
        <v>1.7784279483092399E-2</v>
      </c>
      <c r="O156" s="117">
        <v>9.9999999999999395E-5</v>
      </c>
      <c r="P156" s="117">
        <f t="shared" si="72"/>
        <v>0</v>
      </c>
      <c r="Q156" s="125">
        <v>1</v>
      </c>
      <c r="R156" s="117">
        <f t="shared" si="62"/>
        <v>1.76842794830924E-2</v>
      </c>
      <c r="S156" s="85">
        <v>-1219000</v>
      </c>
      <c r="T156" s="85">
        <f t="shared" si="87"/>
        <v>10844797</v>
      </c>
      <c r="U156" s="161">
        <v>26500</v>
      </c>
      <c r="V156" s="161">
        <f t="shared" si="88"/>
        <v>25415.520300000007</v>
      </c>
      <c r="W156" s="33"/>
      <c r="X156" s="33"/>
      <c r="Y156" s="89" t="s">
        <v>177</v>
      </c>
      <c r="Z156" s="88" t="s">
        <v>168</v>
      </c>
      <c r="AA156" s="139"/>
      <c r="AB156" s="199"/>
      <c r="AC156" s="111">
        <f t="shared" si="89"/>
        <v>-21679.036689889635</v>
      </c>
      <c r="AD156" s="33"/>
      <c r="AE156" s="85">
        <f t="shared" si="90"/>
        <v>-376.67099999999999</v>
      </c>
      <c r="AF156" s="33"/>
    </row>
    <row r="157" spans="2:32" s="60" customFormat="1" hidden="1">
      <c r="B157" s="19" t="s">
        <v>2</v>
      </c>
      <c r="C157" s="33" t="str">
        <f>VLOOKUP(B157,[1]Sheet1!$A:$B,2,0)</f>
        <v>MODI</v>
      </c>
      <c r="D157" s="71" t="s">
        <v>175</v>
      </c>
      <c r="E157" s="77" t="s">
        <v>176</v>
      </c>
      <c r="F157" s="17" t="s">
        <v>141</v>
      </c>
      <c r="G157" s="19" t="s">
        <v>2</v>
      </c>
      <c r="H157" s="33" t="s">
        <v>33</v>
      </c>
      <c r="I157" s="76">
        <v>2023</v>
      </c>
      <c r="J157" s="31">
        <v>9</v>
      </c>
      <c r="K157" s="42">
        <v>45589</v>
      </c>
      <c r="L157" s="80"/>
      <c r="M157" s="116">
        <v>1.76842794830924E-2</v>
      </c>
      <c r="N157" s="117">
        <v>1.7784279483092399E-2</v>
      </c>
      <c r="O157" s="117">
        <v>9.9999999999999395E-5</v>
      </c>
      <c r="P157" s="117">
        <f t="shared" si="72"/>
        <v>0</v>
      </c>
      <c r="Q157" s="125">
        <v>1</v>
      </c>
      <c r="R157" s="117">
        <f t="shared" si="62"/>
        <v>1.76842794830924E-2</v>
      </c>
      <c r="S157" s="85">
        <v>2770000</v>
      </c>
      <c r="T157" s="85">
        <f t="shared" si="87"/>
        <v>12063797</v>
      </c>
      <c r="U157" s="161">
        <v>26500</v>
      </c>
      <c r="V157" s="161">
        <f t="shared" si="88"/>
        <v>25293.620300000006</v>
      </c>
      <c r="W157" s="33"/>
      <c r="X157" s="33"/>
      <c r="Y157" s="89" t="s">
        <v>177</v>
      </c>
      <c r="Z157" s="88" t="s">
        <v>168</v>
      </c>
      <c r="AA157" s="139"/>
      <c r="AB157" s="199"/>
      <c r="AC157" s="111">
        <f t="shared" si="89"/>
        <v>49262.454168165947</v>
      </c>
      <c r="AD157" s="33"/>
      <c r="AE157" s="85">
        <f t="shared" si="90"/>
        <v>855.93</v>
      </c>
      <c r="AF157" s="33"/>
    </row>
    <row r="158" spans="2:32" s="60" customFormat="1" hidden="1">
      <c r="B158" s="19" t="s">
        <v>2</v>
      </c>
      <c r="C158" s="33" t="str">
        <f>VLOOKUP(B158,[1]Sheet1!$A:$B,2,0)</f>
        <v>MODI</v>
      </c>
      <c r="D158" s="71" t="s">
        <v>175</v>
      </c>
      <c r="E158" s="77" t="s">
        <v>176</v>
      </c>
      <c r="F158" s="17" t="s">
        <v>141</v>
      </c>
      <c r="G158" s="19" t="s">
        <v>2</v>
      </c>
      <c r="H158" s="33" t="s">
        <v>33</v>
      </c>
      <c r="I158" s="76">
        <v>2023</v>
      </c>
      <c r="J158" s="31">
        <v>8</v>
      </c>
      <c r="K158" s="42">
        <v>45589</v>
      </c>
      <c r="L158" s="80"/>
      <c r="M158" s="116">
        <v>1.76842794830924E-2</v>
      </c>
      <c r="N158" s="117">
        <v>1.7784279483092399E-2</v>
      </c>
      <c r="O158" s="117">
        <v>9.9999999999999395E-5</v>
      </c>
      <c r="P158" s="117">
        <f t="shared" si="72"/>
        <v>0</v>
      </c>
      <c r="Q158" s="125">
        <v>1</v>
      </c>
      <c r="R158" s="117">
        <f t="shared" si="62"/>
        <v>1.76842794830924E-2</v>
      </c>
      <c r="S158" s="85">
        <v>5884840</v>
      </c>
      <c r="T158" s="85">
        <f t="shared" si="87"/>
        <v>9293797</v>
      </c>
      <c r="U158" s="161">
        <v>26500</v>
      </c>
      <c r="V158" s="161">
        <f t="shared" si="88"/>
        <v>25570.620300000006</v>
      </c>
      <c r="W158" s="33"/>
      <c r="X158" s="33"/>
      <c r="Y158" s="89" t="s">
        <v>177</v>
      </c>
      <c r="Z158" s="88" t="s">
        <v>168</v>
      </c>
      <c r="AA158" s="139"/>
      <c r="AB158" s="199"/>
      <c r="AC158" s="111">
        <f t="shared" si="89"/>
        <v>104657.63927328147</v>
      </c>
      <c r="AD158" s="33"/>
      <c r="AE158" s="85">
        <f t="shared" si="90"/>
        <v>1818.4155600000001</v>
      </c>
      <c r="AF158" s="33"/>
    </row>
    <row r="159" spans="2:32" s="60" customFormat="1" hidden="1">
      <c r="B159" s="19" t="s">
        <v>2</v>
      </c>
      <c r="C159" s="33" t="str">
        <f>VLOOKUP(B159,[1]Sheet1!$A:$B,2,0)</f>
        <v>MODI</v>
      </c>
      <c r="D159" s="71" t="s">
        <v>175</v>
      </c>
      <c r="E159" s="77" t="s">
        <v>176</v>
      </c>
      <c r="F159" s="17" t="s">
        <v>141</v>
      </c>
      <c r="G159" s="19" t="s">
        <v>2</v>
      </c>
      <c r="H159" s="33" t="s">
        <v>33</v>
      </c>
      <c r="I159" s="76">
        <v>2023</v>
      </c>
      <c r="J159" s="31">
        <v>7</v>
      </c>
      <c r="K159" s="42">
        <v>45589</v>
      </c>
      <c r="L159" s="80"/>
      <c r="M159" s="116">
        <v>1.76842794830924E-2</v>
      </c>
      <c r="N159" s="117">
        <v>1.7784279483092399E-2</v>
      </c>
      <c r="O159" s="117">
        <v>9.9999999999999395E-5</v>
      </c>
      <c r="P159" s="117">
        <f t="shared" si="72"/>
        <v>0</v>
      </c>
      <c r="Q159" s="125">
        <v>1</v>
      </c>
      <c r="R159" s="117">
        <f t="shared" si="62"/>
        <v>1.76842794830924E-2</v>
      </c>
      <c r="S159" s="85">
        <v>3398957</v>
      </c>
      <c r="T159" s="85">
        <f t="shared" si="87"/>
        <v>3408957</v>
      </c>
      <c r="U159" s="161">
        <v>26500</v>
      </c>
      <c r="V159" s="161">
        <f t="shared" si="88"/>
        <v>26159.104300000003</v>
      </c>
      <c r="W159" s="33"/>
      <c r="X159" s="33"/>
      <c r="Y159" s="89" t="s">
        <v>177</v>
      </c>
      <c r="Z159" s="88" t="s">
        <v>168</v>
      </c>
      <c r="AA159" s="139"/>
      <c r="AB159" s="199"/>
      <c r="AC159" s="111">
        <f t="shared" si="89"/>
        <v>60448.001239013291</v>
      </c>
      <c r="AD159" s="33"/>
      <c r="AE159" s="85">
        <f t="shared" si="90"/>
        <v>1050.2777129999999</v>
      </c>
      <c r="AF159" s="33"/>
    </row>
    <row r="160" spans="2:32" s="60" customFormat="1" hidden="1">
      <c r="B160" s="19" t="s">
        <v>2</v>
      </c>
      <c r="C160" s="33" t="str">
        <f>VLOOKUP(B160,[1]Sheet1!$A:$B,2,0)</f>
        <v>MODI</v>
      </c>
      <c r="D160" s="71" t="s">
        <v>175</v>
      </c>
      <c r="E160" s="77" t="s">
        <v>176</v>
      </c>
      <c r="F160" s="17" t="s">
        <v>141</v>
      </c>
      <c r="G160" s="19" t="s">
        <v>2</v>
      </c>
      <c r="H160" s="33" t="s">
        <v>33</v>
      </c>
      <c r="I160" s="76">
        <v>2023</v>
      </c>
      <c r="J160" s="31">
        <v>6</v>
      </c>
      <c r="K160" s="42">
        <v>45589</v>
      </c>
      <c r="L160" s="80"/>
      <c r="M160" s="116">
        <v>1.76842794830924E-2</v>
      </c>
      <c r="N160" s="117">
        <v>1.7784279483092399E-2</v>
      </c>
      <c r="O160" s="117">
        <v>9.9999999999999395E-5</v>
      </c>
      <c r="P160" s="117">
        <f t="shared" si="72"/>
        <v>0</v>
      </c>
      <c r="Q160" s="125">
        <v>1</v>
      </c>
      <c r="R160" s="117">
        <f t="shared" ref="R160:R205" si="91">Q160*M160</f>
        <v>1.76842794830924E-2</v>
      </c>
      <c r="S160" s="85">
        <v>0</v>
      </c>
      <c r="T160" s="85">
        <f t="shared" si="87"/>
        <v>10000</v>
      </c>
      <c r="U160" s="161">
        <v>26500</v>
      </c>
      <c r="V160" s="161">
        <f t="shared" si="88"/>
        <v>26499</v>
      </c>
      <c r="W160" s="33"/>
      <c r="X160" s="33"/>
      <c r="Y160" s="89" t="s">
        <v>177</v>
      </c>
      <c r="Z160" s="88" t="s">
        <v>168</v>
      </c>
      <c r="AA160" s="139"/>
      <c r="AB160" s="199"/>
      <c r="AC160" s="111">
        <f t="shared" si="89"/>
        <v>0</v>
      </c>
      <c r="AD160" s="33"/>
      <c r="AE160" s="85">
        <f t="shared" si="90"/>
        <v>0</v>
      </c>
      <c r="AF160" s="33"/>
    </row>
    <row r="161" spans="2:32" s="60" customFormat="1" hidden="1">
      <c r="B161" s="19" t="s">
        <v>2</v>
      </c>
      <c r="C161" s="33" t="str">
        <f>VLOOKUP(B161,[1]Sheet1!$A:$B,2,0)</f>
        <v>MODI</v>
      </c>
      <c r="D161" s="71" t="s">
        <v>175</v>
      </c>
      <c r="E161" s="77" t="s">
        <v>176</v>
      </c>
      <c r="F161" s="17" t="s">
        <v>141</v>
      </c>
      <c r="G161" s="19" t="s">
        <v>2</v>
      </c>
      <c r="H161" s="33" t="s">
        <v>33</v>
      </c>
      <c r="I161" s="76">
        <v>2023</v>
      </c>
      <c r="J161" s="31">
        <v>5</v>
      </c>
      <c r="K161" s="42">
        <v>45589</v>
      </c>
      <c r="L161" s="80"/>
      <c r="M161" s="116">
        <v>1.76842794830924E-2</v>
      </c>
      <c r="N161" s="117">
        <v>1.7784279483092399E-2</v>
      </c>
      <c r="O161" s="117">
        <v>9.9999999999999395E-5</v>
      </c>
      <c r="P161" s="117">
        <f t="shared" si="72"/>
        <v>0</v>
      </c>
      <c r="Q161" s="125">
        <v>1</v>
      </c>
      <c r="R161" s="117">
        <f t="shared" si="91"/>
        <v>1.76842794830924E-2</v>
      </c>
      <c r="S161" s="85">
        <v>10000</v>
      </c>
      <c r="T161" s="85">
        <f>S161</f>
        <v>10000</v>
      </c>
      <c r="U161" s="161">
        <v>26500</v>
      </c>
      <c r="V161" s="161">
        <f t="shared" si="88"/>
        <v>26499</v>
      </c>
      <c r="W161" s="33"/>
      <c r="X161" s="33"/>
      <c r="Y161" s="89" t="s">
        <v>177</v>
      </c>
      <c r="Z161" s="88" t="s">
        <v>168</v>
      </c>
      <c r="AA161" s="139"/>
      <c r="AB161" s="199"/>
      <c r="AC161" s="111">
        <f t="shared" si="89"/>
        <v>177.84279483092399</v>
      </c>
      <c r="AD161" s="33"/>
      <c r="AE161" s="85">
        <f t="shared" si="90"/>
        <v>3.09</v>
      </c>
      <c r="AF161" s="33"/>
    </row>
    <row r="162" spans="2:32" s="60" customFormat="1" ht="33" hidden="1" customHeight="1">
      <c r="B162" s="19" t="s">
        <v>2</v>
      </c>
      <c r="C162" s="33" t="str">
        <f>VLOOKUP(B162,[1]Sheet1!$A:$B,2,0)</f>
        <v>MODI</v>
      </c>
      <c r="D162" s="71" t="s">
        <v>178</v>
      </c>
      <c r="E162" s="77" t="s">
        <v>179</v>
      </c>
      <c r="F162" s="17" t="s">
        <v>141</v>
      </c>
      <c r="G162" s="19" t="s">
        <v>2</v>
      </c>
      <c r="H162" s="33" t="s">
        <v>33</v>
      </c>
      <c r="I162" s="76">
        <v>2025</v>
      </c>
      <c r="J162" s="31">
        <v>2</v>
      </c>
      <c r="K162" s="42">
        <v>45722</v>
      </c>
      <c r="L162" s="80"/>
      <c r="M162" s="173">
        <v>1.8216404139851899E-2</v>
      </c>
      <c r="N162" s="174">
        <f>M162</f>
        <v>1.8216404139851899E-2</v>
      </c>
      <c r="O162" s="174">
        <v>0</v>
      </c>
      <c r="P162" s="117">
        <f t="shared" ref="P162" si="92">L162*O162</f>
        <v>0</v>
      </c>
      <c r="Q162" s="125">
        <v>1</v>
      </c>
      <c r="R162" s="117">
        <f t="shared" ref="R162" si="93">Q162*M162</f>
        <v>1.8216404139851899E-2</v>
      </c>
      <c r="S162" s="85">
        <v>0</v>
      </c>
      <c r="T162" s="85">
        <f>S162+T163</f>
        <v>10829872</v>
      </c>
      <c r="U162" s="161">
        <v>27560</v>
      </c>
      <c r="V162" s="175">
        <v>0</v>
      </c>
      <c r="W162" s="33"/>
      <c r="X162" s="33"/>
      <c r="Y162" s="89" t="s">
        <v>180</v>
      </c>
      <c r="Z162" s="88" t="s">
        <v>168</v>
      </c>
      <c r="AA162" s="139"/>
      <c r="AB162" s="199"/>
      <c r="AC162" s="111">
        <f>N162*S162</f>
        <v>0</v>
      </c>
      <c r="AD162" s="33"/>
      <c r="AE162" s="85">
        <f>S162*Y162/1000</f>
        <v>0</v>
      </c>
      <c r="AF162" s="33"/>
    </row>
    <row r="163" spans="2:32" s="60" customFormat="1" ht="25.5" hidden="1" customHeight="1">
      <c r="B163" s="19" t="s">
        <v>2</v>
      </c>
      <c r="C163" s="33" t="str">
        <f>VLOOKUP(B163,[1]Sheet1!$A:$B,2,0)</f>
        <v>MODI</v>
      </c>
      <c r="D163" s="71" t="s">
        <v>178</v>
      </c>
      <c r="E163" s="77" t="s">
        <v>179</v>
      </c>
      <c r="F163" s="17" t="s">
        <v>141</v>
      </c>
      <c r="G163" s="19" t="s">
        <v>2</v>
      </c>
      <c r="H163" s="33" t="s">
        <v>33</v>
      </c>
      <c r="I163" s="76">
        <v>2025</v>
      </c>
      <c r="J163" s="31">
        <v>1</v>
      </c>
      <c r="K163" s="42">
        <v>45699</v>
      </c>
      <c r="L163" s="80"/>
      <c r="M163" s="173">
        <v>1.8216404139851899E-2</v>
      </c>
      <c r="N163" s="174">
        <f>M163</f>
        <v>1.8216404139851899E-2</v>
      </c>
      <c r="O163" s="174">
        <v>0</v>
      </c>
      <c r="P163" s="117">
        <f t="shared" si="72"/>
        <v>0</v>
      </c>
      <c r="Q163" s="125">
        <v>1</v>
      </c>
      <c r="R163" s="117">
        <f t="shared" si="91"/>
        <v>1.8216404139851899E-2</v>
      </c>
      <c r="S163" s="85">
        <v>0</v>
      </c>
      <c r="T163" s="85">
        <f>S163+T164</f>
        <v>10829872</v>
      </c>
      <c r="U163" s="161">
        <v>27560</v>
      </c>
      <c r="V163" s="175">
        <v>0</v>
      </c>
      <c r="W163" s="33"/>
      <c r="X163" s="33"/>
      <c r="Y163" s="89" t="s">
        <v>180</v>
      </c>
      <c r="Z163" s="88" t="s">
        <v>168</v>
      </c>
      <c r="AA163" s="139"/>
      <c r="AB163" s="199"/>
      <c r="AC163" s="111">
        <f>N163*S163</f>
        <v>0</v>
      </c>
      <c r="AD163" s="33"/>
      <c r="AE163" s="85">
        <f>S163*Y163/1000</f>
        <v>0</v>
      </c>
      <c r="AF163" s="33"/>
    </row>
    <row r="164" spans="2:32" s="60" customFormat="1" ht="19.5" hidden="1" customHeight="1">
      <c r="B164" s="19" t="s">
        <v>2</v>
      </c>
      <c r="C164" s="33" t="str">
        <f>VLOOKUP(B164,[1]Sheet1!$A:$B,2,0)</f>
        <v>MODI</v>
      </c>
      <c r="D164" s="71" t="s">
        <v>178</v>
      </c>
      <c r="E164" s="77" t="s">
        <v>179</v>
      </c>
      <c r="F164" s="17" t="s">
        <v>141</v>
      </c>
      <c r="G164" s="19" t="s">
        <v>2</v>
      </c>
      <c r="H164" s="33" t="s">
        <v>33</v>
      </c>
      <c r="I164" s="76">
        <v>2024</v>
      </c>
      <c r="J164" s="31">
        <v>12</v>
      </c>
      <c r="K164" s="42">
        <v>45660</v>
      </c>
      <c r="L164" s="80"/>
      <c r="M164" s="173">
        <v>1.8216404139851899E-2</v>
      </c>
      <c r="N164" s="174">
        <f>M164</f>
        <v>1.8216404139851899E-2</v>
      </c>
      <c r="O164" s="174">
        <v>0</v>
      </c>
      <c r="P164" s="117">
        <f t="shared" ref="P164" si="94">L164*O164</f>
        <v>0</v>
      </c>
      <c r="Q164" s="125">
        <v>1</v>
      </c>
      <c r="R164" s="117">
        <f t="shared" ref="R164" si="95">Q164*M164</f>
        <v>1.8216404139851899E-2</v>
      </c>
      <c r="S164" s="85">
        <v>0</v>
      </c>
      <c r="T164" s="85">
        <f>S164+T165</f>
        <v>10829872</v>
      </c>
      <c r="U164" s="161">
        <v>27560</v>
      </c>
      <c r="V164" s="175">
        <v>0</v>
      </c>
      <c r="W164" s="33"/>
      <c r="X164" s="33"/>
      <c r="Y164" s="89" t="s">
        <v>180</v>
      </c>
      <c r="Z164" s="88" t="s">
        <v>168</v>
      </c>
      <c r="AA164" s="139"/>
      <c r="AB164" s="199"/>
      <c r="AC164" s="111">
        <f>N164*S164</f>
        <v>0</v>
      </c>
      <c r="AD164" s="33"/>
      <c r="AE164" s="85">
        <f>S164*Y164/1000</f>
        <v>0</v>
      </c>
      <c r="AF164" s="176" t="s">
        <v>164</v>
      </c>
    </row>
    <row r="165" spans="2:32" s="60" customFormat="1" ht="19.5" hidden="1" customHeight="1">
      <c r="B165" s="19" t="s">
        <v>2</v>
      </c>
      <c r="C165" s="33" t="str">
        <f>VLOOKUP(B165,[1]Sheet1!$A:$B,2,0)</f>
        <v>MODI</v>
      </c>
      <c r="D165" s="71" t="s">
        <v>178</v>
      </c>
      <c r="E165" s="77" t="s">
        <v>179</v>
      </c>
      <c r="F165" s="17" t="s">
        <v>141</v>
      </c>
      <c r="G165" s="19" t="s">
        <v>2</v>
      </c>
      <c r="H165" s="33" t="s">
        <v>33</v>
      </c>
      <c r="I165" s="76">
        <v>2024</v>
      </c>
      <c r="J165" s="31">
        <v>11</v>
      </c>
      <c r="K165" s="42">
        <v>45632</v>
      </c>
      <c r="L165" s="80"/>
      <c r="M165" s="116">
        <v>1.8216404139851899E-2</v>
      </c>
      <c r="N165" s="117">
        <v>1.8316404139851899E-2</v>
      </c>
      <c r="O165" s="117">
        <v>9.9999999999999395E-5</v>
      </c>
      <c r="P165" s="117">
        <f t="shared" si="72"/>
        <v>0</v>
      </c>
      <c r="Q165" s="125">
        <v>1</v>
      </c>
      <c r="R165" s="117">
        <f t="shared" si="91"/>
        <v>1.8216404139851899E-2</v>
      </c>
      <c r="S165" s="85">
        <v>0</v>
      </c>
      <c r="T165" s="85">
        <f>S165+T166</f>
        <v>10829872</v>
      </c>
      <c r="U165" s="161">
        <v>27560</v>
      </c>
      <c r="V165" s="161">
        <f>U165-O165*T165</f>
        <v>26477.012800000008</v>
      </c>
      <c r="W165" s="33"/>
      <c r="X165" s="33"/>
      <c r="Y165" s="89" t="s">
        <v>180</v>
      </c>
      <c r="Z165" s="88" t="s">
        <v>168</v>
      </c>
      <c r="AA165" s="139"/>
      <c r="AB165" s="199"/>
      <c r="AC165" s="111">
        <f>N165*S165</f>
        <v>0</v>
      </c>
      <c r="AD165" s="33"/>
      <c r="AE165" s="85">
        <f>S165*Y165/1000</f>
        <v>0</v>
      </c>
      <c r="AF165" s="33"/>
    </row>
    <row r="166" spans="2:32" s="60" customFormat="1" hidden="1">
      <c r="B166" s="19" t="s">
        <v>2</v>
      </c>
      <c r="C166" s="33" t="str">
        <f>VLOOKUP(B166,[1]Sheet1!$A:$B,2,0)</f>
        <v>MODI</v>
      </c>
      <c r="D166" s="71" t="s">
        <v>178</v>
      </c>
      <c r="E166" s="77" t="s">
        <v>179</v>
      </c>
      <c r="F166" s="17" t="s">
        <v>141</v>
      </c>
      <c r="G166" s="19" t="s">
        <v>2</v>
      </c>
      <c r="H166" s="33" t="s">
        <v>33</v>
      </c>
      <c r="I166" s="76">
        <v>2024</v>
      </c>
      <c r="J166" s="31">
        <v>10</v>
      </c>
      <c r="K166" s="42">
        <v>45589</v>
      </c>
      <c r="L166" s="80"/>
      <c r="M166" s="116">
        <v>1.8216404139851899E-2</v>
      </c>
      <c r="N166" s="117">
        <v>1.8316404139851899E-2</v>
      </c>
      <c r="O166" s="117">
        <v>9.9999999999999395E-5</v>
      </c>
      <c r="P166" s="117">
        <f t="shared" si="72"/>
        <v>0</v>
      </c>
      <c r="Q166" s="125">
        <v>1</v>
      </c>
      <c r="R166" s="117">
        <f t="shared" si="91"/>
        <v>1.8216404139851899E-2</v>
      </c>
      <c r="S166" s="85">
        <v>0</v>
      </c>
      <c r="T166" s="85">
        <f t="shared" ref="T166" si="96">S166+T167</f>
        <v>10829872</v>
      </c>
      <c r="U166" s="161">
        <v>27560</v>
      </c>
      <c r="V166" s="161">
        <f t="shared" si="88"/>
        <v>26477.012800000008</v>
      </c>
      <c r="W166" s="33"/>
      <c r="X166" s="33"/>
      <c r="Y166" s="89" t="s">
        <v>180</v>
      </c>
      <c r="Z166" s="88" t="s">
        <v>168</v>
      </c>
      <c r="AA166" s="139"/>
      <c r="AB166" s="199"/>
      <c r="AC166" s="111">
        <f t="shared" si="89"/>
        <v>0</v>
      </c>
      <c r="AD166" s="33"/>
      <c r="AE166" s="85">
        <f t="shared" si="90"/>
        <v>0</v>
      </c>
      <c r="AF166" s="33"/>
    </row>
    <row r="167" spans="2:32" s="60" customFormat="1" hidden="1">
      <c r="B167" s="19" t="s">
        <v>2</v>
      </c>
      <c r="C167" s="33" t="str">
        <f>VLOOKUP(B167,[1]Sheet1!$A:$B,2,0)</f>
        <v>MODI</v>
      </c>
      <c r="D167" s="71" t="s">
        <v>178</v>
      </c>
      <c r="E167" s="77" t="s">
        <v>179</v>
      </c>
      <c r="F167" s="17" t="s">
        <v>141</v>
      </c>
      <c r="G167" s="19" t="s">
        <v>2</v>
      </c>
      <c r="H167" s="33" t="s">
        <v>33</v>
      </c>
      <c r="I167" s="76">
        <v>2024</v>
      </c>
      <c r="J167" s="31">
        <v>9</v>
      </c>
      <c r="K167" s="42">
        <v>45589</v>
      </c>
      <c r="L167" s="80"/>
      <c r="M167" s="116">
        <v>1.8216404139851899E-2</v>
      </c>
      <c r="N167" s="117">
        <v>1.8316404139851899E-2</v>
      </c>
      <c r="O167" s="117">
        <v>9.9999999999999395E-5</v>
      </c>
      <c r="P167" s="117">
        <f t="shared" si="72"/>
        <v>0</v>
      </c>
      <c r="Q167" s="125">
        <v>1</v>
      </c>
      <c r="R167" s="117">
        <f t="shared" si="91"/>
        <v>1.8216404139851899E-2</v>
      </c>
      <c r="S167" s="85">
        <v>0</v>
      </c>
      <c r="T167" s="85">
        <f t="shared" ref="T167:T182" si="97">S167+T168</f>
        <v>10829872</v>
      </c>
      <c r="U167" s="161">
        <v>27560</v>
      </c>
      <c r="V167" s="161">
        <f t="shared" si="40"/>
        <v>26477.012800000008</v>
      </c>
      <c r="W167" s="33"/>
      <c r="X167" s="33"/>
      <c r="Y167" s="89" t="s">
        <v>180</v>
      </c>
      <c r="Z167" s="88" t="s">
        <v>168</v>
      </c>
      <c r="AA167" s="139"/>
      <c r="AB167" s="199"/>
      <c r="AC167" s="111">
        <f t="shared" si="7"/>
        <v>0</v>
      </c>
      <c r="AD167" s="33"/>
      <c r="AE167" s="85">
        <f>S167*Y167/1000</f>
        <v>0</v>
      </c>
      <c r="AF167" s="33"/>
    </row>
    <row r="168" spans="2:32" s="60" customFormat="1" hidden="1">
      <c r="B168" s="19" t="s">
        <v>2</v>
      </c>
      <c r="C168" s="33" t="str">
        <f>VLOOKUP(B168,[1]Sheet1!$A:$B,2,0)</f>
        <v>MODI</v>
      </c>
      <c r="D168" s="71" t="s">
        <v>178</v>
      </c>
      <c r="E168" s="77" t="s">
        <v>179</v>
      </c>
      <c r="F168" s="17" t="s">
        <v>141</v>
      </c>
      <c r="G168" s="19" t="s">
        <v>2</v>
      </c>
      <c r="H168" s="33" t="s">
        <v>33</v>
      </c>
      <c r="I168" s="76">
        <v>2024</v>
      </c>
      <c r="J168" s="31">
        <v>8</v>
      </c>
      <c r="K168" s="42">
        <v>45589</v>
      </c>
      <c r="L168" s="80"/>
      <c r="M168" s="116">
        <v>1.8216404139851899E-2</v>
      </c>
      <c r="N168" s="117">
        <v>1.8316404139851899E-2</v>
      </c>
      <c r="O168" s="117">
        <v>9.9999999999999395E-5</v>
      </c>
      <c r="P168" s="117">
        <f t="shared" si="72"/>
        <v>0</v>
      </c>
      <c r="Q168" s="125">
        <v>1</v>
      </c>
      <c r="R168" s="117">
        <f t="shared" si="91"/>
        <v>1.8216404139851899E-2</v>
      </c>
      <c r="S168" s="85">
        <v>0</v>
      </c>
      <c r="T168" s="85">
        <f t="shared" si="97"/>
        <v>10829872</v>
      </c>
      <c r="U168" s="161">
        <v>27560</v>
      </c>
      <c r="V168" s="161">
        <f t="shared" ref="V168:V188" si="98">U168-O168*T168</f>
        <v>26477.012800000008</v>
      </c>
      <c r="W168" s="33"/>
      <c r="X168" s="33"/>
      <c r="Y168" s="89" t="s">
        <v>180</v>
      </c>
      <c r="Z168" s="88" t="s">
        <v>168</v>
      </c>
      <c r="AA168" s="139"/>
      <c r="AB168" s="199"/>
      <c r="AC168" s="111">
        <f t="shared" ref="AC168:AC188" si="99">N168*S168</f>
        <v>0</v>
      </c>
      <c r="AD168" s="33"/>
      <c r="AE168" s="85">
        <f t="shared" ref="AE168:AE188" si="100">S168*Y168/1000</f>
        <v>0</v>
      </c>
      <c r="AF168" s="33"/>
    </row>
    <row r="169" spans="2:32" s="60" customFormat="1" hidden="1">
      <c r="B169" s="19" t="s">
        <v>2</v>
      </c>
      <c r="C169" s="33" t="str">
        <f>VLOOKUP(B169,[1]Sheet1!$A:$B,2,0)</f>
        <v>MODI</v>
      </c>
      <c r="D169" s="71" t="s">
        <v>178</v>
      </c>
      <c r="E169" s="77" t="s">
        <v>179</v>
      </c>
      <c r="F169" s="17" t="s">
        <v>141</v>
      </c>
      <c r="G169" s="19" t="s">
        <v>2</v>
      </c>
      <c r="H169" s="33" t="s">
        <v>33</v>
      </c>
      <c r="I169" s="76">
        <v>2024</v>
      </c>
      <c r="J169" s="31">
        <v>7</v>
      </c>
      <c r="K169" s="42">
        <v>45589</v>
      </c>
      <c r="L169" s="80"/>
      <c r="M169" s="116">
        <v>1.8216404139851899E-2</v>
      </c>
      <c r="N169" s="117">
        <v>1.8316404139851899E-2</v>
      </c>
      <c r="O169" s="117">
        <v>9.9999999999999395E-5</v>
      </c>
      <c r="P169" s="117">
        <f t="shared" si="72"/>
        <v>0</v>
      </c>
      <c r="Q169" s="125">
        <v>1</v>
      </c>
      <c r="R169" s="117">
        <f t="shared" si="91"/>
        <v>1.8216404139851899E-2</v>
      </c>
      <c r="S169" s="85">
        <v>0</v>
      </c>
      <c r="T169" s="85">
        <f t="shared" si="97"/>
        <v>10829872</v>
      </c>
      <c r="U169" s="161">
        <v>27560</v>
      </c>
      <c r="V169" s="161">
        <f t="shared" si="98"/>
        <v>26477.012800000008</v>
      </c>
      <c r="W169" s="33"/>
      <c r="X169" s="33"/>
      <c r="Y169" s="89" t="s">
        <v>180</v>
      </c>
      <c r="Z169" s="88" t="s">
        <v>168</v>
      </c>
      <c r="AA169" s="139"/>
      <c r="AB169" s="199"/>
      <c r="AC169" s="111">
        <f t="shared" si="99"/>
        <v>0</v>
      </c>
      <c r="AD169" s="33"/>
      <c r="AE169" s="85">
        <f t="shared" si="100"/>
        <v>0</v>
      </c>
      <c r="AF169" s="33"/>
    </row>
    <row r="170" spans="2:32" s="60" customFormat="1" hidden="1">
      <c r="B170" s="19" t="s">
        <v>2</v>
      </c>
      <c r="C170" s="33" t="str">
        <f>VLOOKUP(B170,[1]Sheet1!$A:$B,2,0)</f>
        <v>MODI</v>
      </c>
      <c r="D170" s="71" t="s">
        <v>178</v>
      </c>
      <c r="E170" s="77" t="s">
        <v>179</v>
      </c>
      <c r="F170" s="17" t="s">
        <v>141</v>
      </c>
      <c r="G170" s="19" t="s">
        <v>2</v>
      </c>
      <c r="H170" s="33" t="s">
        <v>33</v>
      </c>
      <c r="I170" s="76">
        <v>2024</v>
      </c>
      <c r="J170" s="31">
        <v>6</v>
      </c>
      <c r="K170" s="42">
        <v>45589</v>
      </c>
      <c r="L170" s="80"/>
      <c r="M170" s="116">
        <v>1.8216404139851899E-2</v>
      </c>
      <c r="N170" s="117">
        <v>1.8316404139851899E-2</v>
      </c>
      <c r="O170" s="117">
        <v>9.9999999999999395E-5</v>
      </c>
      <c r="P170" s="117">
        <f t="shared" si="72"/>
        <v>0</v>
      </c>
      <c r="Q170" s="125">
        <v>1</v>
      </c>
      <c r="R170" s="117">
        <f t="shared" si="91"/>
        <v>1.8216404139851899E-2</v>
      </c>
      <c r="S170" s="85">
        <v>0</v>
      </c>
      <c r="T170" s="85">
        <f t="shared" si="97"/>
        <v>10829872</v>
      </c>
      <c r="U170" s="161">
        <v>27560</v>
      </c>
      <c r="V170" s="161">
        <f t="shared" si="98"/>
        <v>26477.012800000008</v>
      </c>
      <c r="W170" s="33"/>
      <c r="X170" s="33"/>
      <c r="Y170" s="89" t="s">
        <v>180</v>
      </c>
      <c r="Z170" s="88" t="s">
        <v>168</v>
      </c>
      <c r="AA170" s="139"/>
      <c r="AB170" s="199"/>
      <c r="AC170" s="111">
        <f t="shared" si="99"/>
        <v>0</v>
      </c>
      <c r="AD170" s="33"/>
      <c r="AE170" s="85">
        <f t="shared" si="100"/>
        <v>0</v>
      </c>
      <c r="AF170" s="33"/>
    </row>
    <row r="171" spans="2:32" s="60" customFormat="1" hidden="1">
      <c r="B171" s="19" t="s">
        <v>2</v>
      </c>
      <c r="C171" s="33" t="str">
        <f>VLOOKUP(B171,[1]Sheet1!$A:$B,2,0)</f>
        <v>MODI</v>
      </c>
      <c r="D171" s="71" t="s">
        <v>178</v>
      </c>
      <c r="E171" s="77" t="s">
        <v>179</v>
      </c>
      <c r="F171" s="17" t="s">
        <v>141</v>
      </c>
      <c r="G171" s="19" t="s">
        <v>2</v>
      </c>
      <c r="H171" s="33" t="s">
        <v>33</v>
      </c>
      <c r="I171" s="76">
        <v>2024</v>
      </c>
      <c r="J171" s="31">
        <v>5</v>
      </c>
      <c r="K171" s="42">
        <v>45589</v>
      </c>
      <c r="L171" s="80"/>
      <c r="M171" s="116">
        <v>1.8216404139851899E-2</v>
      </c>
      <c r="N171" s="117">
        <v>1.8316404139851899E-2</v>
      </c>
      <c r="O171" s="117">
        <v>9.9999999999999395E-5</v>
      </c>
      <c r="P171" s="117">
        <f t="shared" si="72"/>
        <v>0</v>
      </c>
      <c r="Q171" s="125">
        <v>1</v>
      </c>
      <c r="R171" s="117">
        <f t="shared" si="91"/>
        <v>1.8216404139851899E-2</v>
      </c>
      <c r="S171" s="85">
        <v>0</v>
      </c>
      <c r="T171" s="85">
        <f t="shared" si="97"/>
        <v>10829872</v>
      </c>
      <c r="U171" s="161">
        <v>27560</v>
      </c>
      <c r="V171" s="161">
        <f t="shared" si="98"/>
        <v>26477.012800000008</v>
      </c>
      <c r="W171" s="33"/>
      <c r="X171" s="33"/>
      <c r="Y171" s="89" t="s">
        <v>180</v>
      </c>
      <c r="Z171" s="88" t="s">
        <v>168</v>
      </c>
      <c r="AA171" s="139"/>
      <c r="AB171" s="199"/>
      <c r="AC171" s="111">
        <f t="shared" si="99"/>
        <v>0</v>
      </c>
      <c r="AD171" s="33"/>
      <c r="AE171" s="85">
        <f t="shared" si="100"/>
        <v>0</v>
      </c>
      <c r="AF171" s="33"/>
    </row>
    <row r="172" spans="2:32" s="60" customFormat="1" hidden="1">
      <c r="B172" s="19" t="s">
        <v>2</v>
      </c>
      <c r="C172" s="33" t="str">
        <f>VLOOKUP(B172,[1]Sheet1!$A:$B,2,0)</f>
        <v>MODI</v>
      </c>
      <c r="D172" s="71" t="s">
        <v>178</v>
      </c>
      <c r="E172" s="77" t="s">
        <v>179</v>
      </c>
      <c r="F172" s="17" t="s">
        <v>141</v>
      </c>
      <c r="G172" s="19" t="s">
        <v>2</v>
      </c>
      <c r="H172" s="33" t="s">
        <v>33</v>
      </c>
      <c r="I172" s="76">
        <v>2024</v>
      </c>
      <c r="J172" s="31">
        <v>4</v>
      </c>
      <c r="K172" s="42">
        <v>45589</v>
      </c>
      <c r="L172" s="80"/>
      <c r="M172" s="116">
        <v>1.8216404139851899E-2</v>
      </c>
      <c r="N172" s="117">
        <v>1.8316404139851899E-2</v>
      </c>
      <c r="O172" s="117">
        <v>9.9999999999999395E-5</v>
      </c>
      <c r="P172" s="117">
        <f t="shared" si="72"/>
        <v>0</v>
      </c>
      <c r="Q172" s="125">
        <v>1</v>
      </c>
      <c r="R172" s="117">
        <f t="shared" si="91"/>
        <v>1.8216404139851899E-2</v>
      </c>
      <c r="S172" s="85">
        <v>0</v>
      </c>
      <c r="T172" s="85">
        <f t="shared" si="97"/>
        <v>10829872</v>
      </c>
      <c r="U172" s="161">
        <v>27560</v>
      </c>
      <c r="V172" s="161">
        <f t="shared" si="98"/>
        <v>26477.012800000008</v>
      </c>
      <c r="W172" s="33"/>
      <c r="X172" s="33"/>
      <c r="Y172" s="89" t="s">
        <v>180</v>
      </c>
      <c r="Z172" s="88" t="s">
        <v>168</v>
      </c>
      <c r="AA172" s="139"/>
      <c r="AB172" s="199"/>
      <c r="AC172" s="111">
        <f t="shared" si="99"/>
        <v>0</v>
      </c>
      <c r="AD172" s="33"/>
      <c r="AE172" s="85">
        <f t="shared" si="100"/>
        <v>0</v>
      </c>
      <c r="AF172" s="33"/>
    </row>
    <row r="173" spans="2:32" s="60" customFormat="1" hidden="1">
      <c r="B173" s="19" t="s">
        <v>2</v>
      </c>
      <c r="C173" s="33" t="str">
        <f>VLOOKUP(B173,[1]Sheet1!$A:$B,2,0)</f>
        <v>MODI</v>
      </c>
      <c r="D173" s="71" t="s">
        <v>178</v>
      </c>
      <c r="E173" s="77" t="s">
        <v>179</v>
      </c>
      <c r="F173" s="17" t="s">
        <v>141</v>
      </c>
      <c r="G173" s="19" t="s">
        <v>2</v>
      </c>
      <c r="H173" s="33" t="s">
        <v>33</v>
      </c>
      <c r="I173" s="76">
        <v>2024</v>
      </c>
      <c r="J173" s="31">
        <v>3</v>
      </c>
      <c r="K173" s="42">
        <v>45589</v>
      </c>
      <c r="L173" s="80"/>
      <c r="M173" s="116">
        <v>1.8216404139851899E-2</v>
      </c>
      <c r="N173" s="117">
        <v>1.8316404139851899E-2</v>
      </c>
      <c r="O173" s="117">
        <v>9.9999999999999395E-5</v>
      </c>
      <c r="P173" s="117">
        <f t="shared" si="72"/>
        <v>0</v>
      </c>
      <c r="Q173" s="125">
        <v>1</v>
      </c>
      <c r="R173" s="117">
        <f t="shared" si="91"/>
        <v>1.8216404139851899E-2</v>
      </c>
      <c r="S173" s="85">
        <v>0</v>
      </c>
      <c r="T173" s="85">
        <f t="shared" si="97"/>
        <v>10829872</v>
      </c>
      <c r="U173" s="161">
        <v>27560</v>
      </c>
      <c r="V173" s="161">
        <f t="shared" si="98"/>
        <v>26477.012800000008</v>
      </c>
      <c r="W173" s="33"/>
      <c r="X173" s="33"/>
      <c r="Y173" s="89" t="s">
        <v>180</v>
      </c>
      <c r="Z173" s="88" t="s">
        <v>168</v>
      </c>
      <c r="AA173" s="139"/>
      <c r="AB173" s="199"/>
      <c r="AC173" s="111">
        <f t="shared" si="99"/>
        <v>0</v>
      </c>
      <c r="AD173" s="33"/>
      <c r="AE173" s="85">
        <f t="shared" si="100"/>
        <v>0</v>
      </c>
      <c r="AF173" s="33"/>
    </row>
    <row r="174" spans="2:32" s="60" customFormat="1" hidden="1">
      <c r="B174" s="19" t="s">
        <v>2</v>
      </c>
      <c r="C174" s="33" t="str">
        <f>VLOOKUP(B174,[1]Sheet1!$A:$B,2,0)</f>
        <v>MODI</v>
      </c>
      <c r="D174" s="71" t="s">
        <v>178</v>
      </c>
      <c r="E174" s="77" t="s">
        <v>179</v>
      </c>
      <c r="F174" s="17" t="s">
        <v>141</v>
      </c>
      <c r="G174" s="19" t="s">
        <v>2</v>
      </c>
      <c r="H174" s="33" t="s">
        <v>33</v>
      </c>
      <c r="I174" s="76">
        <v>2024</v>
      </c>
      <c r="J174" s="31">
        <v>2</v>
      </c>
      <c r="K174" s="42">
        <v>45589</v>
      </c>
      <c r="L174" s="80"/>
      <c r="M174" s="116">
        <v>1.8216404139851899E-2</v>
      </c>
      <c r="N174" s="117">
        <v>1.8316404139851899E-2</v>
      </c>
      <c r="O174" s="117">
        <v>9.9999999999999395E-5</v>
      </c>
      <c r="P174" s="117">
        <f t="shared" si="72"/>
        <v>0</v>
      </c>
      <c r="Q174" s="125">
        <v>1</v>
      </c>
      <c r="R174" s="117">
        <f t="shared" si="91"/>
        <v>1.8216404139851899E-2</v>
      </c>
      <c r="S174" s="85">
        <v>0</v>
      </c>
      <c r="T174" s="85">
        <f t="shared" si="97"/>
        <v>10829872</v>
      </c>
      <c r="U174" s="161">
        <v>27560</v>
      </c>
      <c r="V174" s="161">
        <f t="shared" si="98"/>
        <v>26477.012800000008</v>
      </c>
      <c r="W174" s="33"/>
      <c r="X174" s="33"/>
      <c r="Y174" s="89" t="s">
        <v>180</v>
      </c>
      <c r="Z174" s="88" t="s">
        <v>168</v>
      </c>
      <c r="AA174" s="139"/>
      <c r="AB174" s="199"/>
      <c r="AC174" s="111">
        <f t="shared" si="99"/>
        <v>0</v>
      </c>
      <c r="AD174" s="33"/>
      <c r="AE174" s="85">
        <f t="shared" si="100"/>
        <v>0</v>
      </c>
      <c r="AF174" s="33"/>
    </row>
    <row r="175" spans="2:32" s="60" customFormat="1" hidden="1">
      <c r="B175" s="19" t="s">
        <v>2</v>
      </c>
      <c r="C175" s="33" t="str">
        <f>VLOOKUP(B175,[1]Sheet1!$A:$B,2,0)</f>
        <v>MODI</v>
      </c>
      <c r="D175" s="71" t="s">
        <v>178</v>
      </c>
      <c r="E175" s="77" t="s">
        <v>179</v>
      </c>
      <c r="F175" s="17" t="s">
        <v>141</v>
      </c>
      <c r="G175" s="19" t="s">
        <v>2</v>
      </c>
      <c r="H175" s="33" t="s">
        <v>33</v>
      </c>
      <c r="I175" s="76">
        <v>2024</v>
      </c>
      <c r="J175" s="31">
        <v>1</v>
      </c>
      <c r="K175" s="42">
        <v>45589</v>
      </c>
      <c r="L175" s="80"/>
      <c r="M175" s="116">
        <v>1.8216404139851899E-2</v>
      </c>
      <c r="N175" s="117">
        <v>1.8316404139851899E-2</v>
      </c>
      <c r="O175" s="117">
        <v>9.9999999999999395E-5</v>
      </c>
      <c r="P175" s="117">
        <f t="shared" si="72"/>
        <v>0</v>
      </c>
      <c r="Q175" s="125">
        <v>1</v>
      </c>
      <c r="R175" s="117">
        <f t="shared" si="91"/>
        <v>1.8216404139851899E-2</v>
      </c>
      <c r="S175" s="85">
        <v>-108000</v>
      </c>
      <c r="T175" s="85">
        <f t="shared" si="97"/>
        <v>10829872</v>
      </c>
      <c r="U175" s="161">
        <v>27560</v>
      </c>
      <c r="V175" s="161">
        <f t="shared" si="98"/>
        <v>26477.012800000008</v>
      </c>
      <c r="W175" s="33"/>
      <c r="X175" s="33"/>
      <c r="Y175" s="89" t="s">
        <v>180</v>
      </c>
      <c r="Z175" s="88" t="s">
        <v>168</v>
      </c>
      <c r="AA175" s="139"/>
      <c r="AB175" s="199"/>
      <c r="AC175" s="111">
        <f t="shared" si="99"/>
        <v>-1978.1716471040052</v>
      </c>
      <c r="AD175" s="33"/>
      <c r="AE175" s="85">
        <f t="shared" si="100"/>
        <v>-30.455999999999996</v>
      </c>
      <c r="AF175" s="33"/>
    </row>
    <row r="176" spans="2:32" s="60" customFormat="1" hidden="1">
      <c r="B176" s="19" t="s">
        <v>2</v>
      </c>
      <c r="C176" s="33" t="str">
        <f>VLOOKUP(B176,[1]Sheet1!$A:$B,2,0)</f>
        <v>MODI</v>
      </c>
      <c r="D176" s="71" t="s">
        <v>178</v>
      </c>
      <c r="E176" s="77" t="s">
        <v>179</v>
      </c>
      <c r="F176" s="17" t="s">
        <v>141</v>
      </c>
      <c r="G176" s="19" t="s">
        <v>2</v>
      </c>
      <c r="H176" s="33" t="s">
        <v>33</v>
      </c>
      <c r="I176" s="76">
        <v>2023</v>
      </c>
      <c r="J176" s="31">
        <v>12</v>
      </c>
      <c r="K176" s="42">
        <v>45589</v>
      </c>
      <c r="L176" s="80"/>
      <c r="M176" s="116">
        <v>1.8216404139851899E-2</v>
      </c>
      <c r="N176" s="117">
        <v>1.8316404139851899E-2</v>
      </c>
      <c r="O176" s="117">
        <v>9.9999999999999395E-5</v>
      </c>
      <c r="P176" s="117">
        <f t="shared" ref="P176:P188" si="101">L176*O176</f>
        <v>0</v>
      </c>
      <c r="Q176" s="125">
        <v>1</v>
      </c>
      <c r="R176" s="117">
        <f t="shared" si="91"/>
        <v>1.8216404139851899E-2</v>
      </c>
      <c r="S176" s="85">
        <v>0</v>
      </c>
      <c r="T176" s="85">
        <f t="shared" si="97"/>
        <v>10937872</v>
      </c>
      <c r="U176" s="161">
        <v>27560</v>
      </c>
      <c r="V176" s="161">
        <f t="shared" si="98"/>
        <v>26466.212800000008</v>
      </c>
      <c r="W176" s="33"/>
      <c r="X176" s="33"/>
      <c r="Y176" s="89" t="s">
        <v>180</v>
      </c>
      <c r="Z176" s="88" t="s">
        <v>168</v>
      </c>
      <c r="AA176" s="139"/>
      <c r="AB176" s="199"/>
      <c r="AC176" s="111">
        <f t="shared" si="99"/>
        <v>0</v>
      </c>
      <c r="AD176" s="33"/>
      <c r="AE176" s="85">
        <f t="shared" si="100"/>
        <v>0</v>
      </c>
      <c r="AF176" s="33"/>
    </row>
    <row r="177" spans="2:32" s="60" customFormat="1" hidden="1">
      <c r="B177" s="19" t="s">
        <v>2</v>
      </c>
      <c r="C177" s="33" t="str">
        <f>VLOOKUP(B177,[1]Sheet1!$A:$B,2,0)</f>
        <v>MODI</v>
      </c>
      <c r="D177" s="71" t="s">
        <v>178</v>
      </c>
      <c r="E177" s="77" t="s">
        <v>179</v>
      </c>
      <c r="F177" s="17" t="s">
        <v>141</v>
      </c>
      <c r="G177" s="19" t="s">
        <v>2</v>
      </c>
      <c r="H177" s="33" t="s">
        <v>33</v>
      </c>
      <c r="I177" s="76">
        <v>2023</v>
      </c>
      <c r="J177" s="31">
        <v>11</v>
      </c>
      <c r="K177" s="42">
        <v>45589</v>
      </c>
      <c r="L177" s="80"/>
      <c r="M177" s="116">
        <v>1.8216404139851899E-2</v>
      </c>
      <c r="N177" s="117">
        <v>1.8316404139851899E-2</v>
      </c>
      <c r="O177" s="117">
        <v>9.9999999999999395E-5</v>
      </c>
      <c r="P177" s="117">
        <f t="shared" si="101"/>
        <v>0</v>
      </c>
      <c r="Q177" s="125">
        <v>1</v>
      </c>
      <c r="R177" s="117">
        <f t="shared" si="91"/>
        <v>1.8216404139851899E-2</v>
      </c>
      <c r="S177" s="85">
        <v>-810000</v>
      </c>
      <c r="T177" s="85">
        <f t="shared" si="97"/>
        <v>10937872</v>
      </c>
      <c r="U177" s="161">
        <v>27560</v>
      </c>
      <c r="V177" s="161">
        <f t="shared" si="98"/>
        <v>26466.212800000008</v>
      </c>
      <c r="W177" s="33"/>
      <c r="X177" s="33"/>
      <c r="Y177" s="89" t="s">
        <v>180</v>
      </c>
      <c r="Z177" s="88" t="s">
        <v>168</v>
      </c>
      <c r="AA177" s="139"/>
      <c r="AB177" s="199"/>
      <c r="AC177" s="111">
        <f t="shared" si="99"/>
        <v>-14836.287353280039</v>
      </c>
      <c r="AD177" s="33"/>
      <c r="AE177" s="85">
        <f t="shared" si="100"/>
        <v>-228.41999999999996</v>
      </c>
      <c r="AF177" s="33"/>
    </row>
    <row r="178" spans="2:32" s="60" customFormat="1" hidden="1">
      <c r="B178" s="19" t="s">
        <v>2</v>
      </c>
      <c r="C178" s="33" t="str">
        <f>VLOOKUP(B178,[1]Sheet1!$A:$B,2,0)</f>
        <v>MODI</v>
      </c>
      <c r="D178" s="71" t="s">
        <v>178</v>
      </c>
      <c r="E178" s="77" t="s">
        <v>179</v>
      </c>
      <c r="F178" s="17" t="s">
        <v>141</v>
      </c>
      <c r="G178" s="19" t="s">
        <v>2</v>
      </c>
      <c r="H178" s="33" t="s">
        <v>33</v>
      </c>
      <c r="I178" s="76">
        <v>2023</v>
      </c>
      <c r="J178" s="31">
        <v>10</v>
      </c>
      <c r="K178" s="42">
        <v>45589</v>
      </c>
      <c r="L178" s="80"/>
      <c r="M178" s="116">
        <v>1.8216404139851899E-2</v>
      </c>
      <c r="N178" s="117">
        <v>1.8316404139851899E-2</v>
      </c>
      <c r="O178" s="117">
        <v>9.9999999999999395E-5</v>
      </c>
      <c r="P178" s="117">
        <f t="shared" si="101"/>
        <v>0</v>
      </c>
      <c r="Q178" s="125">
        <v>1</v>
      </c>
      <c r="R178" s="117">
        <f t="shared" si="91"/>
        <v>1.8216404139851899E-2</v>
      </c>
      <c r="S178" s="85">
        <v>500000</v>
      </c>
      <c r="T178" s="85">
        <f t="shared" si="97"/>
        <v>11747872</v>
      </c>
      <c r="U178" s="161">
        <v>27560</v>
      </c>
      <c r="V178" s="161">
        <f t="shared" si="98"/>
        <v>26385.212800000008</v>
      </c>
      <c r="W178" s="33"/>
      <c r="X178" s="33"/>
      <c r="Y178" s="89" t="s">
        <v>180</v>
      </c>
      <c r="Z178" s="88" t="s">
        <v>168</v>
      </c>
      <c r="AA178" s="139"/>
      <c r="AB178" s="199"/>
      <c r="AC178" s="111">
        <f t="shared" si="99"/>
        <v>9158.2020699259501</v>
      </c>
      <c r="AD178" s="33"/>
      <c r="AE178" s="85">
        <f t="shared" si="100"/>
        <v>141</v>
      </c>
      <c r="AF178" s="33"/>
    </row>
    <row r="179" spans="2:32" s="60" customFormat="1" hidden="1">
      <c r="B179" s="19" t="s">
        <v>2</v>
      </c>
      <c r="C179" s="33" t="str">
        <f>VLOOKUP(B179,[1]Sheet1!$A:$B,2,0)</f>
        <v>MODI</v>
      </c>
      <c r="D179" s="71" t="s">
        <v>178</v>
      </c>
      <c r="E179" s="77" t="s">
        <v>179</v>
      </c>
      <c r="F179" s="17" t="s">
        <v>141</v>
      </c>
      <c r="G179" s="19" t="s">
        <v>2</v>
      </c>
      <c r="H179" s="33" t="s">
        <v>33</v>
      </c>
      <c r="I179" s="76">
        <v>2023</v>
      </c>
      <c r="J179" s="31">
        <v>9</v>
      </c>
      <c r="K179" s="42">
        <v>45589</v>
      </c>
      <c r="L179" s="80"/>
      <c r="M179" s="116">
        <v>1.8216404139851899E-2</v>
      </c>
      <c r="N179" s="117">
        <v>1.8316404139851899E-2</v>
      </c>
      <c r="O179" s="117">
        <v>9.9999999999999395E-5</v>
      </c>
      <c r="P179" s="117">
        <f t="shared" si="101"/>
        <v>0</v>
      </c>
      <c r="Q179" s="125">
        <v>1</v>
      </c>
      <c r="R179" s="117">
        <f t="shared" si="91"/>
        <v>1.8216404139851899E-2</v>
      </c>
      <c r="S179" s="85">
        <v>1740000</v>
      </c>
      <c r="T179" s="85">
        <f t="shared" si="97"/>
        <v>11247872</v>
      </c>
      <c r="U179" s="161">
        <v>27560</v>
      </c>
      <c r="V179" s="161">
        <f t="shared" si="98"/>
        <v>26435.212800000008</v>
      </c>
      <c r="W179" s="33"/>
      <c r="X179" s="33"/>
      <c r="Y179" s="89" t="s">
        <v>180</v>
      </c>
      <c r="Z179" s="88" t="s">
        <v>168</v>
      </c>
      <c r="AA179" s="139"/>
      <c r="AB179" s="199"/>
      <c r="AC179" s="111">
        <f t="shared" si="99"/>
        <v>31870.543203342302</v>
      </c>
      <c r="AD179" s="33"/>
      <c r="AE179" s="85">
        <f t="shared" si="100"/>
        <v>490.67999999999995</v>
      </c>
      <c r="AF179" s="33"/>
    </row>
    <row r="180" spans="2:32" s="60" customFormat="1" hidden="1">
      <c r="B180" s="19" t="s">
        <v>2</v>
      </c>
      <c r="C180" s="33" t="str">
        <f>VLOOKUP(B180,[1]Sheet1!$A:$B,2,0)</f>
        <v>MODI</v>
      </c>
      <c r="D180" s="71" t="s">
        <v>178</v>
      </c>
      <c r="E180" s="77" t="s">
        <v>179</v>
      </c>
      <c r="F180" s="17" t="s">
        <v>141</v>
      </c>
      <c r="G180" s="19" t="s">
        <v>2</v>
      </c>
      <c r="H180" s="33" t="s">
        <v>33</v>
      </c>
      <c r="I180" s="76">
        <v>2023</v>
      </c>
      <c r="J180" s="31">
        <v>8</v>
      </c>
      <c r="K180" s="42">
        <v>45589</v>
      </c>
      <c r="L180" s="80"/>
      <c r="M180" s="116">
        <v>1.8216404139851899E-2</v>
      </c>
      <c r="N180" s="117">
        <v>1.8316404139851899E-2</v>
      </c>
      <c r="O180" s="117">
        <v>9.9999999999999395E-5</v>
      </c>
      <c r="P180" s="117">
        <f t="shared" si="101"/>
        <v>0</v>
      </c>
      <c r="Q180" s="125">
        <v>1</v>
      </c>
      <c r="R180" s="117">
        <f t="shared" si="91"/>
        <v>1.8216404139851899E-2</v>
      </c>
      <c r="S180" s="85">
        <v>4916141</v>
      </c>
      <c r="T180" s="85">
        <f t="shared" si="97"/>
        <v>9507872</v>
      </c>
      <c r="U180" s="161">
        <v>27560</v>
      </c>
      <c r="V180" s="161">
        <f t="shared" si="98"/>
        <v>26609.212800000005</v>
      </c>
      <c r="W180" s="33"/>
      <c r="X180" s="33"/>
      <c r="Y180" s="89" t="s">
        <v>180</v>
      </c>
      <c r="Z180" s="88" t="s">
        <v>168</v>
      </c>
      <c r="AA180" s="139"/>
      <c r="AB180" s="199"/>
      <c r="AC180" s="111">
        <f t="shared" si="99"/>
        <v>90046.025364495654</v>
      </c>
      <c r="AD180" s="33"/>
      <c r="AE180" s="85">
        <f t="shared" si="100"/>
        <v>1386.3517619999998</v>
      </c>
      <c r="AF180" s="33"/>
    </row>
    <row r="181" spans="2:32" s="60" customFormat="1" hidden="1">
      <c r="B181" s="19" t="s">
        <v>2</v>
      </c>
      <c r="C181" s="33" t="str">
        <f>VLOOKUP(B181,[1]Sheet1!$A:$B,2,0)</f>
        <v>MODI</v>
      </c>
      <c r="D181" s="71" t="s">
        <v>178</v>
      </c>
      <c r="E181" s="77" t="s">
        <v>179</v>
      </c>
      <c r="F181" s="17" t="s">
        <v>141</v>
      </c>
      <c r="G181" s="19" t="s">
        <v>2</v>
      </c>
      <c r="H181" s="33" t="s">
        <v>33</v>
      </c>
      <c r="I181" s="76">
        <v>2023</v>
      </c>
      <c r="J181" s="31">
        <v>7</v>
      </c>
      <c r="K181" s="42">
        <v>45589</v>
      </c>
      <c r="L181" s="80"/>
      <c r="M181" s="116">
        <v>1.8216404139851899E-2</v>
      </c>
      <c r="N181" s="117">
        <v>1.8316404139851899E-2</v>
      </c>
      <c r="O181" s="117">
        <v>9.9999999999999395E-5</v>
      </c>
      <c r="P181" s="117">
        <f t="shared" si="101"/>
        <v>0</v>
      </c>
      <c r="Q181" s="125">
        <v>1</v>
      </c>
      <c r="R181" s="117">
        <f t="shared" si="91"/>
        <v>1.8216404139851899E-2</v>
      </c>
      <c r="S181" s="85">
        <v>2148731</v>
      </c>
      <c r="T181" s="85">
        <f t="shared" si="97"/>
        <v>4591731</v>
      </c>
      <c r="U181" s="161">
        <v>27560</v>
      </c>
      <c r="V181" s="161">
        <f t="shared" si="98"/>
        <v>27100.826900000004</v>
      </c>
      <c r="W181" s="33"/>
      <c r="X181" s="33"/>
      <c r="Y181" s="89" t="s">
        <v>180</v>
      </c>
      <c r="Z181" s="88" t="s">
        <v>168</v>
      </c>
      <c r="AA181" s="139"/>
      <c r="AB181" s="199"/>
      <c r="AC181" s="111">
        <f t="shared" si="99"/>
        <v>39357.025383828113</v>
      </c>
      <c r="AD181" s="33"/>
      <c r="AE181" s="85">
        <f t="shared" si="100"/>
        <v>605.94214199999999</v>
      </c>
      <c r="AF181" s="33"/>
    </row>
    <row r="182" spans="2:32" s="60" customFormat="1" hidden="1">
      <c r="B182" s="19" t="s">
        <v>2</v>
      </c>
      <c r="C182" s="33" t="str">
        <f>VLOOKUP(B182,[1]Sheet1!$A:$B,2,0)</f>
        <v>MODI</v>
      </c>
      <c r="D182" s="71" t="s">
        <v>178</v>
      </c>
      <c r="E182" s="77" t="s">
        <v>179</v>
      </c>
      <c r="F182" s="17" t="s">
        <v>141</v>
      </c>
      <c r="G182" s="19" t="s">
        <v>2</v>
      </c>
      <c r="H182" s="33" t="s">
        <v>33</v>
      </c>
      <c r="I182" s="76">
        <v>2023</v>
      </c>
      <c r="J182" s="31">
        <v>6</v>
      </c>
      <c r="K182" s="42">
        <v>45589</v>
      </c>
      <c r="L182" s="80"/>
      <c r="M182" s="116">
        <v>1.8216404139851899E-2</v>
      </c>
      <c r="N182" s="117">
        <v>1.8316404139851899E-2</v>
      </c>
      <c r="O182" s="117">
        <v>9.9999999999999395E-5</v>
      </c>
      <c r="P182" s="117">
        <f t="shared" si="101"/>
        <v>0</v>
      </c>
      <c r="Q182" s="125">
        <v>1</v>
      </c>
      <c r="R182" s="117">
        <f t="shared" si="91"/>
        <v>1.8216404139851899E-2</v>
      </c>
      <c r="S182" s="85">
        <v>2153000</v>
      </c>
      <c r="T182" s="85">
        <f t="shared" si="97"/>
        <v>2443000</v>
      </c>
      <c r="U182" s="161">
        <v>27560</v>
      </c>
      <c r="V182" s="161">
        <f t="shared" si="98"/>
        <v>27315.7</v>
      </c>
      <c r="W182" s="33"/>
      <c r="X182" s="33"/>
      <c r="Y182" s="89" t="s">
        <v>180</v>
      </c>
      <c r="Z182" s="88" t="s">
        <v>168</v>
      </c>
      <c r="AA182" s="139"/>
      <c r="AB182" s="199"/>
      <c r="AC182" s="111">
        <f t="shared" si="99"/>
        <v>39435.218113101138</v>
      </c>
      <c r="AD182" s="33"/>
      <c r="AE182" s="85">
        <f t="shared" si="100"/>
        <v>607.14599999999984</v>
      </c>
      <c r="AF182" s="33"/>
    </row>
    <row r="183" spans="2:32" s="60" customFormat="1" hidden="1">
      <c r="B183" s="19" t="s">
        <v>2</v>
      </c>
      <c r="C183" s="33" t="str">
        <f>VLOOKUP(B183,[1]Sheet1!$A:$B,2,0)</f>
        <v>MODI</v>
      </c>
      <c r="D183" s="71" t="s">
        <v>178</v>
      </c>
      <c r="E183" s="77" t="s">
        <v>179</v>
      </c>
      <c r="F183" s="17" t="s">
        <v>141</v>
      </c>
      <c r="G183" s="19" t="s">
        <v>2</v>
      </c>
      <c r="H183" s="33" t="s">
        <v>33</v>
      </c>
      <c r="I183" s="76">
        <v>2023</v>
      </c>
      <c r="J183" s="31">
        <v>5</v>
      </c>
      <c r="K183" s="42">
        <v>45589</v>
      </c>
      <c r="L183" s="80"/>
      <c r="M183" s="116">
        <v>1.8216404139851899E-2</v>
      </c>
      <c r="N183" s="117">
        <v>1.8316404139851899E-2</v>
      </c>
      <c r="O183" s="117">
        <v>9.9999999999999395E-5</v>
      </c>
      <c r="P183" s="117">
        <f t="shared" si="101"/>
        <v>0</v>
      </c>
      <c r="Q183" s="125">
        <v>1</v>
      </c>
      <c r="R183" s="117">
        <f t="shared" si="91"/>
        <v>1.8216404139851899E-2</v>
      </c>
      <c r="S183" s="85">
        <v>290000</v>
      </c>
      <c r="T183" s="85">
        <f>S183</f>
        <v>290000</v>
      </c>
      <c r="U183" s="161">
        <v>27560</v>
      </c>
      <c r="V183" s="161">
        <f t="shared" si="98"/>
        <v>27531</v>
      </c>
      <c r="W183" s="33" t="s">
        <v>181</v>
      </c>
      <c r="X183" s="33"/>
      <c r="Y183" s="89" t="s">
        <v>180</v>
      </c>
      <c r="Z183" s="88" t="s">
        <v>168</v>
      </c>
      <c r="AA183" s="139"/>
      <c r="AB183" s="199"/>
      <c r="AC183" s="111">
        <f t="shared" si="99"/>
        <v>5311.757200557051</v>
      </c>
      <c r="AD183" s="33"/>
      <c r="AE183" s="85">
        <f t="shared" si="100"/>
        <v>81.779999999999987</v>
      </c>
      <c r="AF183" s="33"/>
    </row>
    <row r="184" spans="2:32" s="60" customFormat="1" ht="30.75" hidden="1" customHeight="1">
      <c r="B184" s="17" t="s">
        <v>2</v>
      </c>
      <c r="C184" s="33" t="str">
        <f>VLOOKUP(B184,[1]Sheet1!$A:$B,2,0)</f>
        <v>MODI</v>
      </c>
      <c r="D184" s="71" t="s">
        <v>182</v>
      </c>
      <c r="E184" s="77" t="s">
        <v>183</v>
      </c>
      <c r="F184" s="17" t="s">
        <v>141</v>
      </c>
      <c r="G184" s="17" t="s">
        <v>2</v>
      </c>
      <c r="H184" s="33" t="s">
        <v>33</v>
      </c>
      <c r="I184" s="33">
        <v>2025</v>
      </c>
      <c r="J184" s="31">
        <v>2</v>
      </c>
      <c r="K184" s="42">
        <v>45722</v>
      </c>
      <c r="L184" s="80"/>
      <c r="M184" s="173">
        <v>3.4111308577914001E-2</v>
      </c>
      <c r="N184" s="174">
        <f>M184</f>
        <v>3.4111308577914001E-2</v>
      </c>
      <c r="O184" s="174">
        <v>0</v>
      </c>
      <c r="P184" s="117">
        <f t="shared" ref="P184" si="102">L184*O184</f>
        <v>0</v>
      </c>
      <c r="Q184" s="125">
        <v>1</v>
      </c>
      <c r="R184" s="117">
        <f t="shared" ref="R184" si="103">Q184*M184</f>
        <v>3.4111308577914001E-2</v>
      </c>
      <c r="S184" s="85">
        <v>0</v>
      </c>
      <c r="T184" s="85">
        <f>S184+T185</f>
        <v>12268104</v>
      </c>
      <c r="U184" s="161">
        <v>63600</v>
      </c>
      <c r="V184" s="175">
        <v>0</v>
      </c>
      <c r="W184" s="33" t="s">
        <v>181</v>
      </c>
      <c r="X184" s="33"/>
      <c r="Y184" s="89" t="s">
        <v>184</v>
      </c>
      <c r="Z184" s="88" t="s">
        <v>168</v>
      </c>
      <c r="AA184" s="139"/>
      <c r="AB184" s="199"/>
      <c r="AC184" s="111">
        <f>N184*S184</f>
        <v>0</v>
      </c>
      <c r="AD184" s="33"/>
      <c r="AE184" s="85">
        <f>S184*Y184/1000</f>
        <v>0</v>
      </c>
      <c r="AF184" s="33"/>
    </row>
    <row r="185" spans="2:32" s="60" customFormat="1" ht="27.75" hidden="1" customHeight="1">
      <c r="B185" s="17" t="s">
        <v>2</v>
      </c>
      <c r="C185" s="33" t="str">
        <f>VLOOKUP(B185,[1]Sheet1!$A:$B,2,0)</f>
        <v>MODI</v>
      </c>
      <c r="D185" s="71" t="s">
        <v>182</v>
      </c>
      <c r="E185" s="77" t="s">
        <v>183</v>
      </c>
      <c r="F185" s="17" t="s">
        <v>141</v>
      </c>
      <c r="G185" s="17" t="s">
        <v>2</v>
      </c>
      <c r="H185" s="33" t="s">
        <v>33</v>
      </c>
      <c r="I185" s="33">
        <v>2025</v>
      </c>
      <c r="J185" s="31">
        <v>1</v>
      </c>
      <c r="K185" s="42">
        <v>45699</v>
      </c>
      <c r="L185" s="80"/>
      <c r="M185" s="173">
        <v>3.4111308577914001E-2</v>
      </c>
      <c r="N185" s="174">
        <f>M185</f>
        <v>3.4111308577914001E-2</v>
      </c>
      <c r="O185" s="174">
        <v>0</v>
      </c>
      <c r="P185" s="117">
        <f t="shared" si="101"/>
        <v>0</v>
      </c>
      <c r="Q185" s="125">
        <v>1</v>
      </c>
      <c r="R185" s="117">
        <f t="shared" si="91"/>
        <v>3.4111308577914001E-2</v>
      </c>
      <c r="S185" s="85">
        <v>0</v>
      </c>
      <c r="T185" s="85">
        <f>S185+T186</f>
        <v>12268104</v>
      </c>
      <c r="U185" s="161">
        <v>63600</v>
      </c>
      <c r="V185" s="175">
        <v>0</v>
      </c>
      <c r="W185" s="33" t="s">
        <v>181</v>
      </c>
      <c r="X185" s="33"/>
      <c r="Y185" s="89" t="s">
        <v>184</v>
      </c>
      <c r="Z185" s="88" t="s">
        <v>168</v>
      </c>
      <c r="AA185" s="139"/>
      <c r="AB185" s="199"/>
      <c r="AC185" s="111">
        <f>N185*S185</f>
        <v>0</v>
      </c>
      <c r="AD185" s="33"/>
      <c r="AE185" s="85">
        <f>S185*Y185/1000</f>
        <v>0</v>
      </c>
      <c r="AF185" s="33"/>
    </row>
    <row r="186" spans="2:32" s="60" customFormat="1" ht="18" hidden="1" customHeight="1">
      <c r="B186" s="17" t="s">
        <v>2</v>
      </c>
      <c r="C186" s="33" t="str">
        <f>VLOOKUP(B186,[1]Sheet1!$A:$B,2,0)</f>
        <v>MODI</v>
      </c>
      <c r="D186" s="71" t="s">
        <v>182</v>
      </c>
      <c r="E186" s="77" t="s">
        <v>183</v>
      </c>
      <c r="F186" s="17" t="s">
        <v>141</v>
      </c>
      <c r="G186" s="17" t="s">
        <v>2</v>
      </c>
      <c r="H186" s="33" t="s">
        <v>33</v>
      </c>
      <c r="I186" s="33">
        <v>2024</v>
      </c>
      <c r="J186" s="31">
        <v>12</v>
      </c>
      <c r="K186" s="42">
        <v>45660</v>
      </c>
      <c r="L186" s="80"/>
      <c r="M186" s="173">
        <v>3.4111308577914001E-2</v>
      </c>
      <c r="N186" s="174">
        <f>M186</f>
        <v>3.4111308577914001E-2</v>
      </c>
      <c r="O186" s="174">
        <v>0</v>
      </c>
      <c r="P186" s="117">
        <f t="shared" ref="P186" si="104">L186*O186</f>
        <v>0</v>
      </c>
      <c r="Q186" s="125">
        <v>1</v>
      </c>
      <c r="R186" s="117">
        <f t="shared" ref="R186" si="105">Q186*M186</f>
        <v>3.4111308577914001E-2</v>
      </c>
      <c r="S186" s="85">
        <v>0</v>
      </c>
      <c r="T186" s="85">
        <f>S186+T187</f>
        <v>12268104</v>
      </c>
      <c r="U186" s="161">
        <v>63600</v>
      </c>
      <c r="V186" s="175">
        <v>0</v>
      </c>
      <c r="W186" s="33" t="s">
        <v>181</v>
      </c>
      <c r="X186" s="33"/>
      <c r="Y186" s="89" t="s">
        <v>184</v>
      </c>
      <c r="Z186" s="88" t="s">
        <v>168</v>
      </c>
      <c r="AA186" s="139"/>
      <c r="AB186" s="199"/>
      <c r="AC186" s="111">
        <f>N186*S186</f>
        <v>0</v>
      </c>
      <c r="AD186" s="33"/>
      <c r="AE186" s="85">
        <f>S186*Y186/1000</f>
        <v>0</v>
      </c>
      <c r="AF186" s="90" t="s">
        <v>164</v>
      </c>
    </row>
    <row r="187" spans="2:32" s="60" customFormat="1" ht="18" hidden="1" customHeight="1">
      <c r="B187" s="19" t="s">
        <v>2</v>
      </c>
      <c r="C187" s="33" t="str">
        <f>VLOOKUP(B187,[1]Sheet1!$A:$B,2,0)</f>
        <v>MODI</v>
      </c>
      <c r="D187" s="71" t="s">
        <v>182</v>
      </c>
      <c r="E187" s="77" t="s">
        <v>183</v>
      </c>
      <c r="F187" s="17" t="s">
        <v>141</v>
      </c>
      <c r="G187" s="19" t="s">
        <v>2</v>
      </c>
      <c r="H187" s="33" t="s">
        <v>33</v>
      </c>
      <c r="I187" s="76">
        <v>2024</v>
      </c>
      <c r="J187" s="31">
        <v>11</v>
      </c>
      <c r="K187" s="42">
        <v>45632</v>
      </c>
      <c r="L187" s="80"/>
      <c r="M187" s="116">
        <v>3.4111308577914001E-2</v>
      </c>
      <c r="N187" s="117">
        <v>3.4311308577914E-2</v>
      </c>
      <c r="O187" s="117">
        <v>1.9999999999999901E-4</v>
      </c>
      <c r="P187" s="117">
        <f t="shared" si="101"/>
        <v>0</v>
      </c>
      <c r="Q187" s="125">
        <v>1</v>
      </c>
      <c r="R187" s="117">
        <f t="shared" si="91"/>
        <v>3.4111308577914001E-2</v>
      </c>
      <c r="S187" s="85">
        <v>0</v>
      </c>
      <c r="T187" s="85">
        <f>S187+T188</f>
        <v>12268104</v>
      </c>
      <c r="U187" s="161">
        <v>63600</v>
      </c>
      <c r="V187" s="161">
        <f>U187-O187*T187</f>
        <v>61146.37920000001</v>
      </c>
      <c r="W187" s="33" t="s">
        <v>181</v>
      </c>
      <c r="X187" s="33"/>
      <c r="Y187" s="89" t="s">
        <v>184</v>
      </c>
      <c r="Z187" s="88" t="s">
        <v>168</v>
      </c>
      <c r="AA187" s="139"/>
      <c r="AB187" s="199"/>
      <c r="AC187" s="111">
        <f>N187*S187</f>
        <v>0</v>
      </c>
      <c r="AD187" s="33"/>
      <c r="AE187" s="85">
        <f>S187*Y187/1000</f>
        <v>0</v>
      </c>
      <c r="AF187" s="33"/>
    </row>
    <row r="188" spans="2:32" s="60" customFormat="1" hidden="1">
      <c r="B188" s="19" t="s">
        <v>2</v>
      </c>
      <c r="C188" s="33" t="str">
        <f>VLOOKUP(B188,[1]Sheet1!$A:$B,2,0)</f>
        <v>MODI</v>
      </c>
      <c r="D188" s="71" t="s">
        <v>182</v>
      </c>
      <c r="E188" s="77" t="s">
        <v>183</v>
      </c>
      <c r="F188" s="17" t="s">
        <v>141</v>
      </c>
      <c r="G188" s="19" t="s">
        <v>2</v>
      </c>
      <c r="H188" s="33" t="s">
        <v>33</v>
      </c>
      <c r="I188" s="76">
        <v>2024</v>
      </c>
      <c r="J188" s="31">
        <v>10</v>
      </c>
      <c r="K188" s="42">
        <v>45589</v>
      </c>
      <c r="L188" s="80"/>
      <c r="M188" s="116">
        <v>3.4111308577914001E-2</v>
      </c>
      <c r="N188" s="117">
        <v>3.4311308577914E-2</v>
      </c>
      <c r="O188" s="117">
        <v>1.9999999999999901E-4</v>
      </c>
      <c r="P188" s="117">
        <f t="shared" si="101"/>
        <v>0</v>
      </c>
      <c r="Q188" s="125">
        <v>1</v>
      </c>
      <c r="R188" s="117">
        <f t="shared" si="91"/>
        <v>3.4111308577914001E-2</v>
      </c>
      <c r="S188" s="85">
        <v>0</v>
      </c>
      <c r="T188" s="85">
        <f t="shared" ref="T188" si="106">S188+T189</f>
        <v>12268104</v>
      </c>
      <c r="U188" s="161">
        <v>63600</v>
      </c>
      <c r="V188" s="161">
        <f t="shared" si="98"/>
        <v>61146.37920000001</v>
      </c>
      <c r="W188" s="33" t="s">
        <v>181</v>
      </c>
      <c r="X188" s="33"/>
      <c r="Y188" s="89" t="s">
        <v>184</v>
      </c>
      <c r="Z188" s="88" t="s">
        <v>168</v>
      </c>
      <c r="AA188" s="139"/>
      <c r="AB188" s="199"/>
      <c r="AC188" s="111">
        <f t="shared" si="99"/>
        <v>0</v>
      </c>
      <c r="AD188" s="33"/>
      <c r="AE188" s="85">
        <f t="shared" si="100"/>
        <v>0</v>
      </c>
      <c r="AF188" s="33"/>
    </row>
    <row r="189" spans="2:32" s="60" customFormat="1" hidden="1">
      <c r="B189" s="19" t="s">
        <v>2</v>
      </c>
      <c r="C189" s="33" t="str">
        <f>VLOOKUP(B189,[1]Sheet1!$A:$B,2,0)</f>
        <v>MODI</v>
      </c>
      <c r="D189" s="71" t="s">
        <v>182</v>
      </c>
      <c r="E189" s="77" t="s">
        <v>183</v>
      </c>
      <c r="F189" s="17" t="s">
        <v>141</v>
      </c>
      <c r="G189" s="19" t="s">
        <v>2</v>
      </c>
      <c r="H189" s="33" t="s">
        <v>33</v>
      </c>
      <c r="I189" s="76">
        <v>2024</v>
      </c>
      <c r="J189" s="31">
        <v>9</v>
      </c>
      <c r="K189" s="42">
        <v>45589</v>
      </c>
      <c r="L189" s="80"/>
      <c r="M189" s="116">
        <v>3.4111308577914001E-2</v>
      </c>
      <c r="N189" s="117">
        <v>3.4311308577914E-2</v>
      </c>
      <c r="O189" s="117">
        <v>1.9999999999999901E-4</v>
      </c>
      <c r="P189" s="117">
        <f t="shared" ref="P189:P205" si="107">L189*O189</f>
        <v>0</v>
      </c>
      <c r="Q189" s="125">
        <v>1</v>
      </c>
      <c r="R189" s="117">
        <f t="shared" si="91"/>
        <v>3.4111308577914001E-2</v>
      </c>
      <c r="S189" s="85">
        <v>0</v>
      </c>
      <c r="T189" s="85">
        <f t="shared" ref="T189:T204" si="108">S189+T190</f>
        <v>12268104</v>
      </c>
      <c r="U189" s="161">
        <v>63600</v>
      </c>
      <c r="V189" s="161">
        <f t="shared" si="40"/>
        <v>61146.37920000001</v>
      </c>
      <c r="W189" s="33" t="s">
        <v>181</v>
      </c>
      <c r="X189" s="33"/>
      <c r="Y189" s="89" t="s">
        <v>184</v>
      </c>
      <c r="Z189" s="88" t="s">
        <v>168</v>
      </c>
      <c r="AA189" s="139"/>
      <c r="AB189" s="199"/>
      <c r="AC189" s="111">
        <f t="shared" si="7"/>
        <v>0</v>
      </c>
      <c r="AD189" s="33"/>
      <c r="AE189" s="85">
        <f>S189*Y189/1000</f>
        <v>0</v>
      </c>
      <c r="AF189" s="33"/>
    </row>
    <row r="190" spans="2:32" s="60" customFormat="1" hidden="1">
      <c r="B190" s="19" t="s">
        <v>2</v>
      </c>
      <c r="C190" s="33" t="str">
        <f>VLOOKUP(B190,[1]Sheet1!$A:$B,2,0)</f>
        <v>MODI</v>
      </c>
      <c r="D190" s="71" t="s">
        <v>182</v>
      </c>
      <c r="E190" s="77" t="s">
        <v>183</v>
      </c>
      <c r="F190" s="17" t="s">
        <v>141</v>
      </c>
      <c r="G190" s="19" t="s">
        <v>2</v>
      </c>
      <c r="H190" s="33" t="s">
        <v>33</v>
      </c>
      <c r="I190" s="76">
        <v>2024</v>
      </c>
      <c r="J190" s="31">
        <v>8</v>
      </c>
      <c r="K190" s="42">
        <v>45589</v>
      </c>
      <c r="L190" s="80"/>
      <c r="M190" s="116">
        <v>3.4111308577914001E-2</v>
      </c>
      <c r="N190" s="117">
        <v>3.4311308577914E-2</v>
      </c>
      <c r="O190" s="117">
        <v>1.9999999999999901E-4</v>
      </c>
      <c r="P190" s="117">
        <f t="shared" si="107"/>
        <v>0</v>
      </c>
      <c r="Q190" s="125">
        <v>1</v>
      </c>
      <c r="R190" s="117">
        <f t="shared" si="91"/>
        <v>3.4111308577914001E-2</v>
      </c>
      <c r="S190" s="85">
        <v>0</v>
      </c>
      <c r="T190" s="85">
        <f t="shared" si="108"/>
        <v>12268104</v>
      </c>
      <c r="U190" s="161">
        <v>63600</v>
      </c>
      <c r="V190" s="161">
        <f t="shared" ref="V190:V205" si="109">U190-O190*T190</f>
        <v>61146.37920000001</v>
      </c>
      <c r="W190" s="33" t="s">
        <v>181</v>
      </c>
      <c r="X190" s="33"/>
      <c r="Y190" s="89" t="s">
        <v>184</v>
      </c>
      <c r="Z190" s="88" t="s">
        <v>168</v>
      </c>
      <c r="AA190" s="139"/>
      <c r="AB190" s="199"/>
      <c r="AC190" s="111">
        <f t="shared" ref="AC190:AC205" si="110">N190*S190</f>
        <v>0</v>
      </c>
      <c r="AD190" s="33"/>
      <c r="AE190" s="85">
        <f t="shared" ref="AE190:AE205" si="111">S190*Y190/1000</f>
        <v>0</v>
      </c>
      <c r="AF190" s="33"/>
    </row>
    <row r="191" spans="2:32" s="60" customFormat="1" hidden="1">
      <c r="B191" s="19" t="s">
        <v>2</v>
      </c>
      <c r="C191" s="33" t="str">
        <f>VLOOKUP(B191,[1]Sheet1!$A:$B,2,0)</f>
        <v>MODI</v>
      </c>
      <c r="D191" s="71" t="s">
        <v>182</v>
      </c>
      <c r="E191" s="77" t="s">
        <v>183</v>
      </c>
      <c r="F191" s="17" t="s">
        <v>141</v>
      </c>
      <c r="G191" s="19" t="s">
        <v>2</v>
      </c>
      <c r="H191" s="33" t="s">
        <v>33</v>
      </c>
      <c r="I191" s="76">
        <v>2024</v>
      </c>
      <c r="J191" s="31">
        <v>7</v>
      </c>
      <c r="K191" s="42">
        <v>45589</v>
      </c>
      <c r="L191" s="80"/>
      <c r="M191" s="116">
        <v>3.4111308577914001E-2</v>
      </c>
      <c r="N191" s="117">
        <v>3.4311308577914E-2</v>
      </c>
      <c r="O191" s="117">
        <v>1.9999999999999901E-4</v>
      </c>
      <c r="P191" s="117">
        <f t="shared" si="107"/>
        <v>0</v>
      </c>
      <c r="Q191" s="125">
        <v>1</v>
      </c>
      <c r="R191" s="117">
        <f t="shared" si="91"/>
        <v>3.4111308577914001E-2</v>
      </c>
      <c r="S191" s="85">
        <v>0</v>
      </c>
      <c r="T191" s="85">
        <f t="shared" si="108"/>
        <v>12268104</v>
      </c>
      <c r="U191" s="161">
        <v>63600</v>
      </c>
      <c r="V191" s="161">
        <f t="shared" si="109"/>
        <v>61146.37920000001</v>
      </c>
      <c r="W191" s="33" t="s">
        <v>181</v>
      </c>
      <c r="X191" s="33"/>
      <c r="Y191" s="89" t="s">
        <v>184</v>
      </c>
      <c r="Z191" s="88" t="s">
        <v>168</v>
      </c>
      <c r="AA191" s="139"/>
      <c r="AB191" s="199"/>
      <c r="AC191" s="111">
        <f t="shared" si="110"/>
        <v>0</v>
      </c>
      <c r="AD191" s="33"/>
      <c r="AE191" s="85">
        <f t="shared" si="111"/>
        <v>0</v>
      </c>
      <c r="AF191" s="33"/>
    </row>
    <row r="192" spans="2:32" s="60" customFormat="1" hidden="1">
      <c r="B192" s="19" t="s">
        <v>2</v>
      </c>
      <c r="C192" s="33" t="str">
        <f>VLOOKUP(B192,[1]Sheet1!$A:$B,2,0)</f>
        <v>MODI</v>
      </c>
      <c r="D192" s="71" t="s">
        <v>182</v>
      </c>
      <c r="E192" s="77" t="s">
        <v>183</v>
      </c>
      <c r="F192" s="17" t="s">
        <v>141</v>
      </c>
      <c r="G192" s="19" t="s">
        <v>2</v>
      </c>
      <c r="H192" s="33" t="s">
        <v>33</v>
      </c>
      <c r="I192" s="76">
        <v>2024</v>
      </c>
      <c r="J192" s="31">
        <v>6</v>
      </c>
      <c r="K192" s="42">
        <v>45589</v>
      </c>
      <c r="L192" s="80"/>
      <c r="M192" s="116">
        <v>3.4111308577914001E-2</v>
      </c>
      <c r="N192" s="117">
        <v>3.4311308577914E-2</v>
      </c>
      <c r="O192" s="117">
        <v>1.9999999999999901E-4</v>
      </c>
      <c r="P192" s="117">
        <f t="shared" si="107"/>
        <v>0</v>
      </c>
      <c r="Q192" s="125">
        <v>1</v>
      </c>
      <c r="R192" s="117">
        <f t="shared" si="91"/>
        <v>3.4111308577914001E-2</v>
      </c>
      <c r="S192" s="85">
        <v>0</v>
      </c>
      <c r="T192" s="85">
        <f t="shared" si="108"/>
        <v>12268104</v>
      </c>
      <c r="U192" s="161">
        <v>63600</v>
      </c>
      <c r="V192" s="161">
        <f t="shared" si="109"/>
        <v>61146.37920000001</v>
      </c>
      <c r="W192" s="33" t="s">
        <v>181</v>
      </c>
      <c r="X192" s="33"/>
      <c r="Y192" s="89" t="s">
        <v>184</v>
      </c>
      <c r="Z192" s="88" t="s">
        <v>168</v>
      </c>
      <c r="AA192" s="139"/>
      <c r="AB192" s="199"/>
      <c r="AC192" s="111">
        <f t="shared" si="110"/>
        <v>0</v>
      </c>
      <c r="AD192" s="33"/>
      <c r="AE192" s="85">
        <f t="shared" si="111"/>
        <v>0</v>
      </c>
      <c r="AF192" s="33"/>
    </row>
    <row r="193" spans="1:32" s="60" customFormat="1" hidden="1">
      <c r="B193" s="19" t="s">
        <v>2</v>
      </c>
      <c r="C193" s="33" t="str">
        <f>VLOOKUP(B193,[1]Sheet1!$A:$B,2,0)</f>
        <v>MODI</v>
      </c>
      <c r="D193" s="71" t="s">
        <v>182</v>
      </c>
      <c r="E193" s="77" t="s">
        <v>183</v>
      </c>
      <c r="F193" s="17" t="s">
        <v>141</v>
      </c>
      <c r="G193" s="19" t="s">
        <v>2</v>
      </c>
      <c r="H193" s="33" t="s">
        <v>33</v>
      </c>
      <c r="I193" s="76">
        <v>2024</v>
      </c>
      <c r="J193" s="31">
        <v>5</v>
      </c>
      <c r="K193" s="42">
        <v>45589</v>
      </c>
      <c r="L193" s="80"/>
      <c r="M193" s="116">
        <v>3.4111308577914001E-2</v>
      </c>
      <c r="N193" s="117">
        <v>3.4311308577914E-2</v>
      </c>
      <c r="O193" s="117">
        <v>1.9999999999999901E-4</v>
      </c>
      <c r="P193" s="117">
        <f t="shared" si="107"/>
        <v>0</v>
      </c>
      <c r="Q193" s="125">
        <v>1</v>
      </c>
      <c r="R193" s="117">
        <f t="shared" si="91"/>
        <v>3.4111308577914001E-2</v>
      </c>
      <c r="S193" s="85">
        <v>0</v>
      </c>
      <c r="T193" s="85">
        <f t="shared" si="108"/>
        <v>12268104</v>
      </c>
      <c r="U193" s="161">
        <v>63600</v>
      </c>
      <c r="V193" s="161">
        <f t="shared" si="109"/>
        <v>61146.37920000001</v>
      </c>
      <c r="W193" s="33" t="s">
        <v>181</v>
      </c>
      <c r="X193" s="33"/>
      <c r="Y193" s="89" t="s">
        <v>184</v>
      </c>
      <c r="Z193" s="88" t="s">
        <v>168</v>
      </c>
      <c r="AA193" s="139"/>
      <c r="AB193" s="199"/>
      <c r="AC193" s="111">
        <f t="shared" si="110"/>
        <v>0</v>
      </c>
      <c r="AD193" s="33"/>
      <c r="AE193" s="85">
        <f t="shared" si="111"/>
        <v>0</v>
      </c>
      <c r="AF193" s="33"/>
    </row>
    <row r="194" spans="1:32" s="60" customFormat="1" hidden="1">
      <c r="B194" s="19" t="s">
        <v>2</v>
      </c>
      <c r="C194" s="33" t="str">
        <f>VLOOKUP(B194,[1]Sheet1!$A:$B,2,0)</f>
        <v>MODI</v>
      </c>
      <c r="D194" s="71" t="s">
        <v>182</v>
      </c>
      <c r="E194" s="77" t="s">
        <v>183</v>
      </c>
      <c r="F194" s="17" t="s">
        <v>141</v>
      </c>
      <c r="G194" s="19" t="s">
        <v>2</v>
      </c>
      <c r="H194" s="33" t="s">
        <v>33</v>
      </c>
      <c r="I194" s="76">
        <v>2024</v>
      </c>
      <c r="J194" s="31">
        <v>4</v>
      </c>
      <c r="K194" s="42">
        <v>45589</v>
      </c>
      <c r="L194" s="80"/>
      <c r="M194" s="116">
        <v>3.4111308577914001E-2</v>
      </c>
      <c r="N194" s="117">
        <v>3.4311308577914E-2</v>
      </c>
      <c r="O194" s="117">
        <v>1.9999999999999901E-4</v>
      </c>
      <c r="P194" s="117">
        <f t="shared" si="107"/>
        <v>0</v>
      </c>
      <c r="Q194" s="125">
        <v>1</v>
      </c>
      <c r="R194" s="117">
        <f t="shared" si="91"/>
        <v>3.4111308577914001E-2</v>
      </c>
      <c r="S194" s="85">
        <v>0</v>
      </c>
      <c r="T194" s="85">
        <f t="shared" si="108"/>
        <v>12268104</v>
      </c>
      <c r="U194" s="161">
        <v>63600</v>
      </c>
      <c r="V194" s="161">
        <f t="shared" si="109"/>
        <v>61146.37920000001</v>
      </c>
      <c r="W194" s="33" t="s">
        <v>181</v>
      </c>
      <c r="X194" s="33"/>
      <c r="Y194" s="89" t="s">
        <v>184</v>
      </c>
      <c r="Z194" s="88" t="s">
        <v>168</v>
      </c>
      <c r="AA194" s="139"/>
      <c r="AB194" s="199"/>
      <c r="AC194" s="111">
        <f t="shared" si="110"/>
        <v>0</v>
      </c>
      <c r="AD194" s="33"/>
      <c r="AE194" s="85">
        <f t="shared" si="111"/>
        <v>0</v>
      </c>
      <c r="AF194" s="33"/>
    </row>
    <row r="195" spans="1:32" s="60" customFormat="1" hidden="1">
      <c r="B195" s="19" t="s">
        <v>2</v>
      </c>
      <c r="C195" s="33" t="str">
        <f>VLOOKUP(B195,[1]Sheet1!$A:$B,2,0)</f>
        <v>MODI</v>
      </c>
      <c r="D195" s="71" t="s">
        <v>182</v>
      </c>
      <c r="E195" s="77" t="s">
        <v>183</v>
      </c>
      <c r="F195" s="17" t="s">
        <v>141</v>
      </c>
      <c r="G195" s="19" t="s">
        <v>2</v>
      </c>
      <c r="H195" s="33" t="s">
        <v>33</v>
      </c>
      <c r="I195" s="76">
        <v>2024</v>
      </c>
      <c r="J195" s="31">
        <v>3</v>
      </c>
      <c r="K195" s="42">
        <v>45589</v>
      </c>
      <c r="L195" s="80"/>
      <c r="M195" s="116">
        <v>3.4111308577914001E-2</v>
      </c>
      <c r="N195" s="117">
        <v>3.4311308577914E-2</v>
      </c>
      <c r="O195" s="117">
        <v>1.9999999999999901E-4</v>
      </c>
      <c r="P195" s="117">
        <f t="shared" si="107"/>
        <v>0</v>
      </c>
      <c r="Q195" s="125">
        <v>1</v>
      </c>
      <c r="R195" s="117">
        <f t="shared" si="91"/>
        <v>3.4111308577914001E-2</v>
      </c>
      <c r="S195" s="85">
        <v>0</v>
      </c>
      <c r="T195" s="85">
        <f t="shared" si="108"/>
        <v>12268104</v>
      </c>
      <c r="U195" s="161">
        <v>63600</v>
      </c>
      <c r="V195" s="161">
        <f t="shared" si="109"/>
        <v>61146.37920000001</v>
      </c>
      <c r="W195" s="33" t="s">
        <v>181</v>
      </c>
      <c r="X195" s="33"/>
      <c r="Y195" s="89" t="s">
        <v>184</v>
      </c>
      <c r="Z195" s="88" t="s">
        <v>168</v>
      </c>
      <c r="AA195" s="139"/>
      <c r="AB195" s="199"/>
      <c r="AC195" s="111">
        <f t="shared" si="110"/>
        <v>0</v>
      </c>
      <c r="AD195" s="33"/>
      <c r="AE195" s="85">
        <f t="shared" si="111"/>
        <v>0</v>
      </c>
      <c r="AF195" s="33"/>
    </row>
    <row r="196" spans="1:32" s="60" customFormat="1" hidden="1">
      <c r="B196" s="19" t="s">
        <v>2</v>
      </c>
      <c r="C196" s="33" t="str">
        <f>VLOOKUP(B196,[1]Sheet1!$A:$B,2,0)</f>
        <v>MODI</v>
      </c>
      <c r="D196" s="71" t="s">
        <v>182</v>
      </c>
      <c r="E196" s="77" t="s">
        <v>183</v>
      </c>
      <c r="F196" s="17" t="s">
        <v>141</v>
      </c>
      <c r="G196" s="19" t="s">
        <v>2</v>
      </c>
      <c r="H196" s="33" t="s">
        <v>33</v>
      </c>
      <c r="I196" s="76">
        <v>2024</v>
      </c>
      <c r="J196" s="31">
        <v>2</v>
      </c>
      <c r="K196" s="42">
        <v>45589</v>
      </c>
      <c r="L196" s="80"/>
      <c r="M196" s="116">
        <v>3.4111308577914001E-2</v>
      </c>
      <c r="N196" s="117">
        <v>3.4311308577914E-2</v>
      </c>
      <c r="O196" s="117">
        <v>1.9999999999999901E-4</v>
      </c>
      <c r="P196" s="117">
        <f t="shared" si="107"/>
        <v>0</v>
      </c>
      <c r="Q196" s="125">
        <v>1</v>
      </c>
      <c r="R196" s="117">
        <f t="shared" si="91"/>
        <v>3.4111308577914001E-2</v>
      </c>
      <c r="S196" s="85">
        <v>0</v>
      </c>
      <c r="T196" s="85">
        <f t="shared" si="108"/>
        <v>12268104</v>
      </c>
      <c r="U196" s="161">
        <v>63600</v>
      </c>
      <c r="V196" s="161">
        <f t="shared" si="109"/>
        <v>61146.37920000001</v>
      </c>
      <c r="W196" s="33" t="s">
        <v>181</v>
      </c>
      <c r="X196" s="33"/>
      <c r="Y196" s="89" t="s">
        <v>184</v>
      </c>
      <c r="Z196" s="88" t="s">
        <v>168</v>
      </c>
      <c r="AA196" s="139"/>
      <c r="AB196" s="199"/>
      <c r="AC196" s="111">
        <f t="shared" si="110"/>
        <v>0</v>
      </c>
      <c r="AD196" s="33"/>
      <c r="AE196" s="85">
        <f t="shared" si="111"/>
        <v>0</v>
      </c>
      <c r="AF196" s="33"/>
    </row>
    <row r="197" spans="1:32" s="60" customFormat="1" hidden="1">
      <c r="B197" s="19" t="s">
        <v>2</v>
      </c>
      <c r="C197" s="33" t="str">
        <f>VLOOKUP(B197,[1]Sheet1!$A:$B,2,0)</f>
        <v>MODI</v>
      </c>
      <c r="D197" s="71" t="s">
        <v>182</v>
      </c>
      <c r="E197" s="77" t="s">
        <v>183</v>
      </c>
      <c r="F197" s="17" t="s">
        <v>141</v>
      </c>
      <c r="G197" s="19" t="s">
        <v>2</v>
      </c>
      <c r="H197" s="33" t="s">
        <v>33</v>
      </c>
      <c r="I197" s="76">
        <v>2024</v>
      </c>
      <c r="J197" s="31">
        <v>1</v>
      </c>
      <c r="K197" s="42">
        <v>45589</v>
      </c>
      <c r="L197" s="80"/>
      <c r="M197" s="116">
        <v>3.4111308577914001E-2</v>
      </c>
      <c r="N197" s="117">
        <v>3.4311308577914E-2</v>
      </c>
      <c r="O197" s="117">
        <v>1.9999999999999901E-4</v>
      </c>
      <c r="P197" s="117">
        <f t="shared" si="107"/>
        <v>0</v>
      </c>
      <c r="Q197" s="125">
        <v>1</v>
      </c>
      <c r="R197" s="117">
        <f t="shared" si="91"/>
        <v>3.4111308577914001E-2</v>
      </c>
      <c r="S197" s="85">
        <v>0</v>
      </c>
      <c r="T197" s="85">
        <f t="shared" si="108"/>
        <v>12268104</v>
      </c>
      <c r="U197" s="161">
        <v>63600</v>
      </c>
      <c r="V197" s="161">
        <f t="shared" si="109"/>
        <v>61146.37920000001</v>
      </c>
      <c r="W197" s="33" t="s">
        <v>181</v>
      </c>
      <c r="X197" s="33"/>
      <c r="Y197" s="89" t="s">
        <v>184</v>
      </c>
      <c r="Z197" s="88" t="s">
        <v>168</v>
      </c>
      <c r="AA197" s="139"/>
      <c r="AB197" s="199"/>
      <c r="AC197" s="111">
        <f t="shared" si="110"/>
        <v>0</v>
      </c>
      <c r="AD197" s="33"/>
      <c r="AE197" s="85">
        <f t="shared" si="111"/>
        <v>0</v>
      </c>
      <c r="AF197" s="33"/>
    </row>
    <row r="198" spans="1:32" s="60" customFormat="1" hidden="1">
      <c r="B198" s="19" t="s">
        <v>2</v>
      </c>
      <c r="C198" s="33" t="str">
        <f>VLOOKUP(B198,[1]Sheet1!$A:$B,2,0)</f>
        <v>MODI</v>
      </c>
      <c r="D198" s="71" t="s">
        <v>182</v>
      </c>
      <c r="E198" s="77" t="s">
        <v>183</v>
      </c>
      <c r="F198" s="17" t="s">
        <v>141</v>
      </c>
      <c r="G198" s="19" t="s">
        <v>2</v>
      </c>
      <c r="H198" s="33" t="s">
        <v>33</v>
      </c>
      <c r="I198" s="76">
        <v>2023</v>
      </c>
      <c r="J198" s="31">
        <v>12</v>
      </c>
      <c r="K198" s="42">
        <v>45589</v>
      </c>
      <c r="L198" s="80"/>
      <c r="M198" s="116">
        <v>3.4111308577914001E-2</v>
      </c>
      <c r="N198" s="117">
        <v>3.4311308577914E-2</v>
      </c>
      <c r="O198" s="117">
        <v>1.9999999999999901E-4</v>
      </c>
      <c r="P198" s="117">
        <f t="shared" si="107"/>
        <v>0</v>
      </c>
      <c r="Q198" s="125">
        <v>1</v>
      </c>
      <c r="R198" s="117">
        <f t="shared" si="91"/>
        <v>3.4111308577914001E-2</v>
      </c>
      <c r="S198" s="85">
        <v>0</v>
      </c>
      <c r="T198" s="85">
        <f t="shared" si="108"/>
        <v>12268104</v>
      </c>
      <c r="U198" s="161">
        <v>63600</v>
      </c>
      <c r="V198" s="161">
        <f t="shared" si="109"/>
        <v>61146.37920000001</v>
      </c>
      <c r="W198" s="33" t="s">
        <v>181</v>
      </c>
      <c r="X198" s="33"/>
      <c r="Y198" s="89" t="s">
        <v>184</v>
      </c>
      <c r="Z198" s="88" t="s">
        <v>168</v>
      </c>
      <c r="AA198" s="139"/>
      <c r="AB198" s="199"/>
      <c r="AC198" s="111">
        <f t="shared" si="110"/>
        <v>0</v>
      </c>
      <c r="AD198" s="33"/>
      <c r="AE198" s="85">
        <f t="shared" si="111"/>
        <v>0</v>
      </c>
      <c r="AF198" s="33"/>
    </row>
    <row r="199" spans="1:32" s="60" customFormat="1" hidden="1">
      <c r="B199" s="19" t="s">
        <v>2</v>
      </c>
      <c r="C199" s="33" t="str">
        <f>VLOOKUP(B199,[1]Sheet1!$A:$B,2,0)</f>
        <v>MODI</v>
      </c>
      <c r="D199" s="71" t="s">
        <v>182</v>
      </c>
      <c r="E199" s="77" t="s">
        <v>183</v>
      </c>
      <c r="F199" s="17" t="s">
        <v>141</v>
      </c>
      <c r="G199" s="19" t="s">
        <v>2</v>
      </c>
      <c r="H199" s="33" t="s">
        <v>33</v>
      </c>
      <c r="I199" s="76">
        <v>2023</v>
      </c>
      <c r="J199" s="31">
        <v>11</v>
      </c>
      <c r="K199" s="42">
        <v>45589</v>
      </c>
      <c r="L199" s="80"/>
      <c r="M199" s="116">
        <v>3.4111308577914001E-2</v>
      </c>
      <c r="N199" s="117">
        <v>3.4311308577914E-2</v>
      </c>
      <c r="O199" s="117">
        <v>1.9999999999999901E-4</v>
      </c>
      <c r="P199" s="117">
        <f t="shared" si="107"/>
        <v>0</v>
      </c>
      <c r="Q199" s="125">
        <v>1</v>
      </c>
      <c r="R199" s="117">
        <f t="shared" si="91"/>
        <v>3.4111308577914001E-2</v>
      </c>
      <c r="S199" s="85">
        <v>1313788</v>
      </c>
      <c r="T199" s="85">
        <f t="shared" si="108"/>
        <v>12268104</v>
      </c>
      <c r="U199" s="161">
        <v>63600</v>
      </c>
      <c r="V199" s="161">
        <f t="shared" si="109"/>
        <v>61146.37920000001</v>
      </c>
      <c r="W199" s="33" t="s">
        <v>181</v>
      </c>
      <c r="X199" s="33"/>
      <c r="Y199" s="89" t="s">
        <v>184</v>
      </c>
      <c r="Z199" s="88" t="s">
        <v>168</v>
      </c>
      <c r="AA199" s="139"/>
      <c r="AB199" s="199"/>
      <c r="AC199" s="111">
        <f t="shared" si="110"/>
        <v>45077.785473960481</v>
      </c>
      <c r="AD199" s="33"/>
      <c r="AE199" s="85">
        <f t="shared" si="111"/>
        <v>855.27598799999998</v>
      </c>
      <c r="AF199" s="33"/>
    </row>
    <row r="200" spans="1:32" s="60" customFormat="1" hidden="1">
      <c r="B200" s="19" t="s">
        <v>2</v>
      </c>
      <c r="C200" s="33" t="str">
        <f>VLOOKUP(B200,[1]Sheet1!$A:$B,2,0)</f>
        <v>MODI</v>
      </c>
      <c r="D200" s="71" t="s">
        <v>182</v>
      </c>
      <c r="E200" s="77" t="s">
        <v>183</v>
      </c>
      <c r="F200" s="17" t="s">
        <v>141</v>
      </c>
      <c r="G200" s="19" t="s">
        <v>2</v>
      </c>
      <c r="H200" s="33" t="s">
        <v>33</v>
      </c>
      <c r="I200" s="76">
        <v>2023</v>
      </c>
      <c r="J200" s="31">
        <v>10</v>
      </c>
      <c r="K200" s="42">
        <v>45589</v>
      </c>
      <c r="L200" s="80"/>
      <c r="M200" s="116">
        <v>3.4111308577914001E-2</v>
      </c>
      <c r="N200" s="117">
        <v>3.4311308577914E-2</v>
      </c>
      <c r="O200" s="117">
        <v>1.9999999999999901E-4</v>
      </c>
      <c r="P200" s="117">
        <f t="shared" si="107"/>
        <v>0</v>
      </c>
      <c r="Q200" s="125">
        <v>1</v>
      </c>
      <c r="R200" s="117">
        <f t="shared" si="91"/>
        <v>3.4111308577914001E-2</v>
      </c>
      <c r="S200" s="85">
        <v>-32888</v>
      </c>
      <c r="T200" s="85">
        <f t="shared" si="108"/>
        <v>10954316</v>
      </c>
      <c r="U200" s="161">
        <v>63600</v>
      </c>
      <c r="V200" s="161">
        <f t="shared" si="109"/>
        <v>61409.136800000007</v>
      </c>
      <c r="W200" s="33" t="s">
        <v>181</v>
      </c>
      <c r="X200" s="33"/>
      <c r="Y200" s="89" t="s">
        <v>184</v>
      </c>
      <c r="Z200" s="88" t="s">
        <v>168</v>
      </c>
      <c r="AA200" s="139"/>
      <c r="AB200" s="199"/>
      <c r="AC200" s="111">
        <f t="shared" si="110"/>
        <v>-1128.4303165104357</v>
      </c>
      <c r="AD200" s="33"/>
      <c r="AE200" s="85">
        <f t="shared" si="111"/>
        <v>-21.410087999999998</v>
      </c>
      <c r="AF200" s="33"/>
    </row>
    <row r="201" spans="1:32" s="60" customFormat="1" hidden="1">
      <c r="B201" s="19" t="s">
        <v>2</v>
      </c>
      <c r="C201" s="33" t="str">
        <f>VLOOKUP(B201,[1]Sheet1!$A:$B,2,0)</f>
        <v>MODI</v>
      </c>
      <c r="D201" s="71" t="s">
        <v>182</v>
      </c>
      <c r="E201" s="77" t="s">
        <v>183</v>
      </c>
      <c r="F201" s="17" t="s">
        <v>141</v>
      </c>
      <c r="G201" s="19" t="s">
        <v>2</v>
      </c>
      <c r="H201" s="33" t="s">
        <v>33</v>
      </c>
      <c r="I201" s="76">
        <v>2023</v>
      </c>
      <c r="J201" s="31">
        <v>9</v>
      </c>
      <c r="K201" s="42">
        <v>45589</v>
      </c>
      <c r="L201" s="80"/>
      <c r="M201" s="116">
        <v>3.4111308577914001E-2</v>
      </c>
      <c r="N201" s="117">
        <v>3.4311308577914E-2</v>
      </c>
      <c r="O201" s="117">
        <v>1.9999999999999901E-4</v>
      </c>
      <c r="P201" s="117">
        <f t="shared" si="107"/>
        <v>0</v>
      </c>
      <c r="Q201" s="125">
        <v>1</v>
      </c>
      <c r="R201" s="117">
        <f t="shared" si="91"/>
        <v>3.4111308577914001E-2</v>
      </c>
      <c r="S201" s="85">
        <v>2180000</v>
      </c>
      <c r="T201" s="85">
        <f t="shared" si="108"/>
        <v>10987204</v>
      </c>
      <c r="U201" s="161">
        <v>63600</v>
      </c>
      <c r="V201" s="161">
        <f t="shared" si="109"/>
        <v>61402.559200000011</v>
      </c>
      <c r="W201" s="33" t="s">
        <v>181</v>
      </c>
      <c r="X201" s="33"/>
      <c r="Y201" s="89" t="s">
        <v>184</v>
      </c>
      <c r="Z201" s="88" t="s">
        <v>168</v>
      </c>
      <c r="AA201" s="139"/>
      <c r="AB201" s="199"/>
      <c r="AC201" s="111">
        <f t="shared" si="110"/>
        <v>74798.652699852522</v>
      </c>
      <c r="AD201" s="33"/>
      <c r="AE201" s="85">
        <f t="shared" si="111"/>
        <v>1419.18</v>
      </c>
      <c r="AF201" s="33"/>
    </row>
    <row r="202" spans="1:32" s="60" customFormat="1" hidden="1">
      <c r="B202" s="19" t="s">
        <v>2</v>
      </c>
      <c r="C202" s="33" t="str">
        <f>VLOOKUP(B202,[1]Sheet1!$A:$B,2,0)</f>
        <v>MODI</v>
      </c>
      <c r="D202" s="71" t="s">
        <v>182</v>
      </c>
      <c r="E202" s="77" t="s">
        <v>183</v>
      </c>
      <c r="F202" s="17" t="s">
        <v>141</v>
      </c>
      <c r="G202" s="19" t="s">
        <v>2</v>
      </c>
      <c r="H202" s="33" t="s">
        <v>33</v>
      </c>
      <c r="I202" s="76">
        <v>2023</v>
      </c>
      <c r="J202" s="31">
        <v>8</v>
      </c>
      <c r="K202" s="42">
        <v>45589</v>
      </c>
      <c r="L202" s="80"/>
      <c r="M202" s="116">
        <v>3.4111308577914001E-2</v>
      </c>
      <c r="N202" s="117">
        <v>3.4311308577914E-2</v>
      </c>
      <c r="O202" s="117">
        <v>1.9999999999999901E-4</v>
      </c>
      <c r="P202" s="117">
        <f t="shared" si="107"/>
        <v>0</v>
      </c>
      <c r="Q202" s="125">
        <v>1</v>
      </c>
      <c r="R202" s="117">
        <f t="shared" si="91"/>
        <v>3.4111308577914001E-2</v>
      </c>
      <c r="S202" s="85">
        <v>4130473</v>
      </c>
      <c r="T202" s="85">
        <f t="shared" si="108"/>
        <v>8807204</v>
      </c>
      <c r="U202" s="161">
        <v>63600</v>
      </c>
      <c r="V202" s="161">
        <f t="shared" si="109"/>
        <v>61838.559200000011</v>
      </c>
      <c r="W202" s="33" t="s">
        <v>181</v>
      </c>
      <c r="X202" s="33"/>
      <c r="Y202" s="89" t="s">
        <v>184</v>
      </c>
      <c r="Z202" s="88" t="s">
        <v>168</v>
      </c>
      <c r="AA202" s="139"/>
      <c r="AB202" s="199"/>
      <c r="AC202" s="111">
        <f t="shared" si="110"/>
        <v>141721.93367574218</v>
      </c>
      <c r="AD202" s="33"/>
      <c r="AE202" s="85">
        <f t="shared" si="111"/>
        <v>2688.937923</v>
      </c>
      <c r="AF202" s="33"/>
    </row>
    <row r="203" spans="1:32" s="60" customFormat="1" hidden="1">
      <c r="B203" s="19" t="s">
        <v>2</v>
      </c>
      <c r="C203" s="33" t="str">
        <f>VLOOKUP(B203,[1]Sheet1!$A:$B,2,0)</f>
        <v>MODI</v>
      </c>
      <c r="D203" s="71" t="s">
        <v>182</v>
      </c>
      <c r="E203" s="77" t="s">
        <v>183</v>
      </c>
      <c r="F203" s="17" t="s">
        <v>141</v>
      </c>
      <c r="G203" s="19" t="s">
        <v>2</v>
      </c>
      <c r="H203" s="33" t="s">
        <v>33</v>
      </c>
      <c r="I203" s="76">
        <v>2023</v>
      </c>
      <c r="J203" s="31">
        <v>7</v>
      </c>
      <c r="K203" s="42">
        <v>45589</v>
      </c>
      <c r="L203" s="80"/>
      <c r="M203" s="116">
        <v>3.4111308577914001E-2</v>
      </c>
      <c r="N203" s="117">
        <v>3.4311308577914E-2</v>
      </c>
      <c r="O203" s="117">
        <v>1.9999999999999901E-4</v>
      </c>
      <c r="P203" s="117">
        <f t="shared" si="107"/>
        <v>0</v>
      </c>
      <c r="Q203" s="125">
        <v>1</v>
      </c>
      <c r="R203" s="117">
        <f t="shared" si="91"/>
        <v>3.4111308577914001E-2</v>
      </c>
      <c r="S203" s="85">
        <v>2288731</v>
      </c>
      <c r="T203" s="85">
        <f t="shared" si="108"/>
        <v>4676731</v>
      </c>
      <c r="U203" s="161">
        <v>63600</v>
      </c>
      <c r="V203" s="161">
        <f t="shared" si="109"/>
        <v>62664.653800000007</v>
      </c>
      <c r="W203" s="33" t="s">
        <v>181</v>
      </c>
      <c r="X203" s="33"/>
      <c r="Y203" s="89" t="s">
        <v>184</v>
      </c>
      <c r="Z203" s="88" t="s">
        <v>168</v>
      </c>
      <c r="AA203" s="139"/>
      <c r="AB203" s="199"/>
      <c r="AC203" s="111">
        <f t="shared" si="110"/>
        <v>78529.355592837688</v>
      </c>
      <c r="AD203" s="33"/>
      <c r="AE203" s="85">
        <f t="shared" si="111"/>
        <v>1489.9638810000001</v>
      </c>
      <c r="AF203" s="33"/>
    </row>
    <row r="204" spans="1:32" s="60" customFormat="1" hidden="1">
      <c r="B204" s="19" t="s">
        <v>2</v>
      </c>
      <c r="C204" s="33" t="str">
        <f>VLOOKUP(B204,[1]Sheet1!$A:$B,2,0)</f>
        <v>MODI</v>
      </c>
      <c r="D204" s="71" t="s">
        <v>182</v>
      </c>
      <c r="E204" s="77" t="s">
        <v>183</v>
      </c>
      <c r="F204" s="17" t="s">
        <v>141</v>
      </c>
      <c r="G204" s="19" t="s">
        <v>2</v>
      </c>
      <c r="H204" s="33" t="s">
        <v>33</v>
      </c>
      <c r="I204" s="76">
        <v>2023</v>
      </c>
      <c r="J204" s="31">
        <v>6</v>
      </c>
      <c r="K204" s="42">
        <v>45589</v>
      </c>
      <c r="L204" s="80"/>
      <c r="M204" s="116">
        <v>3.4111308577914001E-2</v>
      </c>
      <c r="N204" s="117">
        <v>3.4311308577914E-2</v>
      </c>
      <c r="O204" s="117">
        <v>1.9999999999999901E-4</v>
      </c>
      <c r="P204" s="117">
        <f t="shared" si="107"/>
        <v>0</v>
      </c>
      <c r="Q204" s="125">
        <v>1</v>
      </c>
      <c r="R204" s="117">
        <f t="shared" si="91"/>
        <v>3.4111308577914001E-2</v>
      </c>
      <c r="S204" s="85">
        <v>2098000</v>
      </c>
      <c r="T204" s="85">
        <f t="shared" si="108"/>
        <v>2388000</v>
      </c>
      <c r="U204" s="161">
        <v>63600</v>
      </c>
      <c r="V204" s="161">
        <f t="shared" si="109"/>
        <v>63122.400000000001</v>
      </c>
      <c r="W204" s="33" t="s">
        <v>181</v>
      </c>
      <c r="X204" s="33"/>
      <c r="Y204" s="89" t="s">
        <v>184</v>
      </c>
      <c r="Z204" s="88" t="s">
        <v>168</v>
      </c>
      <c r="AA204" s="139"/>
      <c r="AB204" s="199"/>
      <c r="AC204" s="111">
        <f t="shared" si="110"/>
        <v>71985.125396463569</v>
      </c>
      <c r="AD204" s="33"/>
      <c r="AE204" s="85">
        <f t="shared" si="111"/>
        <v>1365.798</v>
      </c>
      <c r="AF204" s="33"/>
    </row>
    <row r="205" spans="1:32" s="60" customFormat="1" hidden="1">
      <c r="B205" s="19" t="s">
        <v>2</v>
      </c>
      <c r="C205" s="33" t="str">
        <f>VLOOKUP(B205,[1]Sheet1!$A:$B,2,0)</f>
        <v>MODI</v>
      </c>
      <c r="D205" s="71" t="s">
        <v>182</v>
      </c>
      <c r="E205" s="77" t="s">
        <v>183</v>
      </c>
      <c r="F205" s="17" t="s">
        <v>141</v>
      </c>
      <c r="G205" s="19" t="s">
        <v>2</v>
      </c>
      <c r="H205" s="33" t="s">
        <v>33</v>
      </c>
      <c r="I205" s="76">
        <v>2023</v>
      </c>
      <c r="J205" s="31">
        <v>5</v>
      </c>
      <c r="K205" s="42">
        <v>45589</v>
      </c>
      <c r="L205" s="80"/>
      <c r="M205" s="116">
        <v>3.4111308577914001E-2</v>
      </c>
      <c r="N205" s="117">
        <v>3.4311308577914E-2</v>
      </c>
      <c r="O205" s="117">
        <v>1.9999999999999901E-4</v>
      </c>
      <c r="P205" s="117">
        <f t="shared" si="107"/>
        <v>0</v>
      </c>
      <c r="Q205" s="125">
        <v>1</v>
      </c>
      <c r="R205" s="117">
        <f t="shared" si="91"/>
        <v>3.4111308577914001E-2</v>
      </c>
      <c r="S205" s="85">
        <v>290000</v>
      </c>
      <c r="T205" s="85">
        <f>S205</f>
        <v>290000</v>
      </c>
      <c r="U205" s="161">
        <v>63600</v>
      </c>
      <c r="V205" s="161">
        <f t="shared" si="109"/>
        <v>63542</v>
      </c>
      <c r="W205" s="33" t="s">
        <v>181</v>
      </c>
      <c r="X205" s="33"/>
      <c r="Y205" s="89" t="s">
        <v>184</v>
      </c>
      <c r="Z205" s="88" t="s">
        <v>168</v>
      </c>
      <c r="AA205" s="139"/>
      <c r="AB205" s="199"/>
      <c r="AC205" s="111">
        <f t="shared" si="110"/>
        <v>9950.2794875950603</v>
      </c>
      <c r="AD205" s="33"/>
      <c r="AE205" s="85">
        <f t="shared" si="111"/>
        <v>188.79</v>
      </c>
      <c r="AF205" s="33"/>
    </row>
    <row r="206" spans="1:32" s="60" customFormat="1" ht="36" customHeight="1">
      <c r="B206" s="17" t="s">
        <v>59</v>
      </c>
      <c r="C206" s="33" t="s">
        <v>43</v>
      </c>
      <c r="D206" s="90"/>
      <c r="E206" s="33"/>
      <c r="F206" s="17"/>
      <c r="G206" s="17"/>
      <c r="H206" s="33"/>
      <c r="I206" s="76"/>
      <c r="J206" s="31"/>
      <c r="K206" s="42"/>
      <c r="L206" s="80"/>
      <c r="M206" s="117"/>
      <c r="N206" s="118"/>
      <c r="O206" s="117"/>
      <c r="P206" s="117"/>
      <c r="Q206" s="125"/>
      <c r="R206" s="117"/>
      <c r="S206" s="85"/>
      <c r="T206" s="85"/>
      <c r="U206" s="161"/>
      <c r="V206" s="161"/>
      <c r="W206" s="90"/>
      <c r="X206" s="33"/>
      <c r="Y206" s="89"/>
      <c r="Z206" s="92"/>
      <c r="AA206" s="140"/>
      <c r="AB206" s="199"/>
      <c r="AC206" s="111"/>
      <c r="AD206" s="33"/>
      <c r="AE206" s="85"/>
      <c r="AF206" s="33"/>
    </row>
    <row r="207" spans="1:32" s="60" customFormat="1" hidden="1">
      <c r="A207" s="93"/>
      <c r="B207" s="17" t="s">
        <v>185</v>
      </c>
      <c r="C207" s="33" t="str">
        <f>VLOOKUP(B207,[1]Sheet1!$A:$B,2,0)</f>
        <v>HP</v>
      </c>
      <c r="D207" s="90" t="s">
        <v>186</v>
      </c>
      <c r="E207" s="33" t="s">
        <v>187</v>
      </c>
      <c r="F207" s="17" t="s">
        <v>141</v>
      </c>
      <c r="G207" s="17" t="s">
        <v>185</v>
      </c>
      <c r="H207" s="33" t="s">
        <v>24</v>
      </c>
      <c r="I207" s="76">
        <v>2023</v>
      </c>
      <c r="J207" s="31">
        <v>1</v>
      </c>
      <c r="K207" s="42">
        <v>45589</v>
      </c>
      <c r="L207" s="80"/>
      <c r="M207" s="117">
        <v>3.1539999999999999</v>
      </c>
      <c r="N207" s="117">
        <v>3.0708000000000002</v>
      </c>
      <c r="O207" s="117">
        <v>8.3199999999999996E-2</v>
      </c>
      <c r="P207" s="117">
        <f t="shared" ref="P207:P286" si="112">L207*O207</f>
        <v>0</v>
      </c>
      <c r="Q207" s="125">
        <v>1</v>
      </c>
      <c r="R207" s="117">
        <f t="shared" ref="R207:R240" si="113">Q207*M207</f>
        <v>3.1539999999999999</v>
      </c>
      <c r="S207" s="85">
        <v>2960636</v>
      </c>
      <c r="T207" s="85">
        <v>2960636</v>
      </c>
      <c r="U207" s="161">
        <v>299500</v>
      </c>
      <c r="V207" s="161">
        <f t="shared" ref="V207:V286" si="114">U207-O207*T207</f>
        <v>53175.084800000011</v>
      </c>
      <c r="W207" s="33" t="s">
        <v>188</v>
      </c>
      <c r="X207" s="33"/>
      <c r="Y207" s="89">
        <v>0.63</v>
      </c>
      <c r="Z207" s="92" t="s">
        <v>189</v>
      </c>
      <c r="AA207" s="140" t="s">
        <v>42</v>
      </c>
      <c r="AB207" s="199">
        <v>0.66</v>
      </c>
      <c r="AC207" s="111">
        <f t="shared" ref="AC207:AC286" si="115">N207*S207</f>
        <v>9091521.0288000014</v>
      </c>
      <c r="AD207" s="33"/>
      <c r="AE207" s="85">
        <f t="shared" ref="AE207:AE286" si="116">S207*Y207/1000</f>
        <v>1865.2006799999999</v>
      </c>
      <c r="AF207" s="33"/>
    </row>
    <row r="208" spans="1:32" s="60" customFormat="1" hidden="1">
      <c r="A208" s="93"/>
      <c r="B208" s="17" t="s">
        <v>85</v>
      </c>
      <c r="C208" s="33" t="str">
        <f>VLOOKUP(B208,[2]Sheet1!$A:$B,2,0)</f>
        <v>RCS POD</v>
      </c>
      <c r="D208" s="90" t="s">
        <v>190</v>
      </c>
      <c r="E208" s="33" t="s">
        <v>191</v>
      </c>
      <c r="F208" s="33" t="s">
        <v>141</v>
      </c>
      <c r="G208" s="17" t="s">
        <v>85</v>
      </c>
      <c r="H208" s="98" t="s">
        <v>33</v>
      </c>
      <c r="I208" s="76">
        <v>2025</v>
      </c>
      <c r="J208" s="31">
        <v>2</v>
      </c>
      <c r="K208" s="42">
        <v>45726</v>
      </c>
      <c r="L208" s="80"/>
      <c r="M208" s="117">
        <v>0.14199999999999999</v>
      </c>
      <c r="N208" s="117">
        <v>0.1429</v>
      </c>
      <c r="O208" s="117">
        <v>8.9999999999999998E-4</v>
      </c>
      <c r="P208" s="117">
        <f t="shared" si="112"/>
        <v>0</v>
      </c>
      <c r="Q208" s="125">
        <v>1</v>
      </c>
      <c r="R208" s="117">
        <f t="shared" si="113"/>
        <v>0.14199999999999999</v>
      </c>
      <c r="S208" s="85">
        <v>5000</v>
      </c>
      <c r="T208" s="85">
        <f>S208+T209</f>
        <v>4272221</v>
      </c>
      <c r="U208" s="161">
        <v>40000</v>
      </c>
      <c r="V208" s="161">
        <f t="shared" si="114"/>
        <v>36155.001100000001</v>
      </c>
      <c r="W208" s="33" t="s">
        <v>192</v>
      </c>
      <c r="X208" s="33"/>
      <c r="Y208" s="88">
        <v>0.18</v>
      </c>
      <c r="Z208" s="88" t="s">
        <v>193</v>
      </c>
      <c r="AA208" s="140"/>
      <c r="AB208" s="199"/>
      <c r="AC208" s="111">
        <f t="shared" ref="AC208" si="117">N208*S208</f>
        <v>714.5</v>
      </c>
      <c r="AD208" s="33"/>
      <c r="AE208" s="85">
        <f t="shared" si="116"/>
        <v>0.9</v>
      </c>
      <c r="AF208" s="33"/>
    </row>
    <row r="209" spans="1:32" s="60" customFormat="1" hidden="1">
      <c r="A209" s="93"/>
      <c r="B209" s="17" t="s">
        <v>85</v>
      </c>
      <c r="C209" s="33" t="str">
        <f>VLOOKUP(B209,[2]Sheet1!$A:$B,2,0)</f>
        <v>RCS POD</v>
      </c>
      <c r="D209" s="90" t="s">
        <v>190</v>
      </c>
      <c r="E209" s="33" t="s">
        <v>191</v>
      </c>
      <c r="F209" s="33" t="s">
        <v>141</v>
      </c>
      <c r="G209" s="17" t="s">
        <v>85</v>
      </c>
      <c r="H209" s="98" t="s">
        <v>33</v>
      </c>
      <c r="I209" s="76">
        <v>2025</v>
      </c>
      <c r="J209" s="31">
        <v>1</v>
      </c>
      <c r="K209" s="42">
        <v>45698</v>
      </c>
      <c r="L209" s="80"/>
      <c r="M209" s="117">
        <v>0.14199999999999999</v>
      </c>
      <c r="N209" s="117">
        <v>0.1429</v>
      </c>
      <c r="O209" s="117">
        <v>8.9999999999999998E-4</v>
      </c>
      <c r="P209" s="117">
        <f t="shared" si="112"/>
        <v>0</v>
      </c>
      <c r="Q209" s="125">
        <v>1</v>
      </c>
      <c r="R209" s="117">
        <f t="shared" ref="R209:R210" si="118">Q209*M209</f>
        <v>0.14199999999999999</v>
      </c>
      <c r="S209" s="85">
        <v>77000</v>
      </c>
      <c r="T209" s="85">
        <f>S209+T210</f>
        <v>4267221</v>
      </c>
      <c r="U209" s="161">
        <v>40000</v>
      </c>
      <c r="V209" s="161">
        <f t="shared" si="114"/>
        <v>36159.501100000001</v>
      </c>
      <c r="W209" s="33" t="s">
        <v>192</v>
      </c>
      <c r="X209" s="33"/>
      <c r="Y209" s="88">
        <v>0.18</v>
      </c>
      <c r="Z209" s="88" t="s">
        <v>193</v>
      </c>
      <c r="AA209" s="140"/>
      <c r="AB209" s="199"/>
      <c r="AC209" s="111">
        <f t="shared" si="115"/>
        <v>11003.3</v>
      </c>
      <c r="AD209" s="33"/>
      <c r="AE209" s="85">
        <f t="shared" ref="AE209" si="119">S209*Y209/1000</f>
        <v>13.86</v>
      </c>
      <c r="AF209" s="33"/>
    </row>
    <row r="210" spans="1:32" s="60" customFormat="1" hidden="1">
      <c r="A210" s="93"/>
      <c r="B210" s="17" t="s">
        <v>85</v>
      </c>
      <c r="C210" s="33" t="str">
        <f>VLOOKUP(B210,[2]Sheet1!$A:$B,2,0)</f>
        <v>RCS POD</v>
      </c>
      <c r="D210" s="90" t="s">
        <v>190</v>
      </c>
      <c r="E210" s="33" t="s">
        <v>191</v>
      </c>
      <c r="F210" s="33" t="s">
        <v>141</v>
      </c>
      <c r="G210" s="17" t="s">
        <v>85</v>
      </c>
      <c r="H210" s="98" t="s">
        <v>33</v>
      </c>
      <c r="I210" s="76">
        <v>2024</v>
      </c>
      <c r="J210" s="31">
        <v>12</v>
      </c>
      <c r="K210" s="42">
        <v>45666</v>
      </c>
      <c r="L210" s="80"/>
      <c r="M210" s="117">
        <v>0.14199999999999999</v>
      </c>
      <c r="N210" s="117">
        <v>0.1429</v>
      </c>
      <c r="O210" s="117">
        <v>8.9999999999999998E-4</v>
      </c>
      <c r="P210" s="117">
        <f t="shared" si="112"/>
        <v>0</v>
      </c>
      <c r="Q210" s="125">
        <v>1</v>
      </c>
      <c r="R210" s="117">
        <f t="shared" si="118"/>
        <v>0.14199999999999999</v>
      </c>
      <c r="S210" s="85">
        <v>50000</v>
      </c>
      <c r="T210" s="85">
        <f>S210+T211</f>
        <v>4190221</v>
      </c>
      <c r="U210" s="161">
        <v>40000</v>
      </c>
      <c r="V210" s="161">
        <f t="shared" si="114"/>
        <v>36228.801099999997</v>
      </c>
      <c r="W210" s="33" t="s">
        <v>192</v>
      </c>
      <c r="X210" s="33"/>
      <c r="Y210" s="88">
        <v>0.18</v>
      </c>
      <c r="Z210" s="88" t="s">
        <v>193</v>
      </c>
      <c r="AA210" s="140"/>
      <c r="AB210" s="199"/>
      <c r="AC210" s="111">
        <f t="shared" ref="AC210" si="120">N210*S210</f>
        <v>7145</v>
      </c>
      <c r="AD210" s="33"/>
      <c r="AE210" s="85">
        <f t="shared" si="116"/>
        <v>9</v>
      </c>
      <c r="AF210" s="33"/>
    </row>
    <row r="211" spans="1:32" s="60" customFormat="1" hidden="1">
      <c r="A211" s="93"/>
      <c r="B211" s="17" t="s">
        <v>85</v>
      </c>
      <c r="C211" s="33" t="str">
        <f>VLOOKUP(B211,[2]Sheet1!$A:$B,2,0)</f>
        <v>RCS POD</v>
      </c>
      <c r="D211" s="90" t="s">
        <v>190</v>
      </c>
      <c r="E211" s="33" t="s">
        <v>191</v>
      </c>
      <c r="F211" s="33" t="s">
        <v>141</v>
      </c>
      <c r="G211" s="17" t="s">
        <v>85</v>
      </c>
      <c r="H211" s="98" t="s">
        <v>33</v>
      </c>
      <c r="I211" s="76">
        <v>2024</v>
      </c>
      <c r="J211" s="31">
        <v>11</v>
      </c>
      <c r="K211" s="42">
        <v>45636</v>
      </c>
      <c r="L211" s="80"/>
      <c r="M211" s="117">
        <v>0.14199999999999999</v>
      </c>
      <c r="N211" s="117">
        <v>0.1429</v>
      </c>
      <c r="O211" s="117">
        <v>8.9999999999999998E-4</v>
      </c>
      <c r="P211" s="117">
        <f t="shared" si="112"/>
        <v>0</v>
      </c>
      <c r="Q211" s="125">
        <v>1</v>
      </c>
      <c r="R211" s="117">
        <f t="shared" si="113"/>
        <v>0.14199999999999999</v>
      </c>
      <c r="S211" s="131">
        <v>140000</v>
      </c>
      <c r="T211" s="85">
        <f>S211+T212</f>
        <v>4140221</v>
      </c>
      <c r="U211" s="161">
        <v>40000</v>
      </c>
      <c r="V211" s="161">
        <f t="shared" si="114"/>
        <v>36273.801099999997</v>
      </c>
      <c r="W211" s="33" t="s">
        <v>192</v>
      </c>
      <c r="X211" s="33"/>
      <c r="Y211" s="88">
        <v>0.18</v>
      </c>
      <c r="Z211" s="88" t="s">
        <v>193</v>
      </c>
      <c r="AA211" s="139"/>
      <c r="AB211" s="199"/>
      <c r="AC211" s="111">
        <f t="shared" si="115"/>
        <v>20006</v>
      </c>
      <c r="AD211" s="33"/>
      <c r="AE211" s="85">
        <f t="shared" si="116"/>
        <v>25.2</v>
      </c>
      <c r="AF211" s="85"/>
    </row>
    <row r="212" spans="1:32" s="60" customFormat="1" hidden="1">
      <c r="A212" s="93"/>
      <c r="B212" s="17" t="s">
        <v>85</v>
      </c>
      <c r="C212" s="33" t="str">
        <f>VLOOKUP(B212,[2]Sheet1!$A:$B,2,0)</f>
        <v>RCS POD</v>
      </c>
      <c r="D212" s="90" t="s">
        <v>190</v>
      </c>
      <c r="E212" s="33" t="s">
        <v>191</v>
      </c>
      <c r="F212" s="33" t="s">
        <v>141</v>
      </c>
      <c r="G212" s="17" t="s">
        <v>85</v>
      </c>
      <c r="H212" s="98" t="s">
        <v>33</v>
      </c>
      <c r="I212" s="76">
        <v>2024</v>
      </c>
      <c r="J212" s="31">
        <v>10</v>
      </c>
      <c r="K212" s="42">
        <v>45605</v>
      </c>
      <c r="L212" s="80"/>
      <c r="M212" s="117">
        <v>0.14199999999999999</v>
      </c>
      <c r="N212" s="117">
        <v>0.1429</v>
      </c>
      <c r="O212" s="117">
        <v>8.9999999999999998E-4</v>
      </c>
      <c r="P212" s="117">
        <f t="shared" si="112"/>
        <v>0</v>
      </c>
      <c r="Q212" s="125">
        <v>1</v>
      </c>
      <c r="R212" s="117">
        <f t="shared" si="113"/>
        <v>0.14199999999999999</v>
      </c>
      <c r="S212" s="85">
        <v>52000</v>
      </c>
      <c r="T212" s="85">
        <f>S212+T213</f>
        <v>4000221</v>
      </c>
      <c r="U212" s="161">
        <v>40000</v>
      </c>
      <c r="V212" s="161">
        <f t="shared" si="114"/>
        <v>36399.801099999997</v>
      </c>
      <c r="W212" s="33" t="s">
        <v>192</v>
      </c>
      <c r="X212" s="33"/>
      <c r="Y212" s="88">
        <v>0.18</v>
      </c>
      <c r="Z212" s="88" t="s">
        <v>193</v>
      </c>
      <c r="AA212" s="139"/>
      <c r="AB212" s="199"/>
      <c r="AC212" s="111">
        <f t="shared" si="115"/>
        <v>7430.8</v>
      </c>
      <c r="AD212" s="33"/>
      <c r="AE212" s="85">
        <f t="shared" si="116"/>
        <v>9.36</v>
      </c>
      <c r="AF212" s="33"/>
    </row>
    <row r="213" spans="1:32" s="60" customFormat="1" hidden="1">
      <c r="B213" s="17" t="s">
        <v>85</v>
      </c>
      <c r="C213" s="33" t="str">
        <f>VLOOKUP(B213,[2]Sheet1!$A:$B,2,0)</f>
        <v>RCS POD</v>
      </c>
      <c r="D213" s="90" t="s">
        <v>190</v>
      </c>
      <c r="E213" s="33" t="s">
        <v>191</v>
      </c>
      <c r="F213" s="33" t="s">
        <v>141</v>
      </c>
      <c r="G213" s="17" t="s">
        <v>85</v>
      </c>
      <c r="H213" s="98" t="s">
        <v>33</v>
      </c>
      <c r="I213" s="76">
        <v>2024</v>
      </c>
      <c r="J213" s="31">
        <v>9</v>
      </c>
      <c r="K213" s="42">
        <v>45589</v>
      </c>
      <c r="L213" s="80"/>
      <c r="M213" s="117">
        <v>0.14199999999999999</v>
      </c>
      <c r="N213" s="117">
        <v>0.1429</v>
      </c>
      <c r="O213" s="117">
        <v>8.9999999999999998E-4</v>
      </c>
      <c r="P213" s="117">
        <f t="shared" si="112"/>
        <v>0</v>
      </c>
      <c r="Q213" s="125">
        <v>1</v>
      </c>
      <c r="R213" s="117">
        <f t="shared" si="113"/>
        <v>0.14199999999999999</v>
      </c>
      <c r="S213" s="85">
        <v>139300</v>
      </c>
      <c r="T213" s="85">
        <f t="shared" ref="T213:T230" si="121">S213+T214</f>
        <v>3948221</v>
      </c>
      <c r="U213" s="161">
        <v>40000</v>
      </c>
      <c r="V213" s="161">
        <f t="shared" si="114"/>
        <v>36446.6011</v>
      </c>
      <c r="W213" s="33" t="s">
        <v>192</v>
      </c>
      <c r="X213" s="33"/>
      <c r="Y213" s="88">
        <v>0.18</v>
      </c>
      <c r="Z213" s="88" t="s">
        <v>193</v>
      </c>
      <c r="AA213" s="139"/>
      <c r="AB213" s="199"/>
      <c r="AC213" s="111">
        <f t="shared" si="115"/>
        <v>19905.97</v>
      </c>
      <c r="AD213" s="33"/>
      <c r="AE213" s="85">
        <f t="shared" si="116"/>
        <v>25.074000000000002</v>
      </c>
      <c r="AF213" s="33"/>
    </row>
    <row r="214" spans="1:32" s="60" customFormat="1" hidden="1">
      <c r="B214" s="17" t="s">
        <v>85</v>
      </c>
      <c r="C214" s="33" t="str">
        <f>VLOOKUP(B214,[2]Sheet1!$A:$B,2,0)</f>
        <v>RCS POD</v>
      </c>
      <c r="D214" s="90" t="s">
        <v>190</v>
      </c>
      <c r="E214" s="33" t="s">
        <v>191</v>
      </c>
      <c r="F214" s="33" t="s">
        <v>141</v>
      </c>
      <c r="G214" s="17" t="s">
        <v>85</v>
      </c>
      <c r="H214" s="98" t="s">
        <v>33</v>
      </c>
      <c r="I214" s="76">
        <v>2024</v>
      </c>
      <c r="J214" s="31">
        <v>8</v>
      </c>
      <c r="K214" s="42">
        <v>45589</v>
      </c>
      <c r="L214" s="80"/>
      <c r="M214" s="117">
        <v>0.14199999999999999</v>
      </c>
      <c r="N214" s="117">
        <v>0.1429</v>
      </c>
      <c r="O214" s="117">
        <v>8.9999999999999998E-4</v>
      </c>
      <c r="P214" s="117">
        <f t="shared" si="112"/>
        <v>0</v>
      </c>
      <c r="Q214" s="125">
        <v>1</v>
      </c>
      <c r="R214" s="117">
        <f t="shared" si="113"/>
        <v>0.14199999999999999</v>
      </c>
      <c r="S214" s="85">
        <v>42200</v>
      </c>
      <c r="T214" s="85">
        <f t="shared" si="121"/>
        <v>3808921</v>
      </c>
      <c r="U214" s="161">
        <v>40000</v>
      </c>
      <c r="V214" s="161">
        <f t="shared" si="114"/>
        <v>36571.971100000002</v>
      </c>
      <c r="W214" s="33" t="s">
        <v>192</v>
      </c>
      <c r="X214" s="33"/>
      <c r="Y214" s="88">
        <v>0.18</v>
      </c>
      <c r="Z214" s="88" t="s">
        <v>193</v>
      </c>
      <c r="AA214" s="139"/>
      <c r="AB214" s="199"/>
      <c r="AC214" s="111">
        <f t="shared" si="115"/>
        <v>6030.38</v>
      </c>
      <c r="AD214" s="33"/>
      <c r="AE214" s="85">
        <f t="shared" si="116"/>
        <v>7.5960000000000001</v>
      </c>
      <c r="AF214" s="33"/>
    </row>
    <row r="215" spans="1:32" s="60" customFormat="1" hidden="1">
      <c r="B215" s="17" t="s">
        <v>85</v>
      </c>
      <c r="C215" s="33" t="str">
        <f>VLOOKUP(B215,[2]Sheet1!$A:$B,2,0)</f>
        <v>RCS POD</v>
      </c>
      <c r="D215" s="90" t="s">
        <v>190</v>
      </c>
      <c r="E215" s="33" t="s">
        <v>191</v>
      </c>
      <c r="F215" s="33" t="s">
        <v>141</v>
      </c>
      <c r="G215" s="17" t="s">
        <v>85</v>
      </c>
      <c r="H215" s="98" t="s">
        <v>33</v>
      </c>
      <c r="I215" s="76">
        <v>2024</v>
      </c>
      <c r="J215" s="31">
        <v>7</v>
      </c>
      <c r="K215" s="42">
        <v>45589</v>
      </c>
      <c r="L215" s="80"/>
      <c r="M215" s="117">
        <v>0.14199999999999999</v>
      </c>
      <c r="N215" s="117">
        <v>0.1429</v>
      </c>
      <c r="O215" s="117">
        <v>8.9999999999999998E-4</v>
      </c>
      <c r="P215" s="117">
        <f t="shared" si="112"/>
        <v>0</v>
      </c>
      <c r="Q215" s="125">
        <v>1</v>
      </c>
      <c r="R215" s="117">
        <f t="shared" si="113"/>
        <v>0.14199999999999999</v>
      </c>
      <c r="S215" s="85">
        <v>214300</v>
      </c>
      <c r="T215" s="85">
        <f t="shared" si="121"/>
        <v>3766721</v>
      </c>
      <c r="U215" s="161">
        <v>40000</v>
      </c>
      <c r="V215" s="161">
        <f t="shared" si="114"/>
        <v>36609.951099999998</v>
      </c>
      <c r="W215" s="33" t="s">
        <v>192</v>
      </c>
      <c r="X215" s="33"/>
      <c r="Y215" s="88">
        <v>0.18</v>
      </c>
      <c r="Z215" s="88" t="s">
        <v>193</v>
      </c>
      <c r="AA215" s="139"/>
      <c r="AB215" s="199"/>
      <c r="AC215" s="111">
        <f t="shared" si="115"/>
        <v>30623.47</v>
      </c>
      <c r="AD215" s="33"/>
      <c r="AE215" s="85">
        <f t="shared" si="116"/>
        <v>38.573999999999998</v>
      </c>
      <c r="AF215" s="33"/>
    </row>
    <row r="216" spans="1:32" s="60" customFormat="1" hidden="1">
      <c r="B216" s="17" t="s">
        <v>85</v>
      </c>
      <c r="C216" s="33" t="str">
        <f>VLOOKUP(B216,[2]Sheet1!$A:$B,2,0)</f>
        <v>RCS POD</v>
      </c>
      <c r="D216" s="90" t="s">
        <v>190</v>
      </c>
      <c r="E216" s="33" t="s">
        <v>191</v>
      </c>
      <c r="F216" s="33" t="s">
        <v>141</v>
      </c>
      <c r="G216" s="17" t="s">
        <v>85</v>
      </c>
      <c r="H216" s="98" t="s">
        <v>33</v>
      </c>
      <c r="I216" s="76">
        <v>2024</v>
      </c>
      <c r="J216" s="31">
        <v>6</v>
      </c>
      <c r="K216" s="42">
        <v>45589</v>
      </c>
      <c r="L216" s="80"/>
      <c r="M216" s="117">
        <v>0.14199999999999999</v>
      </c>
      <c r="N216" s="117">
        <v>0.1429</v>
      </c>
      <c r="O216" s="117">
        <v>8.9999999999999998E-4</v>
      </c>
      <c r="P216" s="117">
        <f t="shared" si="112"/>
        <v>0</v>
      </c>
      <c r="Q216" s="125">
        <v>1</v>
      </c>
      <c r="R216" s="117">
        <f t="shared" si="113"/>
        <v>0.14199999999999999</v>
      </c>
      <c r="S216" s="85">
        <v>195000</v>
      </c>
      <c r="T216" s="85">
        <f t="shared" si="121"/>
        <v>3552421</v>
      </c>
      <c r="U216" s="161">
        <v>40000</v>
      </c>
      <c r="V216" s="161">
        <f t="shared" si="114"/>
        <v>36802.821100000001</v>
      </c>
      <c r="W216" s="33" t="s">
        <v>192</v>
      </c>
      <c r="X216" s="33"/>
      <c r="Y216" s="88">
        <v>0.18</v>
      </c>
      <c r="Z216" s="88" t="s">
        <v>193</v>
      </c>
      <c r="AA216" s="139"/>
      <c r="AB216" s="199"/>
      <c r="AC216" s="111">
        <f t="shared" si="115"/>
        <v>27865.5</v>
      </c>
      <c r="AD216" s="33"/>
      <c r="AE216" s="85">
        <f t="shared" si="116"/>
        <v>35.1</v>
      </c>
      <c r="AF216" s="33"/>
    </row>
    <row r="217" spans="1:32" s="60" customFormat="1" hidden="1">
      <c r="B217" s="17" t="s">
        <v>85</v>
      </c>
      <c r="C217" s="33" t="str">
        <f>VLOOKUP(B217,[2]Sheet1!$A:$B,2,0)</f>
        <v>RCS POD</v>
      </c>
      <c r="D217" s="90" t="s">
        <v>190</v>
      </c>
      <c r="E217" s="33" t="s">
        <v>191</v>
      </c>
      <c r="F217" s="33" t="s">
        <v>141</v>
      </c>
      <c r="G217" s="17" t="s">
        <v>85</v>
      </c>
      <c r="H217" s="98" t="s">
        <v>33</v>
      </c>
      <c r="I217" s="76">
        <v>2024</v>
      </c>
      <c r="J217" s="31">
        <v>5</v>
      </c>
      <c r="K217" s="42">
        <v>45589</v>
      </c>
      <c r="L217" s="80"/>
      <c r="M217" s="117">
        <v>0.14199999999999999</v>
      </c>
      <c r="N217" s="117">
        <v>0.1429</v>
      </c>
      <c r="O217" s="117">
        <v>8.9999999999999998E-4</v>
      </c>
      <c r="P217" s="117">
        <f t="shared" si="112"/>
        <v>0</v>
      </c>
      <c r="Q217" s="125">
        <v>1</v>
      </c>
      <c r="R217" s="117">
        <f t="shared" si="113"/>
        <v>0.14199999999999999</v>
      </c>
      <c r="S217" s="85">
        <v>154000</v>
      </c>
      <c r="T217" s="85">
        <f t="shared" si="121"/>
        <v>3357421</v>
      </c>
      <c r="U217" s="161">
        <v>40000</v>
      </c>
      <c r="V217" s="161">
        <f t="shared" si="114"/>
        <v>36978.321100000001</v>
      </c>
      <c r="W217" s="33" t="s">
        <v>192</v>
      </c>
      <c r="X217" s="33"/>
      <c r="Y217" s="88">
        <v>0.18</v>
      </c>
      <c r="Z217" s="88" t="s">
        <v>193</v>
      </c>
      <c r="AA217" s="139"/>
      <c r="AB217" s="199"/>
      <c r="AC217" s="111">
        <f t="shared" si="115"/>
        <v>22006.6</v>
      </c>
      <c r="AD217" s="33"/>
      <c r="AE217" s="85">
        <f t="shared" si="116"/>
        <v>27.72</v>
      </c>
      <c r="AF217" s="33"/>
    </row>
    <row r="218" spans="1:32" s="60" customFormat="1" hidden="1">
      <c r="B218" s="17" t="s">
        <v>85</v>
      </c>
      <c r="C218" s="33" t="str">
        <f>VLOOKUP(B218,[2]Sheet1!$A:$B,2,0)</f>
        <v>RCS POD</v>
      </c>
      <c r="D218" s="90" t="s">
        <v>190</v>
      </c>
      <c r="E218" s="33" t="s">
        <v>191</v>
      </c>
      <c r="F218" s="33" t="s">
        <v>141</v>
      </c>
      <c r="G218" s="17" t="s">
        <v>85</v>
      </c>
      <c r="H218" s="98" t="s">
        <v>33</v>
      </c>
      <c r="I218" s="76">
        <v>2024</v>
      </c>
      <c r="J218" s="31">
        <v>4</v>
      </c>
      <c r="K218" s="42">
        <v>45589</v>
      </c>
      <c r="L218" s="80"/>
      <c r="M218" s="117">
        <v>0.14199999999999999</v>
      </c>
      <c r="N218" s="117">
        <v>0.1429</v>
      </c>
      <c r="O218" s="117">
        <v>8.9999999999999998E-4</v>
      </c>
      <c r="P218" s="117">
        <f t="shared" si="112"/>
        <v>0</v>
      </c>
      <c r="Q218" s="125">
        <v>1</v>
      </c>
      <c r="R218" s="117">
        <f t="shared" si="113"/>
        <v>0.14199999999999999</v>
      </c>
      <c r="S218" s="85">
        <v>255000</v>
      </c>
      <c r="T218" s="85">
        <f t="shared" si="121"/>
        <v>3203421</v>
      </c>
      <c r="U218" s="161">
        <v>40000</v>
      </c>
      <c r="V218" s="161">
        <f t="shared" si="114"/>
        <v>37116.9211</v>
      </c>
      <c r="W218" s="33" t="s">
        <v>192</v>
      </c>
      <c r="X218" s="33"/>
      <c r="Y218" s="88">
        <v>0.18</v>
      </c>
      <c r="Z218" s="88" t="s">
        <v>193</v>
      </c>
      <c r="AA218" s="139"/>
      <c r="AB218" s="199"/>
      <c r="AC218" s="111">
        <f t="shared" si="115"/>
        <v>36439.5</v>
      </c>
      <c r="AD218" s="33"/>
      <c r="AE218" s="85">
        <f t="shared" si="116"/>
        <v>45.9</v>
      </c>
      <c r="AF218" s="33"/>
    </row>
    <row r="219" spans="1:32" s="60" customFormat="1" hidden="1">
      <c r="B219" s="17" t="s">
        <v>85</v>
      </c>
      <c r="C219" s="33" t="str">
        <f>VLOOKUP(B219,[2]Sheet1!$A:$B,2,0)</f>
        <v>RCS POD</v>
      </c>
      <c r="D219" s="90" t="s">
        <v>190</v>
      </c>
      <c r="E219" s="33" t="s">
        <v>191</v>
      </c>
      <c r="F219" s="33" t="s">
        <v>141</v>
      </c>
      <c r="G219" s="17" t="s">
        <v>85</v>
      </c>
      <c r="H219" s="98" t="s">
        <v>33</v>
      </c>
      <c r="I219" s="76">
        <v>2024</v>
      </c>
      <c r="J219" s="31">
        <v>3</v>
      </c>
      <c r="K219" s="42">
        <v>45589</v>
      </c>
      <c r="L219" s="80"/>
      <c r="M219" s="117">
        <v>0.14199999999999999</v>
      </c>
      <c r="N219" s="117">
        <v>0.1429</v>
      </c>
      <c r="O219" s="117">
        <v>8.9999999999999998E-4</v>
      </c>
      <c r="P219" s="117">
        <f t="shared" si="112"/>
        <v>0</v>
      </c>
      <c r="Q219" s="125">
        <v>1</v>
      </c>
      <c r="R219" s="117">
        <f t="shared" si="113"/>
        <v>0.14199999999999999</v>
      </c>
      <c r="S219" s="85">
        <v>202500</v>
      </c>
      <c r="T219" s="85">
        <f t="shared" si="121"/>
        <v>2948421</v>
      </c>
      <c r="U219" s="161">
        <v>40000</v>
      </c>
      <c r="V219" s="161">
        <f t="shared" si="114"/>
        <v>37346.4211</v>
      </c>
      <c r="W219" s="33" t="s">
        <v>192</v>
      </c>
      <c r="X219" s="33"/>
      <c r="Y219" s="88">
        <v>0.18</v>
      </c>
      <c r="Z219" s="88" t="s">
        <v>193</v>
      </c>
      <c r="AA219" s="139"/>
      <c r="AB219" s="199"/>
      <c r="AC219" s="111">
        <f t="shared" si="115"/>
        <v>28937.25</v>
      </c>
      <c r="AD219" s="33"/>
      <c r="AE219" s="85">
        <f t="shared" si="116"/>
        <v>36.450000000000003</v>
      </c>
      <c r="AF219" s="33"/>
    </row>
    <row r="220" spans="1:32" s="60" customFormat="1" hidden="1">
      <c r="B220" s="17" t="s">
        <v>85</v>
      </c>
      <c r="C220" s="33" t="str">
        <f>VLOOKUP(B220,[2]Sheet1!$A:$B,2,0)</f>
        <v>RCS POD</v>
      </c>
      <c r="D220" s="90" t="s">
        <v>190</v>
      </c>
      <c r="E220" s="33" t="s">
        <v>191</v>
      </c>
      <c r="F220" s="33" t="s">
        <v>141</v>
      </c>
      <c r="G220" s="17" t="s">
        <v>85</v>
      </c>
      <c r="H220" s="98" t="s">
        <v>33</v>
      </c>
      <c r="I220" s="76">
        <v>2024</v>
      </c>
      <c r="J220" s="31">
        <v>2</v>
      </c>
      <c r="K220" s="42">
        <v>45589</v>
      </c>
      <c r="L220" s="80"/>
      <c r="M220" s="117">
        <v>0.14199999999999999</v>
      </c>
      <c r="N220" s="117">
        <v>0.1429</v>
      </c>
      <c r="O220" s="117">
        <v>8.9999999999999998E-4</v>
      </c>
      <c r="P220" s="117">
        <f t="shared" si="112"/>
        <v>0</v>
      </c>
      <c r="Q220" s="125">
        <v>1</v>
      </c>
      <c r="R220" s="117">
        <f t="shared" si="113"/>
        <v>0.14199999999999999</v>
      </c>
      <c r="S220" s="85">
        <v>149600</v>
      </c>
      <c r="T220" s="85">
        <f t="shared" si="121"/>
        <v>2745921</v>
      </c>
      <c r="U220" s="161">
        <v>40000</v>
      </c>
      <c r="V220" s="161">
        <f t="shared" si="114"/>
        <v>37528.6711</v>
      </c>
      <c r="W220" s="33" t="s">
        <v>192</v>
      </c>
      <c r="X220" s="33"/>
      <c r="Y220" s="88">
        <v>0.18</v>
      </c>
      <c r="Z220" s="88" t="s">
        <v>193</v>
      </c>
      <c r="AA220" s="139"/>
      <c r="AB220" s="199"/>
      <c r="AC220" s="111">
        <f t="shared" si="115"/>
        <v>21377.84</v>
      </c>
      <c r="AD220" s="33"/>
      <c r="AE220" s="85">
        <f t="shared" si="116"/>
        <v>26.928000000000001</v>
      </c>
      <c r="AF220" s="33"/>
    </row>
    <row r="221" spans="1:32" s="60" customFormat="1" hidden="1">
      <c r="B221" s="17" t="s">
        <v>85</v>
      </c>
      <c r="C221" s="33" t="str">
        <f>VLOOKUP(B221,[2]Sheet1!$A:$B,2,0)</f>
        <v>RCS POD</v>
      </c>
      <c r="D221" s="90" t="s">
        <v>190</v>
      </c>
      <c r="E221" s="33" t="s">
        <v>191</v>
      </c>
      <c r="F221" s="33" t="s">
        <v>141</v>
      </c>
      <c r="G221" s="17" t="s">
        <v>85</v>
      </c>
      <c r="H221" s="98" t="s">
        <v>33</v>
      </c>
      <c r="I221" s="76">
        <v>2024</v>
      </c>
      <c r="J221" s="31">
        <v>1</v>
      </c>
      <c r="K221" s="42">
        <v>45589</v>
      </c>
      <c r="L221" s="80"/>
      <c r="M221" s="117">
        <v>0.14199999999999999</v>
      </c>
      <c r="N221" s="117">
        <v>0.1429</v>
      </c>
      <c r="O221" s="117">
        <v>8.9999999999999998E-4</v>
      </c>
      <c r="P221" s="117">
        <f t="shared" si="112"/>
        <v>0</v>
      </c>
      <c r="Q221" s="125">
        <v>1</v>
      </c>
      <c r="R221" s="117">
        <f t="shared" si="113"/>
        <v>0.14199999999999999</v>
      </c>
      <c r="S221" s="85">
        <v>129400</v>
      </c>
      <c r="T221" s="85">
        <f t="shared" si="121"/>
        <v>2596321</v>
      </c>
      <c r="U221" s="161">
        <v>40000</v>
      </c>
      <c r="V221" s="161">
        <f t="shared" si="114"/>
        <v>37663.311099999999</v>
      </c>
      <c r="W221" s="33" t="s">
        <v>192</v>
      </c>
      <c r="X221" s="33"/>
      <c r="Y221" s="88">
        <v>0.18</v>
      </c>
      <c r="Z221" s="88" t="s">
        <v>193</v>
      </c>
      <c r="AA221" s="139"/>
      <c r="AB221" s="199"/>
      <c r="AC221" s="111">
        <f t="shared" si="115"/>
        <v>18491.259999999998</v>
      </c>
      <c r="AD221" s="33"/>
      <c r="AE221" s="85">
        <f t="shared" si="116"/>
        <v>23.292000000000002</v>
      </c>
      <c r="AF221" s="33"/>
    </row>
    <row r="222" spans="1:32" s="60" customFormat="1" hidden="1">
      <c r="B222" s="17" t="s">
        <v>85</v>
      </c>
      <c r="C222" s="33" t="str">
        <f>VLOOKUP(B222,[2]Sheet1!$A:$B,2,0)</f>
        <v>RCS POD</v>
      </c>
      <c r="D222" s="90" t="s">
        <v>190</v>
      </c>
      <c r="E222" s="33" t="s">
        <v>191</v>
      </c>
      <c r="F222" s="33" t="s">
        <v>141</v>
      </c>
      <c r="G222" s="17" t="s">
        <v>85</v>
      </c>
      <c r="H222" s="98" t="s">
        <v>33</v>
      </c>
      <c r="I222" s="76">
        <v>2023</v>
      </c>
      <c r="J222" s="31">
        <v>12</v>
      </c>
      <c r="K222" s="42">
        <v>45589</v>
      </c>
      <c r="L222" s="80"/>
      <c r="M222" s="117">
        <v>0.14199999999999999</v>
      </c>
      <c r="N222" s="117">
        <v>0.1429</v>
      </c>
      <c r="O222" s="117">
        <v>8.9999999999999998E-4</v>
      </c>
      <c r="P222" s="117">
        <f t="shared" si="112"/>
        <v>0</v>
      </c>
      <c r="Q222" s="125">
        <v>1</v>
      </c>
      <c r="R222" s="117">
        <f t="shared" si="113"/>
        <v>0.14199999999999999</v>
      </c>
      <c r="S222" s="85">
        <v>121600</v>
      </c>
      <c r="T222" s="85">
        <f t="shared" si="121"/>
        <v>2466921</v>
      </c>
      <c r="U222" s="161">
        <v>40000</v>
      </c>
      <c r="V222" s="161">
        <f t="shared" si="114"/>
        <v>37779.771099999998</v>
      </c>
      <c r="W222" s="33" t="s">
        <v>192</v>
      </c>
      <c r="X222" s="33"/>
      <c r="Y222" s="88">
        <v>0.18</v>
      </c>
      <c r="Z222" s="88" t="s">
        <v>193</v>
      </c>
      <c r="AA222" s="139"/>
      <c r="AB222" s="199"/>
      <c r="AC222" s="111">
        <f t="shared" si="115"/>
        <v>17376.64</v>
      </c>
      <c r="AD222" s="33"/>
      <c r="AE222" s="85">
        <f t="shared" si="116"/>
        <v>21.888000000000002</v>
      </c>
      <c r="AF222" s="33"/>
    </row>
    <row r="223" spans="1:32" s="60" customFormat="1" hidden="1">
      <c r="B223" s="17" t="s">
        <v>85</v>
      </c>
      <c r="C223" s="33" t="str">
        <f>VLOOKUP(B223,[2]Sheet1!$A:$B,2,0)</f>
        <v>RCS POD</v>
      </c>
      <c r="D223" s="90" t="s">
        <v>190</v>
      </c>
      <c r="E223" s="33" t="s">
        <v>191</v>
      </c>
      <c r="F223" s="33" t="s">
        <v>141</v>
      </c>
      <c r="G223" s="17" t="s">
        <v>85</v>
      </c>
      <c r="H223" s="98" t="s">
        <v>33</v>
      </c>
      <c r="I223" s="76">
        <v>2023</v>
      </c>
      <c r="J223" s="31">
        <v>11</v>
      </c>
      <c r="K223" s="42">
        <v>45589</v>
      </c>
      <c r="L223" s="80"/>
      <c r="M223" s="117">
        <v>0.14199999999999999</v>
      </c>
      <c r="N223" s="117">
        <v>0.1429</v>
      </c>
      <c r="O223" s="117">
        <v>8.9999999999999998E-4</v>
      </c>
      <c r="P223" s="117">
        <f t="shared" si="112"/>
        <v>0</v>
      </c>
      <c r="Q223" s="125">
        <v>1</v>
      </c>
      <c r="R223" s="117">
        <f t="shared" si="113"/>
        <v>0.14199999999999999</v>
      </c>
      <c r="S223" s="85">
        <v>233600</v>
      </c>
      <c r="T223" s="85">
        <f t="shared" si="121"/>
        <v>2345321</v>
      </c>
      <c r="U223" s="161">
        <v>40000</v>
      </c>
      <c r="V223" s="161">
        <f t="shared" si="114"/>
        <v>37889.2111</v>
      </c>
      <c r="W223" s="33" t="s">
        <v>192</v>
      </c>
      <c r="X223" s="33"/>
      <c r="Y223" s="88">
        <v>0.18</v>
      </c>
      <c r="Z223" s="88" t="s">
        <v>193</v>
      </c>
      <c r="AA223" s="139"/>
      <c r="AB223" s="199"/>
      <c r="AC223" s="111">
        <f t="shared" si="115"/>
        <v>33381.440000000002</v>
      </c>
      <c r="AD223" s="33"/>
      <c r="AE223" s="85">
        <f t="shared" si="116"/>
        <v>42.048000000000002</v>
      </c>
      <c r="AF223" s="33"/>
    </row>
    <row r="224" spans="1:32" s="60" customFormat="1" hidden="1">
      <c r="B224" s="17" t="s">
        <v>85</v>
      </c>
      <c r="C224" s="33" t="str">
        <f>VLOOKUP(B224,[2]Sheet1!$A:$B,2,0)</f>
        <v>RCS POD</v>
      </c>
      <c r="D224" s="90" t="s">
        <v>190</v>
      </c>
      <c r="E224" s="33" t="s">
        <v>191</v>
      </c>
      <c r="F224" s="33" t="s">
        <v>141</v>
      </c>
      <c r="G224" s="17" t="s">
        <v>85</v>
      </c>
      <c r="H224" s="98" t="s">
        <v>33</v>
      </c>
      <c r="I224" s="76">
        <v>2023</v>
      </c>
      <c r="J224" s="31">
        <v>10</v>
      </c>
      <c r="K224" s="42">
        <v>45589</v>
      </c>
      <c r="L224" s="80"/>
      <c r="M224" s="117">
        <v>0.14199999999999999</v>
      </c>
      <c r="N224" s="117">
        <v>0.1429</v>
      </c>
      <c r="O224" s="117">
        <v>8.9999999999999998E-4</v>
      </c>
      <c r="P224" s="117">
        <f t="shared" si="112"/>
        <v>0</v>
      </c>
      <c r="Q224" s="125">
        <v>1</v>
      </c>
      <c r="R224" s="117">
        <f t="shared" si="113"/>
        <v>0.14199999999999999</v>
      </c>
      <c r="S224" s="85">
        <v>180700</v>
      </c>
      <c r="T224" s="85">
        <f t="shared" si="121"/>
        <v>2111721</v>
      </c>
      <c r="U224" s="161">
        <v>40000</v>
      </c>
      <c r="V224" s="161">
        <f t="shared" si="114"/>
        <v>38099.451099999998</v>
      </c>
      <c r="W224" s="33" t="s">
        <v>192</v>
      </c>
      <c r="X224" s="33"/>
      <c r="Y224" s="88">
        <v>0.18</v>
      </c>
      <c r="Z224" s="88" t="s">
        <v>193</v>
      </c>
      <c r="AA224" s="139"/>
      <c r="AB224" s="199"/>
      <c r="AC224" s="111">
        <f t="shared" si="115"/>
        <v>25822.03</v>
      </c>
      <c r="AD224" s="33"/>
      <c r="AE224" s="85">
        <f t="shared" si="116"/>
        <v>32.526000000000003</v>
      </c>
      <c r="AF224" s="33"/>
    </row>
    <row r="225" spans="2:32" s="60" customFormat="1" hidden="1">
      <c r="B225" s="17" t="s">
        <v>85</v>
      </c>
      <c r="C225" s="33" t="str">
        <f>VLOOKUP(B225,[2]Sheet1!$A:$B,2,0)</f>
        <v>RCS POD</v>
      </c>
      <c r="D225" s="90" t="s">
        <v>190</v>
      </c>
      <c r="E225" s="33" t="s">
        <v>191</v>
      </c>
      <c r="F225" s="33" t="s">
        <v>141</v>
      </c>
      <c r="G225" s="17" t="s">
        <v>85</v>
      </c>
      <c r="H225" s="98" t="s">
        <v>33</v>
      </c>
      <c r="I225" s="76">
        <v>2023</v>
      </c>
      <c r="J225" s="31">
        <v>9</v>
      </c>
      <c r="K225" s="42">
        <v>45589</v>
      </c>
      <c r="L225" s="80"/>
      <c r="M225" s="117">
        <v>0.14199999999999999</v>
      </c>
      <c r="N225" s="117">
        <v>0.1429</v>
      </c>
      <c r="O225" s="117">
        <v>8.9999999999999998E-4</v>
      </c>
      <c r="P225" s="117">
        <f t="shared" si="112"/>
        <v>0</v>
      </c>
      <c r="Q225" s="125">
        <v>1</v>
      </c>
      <c r="R225" s="117">
        <f t="shared" si="113"/>
        <v>0.14199999999999999</v>
      </c>
      <c r="S225" s="85">
        <v>67500</v>
      </c>
      <c r="T225" s="85">
        <f t="shared" si="121"/>
        <v>1931021</v>
      </c>
      <c r="U225" s="161">
        <v>40000</v>
      </c>
      <c r="V225" s="161">
        <f t="shared" si="114"/>
        <v>38262.081100000003</v>
      </c>
      <c r="W225" s="33" t="s">
        <v>192</v>
      </c>
      <c r="X225" s="33"/>
      <c r="Y225" s="88">
        <v>0.18</v>
      </c>
      <c r="Z225" s="88" t="s">
        <v>193</v>
      </c>
      <c r="AA225" s="139"/>
      <c r="AB225" s="199"/>
      <c r="AC225" s="111">
        <f t="shared" si="115"/>
        <v>9645.75</v>
      </c>
      <c r="AD225" s="33"/>
      <c r="AE225" s="85">
        <f t="shared" si="116"/>
        <v>12.15</v>
      </c>
      <c r="AF225" s="33"/>
    </row>
    <row r="226" spans="2:32" s="60" customFormat="1" hidden="1">
      <c r="B226" s="17" t="s">
        <v>85</v>
      </c>
      <c r="C226" s="33" t="str">
        <f>VLOOKUP(B226,[2]Sheet1!$A:$B,2,0)</f>
        <v>RCS POD</v>
      </c>
      <c r="D226" s="90" t="s">
        <v>190</v>
      </c>
      <c r="E226" s="33" t="s">
        <v>191</v>
      </c>
      <c r="F226" s="33" t="s">
        <v>141</v>
      </c>
      <c r="G226" s="17" t="s">
        <v>85</v>
      </c>
      <c r="H226" s="98" t="s">
        <v>33</v>
      </c>
      <c r="I226" s="76">
        <v>2023</v>
      </c>
      <c r="J226" s="31">
        <v>8</v>
      </c>
      <c r="K226" s="42">
        <v>45589</v>
      </c>
      <c r="L226" s="80"/>
      <c r="M226" s="117">
        <v>0.14199999999999999</v>
      </c>
      <c r="N226" s="117">
        <v>0.1429</v>
      </c>
      <c r="O226" s="117">
        <v>8.9999999999999998E-4</v>
      </c>
      <c r="P226" s="117">
        <f t="shared" si="112"/>
        <v>0</v>
      </c>
      <c r="Q226" s="125">
        <v>1</v>
      </c>
      <c r="R226" s="117">
        <f t="shared" si="113"/>
        <v>0.14199999999999999</v>
      </c>
      <c r="S226" s="85">
        <v>477800</v>
      </c>
      <c r="T226" s="85">
        <f t="shared" si="121"/>
        <v>1863521</v>
      </c>
      <c r="U226" s="161">
        <v>40000</v>
      </c>
      <c r="V226" s="161">
        <f t="shared" si="114"/>
        <v>38322.831100000003</v>
      </c>
      <c r="W226" s="33" t="s">
        <v>192</v>
      </c>
      <c r="X226" s="33"/>
      <c r="Y226" s="88">
        <v>0.18</v>
      </c>
      <c r="Z226" s="88" t="s">
        <v>193</v>
      </c>
      <c r="AA226" s="139"/>
      <c r="AB226" s="199"/>
      <c r="AC226" s="111">
        <f t="shared" si="115"/>
        <v>68277.62</v>
      </c>
      <c r="AD226" s="33"/>
      <c r="AE226" s="85">
        <f t="shared" si="116"/>
        <v>86.004000000000005</v>
      </c>
      <c r="AF226" s="33"/>
    </row>
    <row r="227" spans="2:32" s="60" customFormat="1" hidden="1">
      <c r="B227" s="17" t="s">
        <v>85</v>
      </c>
      <c r="C227" s="33" t="str">
        <f>VLOOKUP(B227,[2]Sheet1!$A:$B,2,0)</f>
        <v>RCS POD</v>
      </c>
      <c r="D227" s="90" t="s">
        <v>190</v>
      </c>
      <c r="E227" s="33" t="s">
        <v>191</v>
      </c>
      <c r="F227" s="33" t="s">
        <v>141</v>
      </c>
      <c r="G227" s="17" t="s">
        <v>85</v>
      </c>
      <c r="H227" s="98" t="s">
        <v>33</v>
      </c>
      <c r="I227" s="76">
        <v>2023</v>
      </c>
      <c r="J227" s="31">
        <v>7</v>
      </c>
      <c r="K227" s="42">
        <v>45589</v>
      </c>
      <c r="L227" s="80"/>
      <c r="M227" s="117">
        <v>0.14199999999999999</v>
      </c>
      <c r="N227" s="117">
        <v>0.1429</v>
      </c>
      <c r="O227" s="117">
        <v>8.9999999999999998E-4</v>
      </c>
      <c r="P227" s="117">
        <f t="shared" si="112"/>
        <v>0</v>
      </c>
      <c r="Q227" s="125">
        <v>1</v>
      </c>
      <c r="R227" s="117">
        <f t="shared" si="113"/>
        <v>0.14199999999999999</v>
      </c>
      <c r="S227" s="85">
        <v>200000</v>
      </c>
      <c r="T227" s="85">
        <f t="shared" si="121"/>
        <v>1385721</v>
      </c>
      <c r="U227" s="161">
        <v>40000</v>
      </c>
      <c r="V227" s="161">
        <f t="shared" si="114"/>
        <v>38752.8511</v>
      </c>
      <c r="W227" s="33" t="s">
        <v>192</v>
      </c>
      <c r="X227" s="33"/>
      <c r="Y227" s="88">
        <v>0.18</v>
      </c>
      <c r="Z227" s="88" t="s">
        <v>193</v>
      </c>
      <c r="AA227" s="139"/>
      <c r="AB227" s="199"/>
      <c r="AC227" s="111">
        <f t="shared" si="115"/>
        <v>28580</v>
      </c>
      <c r="AD227" s="33"/>
      <c r="AE227" s="85">
        <f t="shared" si="116"/>
        <v>36</v>
      </c>
      <c r="AF227" s="33"/>
    </row>
    <row r="228" spans="2:32" s="60" customFormat="1" hidden="1">
      <c r="B228" s="17" t="s">
        <v>85</v>
      </c>
      <c r="C228" s="33" t="str">
        <f>VLOOKUP(B228,[2]Sheet1!$A:$B,2,0)</f>
        <v>RCS POD</v>
      </c>
      <c r="D228" s="90" t="s">
        <v>190</v>
      </c>
      <c r="E228" s="33" t="s">
        <v>191</v>
      </c>
      <c r="F228" s="33" t="s">
        <v>141</v>
      </c>
      <c r="G228" s="17" t="s">
        <v>85</v>
      </c>
      <c r="H228" s="98" t="s">
        <v>33</v>
      </c>
      <c r="I228" s="76">
        <v>2023</v>
      </c>
      <c r="J228" s="31">
        <v>6</v>
      </c>
      <c r="K228" s="42">
        <v>45589</v>
      </c>
      <c r="L228" s="80"/>
      <c r="M228" s="117">
        <v>0.14199999999999999</v>
      </c>
      <c r="N228" s="117">
        <v>0.1429</v>
      </c>
      <c r="O228" s="117">
        <v>8.9999999999999998E-4</v>
      </c>
      <c r="P228" s="117">
        <f t="shared" si="112"/>
        <v>0</v>
      </c>
      <c r="Q228" s="125">
        <v>1</v>
      </c>
      <c r="R228" s="117">
        <f t="shared" si="113"/>
        <v>0.14199999999999999</v>
      </c>
      <c r="S228" s="85">
        <v>254610</v>
      </c>
      <c r="T228" s="85">
        <f t="shared" si="121"/>
        <v>1185721</v>
      </c>
      <c r="U228" s="161">
        <v>40000</v>
      </c>
      <c r="V228" s="161">
        <f t="shared" si="114"/>
        <v>38932.8511</v>
      </c>
      <c r="W228" s="33" t="s">
        <v>192</v>
      </c>
      <c r="X228" s="33"/>
      <c r="Y228" s="88">
        <v>0.18</v>
      </c>
      <c r="Z228" s="88" t="s">
        <v>193</v>
      </c>
      <c r="AA228" s="139"/>
      <c r="AB228" s="199"/>
      <c r="AC228" s="111">
        <f t="shared" si="115"/>
        <v>36383.769</v>
      </c>
      <c r="AD228" s="33"/>
      <c r="AE228" s="85">
        <f t="shared" si="116"/>
        <v>45.829799999999999</v>
      </c>
      <c r="AF228" s="33"/>
    </row>
    <row r="229" spans="2:32" s="60" customFormat="1" hidden="1">
      <c r="B229" s="17" t="s">
        <v>85</v>
      </c>
      <c r="C229" s="33" t="str">
        <f>VLOOKUP(B229,[2]Sheet1!$A:$B,2,0)</f>
        <v>RCS POD</v>
      </c>
      <c r="D229" s="90" t="s">
        <v>190</v>
      </c>
      <c r="E229" s="33" t="s">
        <v>191</v>
      </c>
      <c r="F229" s="33" t="s">
        <v>141</v>
      </c>
      <c r="G229" s="17" t="s">
        <v>85</v>
      </c>
      <c r="H229" s="98" t="s">
        <v>33</v>
      </c>
      <c r="I229" s="76">
        <v>2023</v>
      </c>
      <c r="J229" s="31">
        <v>5</v>
      </c>
      <c r="K229" s="42">
        <v>45589</v>
      </c>
      <c r="L229" s="80"/>
      <c r="M229" s="117">
        <v>0.14199999999999999</v>
      </c>
      <c r="N229" s="117">
        <v>0.1429</v>
      </c>
      <c r="O229" s="117">
        <v>8.9999999999999998E-4</v>
      </c>
      <c r="P229" s="117">
        <f t="shared" si="112"/>
        <v>0</v>
      </c>
      <c r="Q229" s="125">
        <v>1</v>
      </c>
      <c r="R229" s="117">
        <f t="shared" si="113"/>
        <v>0.14199999999999999</v>
      </c>
      <c r="S229" s="85">
        <v>248740</v>
      </c>
      <c r="T229" s="85">
        <f t="shared" si="121"/>
        <v>931111</v>
      </c>
      <c r="U229" s="161">
        <v>40000</v>
      </c>
      <c r="V229" s="161">
        <f t="shared" si="114"/>
        <v>39162.000099999997</v>
      </c>
      <c r="W229" s="33" t="s">
        <v>192</v>
      </c>
      <c r="X229" s="33"/>
      <c r="Y229" s="88">
        <v>0.18</v>
      </c>
      <c r="Z229" s="88" t="s">
        <v>193</v>
      </c>
      <c r="AA229" s="139"/>
      <c r="AB229" s="199"/>
      <c r="AC229" s="111">
        <f t="shared" si="115"/>
        <v>35544.945999999996</v>
      </c>
      <c r="AD229" s="33"/>
      <c r="AE229" s="85">
        <f t="shared" si="116"/>
        <v>44.773199999999996</v>
      </c>
      <c r="AF229" s="33"/>
    </row>
    <row r="230" spans="2:32" s="60" customFormat="1" hidden="1">
      <c r="B230" s="17" t="s">
        <v>85</v>
      </c>
      <c r="C230" s="33" t="str">
        <f>VLOOKUP(B230,[2]Sheet1!$A:$B,2,0)</f>
        <v>RCS POD</v>
      </c>
      <c r="D230" s="90" t="s">
        <v>190</v>
      </c>
      <c r="E230" s="33" t="s">
        <v>191</v>
      </c>
      <c r="F230" s="33" t="s">
        <v>141</v>
      </c>
      <c r="G230" s="17" t="s">
        <v>85</v>
      </c>
      <c r="H230" s="98" t="s">
        <v>33</v>
      </c>
      <c r="I230" s="76">
        <v>2023</v>
      </c>
      <c r="J230" s="31">
        <v>4</v>
      </c>
      <c r="K230" s="42">
        <v>45589</v>
      </c>
      <c r="L230" s="80"/>
      <c r="M230" s="117">
        <v>0.14199999999999999</v>
      </c>
      <c r="N230" s="117">
        <v>0.1429</v>
      </c>
      <c r="O230" s="117">
        <v>8.9999999999999998E-4</v>
      </c>
      <c r="P230" s="117">
        <f t="shared" si="112"/>
        <v>0</v>
      </c>
      <c r="Q230" s="125">
        <v>1</v>
      </c>
      <c r="R230" s="117">
        <f t="shared" si="113"/>
        <v>0.14199999999999999</v>
      </c>
      <c r="S230" s="85">
        <v>249246</v>
      </c>
      <c r="T230" s="85">
        <f t="shared" si="121"/>
        <v>682371</v>
      </c>
      <c r="U230" s="161">
        <v>40000</v>
      </c>
      <c r="V230" s="161">
        <f t="shared" si="114"/>
        <v>39385.866099999999</v>
      </c>
      <c r="W230" s="33" t="s">
        <v>192</v>
      </c>
      <c r="X230" s="33"/>
      <c r="Y230" s="88">
        <v>0.18</v>
      </c>
      <c r="Z230" s="88" t="s">
        <v>193</v>
      </c>
      <c r="AA230" s="139"/>
      <c r="AB230" s="199"/>
      <c r="AC230" s="111">
        <f t="shared" si="115"/>
        <v>35617.253400000001</v>
      </c>
      <c r="AD230" s="33"/>
      <c r="AE230" s="85">
        <f t="shared" si="116"/>
        <v>44.864280000000001</v>
      </c>
      <c r="AF230" s="33"/>
    </row>
    <row r="231" spans="2:32" s="60" customFormat="1" hidden="1">
      <c r="B231" s="17" t="s">
        <v>85</v>
      </c>
      <c r="C231" s="33" t="str">
        <f>VLOOKUP(B231,[2]Sheet1!$A:$B,2,0)</f>
        <v>RCS POD</v>
      </c>
      <c r="D231" s="90" t="s">
        <v>190</v>
      </c>
      <c r="E231" s="33" t="s">
        <v>191</v>
      </c>
      <c r="F231" s="33" t="s">
        <v>141</v>
      </c>
      <c r="G231" s="17" t="s">
        <v>85</v>
      </c>
      <c r="H231" s="98" t="s">
        <v>33</v>
      </c>
      <c r="I231" s="76">
        <v>2023</v>
      </c>
      <c r="J231" s="31">
        <v>3</v>
      </c>
      <c r="K231" s="42">
        <v>45589</v>
      </c>
      <c r="L231" s="80"/>
      <c r="M231" s="117">
        <v>0.14199999999999999</v>
      </c>
      <c r="N231" s="117">
        <v>0.1429</v>
      </c>
      <c r="O231" s="117">
        <v>8.9999999999999998E-4</v>
      </c>
      <c r="P231" s="117">
        <f t="shared" si="112"/>
        <v>0</v>
      </c>
      <c r="Q231" s="125">
        <v>1</v>
      </c>
      <c r="R231" s="117">
        <f t="shared" si="113"/>
        <v>0.14199999999999999</v>
      </c>
      <c r="S231" s="85">
        <v>433125</v>
      </c>
      <c r="T231" s="85">
        <v>433125</v>
      </c>
      <c r="U231" s="161">
        <v>40000</v>
      </c>
      <c r="V231" s="161">
        <f t="shared" si="114"/>
        <v>39610.1875</v>
      </c>
      <c r="W231" s="33" t="s">
        <v>192</v>
      </c>
      <c r="X231" s="33"/>
      <c r="Y231" s="88">
        <v>0.18</v>
      </c>
      <c r="Z231" s="88" t="s">
        <v>193</v>
      </c>
      <c r="AA231" s="139"/>
      <c r="AB231" s="199"/>
      <c r="AC231" s="111">
        <f t="shared" si="115"/>
        <v>61893.5625</v>
      </c>
      <c r="AD231" s="33"/>
      <c r="AE231" s="85">
        <f t="shared" si="116"/>
        <v>77.962500000000006</v>
      </c>
      <c r="AF231" s="33"/>
    </row>
    <row r="232" spans="2:32" s="60" customFormat="1" hidden="1">
      <c r="B232" s="17" t="s">
        <v>85</v>
      </c>
      <c r="C232" s="33" t="str">
        <f>VLOOKUP(B232,[2]Sheet1!$A:$B,2,0)</f>
        <v>RCS POD</v>
      </c>
      <c r="D232" s="90" t="s">
        <v>194</v>
      </c>
      <c r="E232" s="33" t="s">
        <v>195</v>
      </c>
      <c r="F232" s="33" t="s">
        <v>141</v>
      </c>
      <c r="G232" s="17" t="s">
        <v>85</v>
      </c>
      <c r="H232" s="98" t="s">
        <v>33</v>
      </c>
      <c r="I232" s="76">
        <v>2025</v>
      </c>
      <c r="J232" s="31">
        <v>2</v>
      </c>
      <c r="K232" s="42">
        <v>45726</v>
      </c>
      <c r="L232" s="80"/>
      <c r="M232" s="117">
        <v>8.3699999999999997E-2</v>
      </c>
      <c r="N232" s="117">
        <v>8.4099999999999994E-2</v>
      </c>
      <c r="O232" s="117">
        <v>4.0000000000000002E-4</v>
      </c>
      <c r="P232" s="117">
        <f t="shared" ref="P232:P234" si="122">L232*O232</f>
        <v>0</v>
      </c>
      <c r="Q232" s="125">
        <v>1</v>
      </c>
      <c r="R232" s="117">
        <f t="shared" ref="R232" si="123">Q232*M232</f>
        <v>8.3699999999999997E-2</v>
      </c>
      <c r="S232" s="85">
        <v>5000</v>
      </c>
      <c r="T232" s="85">
        <f t="shared" ref="T232:T254" si="124">S232+T233</f>
        <v>4284937</v>
      </c>
      <c r="U232" s="161">
        <v>40000</v>
      </c>
      <c r="V232" s="161">
        <f t="shared" si="114"/>
        <v>38286.025199999996</v>
      </c>
      <c r="W232" s="33" t="s">
        <v>192</v>
      </c>
      <c r="X232" s="33"/>
      <c r="Y232" s="88">
        <v>5.3999999999999999E-2</v>
      </c>
      <c r="Z232" s="88" t="s">
        <v>193</v>
      </c>
      <c r="AA232" s="139"/>
      <c r="AB232" s="199"/>
      <c r="AC232" s="111">
        <f t="shared" si="115"/>
        <v>420.49999999999994</v>
      </c>
      <c r="AD232" s="33"/>
      <c r="AE232" s="85">
        <f t="shared" ref="AE232" si="125">S232*Y232/1000</f>
        <v>0.27</v>
      </c>
      <c r="AF232" s="33"/>
    </row>
    <row r="233" spans="2:32" s="60" customFormat="1" hidden="1">
      <c r="B233" s="17" t="s">
        <v>85</v>
      </c>
      <c r="C233" s="33" t="str">
        <f>VLOOKUP(B233,[2]Sheet1!$A:$B,2,0)</f>
        <v>RCS POD</v>
      </c>
      <c r="D233" s="90" t="s">
        <v>194</v>
      </c>
      <c r="E233" s="33" t="s">
        <v>195</v>
      </c>
      <c r="F233" s="33" t="s">
        <v>141</v>
      </c>
      <c r="G233" s="17" t="s">
        <v>85</v>
      </c>
      <c r="H233" s="98" t="s">
        <v>33</v>
      </c>
      <c r="I233" s="76">
        <v>2025</v>
      </c>
      <c r="J233" s="31">
        <v>1</v>
      </c>
      <c r="K233" s="42">
        <v>45698</v>
      </c>
      <c r="L233" s="80"/>
      <c r="M233" s="117">
        <v>8.3699999999999997E-2</v>
      </c>
      <c r="N233" s="117">
        <v>8.4099999999999994E-2</v>
      </c>
      <c r="O233" s="117">
        <v>4.0000000000000002E-4</v>
      </c>
      <c r="P233" s="117">
        <f t="shared" si="122"/>
        <v>0</v>
      </c>
      <c r="Q233" s="125">
        <v>1</v>
      </c>
      <c r="R233" s="117">
        <f t="shared" si="113"/>
        <v>8.3699999999999997E-2</v>
      </c>
      <c r="S233" s="85">
        <v>77000</v>
      </c>
      <c r="T233" s="85">
        <f t="shared" si="124"/>
        <v>4279937</v>
      </c>
      <c r="U233" s="161">
        <v>40000</v>
      </c>
      <c r="V233" s="161">
        <f t="shared" si="114"/>
        <v>38288.025199999996</v>
      </c>
      <c r="W233" s="33" t="s">
        <v>192</v>
      </c>
      <c r="X233" s="33"/>
      <c r="Y233" s="88">
        <v>5.3999999999999999E-2</v>
      </c>
      <c r="Z233" s="88" t="s">
        <v>193</v>
      </c>
      <c r="AA233" s="139"/>
      <c r="AB233" s="199"/>
      <c r="AC233" s="111">
        <f t="shared" ref="AC233" si="126">N233*S233</f>
        <v>6475.7</v>
      </c>
      <c r="AD233" s="33"/>
      <c r="AE233" s="85">
        <f t="shared" si="116"/>
        <v>4.1580000000000004</v>
      </c>
      <c r="AF233" s="33"/>
    </row>
    <row r="234" spans="2:32" s="60" customFormat="1" hidden="1">
      <c r="B234" s="17" t="s">
        <v>85</v>
      </c>
      <c r="C234" s="33" t="str">
        <f>VLOOKUP(B234,[2]Sheet1!$A:$B,2,0)</f>
        <v>RCS POD</v>
      </c>
      <c r="D234" s="90" t="s">
        <v>194</v>
      </c>
      <c r="E234" s="33" t="s">
        <v>195</v>
      </c>
      <c r="F234" s="33" t="s">
        <v>141</v>
      </c>
      <c r="G234" s="17" t="s">
        <v>85</v>
      </c>
      <c r="H234" s="98" t="s">
        <v>33</v>
      </c>
      <c r="I234" s="76">
        <v>2024</v>
      </c>
      <c r="J234" s="31">
        <v>12</v>
      </c>
      <c r="K234" s="42">
        <v>45666</v>
      </c>
      <c r="L234" s="80"/>
      <c r="M234" s="117">
        <v>8.3699999999999997E-2</v>
      </c>
      <c r="N234" s="117">
        <v>8.4099999999999994E-2</v>
      </c>
      <c r="O234" s="117">
        <v>4.0000000000000002E-4</v>
      </c>
      <c r="P234" s="117">
        <f t="shared" si="122"/>
        <v>0</v>
      </c>
      <c r="Q234" s="125">
        <v>1</v>
      </c>
      <c r="R234" s="117">
        <f t="shared" ref="R234" si="127">Q234*M234</f>
        <v>8.3699999999999997E-2</v>
      </c>
      <c r="S234" s="85">
        <v>50000</v>
      </c>
      <c r="T234" s="85">
        <f t="shared" si="124"/>
        <v>4202937</v>
      </c>
      <c r="U234" s="161">
        <v>40000</v>
      </c>
      <c r="V234" s="161">
        <f t="shared" si="114"/>
        <v>38318.825199999999</v>
      </c>
      <c r="W234" s="33" t="s">
        <v>192</v>
      </c>
      <c r="X234" s="33"/>
      <c r="Y234" s="88">
        <v>5.3999999999999999E-2</v>
      </c>
      <c r="Z234" s="88" t="s">
        <v>193</v>
      </c>
      <c r="AA234" s="139"/>
      <c r="AB234" s="199"/>
      <c r="AC234" s="111">
        <f t="shared" si="115"/>
        <v>4205</v>
      </c>
      <c r="AD234" s="33"/>
      <c r="AE234" s="85">
        <f t="shared" ref="AE234:AE235" si="128">S234*Y234/1000</f>
        <v>2.7</v>
      </c>
      <c r="AF234" s="33"/>
    </row>
    <row r="235" spans="2:32" s="60" customFormat="1" hidden="1">
      <c r="B235" s="17" t="s">
        <v>85</v>
      </c>
      <c r="C235" s="33" t="str">
        <f>VLOOKUP(B235,[2]Sheet1!$A:$B,2,0)</f>
        <v>RCS POD</v>
      </c>
      <c r="D235" s="90" t="s">
        <v>194</v>
      </c>
      <c r="E235" s="33" t="s">
        <v>195</v>
      </c>
      <c r="F235" s="33" t="s">
        <v>141</v>
      </c>
      <c r="G235" s="17" t="s">
        <v>85</v>
      </c>
      <c r="H235" s="98" t="s">
        <v>33</v>
      </c>
      <c r="I235" s="76">
        <v>2024</v>
      </c>
      <c r="J235" s="31">
        <v>11</v>
      </c>
      <c r="K235" s="42">
        <v>45636</v>
      </c>
      <c r="L235" s="80"/>
      <c r="M235" s="117">
        <v>8.3699999999999997E-2</v>
      </c>
      <c r="N235" s="117">
        <v>8.4099999999999994E-2</v>
      </c>
      <c r="O235" s="117">
        <v>4.0000000000000002E-4</v>
      </c>
      <c r="P235" s="117">
        <f t="shared" si="112"/>
        <v>0</v>
      </c>
      <c r="Q235" s="125">
        <v>1</v>
      </c>
      <c r="R235" s="117">
        <f t="shared" si="113"/>
        <v>8.3699999999999997E-2</v>
      </c>
      <c r="S235" s="131">
        <v>140000</v>
      </c>
      <c r="T235" s="85">
        <f t="shared" si="124"/>
        <v>4152937</v>
      </c>
      <c r="U235" s="161">
        <v>40000</v>
      </c>
      <c r="V235" s="161">
        <f t="shared" si="114"/>
        <v>38338.825199999999</v>
      </c>
      <c r="W235" s="33" t="s">
        <v>192</v>
      </c>
      <c r="X235" s="33"/>
      <c r="Y235" s="88">
        <v>5.3999999999999999E-2</v>
      </c>
      <c r="Z235" s="88" t="s">
        <v>193</v>
      </c>
      <c r="AA235" s="139"/>
      <c r="AB235" s="199"/>
      <c r="AC235" s="111">
        <f t="shared" ref="AC235" si="129">N235*S235</f>
        <v>11774</v>
      </c>
      <c r="AD235" s="33"/>
      <c r="AE235" s="85">
        <f t="shared" si="128"/>
        <v>7.56</v>
      </c>
      <c r="AF235" s="33"/>
    </row>
    <row r="236" spans="2:32" s="60" customFormat="1" hidden="1">
      <c r="B236" s="17" t="s">
        <v>85</v>
      </c>
      <c r="C236" s="33" t="str">
        <f>VLOOKUP(B236,[2]Sheet1!$A:$B,2,0)</f>
        <v>RCS POD</v>
      </c>
      <c r="D236" s="90" t="s">
        <v>194</v>
      </c>
      <c r="E236" s="33" t="s">
        <v>195</v>
      </c>
      <c r="F236" s="33" t="s">
        <v>141</v>
      </c>
      <c r="G236" s="17" t="s">
        <v>85</v>
      </c>
      <c r="H236" s="98" t="s">
        <v>33</v>
      </c>
      <c r="I236" s="76">
        <v>2024</v>
      </c>
      <c r="J236" s="31">
        <v>10</v>
      </c>
      <c r="K236" s="42">
        <v>45605</v>
      </c>
      <c r="L236" s="80"/>
      <c r="M236" s="117">
        <v>8.3699999999999997E-2</v>
      </c>
      <c r="N236" s="117">
        <v>8.4099999999999994E-2</v>
      </c>
      <c r="O236" s="117">
        <v>4.0000000000000002E-4</v>
      </c>
      <c r="P236" s="117">
        <f t="shared" si="112"/>
        <v>0</v>
      </c>
      <c r="Q236" s="125">
        <v>1</v>
      </c>
      <c r="R236" s="117">
        <f t="shared" si="113"/>
        <v>8.3699999999999997E-2</v>
      </c>
      <c r="S236" s="85">
        <v>52000</v>
      </c>
      <c r="T236" s="85">
        <f t="shared" si="124"/>
        <v>4012937</v>
      </c>
      <c r="U236" s="161">
        <v>40000</v>
      </c>
      <c r="V236" s="161">
        <f t="shared" si="114"/>
        <v>38394.825199999999</v>
      </c>
      <c r="W236" s="33" t="s">
        <v>192</v>
      </c>
      <c r="X236" s="33"/>
      <c r="Y236" s="88">
        <v>5.3999999999999999E-2</v>
      </c>
      <c r="Z236" s="88" t="s">
        <v>193</v>
      </c>
      <c r="AA236" s="139"/>
      <c r="AB236" s="199"/>
      <c r="AC236" s="111">
        <f t="shared" si="115"/>
        <v>4373.2</v>
      </c>
      <c r="AD236" s="33"/>
      <c r="AE236" s="85">
        <f t="shared" si="116"/>
        <v>2.8079999999999998</v>
      </c>
      <c r="AF236" s="33"/>
    </row>
    <row r="237" spans="2:32" s="60" customFormat="1" hidden="1">
      <c r="B237" s="17" t="s">
        <v>85</v>
      </c>
      <c r="C237" s="33" t="str">
        <f>VLOOKUP(B237,[2]Sheet1!$A:$B,2,0)</f>
        <v>RCS POD</v>
      </c>
      <c r="D237" s="90" t="s">
        <v>194</v>
      </c>
      <c r="E237" s="33" t="s">
        <v>195</v>
      </c>
      <c r="F237" s="33" t="s">
        <v>141</v>
      </c>
      <c r="G237" s="17" t="s">
        <v>85</v>
      </c>
      <c r="H237" s="98" t="s">
        <v>33</v>
      </c>
      <c r="I237" s="76">
        <v>2024</v>
      </c>
      <c r="J237" s="31">
        <v>9</v>
      </c>
      <c r="K237" s="42">
        <v>45589</v>
      </c>
      <c r="L237" s="80"/>
      <c r="M237" s="117">
        <v>8.3699999999999997E-2</v>
      </c>
      <c r="N237" s="117">
        <v>8.4099999999999994E-2</v>
      </c>
      <c r="O237" s="117">
        <v>4.0000000000000002E-4</v>
      </c>
      <c r="P237" s="117">
        <f t="shared" si="112"/>
        <v>0</v>
      </c>
      <c r="Q237" s="125">
        <v>1</v>
      </c>
      <c r="R237" s="117">
        <f t="shared" si="113"/>
        <v>8.3699999999999997E-2</v>
      </c>
      <c r="S237" s="85">
        <v>139200</v>
      </c>
      <c r="T237" s="85">
        <f t="shared" si="124"/>
        <v>3960937</v>
      </c>
      <c r="U237" s="161">
        <v>40000</v>
      </c>
      <c r="V237" s="161">
        <f t="shared" si="114"/>
        <v>38415.625200000002</v>
      </c>
      <c r="W237" s="33" t="s">
        <v>192</v>
      </c>
      <c r="X237" s="33"/>
      <c r="Y237" s="88">
        <v>5.3999999999999999E-2</v>
      </c>
      <c r="Z237" s="88" t="s">
        <v>193</v>
      </c>
      <c r="AA237" s="139"/>
      <c r="AB237" s="199"/>
      <c r="AC237" s="111">
        <f t="shared" si="115"/>
        <v>11706.72</v>
      </c>
      <c r="AD237" s="33"/>
      <c r="AE237" s="85">
        <f t="shared" si="116"/>
        <v>7.5167999999999999</v>
      </c>
      <c r="AF237" s="33"/>
    </row>
    <row r="238" spans="2:32" s="60" customFormat="1" hidden="1">
      <c r="B238" s="17" t="s">
        <v>85</v>
      </c>
      <c r="C238" s="33" t="str">
        <f>VLOOKUP(B238,[2]Sheet1!$A:$B,2,0)</f>
        <v>RCS POD</v>
      </c>
      <c r="D238" s="90" t="s">
        <v>194</v>
      </c>
      <c r="E238" s="33" t="s">
        <v>195</v>
      </c>
      <c r="F238" s="33" t="s">
        <v>141</v>
      </c>
      <c r="G238" s="17" t="s">
        <v>85</v>
      </c>
      <c r="H238" s="98" t="s">
        <v>33</v>
      </c>
      <c r="I238" s="76">
        <v>2024</v>
      </c>
      <c r="J238" s="31">
        <v>8</v>
      </c>
      <c r="K238" s="42">
        <v>45589</v>
      </c>
      <c r="L238" s="80"/>
      <c r="M238" s="117">
        <v>8.3699999999999997E-2</v>
      </c>
      <c r="N238" s="117">
        <v>8.4099999999999994E-2</v>
      </c>
      <c r="O238" s="117">
        <v>4.0000000000000002E-4</v>
      </c>
      <c r="P238" s="117">
        <f t="shared" si="112"/>
        <v>0</v>
      </c>
      <c r="Q238" s="125">
        <v>1</v>
      </c>
      <c r="R238" s="117">
        <f t="shared" si="113"/>
        <v>8.3699999999999997E-2</v>
      </c>
      <c r="S238" s="85">
        <v>42100</v>
      </c>
      <c r="T238" s="85">
        <f t="shared" si="124"/>
        <v>3821737</v>
      </c>
      <c r="U238" s="161">
        <v>40000</v>
      </c>
      <c r="V238" s="161">
        <f t="shared" si="114"/>
        <v>38471.305200000003</v>
      </c>
      <c r="W238" s="33" t="s">
        <v>192</v>
      </c>
      <c r="X238" s="33"/>
      <c r="Y238" s="88">
        <v>5.3999999999999999E-2</v>
      </c>
      <c r="Z238" s="88" t="s">
        <v>193</v>
      </c>
      <c r="AA238" s="139"/>
      <c r="AB238" s="199"/>
      <c r="AC238" s="111">
        <f t="shared" si="115"/>
        <v>3540.6099999999997</v>
      </c>
      <c r="AD238" s="33"/>
      <c r="AE238" s="85">
        <f t="shared" si="116"/>
        <v>2.2734000000000001</v>
      </c>
      <c r="AF238" s="33"/>
    </row>
    <row r="239" spans="2:32" s="60" customFormat="1" hidden="1">
      <c r="B239" s="17" t="s">
        <v>85</v>
      </c>
      <c r="C239" s="33" t="str">
        <f>VLOOKUP(B239,[2]Sheet1!$A:$B,2,0)</f>
        <v>RCS POD</v>
      </c>
      <c r="D239" s="90" t="s">
        <v>194</v>
      </c>
      <c r="E239" s="33" t="s">
        <v>195</v>
      </c>
      <c r="F239" s="33" t="s">
        <v>141</v>
      </c>
      <c r="G239" s="17" t="s">
        <v>85</v>
      </c>
      <c r="H239" s="98" t="s">
        <v>33</v>
      </c>
      <c r="I239" s="76">
        <v>2024</v>
      </c>
      <c r="J239" s="31">
        <v>7</v>
      </c>
      <c r="K239" s="42">
        <v>45589</v>
      </c>
      <c r="L239" s="80"/>
      <c r="M239" s="117">
        <v>8.3699999999999997E-2</v>
      </c>
      <c r="N239" s="117">
        <v>8.4099999999999994E-2</v>
      </c>
      <c r="O239" s="117">
        <v>4.0000000000000002E-4</v>
      </c>
      <c r="P239" s="117">
        <f t="shared" si="112"/>
        <v>0</v>
      </c>
      <c r="Q239" s="125">
        <v>1</v>
      </c>
      <c r="R239" s="117">
        <f t="shared" si="113"/>
        <v>8.3699999999999997E-2</v>
      </c>
      <c r="S239" s="85">
        <v>214700</v>
      </c>
      <c r="T239" s="85">
        <f t="shared" si="124"/>
        <v>3779637</v>
      </c>
      <c r="U239" s="161">
        <v>40000</v>
      </c>
      <c r="V239" s="161">
        <f t="shared" si="114"/>
        <v>38488.145199999999</v>
      </c>
      <c r="W239" s="33" t="s">
        <v>192</v>
      </c>
      <c r="X239" s="33"/>
      <c r="Y239" s="88">
        <v>5.3999999999999999E-2</v>
      </c>
      <c r="Z239" s="88" t="s">
        <v>193</v>
      </c>
      <c r="AA239" s="139"/>
      <c r="AB239" s="199"/>
      <c r="AC239" s="111">
        <f t="shared" si="115"/>
        <v>18056.27</v>
      </c>
      <c r="AD239" s="33"/>
      <c r="AE239" s="85">
        <f t="shared" si="116"/>
        <v>11.5938</v>
      </c>
      <c r="AF239" s="33"/>
    </row>
    <row r="240" spans="2:32" s="60" customFormat="1" hidden="1">
      <c r="B240" s="17" t="s">
        <v>85</v>
      </c>
      <c r="C240" s="33" t="str">
        <f>VLOOKUP(B240,[2]Sheet1!$A:$B,2,0)</f>
        <v>RCS POD</v>
      </c>
      <c r="D240" s="90" t="s">
        <v>194</v>
      </c>
      <c r="E240" s="33" t="s">
        <v>195</v>
      </c>
      <c r="F240" s="33" t="s">
        <v>141</v>
      </c>
      <c r="G240" s="17" t="s">
        <v>85</v>
      </c>
      <c r="H240" s="98" t="s">
        <v>33</v>
      </c>
      <c r="I240" s="76">
        <v>2024</v>
      </c>
      <c r="J240" s="31">
        <v>6</v>
      </c>
      <c r="K240" s="42">
        <v>45589</v>
      </c>
      <c r="L240" s="80"/>
      <c r="M240" s="117">
        <v>8.3699999999999997E-2</v>
      </c>
      <c r="N240" s="117">
        <v>8.4099999999999994E-2</v>
      </c>
      <c r="O240" s="117">
        <v>4.0000000000000002E-4</v>
      </c>
      <c r="P240" s="117">
        <f t="shared" si="112"/>
        <v>0</v>
      </c>
      <c r="Q240" s="125">
        <v>1</v>
      </c>
      <c r="R240" s="117">
        <f t="shared" si="113"/>
        <v>8.3699999999999997E-2</v>
      </c>
      <c r="S240" s="85">
        <v>194000</v>
      </c>
      <c r="T240" s="85">
        <f t="shared" si="124"/>
        <v>3564937</v>
      </c>
      <c r="U240" s="161">
        <v>40000</v>
      </c>
      <c r="V240" s="161">
        <f t="shared" si="114"/>
        <v>38574.025200000004</v>
      </c>
      <c r="W240" s="33" t="s">
        <v>192</v>
      </c>
      <c r="X240" s="33"/>
      <c r="Y240" s="88">
        <v>5.3999999999999999E-2</v>
      </c>
      <c r="Z240" s="88" t="s">
        <v>193</v>
      </c>
      <c r="AA240" s="139"/>
      <c r="AB240" s="199"/>
      <c r="AC240" s="111">
        <f t="shared" si="115"/>
        <v>16315.4</v>
      </c>
      <c r="AD240" s="33"/>
      <c r="AE240" s="85">
        <f t="shared" si="116"/>
        <v>10.476000000000001</v>
      </c>
      <c r="AF240" s="33"/>
    </row>
    <row r="241" spans="2:32" s="60" customFormat="1" hidden="1">
      <c r="B241" s="17" t="s">
        <v>85</v>
      </c>
      <c r="C241" s="33" t="str">
        <f>VLOOKUP(B241,[2]Sheet1!$A:$B,2,0)</f>
        <v>RCS POD</v>
      </c>
      <c r="D241" s="90" t="s">
        <v>194</v>
      </c>
      <c r="E241" s="33" t="s">
        <v>195</v>
      </c>
      <c r="F241" s="33" t="s">
        <v>141</v>
      </c>
      <c r="G241" s="17" t="s">
        <v>85</v>
      </c>
      <c r="H241" s="98" t="s">
        <v>33</v>
      </c>
      <c r="I241" s="76">
        <v>2024</v>
      </c>
      <c r="J241" s="31">
        <v>5</v>
      </c>
      <c r="K241" s="42">
        <v>45589</v>
      </c>
      <c r="L241" s="80"/>
      <c r="M241" s="117">
        <v>8.3699999999999997E-2</v>
      </c>
      <c r="N241" s="117">
        <v>8.4099999999999994E-2</v>
      </c>
      <c r="O241" s="117">
        <v>4.0000000000000002E-4</v>
      </c>
      <c r="P241" s="117">
        <f t="shared" si="112"/>
        <v>0</v>
      </c>
      <c r="Q241" s="125">
        <v>1</v>
      </c>
      <c r="R241" s="117">
        <f t="shared" ref="R241:R313" si="130">Q241*M241</f>
        <v>8.3699999999999997E-2</v>
      </c>
      <c r="S241" s="85">
        <v>154000</v>
      </c>
      <c r="T241" s="85">
        <f t="shared" si="124"/>
        <v>3370937</v>
      </c>
      <c r="U241" s="161">
        <v>40000</v>
      </c>
      <c r="V241" s="161">
        <f t="shared" si="114"/>
        <v>38651.625200000002</v>
      </c>
      <c r="W241" s="33" t="s">
        <v>192</v>
      </c>
      <c r="X241" s="33"/>
      <c r="Y241" s="88">
        <v>5.3999999999999999E-2</v>
      </c>
      <c r="Z241" s="88" t="s">
        <v>193</v>
      </c>
      <c r="AA241" s="139"/>
      <c r="AB241" s="199"/>
      <c r="AC241" s="111">
        <f t="shared" si="115"/>
        <v>12951.4</v>
      </c>
      <c r="AD241" s="33"/>
      <c r="AE241" s="85">
        <f t="shared" si="116"/>
        <v>8.3160000000000007</v>
      </c>
      <c r="AF241" s="33"/>
    </row>
    <row r="242" spans="2:32" s="60" customFormat="1" hidden="1">
      <c r="B242" s="17" t="s">
        <v>85</v>
      </c>
      <c r="C242" s="33" t="str">
        <f>VLOOKUP(B242,[2]Sheet1!$A:$B,2,0)</f>
        <v>RCS POD</v>
      </c>
      <c r="D242" s="90" t="s">
        <v>194</v>
      </c>
      <c r="E242" s="33" t="s">
        <v>195</v>
      </c>
      <c r="F242" s="33" t="s">
        <v>141</v>
      </c>
      <c r="G242" s="17" t="s">
        <v>85</v>
      </c>
      <c r="H242" s="98" t="s">
        <v>33</v>
      </c>
      <c r="I242" s="76">
        <v>2024</v>
      </c>
      <c r="J242" s="31">
        <v>4</v>
      </c>
      <c r="K242" s="42">
        <v>45589</v>
      </c>
      <c r="L242" s="80"/>
      <c r="M242" s="117">
        <v>8.3699999999999997E-2</v>
      </c>
      <c r="N242" s="117">
        <v>8.4099999999999994E-2</v>
      </c>
      <c r="O242" s="117">
        <v>4.0000000000000002E-4</v>
      </c>
      <c r="P242" s="117">
        <f t="shared" si="112"/>
        <v>0</v>
      </c>
      <c r="Q242" s="125">
        <v>1</v>
      </c>
      <c r="R242" s="117">
        <f t="shared" si="130"/>
        <v>8.3699999999999997E-2</v>
      </c>
      <c r="S242" s="85">
        <v>257000</v>
      </c>
      <c r="T242" s="85">
        <f t="shared" si="124"/>
        <v>3216937</v>
      </c>
      <c r="U242" s="161">
        <v>40000</v>
      </c>
      <c r="V242" s="161">
        <f t="shared" si="114"/>
        <v>38713.225200000001</v>
      </c>
      <c r="W242" s="33" t="s">
        <v>192</v>
      </c>
      <c r="X242" s="33"/>
      <c r="Y242" s="88">
        <v>5.3999999999999999E-2</v>
      </c>
      <c r="Z242" s="88" t="s">
        <v>193</v>
      </c>
      <c r="AA242" s="139"/>
      <c r="AB242" s="199"/>
      <c r="AC242" s="111">
        <f t="shared" si="115"/>
        <v>21613.699999999997</v>
      </c>
      <c r="AD242" s="33"/>
      <c r="AE242" s="85">
        <f t="shared" si="116"/>
        <v>13.878</v>
      </c>
      <c r="AF242" s="33"/>
    </row>
    <row r="243" spans="2:32" s="60" customFormat="1" hidden="1">
      <c r="B243" s="17" t="s">
        <v>85</v>
      </c>
      <c r="C243" s="33" t="str">
        <f>VLOOKUP(B243,[2]Sheet1!$A:$B,2,0)</f>
        <v>RCS POD</v>
      </c>
      <c r="D243" s="90" t="s">
        <v>194</v>
      </c>
      <c r="E243" s="33" t="s">
        <v>195</v>
      </c>
      <c r="F243" s="33" t="s">
        <v>141</v>
      </c>
      <c r="G243" s="17" t="s">
        <v>85</v>
      </c>
      <c r="H243" s="98" t="s">
        <v>33</v>
      </c>
      <c r="I243" s="76">
        <v>2024</v>
      </c>
      <c r="J243" s="31">
        <v>3</v>
      </c>
      <c r="K243" s="42">
        <v>45589</v>
      </c>
      <c r="L243" s="80"/>
      <c r="M243" s="117">
        <v>8.3699999999999997E-2</v>
      </c>
      <c r="N243" s="117">
        <v>8.4099999999999994E-2</v>
      </c>
      <c r="O243" s="117">
        <v>4.0000000000000002E-4</v>
      </c>
      <c r="P243" s="117">
        <f t="shared" si="112"/>
        <v>0</v>
      </c>
      <c r="Q243" s="125">
        <v>1</v>
      </c>
      <c r="R243" s="117">
        <f t="shared" si="130"/>
        <v>8.3699999999999997E-2</v>
      </c>
      <c r="S243" s="85">
        <v>202500</v>
      </c>
      <c r="T243" s="85">
        <f t="shared" si="124"/>
        <v>2959937</v>
      </c>
      <c r="U243" s="161">
        <v>40000</v>
      </c>
      <c r="V243" s="161">
        <f t="shared" si="114"/>
        <v>38816.025200000004</v>
      </c>
      <c r="W243" s="33" t="s">
        <v>192</v>
      </c>
      <c r="X243" s="33"/>
      <c r="Y243" s="88">
        <v>5.3999999999999999E-2</v>
      </c>
      <c r="Z243" s="88" t="s">
        <v>193</v>
      </c>
      <c r="AA243" s="139"/>
      <c r="AB243" s="199"/>
      <c r="AC243" s="111">
        <f t="shared" si="115"/>
        <v>17030.25</v>
      </c>
      <c r="AD243" s="33"/>
      <c r="AE243" s="85">
        <f t="shared" si="116"/>
        <v>10.935</v>
      </c>
      <c r="AF243" s="33"/>
    </row>
    <row r="244" spans="2:32" s="60" customFormat="1" hidden="1">
      <c r="B244" s="17" t="s">
        <v>85</v>
      </c>
      <c r="C244" s="33" t="str">
        <f>VLOOKUP(B244,[2]Sheet1!$A:$B,2,0)</f>
        <v>RCS POD</v>
      </c>
      <c r="D244" s="90" t="s">
        <v>194</v>
      </c>
      <c r="E244" s="33" t="s">
        <v>195</v>
      </c>
      <c r="F244" s="33" t="s">
        <v>141</v>
      </c>
      <c r="G244" s="17" t="s">
        <v>85</v>
      </c>
      <c r="H244" s="98" t="s">
        <v>33</v>
      </c>
      <c r="I244" s="76">
        <v>2024</v>
      </c>
      <c r="J244" s="31">
        <v>2</v>
      </c>
      <c r="K244" s="42">
        <v>45589</v>
      </c>
      <c r="L244" s="80"/>
      <c r="M244" s="117">
        <v>8.3699999999999997E-2</v>
      </c>
      <c r="N244" s="117">
        <v>8.4099999999999994E-2</v>
      </c>
      <c r="O244" s="117">
        <v>4.0000000000000002E-4</v>
      </c>
      <c r="P244" s="117">
        <f t="shared" si="112"/>
        <v>0</v>
      </c>
      <c r="Q244" s="125">
        <v>1</v>
      </c>
      <c r="R244" s="117">
        <f t="shared" si="130"/>
        <v>8.3699999999999997E-2</v>
      </c>
      <c r="S244" s="85">
        <v>149600</v>
      </c>
      <c r="T244" s="85">
        <f t="shared" si="124"/>
        <v>2757437</v>
      </c>
      <c r="U244" s="161">
        <v>40000</v>
      </c>
      <c r="V244" s="161">
        <f t="shared" si="114"/>
        <v>38897.025200000004</v>
      </c>
      <c r="W244" s="33" t="s">
        <v>192</v>
      </c>
      <c r="X244" s="33"/>
      <c r="Y244" s="88">
        <v>5.3999999999999999E-2</v>
      </c>
      <c r="Z244" s="88" t="s">
        <v>193</v>
      </c>
      <c r="AA244" s="139"/>
      <c r="AB244" s="199"/>
      <c r="AC244" s="111">
        <f t="shared" si="115"/>
        <v>12581.359999999999</v>
      </c>
      <c r="AD244" s="33"/>
      <c r="AE244" s="85">
        <f t="shared" si="116"/>
        <v>8.0784000000000002</v>
      </c>
      <c r="AF244" s="33"/>
    </row>
    <row r="245" spans="2:32" s="60" customFormat="1" hidden="1">
      <c r="B245" s="17" t="s">
        <v>85</v>
      </c>
      <c r="C245" s="33" t="str">
        <f>VLOOKUP(B245,[2]Sheet1!$A:$B,2,0)</f>
        <v>RCS POD</v>
      </c>
      <c r="D245" s="90" t="s">
        <v>194</v>
      </c>
      <c r="E245" s="33" t="s">
        <v>195</v>
      </c>
      <c r="F245" s="33" t="s">
        <v>141</v>
      </c>
      <c r="G245" s="17" t="s">
        <v>85</v>
      </c>
      <c r="H245" s="98" t="s">
        <v>33</v>
      </c>
      <c r="I245" s="76">
        <v>2024</v>
      </c>
      <c r="J245" s="31">
        <v>1</v>
      </c>
      <c r="K245" s="42">
        <v>45589</v>
      </c>
      <c r="L245" s="80"/>
      <c r="M245" s="117">
        <v>8.3699999999999997E-2</v>
      </c>
      <c r="N245" s="117">
        <v>8.4099999999999994E-2</v>
      </c>
      <c r="O245" s="117">
        <v>4.0000000000000002E-4</v>
      </c>
      <c r="P245" s="117">
        <f t="shared" si="112"/>
        <v>0</v>
      </c>
      <c r="Q245" s="125">
        <v>1</v>
      </c>
      <c r="R245" s="117">
        <f t="shared" si="130"/>
        <v>8.3699999999999997E-2</v>
      </c>
      <c r="S245" s="85">
        <v>129500</v>
      </c>
      <c r="T245" s="85">
        <f t="shared" si="124"/>
        <v>2607837</v>
      </c>
      <c r="U245" s="161">
        <v>40000</v>
      </c>
      <c r="V245" s="161">
        <f t="shared" si="114"/>
        <v>38956.8652</v>
      </c>
      <c r="W245" s="33" t="s">
        <v>192</v>
      </c>
      <c r="X245" s="33"/>
      <c r="Y245" s="88">
        <v>5.3999999999999999E-2</v>
      </c>
      <c r="Z245" s="88" t="s">
        <v>193</v>
      </c>
      <c r="AA245" s="139"/>
      <c r="AB245" s="199"/>
      <c r="AC245" s="111">
        <f t="shared" si="115"/>
        <v>10890.949999999999</v>
      </c>
      <c r="AD245" s="33"/>
      <c r="AE245" s="85">
        <f t="shared" si="116"/>
        <v>6.9930000000000003</v>
      </c>
      <c r="AF245" s="33"/>
    </row>
    <row r="246" spans="2:32" s="60" customFormat="1" hidden="1">
      <c r="B246" s="17" t="s">
        <v>85</v>
      </c>
      <c r="C246" s="33" t="str">
        <f>VLOOKUP(B246,[2]Sheet1!$A:$B,2,0)</f>
        <v>RCS POD</v>
      </c>
      <c r="D246" s="90" t="s">
        <v>194</v>
      </c>
      <c r="E246" s="33" t="s">
        <v>195</v>
      </c>
      <c r="F246" s="33" t="s">
        <v>141</v>
      </c>
      <c r="G246" s="17" t="s">
        <v>85</v>
      </c>
      <c r="H246" s="98" t="s">
        <v>33</v>
      </c>
      <c r="I246" s="76">
        <v>2023</v>
      </c>
      <c r="J246" s="31">
        <v>12</v>
      </c>
      <c r="K246" s="42">
        <v>45589</v>
      </c>
      <c r="L246" s="80"/>
      <c r="M246" s="117">
        <v>8.3699999999999997E-2</v>
      </c>
      <c r="N246" s="117">
        <v>8.4099999999999994E-2</v>
      </c>
      <c r="O246" s="117">
        <v>4.0000000000000002E-4</v>
      </c>
      <c r="P246" s="117">
        <f t="shared" si="112"/>
        <v>0</v>
      </c>
      <c r="Q246" s="125">
        <v>1</v>
      </c>
      <c r="R246" s="117">
        <f t="shared" si="130"/>
        <v>8.3699999999999997E-2</v>
      </c>
      <c r="S246" s="85">
        <v>123100</v>
      </c>
      <c r="T246" s="85">
        <f t="shared" si="124"/>
        <v>2478337</v>
      </c>
      <c r="U246" s="161">
        <v>40000</v>
      </c>
      <c r="V246" s="161">
        <f t="shared" si="114"/>
        <v>39008.665200000003</v>
      </c>
      <c r="W246" s="33" t="s">
        <v>192</v>
      </c>
      <c r="X246" s="33"/>
      <c r="Y246" s="88">
        <v>5.3999999999999999E-2</v>
      </c>
      <c r="Z246" s="88" t="s">
        <v>193</v>
      </c>
      <c r="AA246" s="139"/>
      <c r="AB246" s="199"/>
      <c r="AC246" s="111">
        <f t="shared" si="115"/>
        <v>10352.709999999999</v>
      </c>
      <c r="AD246" s="33"/>
      <c r="AE246" s="85">
        <f t="shared" si="116"/>
        <v>6.6473999999999993</v>
      </c>
      <c r="AF246" s="33"/>
    </row>
    <row r="247" spans="2:32" s="60" customFormat="1" hidden="1">
      <c r="B247" s="17" t="s">
        <v>85</v>
      </c>
      <c r="C247" s="33" t="str">
        <f>VLOOKUP(B247,[2]Sheet1!$A:$B,2,0)</f>
        <v>RCS POD</v>
      </c>
      <c r="D247" s="90" t="s">
        <v>194</v>
      </c>
      <c r="E247" s="33" t="s">
        <v>195</v>
      </c>
      <c r="F247" s="33" t="s">
        <v>141</v>
      </c>
      <c r="G247" s="17" t="s">
        <v>85</v>
      </c>
      <c r="H247" s="98" t="s">
        <v>33</v>
      </c>
      <c r="I247" s="76">
        <v>2023</v>
      </c>
      <c r="J247" s="31">
        <v>11</v>
      </c>
      <c r="K247" s="42">
        <v>45589</v>
      </c>
      <c r="L247" s="80"/>
      <c r="M247" s="117">
        <v>8.3699999999999997E-2</v>
      </c>
      <c r="N247" s="117">
        <v>8.4099999999999994E-2</v>
      </c>
      <c r="O247" s="117">
        <v>4.0000000000000002E-4</v>
      </c>
      <c r="P247" s="117">
        <f t="shared" si="112"/>
        <v>0</v>
      </c>
      <c r="Q247" s="125">
        <v>1</v>
      </c>
      <c r="R247" s="117">
        <f t="shared" si="130"/>
        <v>8.3699999999999997E-2</v>
      </c>
      <c r="S247" s="85">
        <v>235050</v>
      </c>
      <c r="T247" s="85">
        <f t="shared" si="124"/>
        <v>2355237</v>
      </c>
      <c r="U247" s="161">
        <v>40000</v>
      </c>
      <c r="V247" s="161">
        <f t="shared" si="114"/>
        <v>39057.905200000001</v>
      </c>
      <c r="W247" s="33" t="s">
        <v>192</v>
      </c>
      <c r="X247" s="33"/>
      <c r="Y247" s="88">
        <v>5.3999999999999999E-2</v>
      </c>
      <c r="Z247" s="88" t="s">
        <v>193</v>
      </c>
      <c r="AA247" s="139"/>
      <c r="AB247" s="199"/>
      <c r="AC247" s="111">
        <f t="shared" si="115"/>
        <v>19767.704999999998</v>
      </c>
      <c r="AD247" s="33"/>
      <c r="AE247" s="85">
        <f t="shared" si="116"/>
        <v>12.6927</v>
      </c>
      <c r="AF247" s="33"/>
    </row>
    <row r="248" spans="2:32" s="60" customFormat="1" hidden="1">
      <c r="B248" s="17" t="s">
        <v>85</v>
      </c>
      <c r="C248" s="33" t="str">
        <f>VLOOKUP(B248,[2]Sheet1!$A:$B,2,0)</f>
        <v>RCS POD</v>
      </c>
      <c r="D248" s="90" t="s">
        <v>194</v>
      </c>
      <c r="E248" s="33" t="s">
        <v>195</v>
      </c>
      <c r="F248" s="33" t="s">
        <v>141</v>
      </c>
      <c r="G248" s="17" t="s">
        <v>85</v>
      </c>
      <c r="H248" s="98" t="s">
        <v>33</v>
      </c>
      <c r="I248" s="76">
        <v>2023</v>
      </c>
      <c r="J248" s="31">
        <v>10</v>
      </c>
      <c r="K248" s="42">
        <v>45589</v>
      </c>
      <c r="L248" s="80"/>
      <c r="M248" s="117">
        <v>8.3699999999999997E-2</v>
      </c>
      <c r="N248" s="117">
        <v>8.4099999999999994E-2</v>
      </c>
      <c r="O248" s="117">
        <v>4.0000000000000002E-4</v>
      </c>
      <c r="P248" s="117">
        <f t="shared" si="112"/>
        <v>0</v>
      </c>
      <c r="Q248" s="125">
        <v>1</v>
      </c>
      <c r="R248" s="117">
        <f t="shared" si="130"/>
        <v>8.3699999999999997E-2</v>
      </c>
      <c r="S248" s="85">
        <v>180700</v>
      </c>
      <c r="T248" s="85">
        <f t="shared" si="124"/>
        <v>2120187</v>
      </c>
      <c r="U248" s="161">
        <v>40000</v>
      </c>
      <c r="V248" s="161">
        <f t="shared" si="114"/>
        <v>39151.925199999998</v>
      </c>
      <c r="W248" s="33" t="s">
        <v>192</v>
      </c>
      <c r="X248" s="33"/>
      <c r="Y248" s="88">
        <v>5.3999999999999999E-2</v>
      </c>
      <c r="Z248" s="88" t="s">
        <v>193</v>
      </c>
      <c r="AA248" s="139"/>
      <c r="AB248" s="199"/>
      <c r="AC248" s="111">
        <f t="shared" si="115"/>
        <v>15196.869999999999</v>
      </c>
      <c r="AD248" s="33"/>
      <c r="AE248" s="85">
        <f t="shared" si="116"/>
        <v>9.7577999999999996</v>
      </c>
      <c r="AF248" s="33"/>
    </row>
    <row r="249" spans="2:32" s="60" customFormat="1" hidden="1">
      <c r="B249" s="17" t="s">
        <v>85</v>
      </c>
      <c r="C249" s="33" t="str">
        <f>VLOOKUP(B249,[2]Sheet1!$A:$B,2,0)</f>
        <v>RCS POD</v>
      </c>
      <c r="D249" s="90" t="s">
        <v>194</v>
      </c>
      <c r="E249" s="33" t="s">
        <v>195</v>
      </c>
      <c r="F249" s="33" t="s">
        <v>141</v>
      </c>
      <c r="G249" s="17" t="s">
        <v>85</v>
      </c>
      <c r="H249" s="98" t="s">
        <v>33</v>
      </c>
      <c r="I249" s="76">
        <v>2023</v>
      </c>
      <c r="J249" s="31">
        <v>9</v>
      </c>
      <c r="K249" s="42">
        <v>45589</v>
      </c>
      <c r="L249" s="80"/>
      <c r="M249" s="117">
        <v>8.3699999999999997E-2</v>
      </c>
      <c r="N249" s="117">
        <v>8.4099999999999994E-2</v>
      </c>
      <c r="O249" s="117">
        <v>4.0000000000000002E-4</v>
      </c>
      <c r="P249" s="117">
        <f t="shared" si="112"/>
        <v>0</v>
      </c>
      <c r="Q249" s="125">
        <v>1</v>
      </c>
      <c r="R249" s="117">
        <f t="shared" si="130"/>
        <v>8.3699999999999997E-2</v>
      </c>
      <c r="S249" s="85">
        <v>68150</v>
      </c>
      <c r="T249" s="85">
        <f t="shared" si="124"/>
        <v>1939487</v>
      </c>
      <c r="U249" s="161">
        <v>40000</v>
      </c>
      <c r="V249" s="161">
        <f t="shared" si="114"/>
        <v>39224.205199999997</v>
      </c>
      <c r="W249" s="33" t="s">
        <v>192</v>
      </c>
      <c r="X249" s="33"/>
      <c r="Y249" s="88">
        <v>5.3999999999999999E-2</v>
      </c>
      <c r="Z249" s="88" t="s">
        <v>193</v>
      </c>
      <c r="AA249" s="139"/>
      <c r="AB249" s="199"/>
      <c r="AC249" s="111">
        <f t="shared" si="115"/>
        <v>5731.415</v>
      </c>
      <c r="AD249" s="33"/>
      <c r="AE249" s="85">
        <f t="shared" si="116"/>
        <v>3.6800999999999999</v>
      </c>
      <c r="AF249" s="33"/>
    </row>
    <row r="250" spans="2:32" s="60" customFormat="1" hidden="1">
      <c r="B250" s="17" t="s">
        <v>85</v>
      </c>
      <c r="C250" s="33" t="str">
        <f>VLOOKUP(B250,[2]Sheet1!$A:$B,2,0)</f>
        <v>RCS POD</v>
      </c>
      <c r="D250" s="90" t="s">
        <v>194</v>
      </c>
      <c r="E250" s="33" t="s">
        <v>195</v>
      </c>
      <c r="F250" s="33" t="s">
        <v>141</v>
      </c>
      <c r="G250" s="17" t="s">
        <v>85</v>
      </c>
      <c r="H250" s="98" t="s">
        <v>33</v>
      </c>
      <c r="I250" s="76">
        <v>2023</v>
      </c>
      <c r="J250" s="31">
        <v>8</v>
      </c>
      <c r="K250" s="42">
        <v>45589</v>
      </c>
      <c r="L250" s="80"/>
      <c r="M250" s="117">
        <v>8.3699999999999997E-2</v>
      </c>
      <c r="N250" s="117">
        <v>8.4099999999999994E-2</v>
      </c>
      <c r="O250" s="117">
        <v>4.0000000000000002E-4</v>
      </c>
      <c r="P250" s="117">
        <f t="shared" si="112"/>
        <v>0</v>
      </c>
      <c r="Q250" s="125">
        <v>1</v>
      </c>
      <c r="R250" s="117">
        <f t="shared" si="130"/>
        <v>8.3699999999999997E-2</v>
      </c>
      <c r="S250" s="85">
        <v>479700</v>
      </c>
      <c r="T250" s="85">
        <f t="shared" si="124"/>
        <v>1871337</v>
      </c>
      <c r="U250" s="161">
        <v>40000</v>
      </c>
      <c r="V250" s="161">
        <f t="shared" si="114"/>
        <v>39251.465199999999</v>
      </c>
      <c r="W250" s="33" t="s">
        <v>192</v>
      </c>
      <c r="X250" s="33"/>
      <c r="Y250" s="88">
        <v>5.3999999999999999E-2</v>
      </c>
      <c r="Z250" s="88" t="s">
        <v>193</v>
      </c>
      <c r="AA250" s="139"/>
      <c r="AB250" s="199"/>
      <c r="AC250" s="111">
        <f t="shared" si="115"/>
        <v>40342.769999999997</v>
      </c>
      <c r="AD250" s="33"/>
      <c r="AE250" s="85">
        <f t="shared" si="116"/>
        <v>25.9038</v>
      </c>
      <c r="AF250" s="33"/>
    </row>
    <row r="251" spans="2:32" s="60" customFormat="1" hidden="1">
      <c r="B251" s="17" t="s">
        <v>85</v>
      </c>
      <c r="C251" s="33" t="str">
        <f>VLOOKUP(B251,[2]Sheet1!$A:$B,2,0)</f>
        <v>RCS POD</v>
      </c>
      <c r="D251" s="90" t="s">
        <v>194</v>
      </c>
      <c r="E251" s="33" t="s">
        <v>195</v>
      </c>
      <c r="F251" s="33" t="s">
        <v>141</v>
      </c>
      <c r="G251" s="17" t="s">
        <v>85</v>
      </c>
      <c r="H251" s="98" t="s">
        <v>33</v>
      </c>
      <c r="I251" s="76">
        <v>2023</v>
      </c>
      <c r="J251" s="31">
        <v>7</v>
      </c>
      <c r="K251" s="42">
        <v>45589</v>
      </c>
      <c r="L251" s="80"/>
      <c r="M251" s="117">
        <v>8.3699999999999997E-2</v>
      </c>
      <c r="N251" s="117">
        <v>8.4099999999999994E-2</v>
      </c>
      <c r="O251" s="117">
        <v>4.0000000000000002E-4</v>
      </c>
      <c r="P251" s="117">
        <f t="shared" si="112"/>
        <v>0</v>
      </c>
      <c r="Q251" s="125">
        <v>1</v>
      </c>
      <c r="R251" s="117">
        <f t="shared" si="130"/>
        <v>8.3699999999999997E-2</v>
      </c>
      <c r="S251" s="85">
        <v>200000</v>
      </c>
      <c r="T251" s="85">
        <f t="shared" si="124"/>
        <v>1391637</v>
      </c>
      <c r="U251" s="161">
        <v>40000</v>
      </c>
      <c r="V251" s="161">
        <f t="shared" si="114"/>
        <v>39443.345200000003</v>
      </c>
      <c r="W251" s="33" t="s">
        <v>192</v>
      </c>
      <c r="X251" s="33"/>
      <c r="Y251" s="88">
        <v>5.3999999999999999E-2</v>
      </c>
      <c r="Z251" s="88" t="s">
        <v>193</v>
      </c>
      <c r="AA251" s="139"/>
      <c r="AB251" s="199"/>
      <c r="AC251" s="111">
        <f t="shared" si="115"/>
        <v>16820</v>
      </c>
      <c r="AD251" s="33"/>
      <c r="AE251" s="85">
        <f t="shared" si="116"/>
        <v>10.8</v>
      </c>
      <c r="AF251" s="33"/>
    </row>
    <row r="252" spans="2:32" s="60" customFormat="1" hidden="1">
      <c r="B252" s="17" t="s">
        <v>85</v>
      </c>
      <c r="C252" s="33" t="str">
        <f>VLOOKUP(B252,[2]Sheet1!$A:$B,2,0)</f>
        <v>RCS POD</v>
      </c>
      <c r="D252" s="90" t="s">
        <v>194</v>
      </c>
      <c r="E252" s="33" t="s">
        <v>195</v>
      </c>
      <c r="F252" s="33" t="s">
        <v>141</v>
      </c>
      <c r="G252" s="17" t="s">
        <v>85</v>
      </c>
      <c r="H252" s="98" t="s">
        <v>33</v>
      </c>
      <c r="I252" s="76">
        <v>2023</v>
      </c>
      <c r="J252" s="31">
        <v>6</v>
      </c>
      <c r="K252" s="42">
        <v>45589</v>
      </c>
      <c r="L252" s="80"/>
      <c r="M252" s="117">
        <v>8.3699999999999997E-2</v>
      </c>
      <c r="N252" s="117">
        <v>8.4099999999999994E-2</v>
      </c>
      <c r="O252" s="117">
        <v>4.0000000000000002E-4</v>
      </c>
      <c r="P252" s="117">
        <f t="shared" si="112"/>
        <v>0</v>
      </c>
      <c r="Q252" s="125">
        <v>1</v>
      </c>
      <c r="R252" s="117">
        <f t="shared" si="130"/>
        <v>8.3699999999999997E-2</v>
      </c>
      <c r="S252" s="85">
        <v>254610</v>
      </c>
      <c r="T252" s="85">
        <f t="shared" si="124"/>
        <v>1191637</v>
      </c>
      <c r="U252" s="161">
        <v>40000</v>
      </c>
      <c r="V252" s="161">
        <f t="shared" si="114"/>
        <v>39523.345200000003</v>
      </c>
      <c r="W252" s="33" t="s">
        <v>192</v>
      </c>
      <c r="X252" s="33"/>
      <c r="Y252" s="88">
        <v>5.3999999999999999E-2</v>
      </c>
      <c r="Z252" s="88" t="s">
        <v>193</v>
      </c>
      <c r="AA252" s="139"/>
      <c r="AB252" s="199"/>
      <c r="AC252" s="111">
        <f t="shared" si="115"/>
        <v>21412.700999999997</v>
      </c>
      <c r="AD252" s="33"/>
      <c r="AE252" s="85">
        <f t="shared" si="116"/>
        <v>13.748940000000001</v>
      </c>
      <c r="AF252" s="33"/>
    </row>
    <row r="253" spans="2:32" s="60" customFormat="1" hidden="1">
      <c r="B253" s="17" t="s">
        <v>85</v>
      </c>
      <c r="C253" s="33" t="str">
        <f>VLOOKUP(B253,[2]Sheet1!$A:$B,2,0)</f>
        <v>RCS POD</v>
      </c>
      <c r="D253" s="90" t="s">
        <v>194</v>
      </c>
      <c r="E253" s="33" t="s">
        <v>195</v>
      </c>
      <c r="F253" s="33" t="s">
        <v>141</v>
      </c>
      <c r="G253" s="17" t="s">
        <v>85</v>
      </c>
      <c r="H253" s="98" t="s">
        <v>33</v>
      </c>
      <c r="I253" s="76">
        <v>2023</v>
      </c>
      <c r="J253" s="31">
        <v>5</v>
      </c>
      <c r="K253" s="42">
        <v>45589</v>
      </c>
      <c r="L253" s="80"/>
      <c r="M253" s="117">
        <v>8.3699999999999997E-2</v>
      </c>
      <c r="N253" s="117">
        <v>8.4099999999999994E-2</v>
      </c>
      <c r="O253" s="117">
        <v>4.0000000000000002E-4</v>
      </c>
      <c r="P253" s="117">
        <f t="shared" si="112"/>
        <v>0</v>
      </c>
      <c r="Q253" s="125">
        <v>1</v>
      </c>
      <c r="R253" s="117">
        <f t="shared" si="130"/>
        <v>8.3699999999999997E-2</v>
      </c>
      <c r="S253" s="85">
        <v>295592</v>
      </c>
      <c r="T253" s="85">
        <f t="shared" si="124"/>
        <v>937027</v>
      </c>
      <c r="U253" s="161">
        <v>40000</v>
      </c>
      <c r="V253" s="161">
        <f t="shared" si="114"/>
        <v>39625.189200000001</v>
      </c>
      <c r="W253" s="33" t="s">
        <v>192</v>
      </c>
      <c r="X253" s="33"/>
      <c r="Y253" s="88">
        <v>5.3999999999999999E-2</v>
      </c>
      <c r="Z253" s="88" t="s">
        <v>193</v>
      </c>
      <c r="AA253" s="139"/>
      <c r="AB253" s="199"/>
      <c r="AC253" s="111">
        <f t="shared" si="115"/>
        <v>24859.287199999999</v>
      </c>
      <c r="AD253" s="33"/>
      <c r="AE253" s="85">
        <f t="shared" si="116"/>
        <v>15.961967999999999</v>
      </c>
      <c r="AF253" s="33"/>
    </row>
    <row r="254" spans="2:32" s="60" customFormat="1" hidden="1">
      <c r="B254" s="17" t="s">
        <v>85</v>
      </c>
      <c r="C254" s="33" t="str">
        <f>VLOOKUP(B254,[2]Sheet1!$A:$B,2,0)</f>
        <v>RCS POD</v>
      </c>
      <c r="D254" s="90" t="s">
        <v>194</v>
      </c>
      <c r="E254" s="33" t="s">
        <v>195</v>
      </c>
      <c r="F254" s="33" t="s">
        <v>141</v>
      </c>
      <c r="G254" s="17" t="s">
        <v>85</v>
      </c>
      <c r="H254" s="98" t="s">
        <v>33</v>
      </c>
      <c r="I254" s="76">
        <v>2023</v>
      </c>
      <c r="J254" s="31">
        <v>4</v>
      </c>
      <c r="K254" s="42">
        <v>45589</v>
      </c>
      <c r="L254" s="80"/>
      <c r="M254" s="117">
        <v>8.3699999999999997E-2</v>
      </c>
      <c r="N254" s="117">
        <v>8.4099999999999994E-2</v>
      </c>
      <c r="O254" s="117">
        <v>4.0000000000000002E-4</v>
      </c>
      <c r="P254" s="117">
        <f t="shared" si="112"/>
        <v>0</v>
      </c>
      <c r="Q254" s="125">
        <v>1</v>
      </c>
      <c r="R254" s="117">
        <f t="shared" si="130"/>
        <v>8.3699999999999997E-2</v>
      </c>
      <c r="S254" s="85">
        <v>208310</v>
      </c>
      <c r="T254" s="85">
        <f t="shared" si="124"/>
        <v>641435</v>
      </c>
      <c r="U254" s="161">
        <v>40000</v>
      </c>
      <c r="V254" s="161">
        <f t="shared" si="114"/>
        <v>39743.425999999999</v>
      </c>
      <c r="W254" s="33" t="s">
        <v>192</v>
      </c>
      <c r="X254" s="33"/>
      <c r="Y254" s="88">
        <v>5.3999999999999999E-2</v>
      </c>
      <c r="Z254" s="88" t="s">
        <v>193</v>
      </c>
      <c r="AA254" s="139"/>
      <c r="AB254" s="199"/>
      <c r="AC254" s="111">
        <f t="shared" si="115"/>
        <v>17518.870999999999</v>
      </c>
      <c r="AD254" s="33"/>
      <c r="AE254" s="85">
        <f t="shared" si="116"/>
        <v>11.24874</v>
      </c>
      <c r="AF254" s="33"/>
    </row>
    <row r="255" spans="2:32" s="60" customFormat="1" hidden="1">
      <c r="B255" s="17" t="s">
        <v>85</v>
      </c>
      <c r="C255" s="33" t="str">
        <f>VLOOKUP(B255,[2]Sheet1!$A:$B,2,0)</f>
        <v>RCS POD</v>
      </c>
      <c r="D255" s="90" t="s">
        <v>194</v>
      </c>
      <c r="E255" s="33" t="s">
        <v>195</v>
      </c>
      <c r="F255" s="33" t="s">
        <v>141</v>
      </c>
      <c r="G255" s="17" t="s">
        <v>85</v>
      </c>
      <c r="H255" s="98" t="s">
        <v>33</v>
      </c>
      <c r="I255" s="76">
        <v>2023</v>
      </c>
      <c r="J255" s="31">
        <v>3</v>
      </c>
      <c r="K255" s="42">
        <v>45589</v>
      </c>
      <c r="L255" s="80"/>
      <c r="M255" s="117">
        <v>8.3699999999999997E-2</v>
      </c>
      <c r="N255" s="117">
        <v>8.4099999999999994E-2</v>
      </c>
      <c r="O255" s="117">
        <v>4.0000000000000002E-4</v>
      </c>
      <c r="P255" s="117">
        <f t="shared" si="112"/>
        <v>0</v>
      </c>
      <c r="Q255" s="125">
        <v>1</v>
      </c>
      <c r="R255" s="117">
        <f t="shared" si="130"/>
        <v>8.3699999999999997E-2</v>
      </c>
      <c r="S255" s="85">
        <v>433125</v>
      </c>
      <c r="T255" s="85">
        <v>433125</v>
      </c>
      <c r="U255" s="161">
        <v>40000</v>
      </c>
      <c r="V255" s="161">
        <f t="shared" si="114"/>
        <v>39826.75</v>
      </c>
      <c r="W255" s="33" t="s">
        <v>192</v>
      </c>
      <c r="X255" s="33"/>
      <c r="Y255" s="88">
        <v>5.3999999999999999E-2</v>
      </c>
      <c r="Z255" s="88" t="s">
        <v>193</v>
      </c>
      <c r="AA255" s="139"/>
      <c r="AB255" s="199"/>
      <c r="AC255" s="111">
        <f t="shared" si="115"/>
        <v>36425.8125</v>
      </c>
      <c r="AD255" s="33"/>
      <c r="AE255" s="85">
        <f t="shared" si="116"/>
        <v>23.388750000000002</v>
      </c>
      <c r="AF255" s="33"/>
    </row>
    <row r="256" spans="2:32" s="60" customFormat="1" hidden="1">
      <c r="B256" s="17" t="s">
        <v>85</v>
      </c>
      <c r="C256" s="33" t="str">
        <f>VLOOKUP(B256,[2]Sheet1!$A:$B,2,0)</f>
        <v>RCS POD</v>
      </c>
      <c r="D256" s="90" t="s">
        <v>196</v>
      </c>
      <c r="E256" s="33" t="s">
        <v>197</v>
      </c>
      <c r="F256" s="33" t="s">
        <v>141</v>
      </c>
      <c r="G256" s="17" t="s">
        <v>85</v>
      </c>
      <c r="H256" s="33" t="s">
        <v>24</v>
      </c>
      <c r="I256" s="76">
        <v>2025</v>
      </c>
      <c r="J256" s="31">
        <v>2</v>
      </c>
      <c r="K256" s="42">
        <v>45726</v>
      </c>
      <c r="L256" s="80"/>
      <c r="M256" s="210">
        <v>6.3003</v>
      </c>
      <c r="N256" s="210">
        <v>6.3695000000000004</v>
      </c>
      <c r="O256" s="117">
        <v>6.9199999999999998E-2</v>
      </c>
      <c r="P256" s="117">
        <f t="shared" ref="P256:P258" si="131">L256*O256</f>
        <v>0</v>
      </c>
      <c r="Q256" s="125">
        <v>1</v>
      </c>
      <c r="R256" s="210">
        <v>6.37</v>
      </c>
      <c r="S256" s="85">
        <v>52999</v>
      </c>
      <c r="T256" s="85">
        <f t="shared" ref="T256:T278" si="132">S256+T257</f>
        <v>4240225</v>
      </c>
      <c r="U256" s="161">
        <v>388350</v>
      </c>
      <c r="V256" s="160">
        <f>V257-O256*S256</f>
        <v>94926.430000000008</v>
      </c>
      <c r="W256" s="33" t="s">
        <v>198</v>
      </c>
      <c r="X256" s="33"/>
      <c r="Y256" s="88">
        <v>5.4457649999999997</v>
      </c>
      <c r="Z256" s="88" t="s">
        <v>199</v>
      </c>
      <c r="AA256" s="139" t="s">
        <v>29</v>
      </c>
      <c r="AB256" s="199">
        <v>2.57</v>
      </c>
      <c r="AC256" s="111">
        <f t="shared" ref="AC256" si="133">N256*S256</f>
        <v>337577.13050000003</v>
      </c>
      <c r="AD256" s="146">
        <v>82500.77</v>
      </c>
      <c r="AE256" s="85">
        <f t="shared" si="116"/>
        <v>288.620099235</v>
      </c>
      <c r="AF256" s="33"/>
    </row>
    <row r="257" spans="2:33" s="60" customFormat="1" hidden="1">
      <c r="B257" s="17" t="s">
        <v>85</v>
      </c>
      <c r="C257" s="33" t="str">
        <f>VLOOKUP(B257,[2]Sheet1!$A:$B,2,0)</f>
        <v>RCS POD</v>
      </c>
      <c r="D257" s="90" t="s">
        <v>196</v>
      </c>
      <c r="E257" s="33" t="s">
        <v>197</v>
      </c>
      <c r="F257" s="33" t="s">
        <v>141</v>
      </c>
      <c r="G257" s="17" t="s">
        <v>85</v>
      </c>
      <c r="H257" s="33" t="s">
        <v>24</v>
      </c>
      <c r="I257" s="76">
        <v>2025</v>
      </c>
      <c r="J257" s="31">
        <v>1</v>
      </c>
      <c r="K257" s="42">
        <v>45698</v>
      </c>
      <c r="L257" s="80"/>
      <c r="M257" s="117">
        <v>6.4302999999999999</v>
      </c>
      <c r="N257" s="117">
        <v>6.4995000000000003</v>
      </c>
      <c r="O257" s="117">
        <v>6.9199999999999998E-2</v>
      </c>
      <c r="P257" s="117">
        <f t="shared" si="131"/>
        <v>0</v>
      </c>
      <c r="Q257" s="125">
        <v>1</v>
      </c>
      <c r="R257" s="117">
        <f t="shared" si="130"/>
        <v>6.4302999999999999</v>
      </c>
      <c r="S257" s="85">
        <v>38040</v>
      </c>
      <c r="T257" s="85">
        <f t="shared" si="132"/>
        <v>4187226</v>
      </c>
      <c r="U257" s="161">
        <v>388350</v>
      </c>
      <c r="V257" s="161">
        <f t="shared" si="114"/>
        <v>98593.960800000001</v>
      </c>
      <c r="W257" s="33" t="s">
        <v>198</v>
      </c>
      <c r="X257" s="33"/>
      <c r="Y257" s="88">
        <v>5.4457649999999997</v>
      </c>
      <c r="Z257" s="88" t="s">
        <v>199</v>
      </c>
      <c r="AA257" s="139" t="s">
        <v>29</v>
      </c>
      <c r="AB257" s="199">
        <v>2.57</v>
      </c>
      <c r="AC257" s="111">
        <f t="shared" si="115"/>
        <v>247240.98</v>
      </c>
      <c r="AD257" s="146">
        <v>82501.77</v>
      </c>
      <c r="AE257" s="85">
        <f t="shared" ref="AE257:AE258" si="134">S257*Y257/1000</f>
        <v>207.1569006</v>
      </c>
      <c r="AF257" s="33"/>
    </row>
    <row r="258" spans="2:33" s="60" customFormat="1" hidden="1">
      <c r="B258" s="17" t="s">
        <v>85</v>
      </c>
      <c r="C258" s="33" t="str">
        <f>VLOOKUP(B258,[2]Sheet1!$A:$B,2,0)</f>
        <v>RCS POD</v>
      </c>
      <c r="D258" s="90" t="s">
        <v>196</v>
      </c>
      <c r="E258" s="33" t="s">
        <v>197</v>
      </c>
      <c r="F258" s="33" t="s">
        <v>141</v>
      </c>
      <c r="G258" s="17" t="s">
        <v>85</v>
      </c>
      <c r="H258" s="33" t="s">
        <v>24</v>
      </c>
      <c r="I258" s="76">
        <v>2024</v>
      </c>
      <c r="J258" s="31">
        <v>12</v>
      </c>
      <c r="K258" s="42">
        <v>45666</v>
      </c>
      <c r="L258" s="80"/>
      <c r="M258" s="117">
        <v>6.4302999999999999</v>
      </c>
      <c r="N258" s="117">
        <v>6.4995000000000003</v>
      </c>
      <c r="O258" s="117">
        <v>6.9199999999999998E-2</v>
      </c>
      <c r="P258" s="117">
        <f t="shared" si="131"/>
        <v>0</v>
      </c>
      <c r="Q258" s="125">
        <v>1</v>
      </c>
      <c r="R258" s="117">
        <f t="shared" ref="R258" si="135">Q258*M258</f>
        <v>6.4302999999999999</v>
      </c>
      <c r="S258" s="91">
        <v>72877</v>
      </c>
      <c r="T258" s="85">
        <f t="shared" si="132"/>
        <v>4149186</v>
      </c>
      <c r="U258" s="161">
        <v>388350</v>
      </c>
      <c r="V258" s="161">
        <f t="shared" si="114"/>
        <v>101226.32880000002</v>
      </c>
      <c r="W258" s="33" t="s">
        <v>198</v>
      </c>
      <c r="X258" s="33"/>
      <c r="Y258" s="88">
        <v>5.4457649999999997</v>
      </c>
      <c r="Z258" s="88" t="s">
        <v>199</v>
      </c>
      <c r="AA258" s="139" t="s">
        <v>29</v>
      </c>
      <c r="AB258" s="199">
        <v>2.57</v>
      </c>
      <c r="AC258" s="111">
        <f t="shared" ref="AC258" si="136">N258*S258</f>
        <v>473664.06150000001</v>
      </c>
      <c r="AD258" s="146">
        <v>82502.77</v>
      </c>
      <c r="AE258" s="85">
        <f t="shared" si="134"/>
        <v>396.87101590499998</v>
      </c>
      <c r="AF258" s="33"/>
    </row>
    <row r="259" spans="2:33" s="60" customFormat="1" hidden="1">
      <c r="B259" s="17" t="s">
        <v>85</v>
      </c>
      <c r="C259" s="33" t="str">
        <f>VLOOKUP(B259,[2]Sheet1!$A:$B,2,0)</f>
        <v>RCS POD</v>
      </c>
      <c r="D259" s="90" t="s">
        <v>196</v>
      </c>
      <c r="E259" s="33" t="s">
        <v>197</v>
      </c>
      <c r="F259" s="33" t="s">
        <v>141</v>
      </c>
      <c r="G259" s="17" t="s">
        <v>85</v>
      </c>
      <c r="H259" s="33" t="s">
        <v>24</v>
      </c>
      <c r="I259" s="76">
        <v>2024</v>
      </c>
      <c r="J259" s="31">
        <v>11</v>
      </c>
      <c r="K259" s="42">
        <v>45636</v>
      </c>
      <c r="L259" s="80"/>
      <c r="M259" s="117">
        <v>6.4302999999999999</v>
      </c>
      <c r="N259" s="117">
        <v>6.4995000000000003</v>
      </c>
      <c r="O259" s="117">
        <v>6.9199999999999998E-2</v>
      </c>
      <c r="P259" s="117">
        <f t="shared" si="112"/>
        <v>0</v>
      </c>
      <c r="Q259" s="125">
        <v>1</v>
      </c>
      <c r="R259" s="117">
        <f t="shared" si="130"/>
        <v>6.4302999999999999</v>
      </c>
      <c r="S259" s="131">
        <v>128095</v>
      </c>
      <c r="T259" s="85">
        <f t="shared" si="132"/>
        <v>4076309</v>
      </c>
      <c r="U259" s="161">
        <v>388350</v>
      </c>
      <c r="V259" s="161">
        <f t="shared" si="114"/>
        <v>106269.41720000003</v>
      </c>
      <c r="W259" s="33" t="s">
        <v>198</v>
      </c>
      <c r="X259" s="33"/>
      <c r="Y259" s="88">
        <v>5.4457649999999997</v>
      </c>
      <c r="Z259" s="88" t="s">
        <v>199</v>
      </c>
      <c r="AA259" s="139" t="s">
        <v>29</v>
      </c>
      <c r="AB259" s="199">
        <v>2.57</v>
      </c>
      <c r="AC259" s="111">
        <f t="shared" si="115"/>
        <v>832553.45250000001</v>
      </c>
      <c r="AD259" s="146">
        <v>82502.78</v>
      </c>
      <c r="AE259" s="85">
        <f t="shared" si="116"/>
        <v>697.57526767499996</v>
      </c>
      <c r="AF259" s="33"/>
    </row>
    <row r="260" spans="2:33" s="60" customFormat="1" hidden="1">
      <c r="B260" s="17" t="s">
        <v>85</v>
      </c>
      <c r="C260" s="33" t="str">
        <f>VLOOKUP(B260,[2]Sheet1!$A:$B,2,0)</f>
        <v>RCS POD</v>
      </c>
      <c r="D260" s="90" t="s">
        <v>196</v>
      </c>
      <c r="E260" s="33" t="s">
        <v>197</v>
      </c>
      <c r="F260" s="33" t="s">
        <v>141</v>
      </c>
      <c r="G260" s="17" t="s">
        <v>85</v>
      </c>
      <c r="H260" s="33" t="s">
        <v>24</v>
      </c>
      <c r="I260" s="76">
        <v>2024</v>
      </c>
      <c r="J260" s="31">
        <v>10</v>
      </c>
      <c r="K260" s="42">
        <v>45617</v>
      </c>
      <c r="L260" s="80"/>
      <c r="M260" s="117">
        <v>6.4302999999999999</v>
      </c>
      <c r="N260" s="117">
        <v>6.4995000000000003</v>
      </c>
      <c r="O260" s="117">
        <v>6.9199999999999998E-2</v>
      </c>
      <c r="P260" s="117">
        <f t="shared" si="112"/>
        <v>0</v>
      </c>
      <c r="Q260" s="125">
        <v>1</v>
      </c>
      <c r="R260" s="117">
        <f t="shared" si="130"/>
        <v>6.4302999999999999</v>
      </c>
      <c r="S260" s="85">
        <v>32121</v>
      </c>
      <c r="T260" s="85">
        <f t="shared" si="132"/>
        <v>3948214</v>
      </c>
      <c r="U260" s="161">
        <v>388350</v>
      </c>
      <c r="V260" s="161">
        <f t="shared" si="114"/>
        <v>115133.59120000002</v>
      </c>
      <c r="W260" s="33" t="s">
        <v>198</v>
      </c>
      <c r="X260" s="33"/>
      <c r="Y260" s="88">
        <v>5.4457649999999997</v>
      </c>
      <c r="Z260" s="88" t="s">
        <v>199</v>
      </c>
      <c r="AA260" s="139" t="s">
        <v>29</v>
      </c>
      <c r="AB260" s="199">
        <v>2.57</v>
      </c>
      <c r="AC260" s="111">
        <f t="shared" si="115"/>
        <v>208770.43950000001</v>
      </c>
      <c r="AD260" s="146">
        <v>82502.789999999994</v>
      </c>
      <c r="AE260" s="85">
        <f t="shared" si="116"/>
        <v>174.92341756499999</v>
      </c>
      <c r="AF260" s="33"/>
    </row>
    <row r="261" spans="2:33" s="60" customFormat="1" hidden="1">
      <c r="B261" s="17" t="s">
        <v>85</v>
      </c>
      <c r="C261" s="33" t="str">
        <f>VLOOKUP(B261,[2]Sheet1!$A:$B,2,0)</f>
        <v>RCS POD</v>
      </c>
      <c r="D261" s="90" t="s">
        <v>196</v>
      </c>
      <c r="E261" s="33" t="s">
        <v>197</v>
      </c>
      <c r="F261" s="33" t="s">
        <v>141</v>
      </c>
      <c r="G261" s="17" t="s">
        <v>85</v>
      </c>
      <c r="H261" s="33" t="s">
        <v>24</v>
      </c>
      <c r="I261" s="76">
        <v>2024</v>
      </c>
      <c r="J261" s="31">
        <v>9</v>
      </c>
      <c r="K261" s="42">
        <v>45617</v>
      </c>
      <c r="L261" s="80"/>
      <c r="M261" s="117">
        <v>6.4302999999999999</v>
      </c>
      <c r="N261" s="117">
        <v>6.4995000000000003</v>
      </c>
      <c r="O261" s="117">
        <v>6.9199999999999998E-2</v>
      </c>
      <c r="P261" s="117">
        <f t="shared" si="112"/>
        <v>0</v>
      </c>
      <c r="Q261" s="125">
        <v>1</v>
      </c>
      <c r="R261" s="117">
        <f t="shared" si="130"/>
        <v>6.4302999999999999</v>
      </c>
      <c r="S261" s="85">
        <v>115437</v>
      </c>
      <c r="T261" s="85">
        <f t="shared" si="132"/>
        <v>3916093</v>
      </c>
      <c r="U261" s="161">
        <v>388350</v>
      </c>
      <c r="V261" s="161">
        <f t="shared" si="114"/>
        <v>117356.36440000002</v>
      </c>
      <c r="W261" s="33" t="s">
        <v>198</v>
      </c>
      <c r="X261" s="33"/>
      <c r="Y261" s="88">
        <v>5.4457649999999997</v>
      </c>
      <c r="Z261" s="88" t="s">
        <v>199</v>
      </c>
      <c r="AA261" s="139" t="s">
        <v>29</v>
      </c>
      <c r="AB261" s="199">
        <v>2.57</v>
      </c>
      <c r="AC261" s="111">
        <f t="shared" si="115"/>
        <v>750282.78150000004</v>
      </c>
      <c r="AD261" s="146">
        <v>296499.93</v>
      </c>
      <c r="AE261" s="85">
        <f t="shared" si="116"/>
        <v>628.64277430499999</v>
      </c>
      <c r="AF261" s="33"/>
    </row>
    <row r="262" spans="2:33" s="60" customFormat="1" hidden="1">
      <c r="B262" s="17" t="s">
        <v>85</v>
      </c>
      <c r="C262" s="33" t="str">
        <f>VLOOKUP(B262,[2]Sheet1!$A:$B,2,0)</f>
        <v>RCS POD</v>
      </c>
      <c r="D262" s="90" t="s">
        <v>196</v>
      </c>
      <c r="E262" s="33" t="s">
        <v>197</v>
      </c>
      <c r="F262" s="33" t="s">
        <v>141</v>
      </c>
      <c r="G262" s="17" t="s">
        <v>85</v>
      </c>
      <c r="H262" s="33" t="s">
        <v>24</v>
      </c>
      <c r="I262" s="76">
        <v>2024</v>
      </c>
      <c r="J262" s="31">
        <v>8</v>
      </c>
      <c r="K262" s="42">
        <v>45617</v>
      </c>
      <c r="L262" s="80"/>
      <c r="M262" s="117">
        <v>6.4302999999999999</v>
      </c>
      <c r="N262" s="117">
        <v>6.4995000000000003</v>
      </c>
      <c r="O262" s="117">
        <v>6.9199999999999998E-2</v>
      </c>
      <c r="P262" s="117">
        <f t="shared" si="112"/>
        <v>0</v>
      </c>
      <c r="Q262" s="125">
        <v>1</v>
      </c>
      <c r="R262" s="117">
        <f t="shared" si="130"/>
        <v>6.4302999999999999</v>
      </c>
      <c r="S262" s="85">
        <v>61614</v>
      </c>
      <c r="T262" s="85">
        <f t="shared" si="132"/>
        <v>3800656</v>
      </c>
      <c r="U262" s="161">
        <v>388350</v>
      </c>
      <c r="V262" s="161">
        <f t="shared" si="114"/>
        <v>125344.60480000003</v>
      </c>
      <c r="W262" s="33" t="s">
        <v>198</v>
      </c>
      <c r="X262" s="33"/>
      <c r="Y262" s="88">
        <v>5.4457649999999997</v>
      </c>
      <c r="Z262" s="88" t="s">
        <v>199</v>
      </c>
      <c r="AA262" s="139" t="s">
        <v>29</v>
      </c>
      <c r="AB262" s="199">
        <v>2.57</v>
      </c>
      <c r="AC262" s="111">
        <f t="shared" si="115"/>
        <v>400460.19300000003</v>
      </c>
      <c r="AD262" s="146">
        <v>158255.56</v>
      </c>
      <c r="AE262" s="85">
        <f t="shared" si="116"/>
        <v>335.53536471000001</v>
      </c>
      <c r="AF262" s="33"/>
    </row>
    <row r="263" spans="2:33" s="60" customFormat="1" hidden="1">
      <c r="B263" s="17" t="s">
        <v>85</v>
      </c>
      <c r="C263" s="33" t="str">
        <f>VLOOKUP(B263,[2]Sheet1!$A:$B,2,0)</f>
        <v>RCS POD</v>
      </c>
      <c r="D263" s="90" t="s">
        <v>196</v>
      </c>
      <c r="E263" s="33" t="s">
        <v>197</v>
      </c>
      <c r="F263" s="33" t="s">
        <v>141</v>
      </c>
      <c r="G263" s="17" t="s">
        <v>85</v>
      </c>
      <c r="H263" s="33" t="s">
        <v>24</v>
      </c>
      <c r="I263" s="76">
        <v>2024</v>
      </c>
      <c r="J263" s="31">
        <v>7</v>
      </c>
      <c r="K263" s="42">
        <v>45617</v>
      </c>
      <c r="L263" s="80"/>
      <c r="M263" s="117">
        <v>6.4302999999999999</v>
      </c>
      <c r="N263" s="117">
        <v>6.4995000000000003</v>
      </c>
      <c r="O263" s="117">
        <v>6.9199999999999998E-2</v>
      </c>
      <c r="P263" s="117">
        <f t="shared" si="112"/>
        <v>0</v>
      </c>
      <c r="Q263" s="125">
        <v>1</v>
      </c>
      <c r="R263" s="117">
        <f t="shared" si="130"/>
        <v>6.4302999999999999</v>
      </c>
      <c r="S263" s="85">
        <v>222983</v>
      </c>
      <c r="T263" s="85">
        <f t="shared" si="132"/>
        <v>3739042</v>
      </c>
      <c r="U263" s="161">
        <v>388350</v>
      </c>
      <c r="V263" s="161">
        <f t="shared" si="114"/>
        <v>129608.2936</v>
      </c>
      <c r="W263" s="33" t="s">
        <v>198</v>
      </c>
      <c r="X263" s="33"/>
      <c r="Y263" s="88">
        <v>5.4457649999999997</v>
      </c>
      <c r="Z263" s="88" t="s">
        <v>199</v>
      </c>
      <c r="AA263" s="139" t="s">
        <v>29</v>
      </c>
      <c r="AB263" s="199">
        <v>2.57</v>
      </c>
      <c r="AC263" s="111">
        <f t="shared" si="115"/>
        <v>1449278.0085</v>
      </c>
      <c r="AD263" s="146">
        <v>572731.84</v>
      </c>
      <c r="AE263" s="85">
        <f t="shared" si="116"/>
        <v>1214.313016995</v>
      </c>
      <c r="AF263" s="33"/>
    </row>
    <row r="264" spans="2:33" s="60" customFormat="1" hidden="1">
      <c r="B264" s="17" t="s">
        <v>85</v>
      </c>
      <c r="C264" s="33" t="str">
        <f>VLOOKUP(B264,[2]Sheet1!$A:$B,2,0)</f>
        <v>RCS POD</v>
      </c>
      <c r="D264" s="90" t="s">
        <v>196</v>
      </c>
      <c r="E264" s="33" t="s">
        <v>197</v>
      </c>
      <c r="F264" s="33" t="s">
        <v>141</v>
      </c>
      <c r="G264" s="17" t="s">
        <v>85</v>
      </c>
      <c r="H264" s="33" t="s">
        <v>24</v>
      </c>
      <c r="I264" s="76">
        <v>2024</v>
      </c>
      <c r="J264" s="31">
        <v>6</v>
      </c>
      <c r="K264" s="42">
        <v>45617</v>
      </c>
      <c r="L264" s="80"/>
      <c r="M264" s="117">
        <v>6.4302999999999999</v>
      </c>
      <c r="N264" s="117">
        <v>6.4995000000000003</v>
      </c>
      <c r="O264" s="117">
        <v>6.9199999999999998E-2</v>
      </c>
      <c r="P264" s="117">
        <f t="shared" si="112"/>
        <v>0</v>
      </c>
      <c r="Q264" s="125">
        <v>1</v>
      </c>
      <c r="R264" s="117">
        <f t="shared" si="130"/>
        <v>6.4302999999999999</v>
      </c>
      <c r="S264" s="85">
        <v>167240</v>
      </c>
      <c r="T264" s="85">
        <f t="shared" si="132"/>
        <v>3516059</v>
      </c>
      <c r="U264" s="161">
        <v>388350</v>
      </c>
      <c r="V264" s="161">
        <f t="shared" si="114"/>
        <v>145038.71720000001</v>
      </c>
      <c r="W264" s="33" t="s">
        <v>198</v>
      </c>
      <c r="X264" s="33"/>
      <c r="Y264" s="88">
        <v>5.4457649999999997</v>
      </c>
      <c r="Z264" s="88" t="s">
        <v>199</v>
      </c>
      <c r="AA264" s="139" t="s">
        <v>29</v>
      </c>
      <c r="AB264" s="199">
        <v>2.57</v>
      </c>
      <c r="AC264" s="111">
        <f t="shared" si="115"/>
        <v>1086976.3800000001</v>
      </c>
      <c r="AD264" s="146">
        <v>429555.94</v>
      </c>
      <c r="AE264" s="85">
        <f t="shared" si="116"/>
        <v>910.74973859999989</v>
      </c>
      <c r="AF264" s="33"/>
    </row>
    <row r="265" spans="2:33" s="60" customFormat="1" hidden="1">
      <c r="B265" s="17" t="s">
        <v>85</v>
      </c>
      <c r="C265" s="33" t="str">
        <f>VLOOKUP(B265,[2]Sheet1!$A:$B,2,0)</f>
        <v>RCS POD</v>
      </c>
      <c r="D265" s="90" t="s">
        <v>196</v>
      </c>
      <c r="E265" s="33" t="s">
        <v>197</v>
      </c>
      <c r="F265" s="33" t="s">
        <v>141</v>
      </c>
      <c r="G265" s="17" t="s">
        <v>85</v>
      </c>
      <c r="H265" s="33" t="s">
        <v>24</v>
      </c>
      <c r="I265" s="76">
        <v>2024</v>
      </c>
      <c r="J265" s="31">
        <v>5</v>
      </c>
      <c r="K265" s="42">
        <v>45617</v>
      </c>
      <c r="L265" s="80"/>
      <c r="M265" s="117">
        <v>6.4302999999999999</v>
      </c>
      <c r="N265" s="117">
        <v>6.4995000000000003</v>
      </c>
      <c r="O265" s="117">
        <v>6.9199999999999998E-2</v>
      </c>
      <c r="P265" s="117">
        <f t="shared" si="112"/>
        <v>0</v>
      </c>
      <c r="Q265" s="125">
        <v>1</v>
      </c>
      <c r="R265" s="117">
        <f t="shared" si="130"/>
        <v>6.4302999999999999</v>
      </c>
      <c r="S265" s="85">
        <v>160160</v>
      </c>
      <c r="T265" s="85">
        <f t="shared" si="132"/>
        <v>3348819</v>
      </c>
      <c r="U265" s="161">
        <v>388350</v>
      </c>
      <c r="V265" s="161">
        <f t="shared" si="114"/>
        <v>156611.72520000002</v>
      </c>
      <c r="W265" s="33" t="s">
        <v>198</v>
      </c>
      <c r="X265" s="33"/>
      <c r="Y265" s="88">
        <v>5.4457649999999997</v>
      </c>
      <c r="Z265" s="88" t="s">
        <v>199</v>
      </c>
      <c r="AA265" s="139" t="s">
        <v>29</v>
      </c>
      <c r="AB265" s="199">
        <v>2.57</v>
      </c>
      <c r="AC265" s="111">
        <f t="shared" si="115"/>
        <v>1040959.92</v>
      </c>
      <c r="AD265" s="146">
        <v>411370.96</v>
      </c>
      <c r="AE265" s="85">
        <f t="shared" si="116"/>
        <v>872.19372239999996</v>
      </c>
      <c r="AF265" s="33"/>
    </row>
    <row r="266" spans="2:33" s="60" customFormat="1" hidden="1">
      <c r="B266" s="17" t="s">
        <v>85</v>
      </c>
      <c r="C266" s="33" t="str">
        <f>VLOOKUP(B266,[2]Sheet1!$A:$B,2,0)</f>
        <v>RCS POD</v>
      </c>
      <c r="D266" s="90" t="s">
        <v>196</v>
      </c>
      <c r="E266" s="33" t="s">
        <v>197</v>
      </c>
      <c r="F266" s="33" t="s">
        <v>141</v>
      </c>
      <c r="G266" s="17" t="s">
        <v>85</v>
      </c>
      <c r="H266" s="33" t="s">
        <v>24</v>
      </c>
      <c r="I266" s="76">
        <v>2024</v>
      </c>
      <c r="J266" s="31">
        <v>4</v>
      </c>
      <c r="K266" s="42">
        <v>45617</v>
      </c>
      <c r="L266" s="80"/>
      <c r="M266" s="117">
        <v>6.4302999999999999</v>
      </c>
      <c r="N266" s="117">
        <v>6.4995000000000003</v>
      </c>
      <c r="O266" s="117">
        <v>6.9199999999999998E-2</v>
      </c>
      <c r="P266" s="117">
        <f t="shared" si="112"/>
        <v>0</v>
      </c>
      <c r="Q266" s="125">
        <v>1</v>
      </c>
      <c r="R266" s="117">
        <f t="shared" si="130"/>
        <v>6.4302999999999999</v>
      </c>
      <c r="S266" s="85">
        <v>327558</v>
      </c>
      <c r="T266" s="85">
        <f t="shared" si="132"/>
        <v>3188659</v>
      </c>
      <c r="U266" s="161">
        <v>388350</v>
      </c>
      <c r="V266" s="161">
        <f t="shared" si="114"/>
        <v>167694.7972</v>
      </c>
      <c r="W266" s="33" t="s">
        <v>198</v>
      </c>
      <c r="X266" s="33"/>
      <c r="Y266" s="88">
        <v>5.4457649999999997</v>
      </c>
      <c r="Z266" s="88" t="s">
        <v>199</v>
      </c>
      <c r="AA266" s="139" t="s">
        <v>29</v>
      </c>
      <c r="AB266" s="199">
        <v>2.57</v>
      </c>
      <c r="AC266" s="111">
        <f t="shared" si="115"/>
        <v>2128963.2209999999</v>
      </c>
      <c r="AD266" s="146">
        <v>841332.72</v>
      </c>
      <c r="AE266" s="85">
        <f t="shared" si="116"/>
        <v>1783.8038918699999</v>
      </c>
      <c r="AF266" s="33"/>
    </row>
    <row r="267" spans="2:33" s="60" customFormat="1" hidden="1">
      <c r="B267" s="17" t="s">
        <v>85</v>
      </c>
      <c r="C267" s="33" t="str">
        <f>VLOOKUP(B267,[2]Sheet1!$A:$B,2,0)</f>
        <v>RCS POD</v>
      </c>
      <c r="D267" s="90" t="s">
        <v>196</v>
      </c>
      <c r="E267" s="33" t="s">
        <v>197</v>
      </c>
      <c r="F267" s="33" t="s">
        <v>141</v>
      </c>
      <c r="G267" s="17" t="s">
        <v>85</v>
      </c>
      <c r="H267" s="33" t="s">
        <v>24</v>
      </c>
      <c r="I267" s="76">
        <v>2024</v>
      </c>
      <c r="J267" s="31">
        <v>3</v>
      </c>
      <c r="K267" s="42">
        <v>45617</v>
      </c>
      <c r="L267" s="80"/>
      <c r="M267" s="117">
        <v>6.4302999999999999</v>
      </c>
      <c r="N267" s="117">
        <v>6.4995000000000003</v>
      </c>
      <c r="O267" s="117">
        <v>6.9199999999999998E-2</v>
      </c>
      <c r="P267" s="117">
        <f t="shared" si="112"/>
        <v>0</v>
      </c>
      <c r="Q267" s="125">
        <v>1</v>
      </c>
      <c r="R267" s="117">
        <f t="shared" si="130"/>
        <v>6.4302999999999999</v>
      </c>
      <c r="S267" s="85">
        <v>198733</v>
      </c>
      <c r="T267" s="85">
        <f t="shared" si="132"/>
        <v>2861101</v>
      </c>
      <c r="U267" s="161">
        <v>388350</v>
      </c>
      <c r="V267" s="161">
        <f t="shared" si="114"/>
        <v>190361.81080000001</v>
      </c>
      <c r="W267" s="33" t="s">
        <v>198</v>
      </c>
      <c r="X267" s="33"/>
      <c r="Y267" s="88">
        <v>5.4457649999999997</v>
      </c>
      <c r="Z267" s="88" t="s">
        <v>199</v>
      </c>
      <c r="AA267" s="139" t="s">
        <v>29</v>
      </c>
      <c r="AB267" s="199">
        <v>2.57</v>
      </c>
      <c r="AC267" s="111">
        <f t="shared" si="115"/>
        <v>1291665.1335</v>
      </c>
      <c r="AD267" s="146">
        <v>510445.71</v>
      </c>
      <c r="AE267" s="85">
        <f t="shared" si="116"/>
        <v>1082.253215745</v>
      </c>
      <c r="AF267" s="33"/>
    </row>
    <row r="268" spans="2:33" s="60" customFormat="1" hidden="1">
      <c r="B268" s="17" t="s">
        <v>85</v>
      </c>
      <c r="C268" s="33" t="str">
        <f>VLOOKUP(B268,[2]Sheet1!$A:$B,2,0)</f>
        <v>RCS POD</v>
      </c>
      <c r="D268" s="90" t="s">
        <v>196</v>
      </c>
      <c r="E268" s="33" t="s">
        <v>197</v>
      </c>
      <c r="F268" s="33" t="s">
        <v>141</v>
      </c>
      <c r="G268" s="17" t="s">
        <v>85</v>
      </c>
      <c r="H268" s="33" t="s">
        <v>24</v>
      </c>
      <c r="I268" s="76">
        <v>2024</v>
      </c>
      <c r="J268" s="31">
        <v>2</v>
      </c>
      <c r="K268" s="42">
        <v>45617</v>
      </c>
      <c r="L268" s="80"/>
      <c r="M268" s="117">
        <v>6.4302999999999999</v>
      </c>
      <c r="N268" s="117">
        <v>6.4995000000000003</v>
      </c>
      <c r="O268" s="117">
        <v>6.9199999999999998E-2</v>
      </c>
      <c r="P268" s="117">
        <f t="shared" si="112"/>
        <v>0</v>
      </c>
      <c r="Q268" s="125">
        <v>1</v>
      </c>
      <c r="R268" s="117">
        <f t="shared" si="130"/>
        <v>6.4302999999999999</v>
      </c>
      <c r="S268" s="85">
        <v>59150</v>
      </c>
      <c r="T268" s="85">
        <f t="shared" si="132"/>
        <v>2662368</v>
      </c>
      <c r="U268" s="161">
        <v>388350</v>
      </c>
      <c r="V268" s="161">
        <f t="shared" si="114"/>
        <v>204114.13440000001</v>
      </c>
      <c r="W268" s="33" t="s">
        <v>198</v>
      </c>
      <c r="X268" s="33"/>
      <c r="Y268" s="88">
        <v>5.4457649999999997</v>
      </c>
      <c r="Z268" s="88" t="s">
        <v>199</v>
      </c>
      <c r="AA268" s="139" t="s">
        <v>29</v>
      </c>
      <c r="AB268" s="199">
        <v>2.57</v>
      </c>
      <c r="AC268" s="111">
        <f t="shared" si="115"/>
        <v>384445.42499999999</v>
      </c>
      <c r="AD268" s="146">
        <v>151926.78</v>
      </c>
      <c r="AE268" s="85">
        <f t="shared" si="116"/>
        <v>322.11699974999993</v>
      </c>
      <c r="AF268" s="33"/>
    </row>
    <row r="269" spans="2:33" s="60" customFormat="1" hidden="1">
      <c r="B269" s="17" t="s">
        <v>85</v>
      </c>
      <c r="C269" s="33" t="str">
        <f>VLOOKUP(B269,[2]Sheet1!$A:$B,2,0)</f>
        <v>RCS POD</v>
      </c>
      <c r="D269" s="90" t="s">
        <v>196</v>
      </c>
      <c r="E269" s="33" t="s">
        <v>197</v>
      </c>
      <c r="F269" s="33" t="s">
        <v>141</v>
      </c>
      <c r="G269" s="17" t="s">
        <v>85</v>
      </c>
      <c r="H269" s="33" t="s">
        <v>24</v>
      </c>
      <c r="I269" s="76">
        <v>2024</v>
      </c>
      <c r="J269" s="31">
        <v>1</v>
      </c>
      <c r="K269" s="42">
        <v>45617</v>
      </c>
      <c r="L269" s="80"/>
      <c r="M269" s="117">
        <v>6.4302999999999999</v>
      </c>
      <c r="N269" s="117">
        <v>6.4995000000000003</v>
      </c>
      <c r="O269" s="117">
        <v>6.9199999999999998E-2</v>
      </c>
      <c r="P269" s="117">
        <f t="shared" si="112"/>
        <v>0</v>
      </c>
      <c r="Q269" s="125">
        <v>1</v>
      </c>
      <c r="R269" s="117">
        <f t="shared" si="130"/>
        <v>6.4302999999999999</v>
      </c>
      <c r="S269" s="85">
        <v>171314</v>
      </c>
      <c r="T269" s="85">
        <f t="shared" si="132"/>
        <v>2603218</v>
      </c>
      <c r="U269" s="161">
        <v>388350</v>
      </c>
      <c r="V269" s="161">
        <f t="shared" si="114"/>
        <v>208207.3144</v>
      </c>
      <c r="W269" s="33" t="s">
        <v>198</v>
      </c>
      <c r="X269" s="33"/>
      <c r="Y269" s="88">
        <v>5.4457649999999997</v>
      </c>
      <c r="Z269" s="88" t="s">
        <v>199</v>
      </c>
      <c r="AA269" s="139" t="s">
        <v>29</v>
      </c>
      <c r="AB269" s="199">
        <v>2.57</v>
      </c>
      <c r="AC269" s="111">
        <f t="shared" si="115"/>
        <v>1113455.3430000001</v>
      </c>
      <c r="AD269" s="146">
        <v>440020.01</v>
      </c>
      <c r="AE269" s="85">
        <f t="shared" si="116"/>
        <v>932.93578520999995</v>
      </c>
      <c r="AF269" s="33"/>
      <c r="AG269" s="145"/>
    </row>
    <row r="270" spans="2:33" s="60" customFormat="1" hidden="1">
      <c r="B270" s="17" t="s">
        <v>85</v>
      </c>
      <c r="C270" s="33" t="str">
        <f>VLOOKUP(B270,[2]Sheet1!$A:$B,2,0)</f>
        <v>RCS POD</v>
      </c>
      <c r="D270" s="90" t="s">
        <v>196</v>
      </c>
      <c r="E270" s="33" t="s">
        <v>197</v>
      </c>
      <c r="F270" s="33" t="s">
        <v>141</v>
      </c>
      <c r="G270" s="17" t="s">
        <v>85</v>
      </c>
      <c r="H270" s="33" t="s">
        <v>24</v>
      </c>
      <c r="I270" s="76">
        <v>2023</v>
      </c>
      <c r="J270" s="31">
        <v>12</v>
      </c>
      <c r="K270" s="42">
        <v>45617</v>
      </c>
      <c r="L270" s="80"/>
      <c r="M270" s="117">
        <v>6.4302999999999999</v>
      </c>
      <c r="N270" s="117">
        <v>6.4995000000000003</v>
      </c>
      <c r="O270" s="117">
        <v>6.9199999999999998E-2</v>
      </c>
      <c r="P270" s="117">
        <f t="shared" si="112"/>
        <v>0</v>
      </c>
      <c r="Q270" s="125">
        <v>1</v>
      </c>
      <c r="R270" s="117">
        <f t="shared" si="130"/>
        <v>6.4302999999999999</v>
      </c>
      <c r="S270" s="85">
        <v>95335</v>
      </c>
      <c r="T270" s="85">
        <f t="shared" si="132"/>
        <v>2431904</v>
      </c>
      <c r="U270" s="161">
        <v>388350</v>
      </c>
      <c r="V270" s="161">
        <f t="shared" si="114"/>
        <v>220062.2432</v>
      </c>
      <c r="W270" s="33" t="s">
        <v>198</v>
      </c>
      <c r="X270" s="33"/>
      <c r="Y270" s="88">
        <v>5.4457649999999997</v>
      </c>
      <c r="Z270" s="88" t="s">
        <v>199</v>
      </c>
      <c r="AA270" s="139" t="s">
        <v>29</v>
      </c>
      <c r="AB270" s="199">
        <v>2.57</v>
      </c>
      <c r="AC270" s="111">
        <f t="shared" si="115"/>
        <v>619629.83250000002</v>
      </c>
      <c r="AD270" s="146">
        <v>244867.95</v>
      </c>
      <c r="AE270" s="85">
        <f t="shared" si="116"/>
        <v>519.17200627499994</v>
      </c>
      <c r="AF270" s="33"/>
    </row>
    <row r="271" spans="2:33" s="60" customFormat="1" hidden="1">
      <c r="B271" s="17" t="s">
        <v>85</v>
      </c>
      <c r="C271" s="33" t="str">
        <f>VLOOKUP(B271,[2]Sheet1!$A:$B,2,0)</f>
        <v>RCS POD</v>
      </c>
      <c r="D271" s="90" t="s">
        <v>196</v>
      </c>
      <c r="E271" s="33" t="s">
        <v>197</v>
      </c>
      <c r="F271" s="33" t="s">
        <v>141</v>
      </c>
      <c r="G271" s="17" t="s">
        <v>85</v>
      </c>
      <c r="H271" s="33" t="s">
        <v>24</v>
      </c>
      <c r="I271" s="76">
        <v>2023</v>
      </c>
      <c r="J271" s="31">
        <v>11</v>
      </c>
      <c r="K271" s="42">
        <v>45617</v>
      </c>
      <c r="L271" s="80"/>
      <c r="M271" s="117">
        <v>6.4302999999999999</v>
      </c>
      <c r="N271" s="117">
        <v>6.4995000000000003</v>
      </c>
      <c r="O271" s="117">
        <v>6.9199999999999998E-2</v>
      </c>
      <c r="P271" s="117">
        <f t="shared" si="112"/>
        <v>0</v>
      </c>
      <c r="Q271" s="125">
        <v>1</v>
      </c>
      <c r="R271" s="117">
        <f t="shared" si="130"/>
        <v>6.4302999999999999</v>
      </c>
      <c r="S271" s="85">
        <v>227675</v>
      </c>
      <c r="T271" s="85">
        <f t="shared" si="132"/>
        <v>2336569</v>
      </c>
      <c r="U271" s="161">
        <v>388350</v>
      </c>
      <c r="V271" s="161">
        <f t="shared" si="114"/>
        <v>226659.4252</v>
      </c>
      <c r="W271" s="33" t="s">
        <v>198</v>
      </c>
      <c r="X271" s="33"/>
      <c r="Y271" s="88">
        <v>5.4457649999999997</v>
      </c>
      <c r="Z271" s="88" t="s">
        <v>199</v>
      </c>
      <c r="AA271" s="139" t="s">
        <v>29</v>
      </c>
      <c r="AB271" s="199">
        <v>2.57</v>
      </c>
      <c r="AC271" s="111">
        <f t="shared" si="115"/>
        <v>1479773.6625000001</v>
      </c>
      <c r="AD271" s="146">
        <v>584783.24</v>
      </c>
      <c r="AE271" s="85">
        <f t="shared" si="116"/>
        <v>1239.8645463749999</v>
      </c>
      <c r="AF271" s="33"/>
    </row>
    <row r="272" spans="2:33" s="60" customFormat="1" hidden="1">
      <c r="B272" s="17" t="s">
        <v>85</v>
      </c>
      <c r="C272" s="33" t="str">
        <f>VLOOKUP(B272,[2]Sheet1!$A:$B,2,0)</f>
        <v>RCS POD</v>
      </c>
      <c r="D272" s="90" t="s">
        <v>196</v>
      </c>
      <c r="E272" s="33" t="s">
        <v>197</v>
      </c>
      <c r="F272" s="33" t="s">
        <v>141</v>
      </c>
      <c r="G272" s="17" t="s">
        <v>85</v>
      </c>
      <c r="H272" s="33" t="s">
        <v>24</v>
      </c>
      <c r="I272" s="76">
        <v>2023</v>
      </c>
      <c r="J272" s="31">
        <v>10</v>
      </c>
      <c r="K272" s="42">
        <v>45617</v>
      </c>
      <c r="L272" s="80"/>
      <c r="M272" s="117">
        <v>6.4302999999999999</v>
      </c>
      <c r="N272" s="117">
        <v>6.4995000000000003</v>
      </c>
      <c r="O272" s="117">
        <v>6.9199999999999998E-2</v>
      </c>
      <c r="P272" s="117">
        <f t="shared" si="112"/>
        <v>0</v>
      </c>
      <c r="Q272" s="125">
        <v>1</v>
      </c>
      <c r="R272" s="117">
        <f t="shared" si="130"/>
        <v>6.4302999999999999</v>
      </c>
      <c r="S272" s="85">
        <v>195713</v>
      </c>
      <c r="T272" s="85">
        <f t="shared" si="132"/>
        <v>2108894</v>
      </c>
      <c r="U272" s="161">
        <v>388350</v>
      </c>
      <c r="V272" s="161">
        <f t="shared" si="114"/>
        <v>242414.53520000001</v>
      </c>
      <c r="W272" s="33" t="s">
        <v>198</v>
      </c>
      <c r="X272" s="33"/>
      <c r="Y272" s="88">
        <v>5.4457649999999997</v>
      </c>
      <c r="Z272" s="88" t="s">
        <v>199</v>
      </c>
      <c r="AA272" s="139" t="s">
        <v>29</v>
      </c>
      <c r="AB272" s="199">
        <v>2.57</v>
      </c>
      <c r="AC272" s="111">
        <f t="shared" si="115"/>
        <v>1272036.6435</v>
      </c>
      <c r="AD272" s="146">
        <v>502688.84</v>
      </c>
      <c r="AE272" s="85">
        <f t="shared" si="116"/>
        <v>1065.807005445</v>
      </c>
      <c r="AF272" s="33"/>
    </row>
    <row r="273" spans="2:32" s="60" customFormat="1" hidden="1">
      <c r="B273" s="17" t="s">
        <v>85</v>
      </c>
      <c r="C273" s="33" t="str">
        <f>VLOOKUP(B273,[2]Sheet1!$A:$B,2,0)</f>
        <v>RCS POD</v>
      </c>
      <c r="D273" s="90" t="s">
        <v>196</v>
      </c>
      <c r="E273" s="33" t="s">
        <v>197</v>
      </c>
      <c r="F273" s="33" t="s">
        <v>141</v>
      </c>
      <c r="G273" s="17" t="s">
        <v>85</v>
      </c>
      <c r="H273" s="33" t="s">
        <v>24</v>
      </c>
      <c r="I273" s="76">
        <v>2023</v>
      </c>
      <c r="J273" s="31">
        <v>9</v>
      </c>
      <c r="K273" s="42">
        <v>45617</v>
      </c>
      <c r="L273" s="80"/>
      <c r="M273" s="117">
        <v>6.4302999999999999</v>
      </c>
      <c r="N273" s="117">
        <v>6.4995000000000003</v>
      </c>
      <c r="O273" s="117">
        <v>6.9199999999999998E-2</v>
      </c>
      <c r="P273" s="117">
        <f t="shared" si="112"/>
        <v>0</v>
      </c>
      <c r="Q273" s="125">
        <v>1</v>
      </c>
      <c r="R273" s="117">
        <f t="shared" si="130"/>
        <v>6.4302999999999999</v>
      </c>
      <c r="S273" s="85">
        <v>114568</v>
      </c>
      <c r="T273" s="85">
        <f t="shared" si="132"/>
        <v>1913181</v>
      </c>
      <c r="U273" s="161">
        <v>388350</v>
      </c>
      <c r="V273" s="161">
        <f t="shared" si="114"/>
        <v>255957.87479999999</v>
      </c>
      <c r="W273" s="33" t="s">
        <v>198</v>
      </c>
      <c r="X273" s="33"/>
      <c r="Y273" s="88">
        <v>5.4457649999999997</v>
      </c>
      <c r="Z273" s="88" t="s">
        <v>199</v>
      </c>
      <c r="AA273" s="139" t="s">
        <v>29</v>
      </c>
      <c r="AB273" s="199">
        <v>2.57</v>
      </c>
      <c r="AC273" s="111">
        <f t="shared" si="115"/>
        <v>744634.71600000001</v>
      </c>
      <c r="AD273" s="146">
        <v>294267.90999999997</v>
      </c>
      <c r="AE273" s="85">
        <f t="shared" si="116"/>
        <v>623.91040451999993</v>
      </c>
      <c r="AF273" s="33"/>
    </row>
    <row r="274" spans="2:32" s="60" customFormat="1" hidden="1">
      <c r="B274" s="17" t="s">
        <v>85</v>
      </c>
      <c r="C274" s="33" t="str">
        <f>VLOOKUP(B274,[2]Sheet1!$A:$B,2,0)</f>
        <v>RCS POD</v>
      </c>
      <c r="D274" s="90" t="s">
        <v>196</v>
      </c>
      <c r="E274" s="33" t="s">
        <v>197</v>
      </c>
      <c r="F274" s="33" t="s">
        <v>141</v>
      </c>
      <c r="G274" s="17" t="s">
        <v>85</v>
      </c>
      <c r="H274" s="33" t="s">
        <v>24</v>
      </c>
      <c r="I274" s="76">
        <v>2023</v>
      </c>
      <c r="J274" s="31">
        <v>8</v>
      </c>
      <c r="K274" s="42">
        <v>45617</v>
      </c>
      <c r="L274" s="80"/>
      <c r="M274" s="117">
        <v>6.4302999999999999</v>
      </c>
      <c r="N274" s="117">
        <v>6.4995000000000003</v>
      </c>
      <c r="O274" s="117">
        <v>6.9199999999999998E-2</v>
      </c>
      <c r="P274" s="117">
        <f t="shared" si="112"/>
        <v>0</v>
      </c>
      <c r="Q274" s="125">
        <v>1</v>
      </c>
      <c r="R274" s="117">
        <f t="shared" si="130"/>
        <v>6.4302999999999999</v>
      </c>
      <c r="S274" s="85">
        <v>381789</v>
      </c>
      <c r="T274" s="85">
        <f t="shared" si="132"/>
        <v>1798613</v>
      </c>
      <c r="U274" s="161">
        <v>388350</v>
      </c>
      <c r="V274" s="161">
        <f t="shared" si="114"/>
        <v>263885.9804</v>
      </c>
      <c r="W274" s="33" t="s">
        <v>198</v>
      </c>
      <c r="X274" s="33"/>
      <c r="Y274" s="88">
        <v>5.4457649999999997</v>
      </c>
      <c r="Z274" s="88" t="s">
        <v>199</v>
      </c>
      <c r="AA274" s="139" t="s">
        <v>29</v>
      </c>
      <c r="AB274" s="199">
        <v>2.57</v>
      </c>
      <c r="AC274" s="111">
        <f t="shared" si="115"/>
        <v>2481437.6055000001</v>
      </c>
      <c r="AD274" s="146">
        <v>980625.05</v>
      </c>
      <c r="AE274" s="85">
        <f t="shared" si="116"/>
        <v>2079.1331735849999</v>
      </c>
      <c r="AF274" s="33"/>
    </row>
    <row r="275" spans="2:32" s="60" customFormat="1" hidden="1">
      <c r="B275" s="17" t="s">
        <v>85</v>
      </c>
      <c r="C275" s="33" t="str">
        <f>VLOOKUP(B275,[2]Sheet1!$A:$B,2,0)</f>
        <v>RCS POD</v>
      </c>
      <c r="D275" s="90" t="s">
        <v>196</v>
      </c>
      <c r="E275" s="33" t="s">
        <v>197</v>
      </c>
      <c r="F275" s="33" t="s">
        <v>141</v>
      </c>
      <c r="G275" s="17" t="s">
        <v>85</v>
      </c>
      <c r="H275" s="33" t="s">
        <v>24</v>
      </c>
      <c r="I275" s="76">
        <v>2023</v>
      </c>
      <c r="J275" s="31">
        <v>7</v>
      </c>
      <c r="K275" s="42">
        <v>45617</v>
      </c>
      <c r="L275" s="80"/>
      <c r="M275" s="117">
        <v>6.4302999999999999</v>
      </c>
      <c r="N275" s="117">
        <v>6.4995000000000003</v>
      </c>
      <c r="O275" s="117">
        <v>6.9199999999999998E-2</v>
      </c>
      <c r="P275" s="117">
        <f t="shared" si="112"/>
        <v>0</v>
      </c>
      <c r="Q275" s="125">
        <v>1</v>
      </c>
      <c r="R275" s="117">
        <f t="shared" si="130"/>
        <v>6.4302999999999999</v>
      </c>
      <c r="S275" s="85">
        <v>240951</v>
      </c>
      <c r="T275" s="85">
        <f t="shared" si="132"/>
        <v>1416824</v>
      </c>
      <c r="U275" s="161">
        <v>388350</v>
      </c>
      <c r="V275" s="161">
        <f t="shared" si="114"/>
        <v>290305.77919999999</v>
      </c>
      <c r="W275" s="33" t="s">
        <v>198</v>
      </c>
      <c r="X275" s="33"/>
      <c r="Y275" s="88">
        <v>5.4457649999999997</v>
      </c>
      <c r="Z275" s="88" t="s">
        <v>199</v>
      </c>
      <c r="AA275" s="139" t="s">
        <v>29</v>
      </c>
      <c r="AB275" s="199">
        <v>2.57</v>
      </c>
      <c r="AC275" s="111">
        <f t="shared" si="115"/>
        <v>1566061.0245000001</v>
      </c>
      <c r="AD275" s="146">
        <v>618882.64</v>
      </c>
      <c r="AE275" s="85">
        <f t="shared" si="116"/>
        <v>1312.1625225149999</v>
      </c>
      <c r="AF275" s="33"/>
    </row>
    <row r="276" spans="2:32" s="60" customFormat="1" hidden="1">
      <c r="B276" s="17" t="s">
        <v>85</v>
      </c>
      <c r="C276" s="33" t="str">
        <f>VLOOKUP(B276,[2]Sheet1!$A:$B,2,0)</f>
        <v>RCS POD</v>
      </c>
      <c r="D276" s="90" t="s">
        <v>196</v>
      </c>
      <c r="E276" s="33" t="s">
        <v>197</v>
      </c>
      <c r="F276" s="33" t="s">
        <v>141</v>
      </c>
      <c r="G276" s="17" t="s">
        <v>85</v>
      </c>
      <c r="H276" s="33" t="s">
        <v>24</v>
      </c>
      <c r="I276" s="76">
        <v>2023</v>
      </c>
      <c r="J276" s="31">
        <v>6</v>
      </c>
      <c r="K276" s="42">
        <v>45617</v>
      </c>
      <c r="L276" s="80"/>
      <c r="M276" s="117">
        <v>6.4302999999999999</v>
      </c>
      <c r="N276" s="117">
        <v>6.4995000000000003</v>
      </c>
      <c r="O276" s="117">
        <v>6.9199999999999998E-2</v>
      </c>
      <c r="P276" s="117">
        <f t="shared" si="112"/>
        <v>0</v>
      </c>
      <c r="Q276" s="125">
        <v>1</v>
      </c>
      <c r="R276" s="117">
        <f t="shared" si="130"/>
        <v>6.4302999999999999</v>
      </c>
      <c r="S276" s="85">
        <v>219863</v>
      </c>
      <c r="T276" s="85">
        <f t="shared" si="132"/>
        <v>1175873</v>
      </c>
      <c r="U276" s="161">
        <v>388350</v>
      </c>
      <c r="V276" s="161">
        <f t="shared" si="114"/>
        <v>306979.58840000001</v>
      </c>
      <c r="W276" s="33" t="s">
        <v>198</v>
      </c>
      <c r="X276" s="33"/>
      <c r="Y276" s="88">
        <v>5.4457649999999997</v>
      </c>
      <c r="Z276" s="88" t="s">
        <v>199</v>
      </c>
      <c r="AA276" s="139" t="s">
        <v>29</v>
      </c>
      <c r="AB276" s="199">
        <v>2.57</v>
      </c>
      <c r="AC276" s="111">
        <f t="shared" si="115"/>
        <v>1428999.5685000001</v>
      </c>
      <c r="AD276" s="146">
        <v>564718.12</v>
      </c>
      <c r="AE276" s="85">
        <f t="shared" si="116"/>
        <v>1197.3222301949997</v>
      </c>
      <c r="AF276" s="33"/>
    </row>
    <row r="277" spans="2:32" s="60" customFormat="1" hidden="1">
      <c r="B277" s="17" t="s">
        <v>85</v>
      </c>
      <c r="C277" s="33" t="str">
        <f>VLOOKUP(B277,[2]Sheet1!$A:$B,2,0)</f>
        <v>RCS POD</v>
      </c>
      <c r="D277" s="90" t="s">
        <v>196</v>
      </c>
      <c r="E277" s="33" t="s">
        <v>197</v>
      </c>
      <c r="F277" s="33" t="s">
        <v>141</v>
      </c>
      <c r="G277" s="17" t="s">
        <v>85</v>
      </c>
      <c r="H277" s="33" t="s">
        <v>24</v>
      </c>
      <c r="I277" s="76">
        <v>2023</v>
      </c>
      <c r="J277" s="31">
        <v>5</v>
      </c>
      <c r="K277" s="42">
        <v>45617</v>
      </c>
      <c r="L277" s="80"/>
      <c r="M277" s="117">
        <v>6.4302999999999999</v>
      </c>
      <c r="N277" s="117">
        <v>6.4995000000000003</v>
      </c>
      <c r="O277" s="117">
        <v>6.9199999999999998E-2</v>
      </c>
      <c r="P277" s="117">
        <f t="shared" si="112"/>
        <v>0</v>
      </c>
      <c r="Q277" s="125">
        <v>1</v>
      </c>
      <c r="R277" s="117">
        <f t="shared" si="130"/>
        <v>6.4302999999999999</v>
      </c>
      <c r="S277" s="85">
        <v>370532</v>
      </c>
      <c r="T277" s="85">
        <f t="shared" si="132"/>
        <v>956010</v>
      </c>
      <c r="U277" s="161">
        <v>388350</v>
      </c>
      <c r="V277" s="161">
        <f t="shared" si="114"/>
        <v>322194.10800000001</v>
      </c>
      <c r="W277" s="33" t="s">
        <v>198</v>
      </c>
      <c r="X277" s="33"/>
      <c r="Y277" s="88">
        <v>5.4457649999999997</v>
      </c>
      <c r="Z277" s="88" t="s">
        <v>199</v>
      </c>
      <c r="AA277" s="139" t="s">
        <v>29</v>
      </c>
      <c r="AB277" s="199">
        <v>2.57</v>
      </c>
      <c r="AC277" s="111">
        <f t="shared" si="115"/>
        <v>2408272.7340000002</v>
      </c>
      <c r="AD277" s="146">
        <v>951711.44</v>
      </c>
      <c r="AE277" s="85">
        <f t="shared" si="116"/>
        <v>2017.83019698</v>
      </c>
      <c r="AF277" s="33"/>
    </row>
    <row r="278" spans="2:32" s="60" customFormat="1" hidden="1">
      <c r="B278" s="17" t="s">
        <v>85</v>
      </c>
      <c r="C278" s="33" t="str">
        <f>VLOOKUP(B278,[2]Sheet1!$A:$B,2,0)</f>
        <v>RCS POD</v>
      </c>
      <c r="D278" s="90" t="s">
        <v>196</v>
      </c>
      <c r="E278" s="33" t="s">
        <v>197</v>
      </c>
      <c r="F278" s="33" t="s">
        <v>141</v>
      </c>
      <c r="G278" s="17" t="s">
        <v>85</v>
      </c>
      <c r="H278" s="33" t="s">
        <v>24</v>
      </c>
      <c r="I278" s="76">
        <v>2023</v>
      </c>
      <c r="J278" s="31">
        <v>4</v>
      </c>
      <c r="K278" s="42">
        <v>45617</v>
      </c>
      <c r="L278" s="80"/>
      <c r="M278" s="117">
        <v>6.4302999999999999</v>
      </c>
      <c r="N278" s="117">
        <v>6.4995000000000003</v>
      </c>
      <c r="O278" s="117">
        <v>6.9199999999999998E-2</v>
      </c>
      <c r="P278" s="117">
        <f t="shared" si="112"/>
        <v>0</v>
      </c>
      <c r="Q278" s="125">
        <v>1</v>
      </c>
      <c r="R278" s="117">
        <f t="shared" si="130"/>
        <v>6.4302999999999999</v>
      </c>
      <c r="S278" s="85">
        <v>426969</v>
      </c>
      <c r="T278" s="85">
        <f t="shared" si="132"/>
        <v>585478</v>
      </c>
      <c r="U278" s="161">
        <v>388350</v>
      </c>
      <c r="V278" s="161">
        <f t="shared" si="114"/>
        <v>347834.92239999998</v>
      </c>
      <c r="W278" s="33" t="s">
        <v>198</v>
      </c>
      <c r="X278" s="33"/>
      <c r="Y278" s="88">
        <v>5.4457649999999997</v>
      </c>
      <c r="Z278" s="88" t="s">
        <v>199</v>
      </c>
      <c r="AA278" s="139" t="s">
        <v>29</v>
      </c>
      <c r="AB278" s="199">
        <v>2.57</v>
      </c>
      <c r="AC278" s="111">
        <f t="shared" si="115"/>
        <v>2775085.0155000002</v>
      </c>
      <c r="AD278" s="146">
        <v>1096669.8799999999</v>
      </c>
      <c r="AE278" s="85">
        <f t="shared" si="116"/>
        <v>2325.1728362849999</v>
      </c>
      <c r="AF278" s="33"/>
    </row>
    <row r="279" spans="2:32" s="60" customFormat="1" hidden="1">
      <c r="B279" s="17" t="s">
        <v>85</v>
      </c>
      <c r="C279" s="33" t="str">
        <f>VLOOKUP(B279,[2]Sheet1!$A:$B,2,0)</f>
        <v>RCS POD</v>
      </c>
      <c r="D279" s="90" t="s">
        <v>196</v>
      </c>
      <c r="E279" s="33" t="s">
        <v>197</v>
      </c>
      <c r="F279" s="33" t="s">
        <v>141</v>
      </c>
      <c r="G279" s="17" t="s">
        <v>85</v>
      </c>
      <c r="H279" s="33" t="s">
        <v>24</v>
      </c>
      <c r="I279" s="76">
        <v>2023</v>
      </c>
      <c r="J279" s="31">
        <v>3</v>
      </c>
      <c r="K279" s="42">
        <v>45617</v>
      </c>
      <c r="L279" s="80"/>
      <c r="M279" s="117">
        <v>6.4302999999999999</v>
      </c>
      <c r="N279" s="117">
        <v>6.4995000000000003</v>
      </c>
      <c r="O279" s="117">
        <v>6.9199999999999998E-2</v>
      </c>
      <c r="P279" s="117">
        <f t="shared" si="112"/>
        <v>0</v>
      </c>
      <c r="Q279" s="125">
        <v>1</v>
      </c>
      <c r="R279" s="117">
        <f t="shared" si="130"/>
        <v>6.4302999999999999</v>
      </c>
      <c r="S279" s="85">
        <v>158509</v>
      </c>
      <c r="T279" s="85">
        <v>158509</v>
      </c>
      <c r="U279" s="161">
        <v>388350</v>
      </c>
      <c r="V279" s="161">
        <f t="shared" si="114"/>
        <v>377381.17719999998</v>
      </c>
      <c r="W279" s="33" t="s">
        <v>198</v>
      </c>
      <c r="X279" s="33"/>
      <c r="Y279" s="88">
        <v>5.4457649999999997</v>
      </c>
      <c r="Z279" s="88" t="s">
        <v>199</v>
      </c>
      <c r="AA279" s="139" t="s">
        <v>29</v>
      </c>
      <c r="AB279" s="199">
        <v>2.57</v>
      </c>
      <c r="AC279" s="111">
        <f t="shared" si="115"/>
        <v>1030229.2455000001</v>
      </c>
      <c r="AD279" s="146">
        <v>407130.37</v>
      </c>
      <c r="AE279" s="85">
        <f t="shared" si="116"/>
        <v>863.20276438500002</v>
      </c>
      <c r="AF279" s="33"/>
    </row>
    <row r="280" spans="2:32" s="60" customFormat="1" hidden="1">
      <c r="B280" s="17" t="s">
        <v>86</v>
      </c>
      <c r="C280" s="33" t="str">
        <f>VLOOKUP(B280,[2]Sheet1!$A:$B,2,0)</f>
        <v>RCS DEVICE</v>
      </c>
      <c r="D280" s="90" t="s">
        <v>200</v>
      </c>
      <c r="E280" s="33" t="s">
        <v>201</v>
      </c>
      <c r="F280" s="33" t="s">
        <v>141</v>
      </c>
      <c r="G280" s="17" t="s">
        <v>86</v>
      </c>
      <c r="H280" s="99" t="s">
        <v>24</v>
      </c>
      <c r="I280" s="76">
        <v>2025</v>
      </c>
      <c r="J280" s="31">
        <v>2</v>
      </c>
      <c r="K280" s="42">
        <v>45726</v>
      </c>
      <c r="L280" s="80"/>
      <c r="M280" s="210">
        <v>6.3198999999999996</v>
      </c>
      <c r="N280" s="210">
        <v>6.3891</v>
      </c>
      <c r="O280" s="117">
        <v>6.9199999999999998E-2</v>
      </c>
      <c r="P280" s="117">
        <f t="shared" si="112"/>
        <v>0</v>
      </c>
      <c r="Q280" s="125">
        <v>1</v>
      </c>
      <c r="R280" s="210">
        <v>6.3891</v>
      </c>
      <c r="S280" s="85">
        <v>4100</v>
      </c>
      <c r="T280" s="85">
        <f t="shared" ref="T280:T301" si="137">S280+T281</f>
        <v>910286</v>
      </c>
      <c r="U280" s="161">
        <v>133950</v>
      </c>
      <c r="V280" s="160">
        <f>V281-O280*S280</f>
        <v>70958.208799999993</v>
      </c>
      <c r="W280" s="33" t="s">
        <v>198</v>
      </c>
      <c r="X280" s="33"/>
      <c r="Y280" s="88">
        <v>5.73048</v>
      </c>
      <c r="Z280" s="88" t="s">
        <v>199</v>
      </c>
      <c r="AA280" s="139" t="s">
        <v>29</v>
      </c>
      <c r="AB280" s="199">
        <v>2.57</v>
      </c>
      <c r="AC280" s="111">
        <f t="shared" ref="AC280" si="138">N280*S280</f>
        <v>26195.31</v>
      </c>
      <c r="AD280" s="33">
        <v>25392.16</v>
      </c>
      <c r="AE280" s="85">
        <f t="shared" ref="AE280" si="139">S280*Y280/1000</f>
        <v>23.494968</v>
      </c>
      <c r="AF280" s="33"/>
    </row>
    <row r="281" spans="2:32" s="60" customFormat="1" hidden="1">
      <c r="B281" s="17" t="s">
        <v>86</v>
      </c>
      <c r="C281" s="33" t="str">
        <f>VLOOKUP(B281,[2]Sheet1!$A:$B,2,0)</f>
        <v>RCS DEVICE</v>
      </c>
      <c r="D281" s="90" t="s">
        <v>200</v>
      </c>
      <c r="E281" s="33" t="s">
        <v>201</v>
      </c>
      <c r="F281" s="33" t="s">
        <v>141</v>
      </c>
      <c r="G281" s="17" t="s">
        <v>86</v>
      </c>
      <c r="H281" s="99" t="s">
        <v>24</v>
      </c>
      <c r="I281" s="76">
        <v>2025</v>
      </c>
      <c r="J281" s="31">
        <v>1</v>
      </c>
      <c r="K281" s="42">
        <v>45698</v>
      </c>
      <c r="L281" s="80"/>
      <c r="M281" s="117">
        <v>6.4503000000000004</v>
      </c>
      <c r="N281" s="117">
        <v>6.5194999999999999</v>
      </c>
      <c r="O281" s="117">
        <v>6.9199999999999998E-2</v>
      </c>
      <c r="P281" s="117">
        <f t="shared" si="112"/>
        <v>0</v>
      </c>
      <c r="Q281" s="125">
        <v>1</v>
      </c>
      <c r="R281" s="117">
        <f t="shared" si="130"/>
        <v>6.4503000000000004</v>
      </c>
      <c r="S281" s="85">
        <v>19820</v>
      </c>
      <c r="T281" s="85">
        <f t="shared" si="137"/>
        <v>906186</v>
      </c>
      <c r="U281" s="161">
        <v>133950</v>
      </c>
      <c r="V281" s="161">
        <f t="shared" si="114"/>
        <v>71241.928799999994</v>
      </c>
      <c r="W281" s="33" t="s">
        <v>198</v>
      </c>
      <c r="X281" s="33"/>
      <c r="Y281" s="88">
        <v>5.73048</v>
      </c>
      <c r="Z281" s="88" t="s">
        <v>199</v>
      </c>
      <c r="AA281" s="139" t="s">
        <v>29</v>
      </c>
      <c r="AB281" s="199">
        <v>2.57</v>
      </c>
      <c r="AC281" s="111">
        <f t="shared" si="115"/>
        <v>129216.48999999999</v>
      </c>
      <c r="AD281" s="33">
        <v>25393.16</v>
      </c>
      <c r="AE281" s="85">
        <f t="shared" si="116"/>
        <v>113.57811359999999</v>
      </c>
      <c r="AF281" s="33"/>
    </row>
    <row r="282" spans="2:32" s="60" customFormat="1" hidden="1">
      <c r="B282" s="17" t="s">
        <v>86</v>
      </c>
      <c r="C282" s="33" t="str">
        <f>VLOOKUP(B282,[2]Sheet1!$A:$B,2,0)</f>
        <v>RCS DEVICE</v>
      </c>
      <c r="D282" s="90" t="s">
        <v>200</v>
      </c>
      <c r="E282" s="33" t="s">
        <v>201</v>
      </c>
      <c r="F282" s="33" t="s">
        <v>141</v>
      </c>
      <c r="G282" s="17" t="s">
        <v>86</v>
      </c>
      <c r="H282" s="99" t="s">
        <v>24</v>
      </c>
      <c r="I282" s="76">
        <v>2024</v>
      </c>
      <c r="J282" s="31">
        <v>12</v>
      </c>
      <c r="K282" s="143">
        <v>45666</v>
      </c>
      <c r="L282" s="80"/>
      <c r="M282" s="117">
        <v>6.4503000000000004</v>
      </c>
      <c r="N282" s="117">
        <v>6.5194999999999999</v>
      </c>
      <c r="O282" s="117">
        <v>6.9199999999999998E-2</v>
      </c>
      <c r="P282" s="117">
        <f t="shared" si="112"/>
        <v>0</v>
      </c>
      <c r="Q282" s="125">
        <v>1</v>
      </c>
      <c r="R282" s="117">
        <f t="shared" ref="R282" si="140">Q282*M282</f>
        <v>6.4503000000000004</v>
      </c>
      <c r="S282" s="85">
        <v>27230</v>
      </c>
      <c r="T282" s="85">
        <f t="shared" si="137"/>
        <v>886366</v>
      </c>
      <c r="U282" s="161">
        <v>133950</v>
      </c>
      <c r="V282" s="161">
        <f t="shared" si="114"/>
        <v>72613.472800000003</v>
      </c>
      <c r="W282" s="33" t="s">
        <v>198</v>
      </c>
      <c r="X282" s="33"/>
      <c r="Y282" s="88">
        <v>5.73048</v>
      </c>
      <c r="Z282" s="88" t="s">
        <v>199</v>
      </c>
      <c r="AA282" s="139" t="s">
        <v>29</v>
      </c>
      <c r="AB282" s="199">
        <v>2.57</v>
      </c>
      <c r="AC282" s="111">
        <f t="shared" ref="AC282" si="141">N282*S282</f>
        <v>177525.98499999999</v>
      </c>
      <c r="AD282" s="33">
        <v>25394.16</v>
      </c>
      <c r="AE282" s="85">
        <f t="shared" ref="AE282" si="142">S282*Y282/1000</f>
        <v>156.04097039999999</v>
      </c>
      <c r="AF282" s="33"/>
    </row>
    <row r="283" spans="2:32" s="60" customFormat="1" hidden="1">
      <c r="B283" s="17" t="s">
        <v>86</v>
      </c>
      <c r="C283" s="33" t="str">
        <f>VLOOKUP(B283,[2]Sheet1!$A:$B,2,0)</f>
        <v>RCS DEVICE</v>
      </c>
      <c r="D283" s="90" t="s">
        <v>200</v>
      </c>
      <c r="E283" s="33" t="s">
        <v>201</v>
      </c>
      <c r="F283" s="33" t="s">
        <v>141</v>
      </c>
      <c r="G283" s="17" t="s">
        <v>86</v>
      </c>
      <c r="H283" s="99" t="s">
        <v>24</v>
      </c>
      <c r="I283" s="76">
        <v>2024</v>
      </c>
      <c r="J283" s="31">
        <v>11</v>
      </c>
      <c r="K283" s="42">
        <v>45636</v>
      </c>
      <c r="L283" s="80"/>
      <c r="M283" s="117">
        <v>6.4503000000000004</v>
      </c>
      <c r="N283" s="117">
        <v>6.5194999999999999</v>
      </c>
      <c r="O283" s="117">
        <v>6.9199999999999998E-2</v>
      </c>
      <c r="P283" s="117">
        <f t="shared" ref="P283" si="143">L283*O283</f>
        <v>0</v>
      </c>
      <c r="Q283" s="125">
        <v>1</v>
      </c>
      <c r="R283" s="117">
        <f t="shared" si="130"/>
        <v>6.4503000000000004</v>
      </c>
      <c r="S283" s="131">
        <v>9881</v>
      </c>
      <c r="T283" s="85">
        <f t="shared" si="137"/>
        <v>859136</v>
      </c>
      <c r="U283" s="161">
        <v>133950</v>
      </c>
      <c r="V283" s="161">
        <f t="shared" si="114"/>
        <v>74497.788800000009</v>
      </c>
      <c r="W283" s="33" t="s">
        <v>198</v>
      </c>
      <c r="X283" s="33"/>
      <c r="Y283" s="88">
        <v>5.73048</v>
      </c>
      <c r="Z283" s="88" t="s">
        <v>199</v>
      </c>
      <c r="AA283" s="139" t="s">
        <v>29</v>
      </c>
      <c r="AB283" s="199">
        <v>2.57</v>
      </c>
      <c r="AC283" s="111">
        <f t="shared" si="115"/>
        <v>64419.179499999998</v>
      </c>
      <c r="AD283" s="33">
        <v>25394.17</v>
      </c>
      <c r="AE283" s="85">
        <f t="shared" si="116"/>
        <v>56.622872880000003</v>
      </c>
      <c r="AF283" s="33"/>
    </row>
    <row r="284" spans="2:32" s="60" customFormat="1" hidden="1">
      <c r="B284" s="17" t="s">
        <v>86</v>
      </c>
      <c r="C284" s="33" t="str">
        <f>VLOOKUP(B284,[2]Sheet1!$A:$B,2,0)</f>
        <v>RCS DEVICE</v>
      </c>
      <c r="D284" s="90" t="s">
        <v>200</v>
      </c>
      <c r="E284" s="33" t="s">
        <v>201</v>
      </c>
      <c r="F284" s="33" t="s">
        <v>141</v>
      </c>
      <c r="G284" s="17" t="s">
        <v>86</v>
      </c>
      <c r="H284" s="99" t="s">
        <v>24</v>
      </c>
      <c r="I284" s="76">
        <v>2024</v>
      </c>
      <c r="J284" s="31">
        <v>10</v>
      </c>
      <c r="K284" s="42">
        <v>45617</v>
      </c>
      <c r="L284" s="80"/>
      <c r="M284" s="117">
        <v>6.4503000000000004</v>
      </c>
      <c r="N284" s="117">
        <v>6.5194999999999999</v>
      </c>
      <c r="O284" s="117">
        <v>6.9199999999999998E-2</v>
      </c>
      <c r="P284" s="117">
        <f t="shared" si="112"/>
        <v>0</v>
      </c>
      <c r="Q284" s="125">
        <v>1</v>
      </c>
      <c r="R284" s="117">
        <f t="shared" si="130"/>
        <v>6.4503000000000004</v>
      </c>
      <c r="S284" s="85">
        <v>0</v>
      </c>
      <c r="T284" s="85">
        <f t="shared" si="137"/>
        <v>849255</v>
      </c>
      <c r="U284" s="161">
        <v>133950</v>
      </c>
      <c r="V284" s="161">
        <f t="shared" si="114"/>
        <v>75181.554000000004</v>
      </c>
      <c r="W284" s="33" t="s">
        <v>198</v>
      </c>
      <c r="X284" s="33"/>
      <c r="Y284" s="88">
        <v>5.73048</v>
      </c>
      <c r="Z284" s="88" t="s">
        <v>199</v>
      </c>
      <c r="AA284" s="139" t="s">
        <v>29</v>
      </c>
      <c r="AB284" s="199">
        <v>2.57</v>
      </c>
      <c r="AC284" s="111">
        <f t="shared" si="115"/>
        <v>0</v>
      </c>
      <c r="AD284" s="33"/>
      <c r="AE284" s="85">
        <f t="shared" si="116"/>
        <v>0</v>
      </c>
      <c r="AF284" s="33"/>
    </row>
    <row r="285" spans="2:32" s="60" customFormat="1" hidden="1">
      <c r="B285" s="17" t="s">
        <v>86</v>
      </c>
      <c r="C285" s="33" t="str">
        <f>VLOOKUP(B285,[2]Sheet1!$A:$B,2,0)</f>
        <v>RCS DEVICE</v>
      </c>
      <c r="D285" s="90" t="s">
        <v>200</v>
      </c>
      <c r="E285" s="33" t="s">
        <v>201</v>
      </c>
      <c r="F285" s="33" t="s">
        <v>141</v>
      </c>
      <c r="G285" s="17" t="s">
        <v>86</v>
      </c>
      <c r="H285" s="99" t="s">
        <v>24</v>
      </c>
      <c r="I285" s="76">
        <v>2024</v>
      </c>
      <c r="J285" s="31">
        <v>9</v>
      </c>
      <c r="K285" s="42">
        <v>45617</v>
      </c>
      <c r="L285" s="80"/>
      <c r="M285" s="117">
        <v>6.4503000000000004</v>
      </c>
      <c r="N285" s="117">
        <v>6.5194999999999999</v>
      </c>
      <c r="O285" s="117">
        <v>6.9199999999999998E-2</v>
      </c>
      <c r="P285" s="117">
        <f t="shared" si="112"/>
        <v>0</v>
      </c>
      <c r="Q285" s="125">
        <v>1</v>
      </c>
      <c r="R285" s="117">
        <f t="shared" si="130"/>
        <v>6.4503000000000004</v>
      </c>
      <c r="S285" s="85">
        <v>13768</v>
      </c>
      <c r="T285" s="85">
        <f t="shared" si="137"/>
        <v>849255</v>
      </c>
      <c r="U285" s="161">
        <v>133950</v>
      </c>
      <c r="V285" s="161">
        <f t="shared" si="114"/>
        <v>75181.554000000004</v>
      </c>
      <c r="W285" s="33" t="s">
        <v>198</v>
      </c>
      <c r="X285" s="33"/>
      <c r="Y285" s="88">
        <v>5.73048</v>
      </c>
      <c r="Z285" s="88" t="s">
        <v>199</v>
      </c>
      <c r="AA285" s="139" t="s">
        <v>29</v>
      </c>
      <c r="AB285" s="199">
        <v>2.57</v>
      </c>
      <c r="AC285" s="111">
        <f t="shared" si="115"/>
        <v>89760.475999999995</v>
      </c>
      <c r="AD285" s="146">
        <v>35363.11</v>
      </c>
      <c r="AE285" s="85">
        <f t="shared" si="116"/>
        <v>78.897248640000001</v>
      </c>
      <c r="AF285" s="33"/>
    </row>
    <row r="286" spans="2:32" s="60" customFormat="1" hidden="1">
      <c r="B286" s="17" t="s">
        <v>86</v>
      </c>
      <c r="C286" s="33" t="str">
        <f>VLOOKUP(B286,[2]Sheet1!$A:$B,2,0)</f>
        <v>RCS DEVICE</v>
      </c>
      <c r="D286" s="90" t="s">
        <v>200</v>
      </c>
      <c r="E286" s="33" t="s">
        <v>201</v>
      </c>
      <c r="F286" s="33" t="s">
        <v>141</v>
      </c>
      <c r="G286" s="17" t="s">
        <v>86</v>
      </c>
      <c r="H286" s="99" t="s">
        <v>24</v>
      </c>
      <c r="I286" s="76">
        <v>2024</v>
      </c>
      <c r="J286" s="31">
        <v>8</v>
      </c>
      <c r="K286" s="42">
        <v>45617</v>
      </c>
      <c r="L286" s="80"/>
      <c r="M286" s="117">
        <v>6.4503000000000004</v>
      </c>
      <c r="N286" s="117">
        <v>6.5194999999999999</v>
      </c>
      <c r="O286" s="117">
        <v>6.9199999999999998E-2</v>
      </c>
      <c r="P286" s="117">
        <f t="shared" si="112"/>
        <v>0</v>
      </c>
      <c r="Q286" s="125">
        <v>1</v>
      </c>
      <c r="R286" s="117">
        <f t="shared" si="130"/>
        <v>6.4503000000000004</v>
      </c>
      <c r="S286" s="85">
        <v>58722</v>
      </c>
      <c r="T286" s="85">
        <f t="shared" si="137"/>
        <v>835487</v>
      </c>
      <c r="U286" s="161">
        <v>133950</v>
      </c>
      <c r="V286" s="161">
        <f t="shared" si="114"/>
        <v>76134.299599999998</v>
      </c>
      <c r="W286" s="33" t="s">
        <v>198</v>
      </c>
      <c r="X286" s="33"/>
      <c r="Y286" s="88">
        <v>5.73048</v>
      </c>
      <c r="Z286" s="88" t="s">
        <v>199</v>
      </c>
      <c r="AA286" s="139" t="s">
        <v>29</v>
      </c>
      <c r="AB286" s="199">
        <v>2.57</v>
      </c>
      <c r="AC286" s="111">
        <f t="shared" si="115"/>
        <v>382838.07899999997</v>
      </c>
      <c r="AD286" s="146">
        <v>150827.46</v>
      </c>
      <c r="AE286" s="85">
        <f t="shared" si="116"/>
        <v>336.50524655999999</v>
      </c>
      <c r="AF286" s="33"/>
    </row>
    <row r="287" spans="2:32" s="60" customFormat="1" hidden="1">
      <c r="B287" s="17" t="s">
        <v>86</v>
      </c>
      <c r="C287" s="33" t="str">
        <f>VLOOKUP(B287,[2]Sheet1!$A:$B,2,0)</f>
        <v>RCS DEVICE</v>
      </c>
      <c r="D287" s="90" t="s">
        <v>200</v>
      </c>
      <c r="E287" s="33" t="s">
        <v>201</v>
      </c>
      <c r="F287" s="33" t="s">
        <v>141</v>
      </c>
      <c r="G287" s="17" t="s">
        <v>86</v>
      </c>
      <c r="H287" s="99" t="s">
        <v>24</v>
      </c>
      <c r="I287" s="76">
        <v>2024</v>
      </c>
      <c r="J287" s="31">
        <v>7</v>
      </c>
      <c r="K287" s="42">
        <v>45617</v>
      </c>
      <c r="L287" s="80"/>
      <c r="M287" s="117">
        <v>6.4503000000000004</v>
      </c>
      <c r="N287" s="117">
        <v>6.5194999999999999</v>
      </c>
      <c r="O287" s="117">
        <v>6.9199999999999998E-2</v>
      </c>
      <c r="P287" s="117">
        <f t="shared" ref="P287:P362" si="144">L287*O287</f>
        <v>0</v>
      </c>
      <c r="Q287" s="125">
        <v>1</v>
      </c>
      <c r="R287" s="117">
        <f t="shared" si="130"/>
        <v>6.4503000000000004</v>
      </c>
      <c r="S287" s="85">
        <v>7568</v>
      </c>
      <c r="T287" s="85">
        <f t="shared" si="137"/>
        <v>776765</v>
      </c>
      <c r="U287" s="161">
        <v>133950</v>
      </c>
      <c r="V287" s="161">
        <f t="shared" ref="V287:V362" si="145">U287-O287*T287</f>
        <v>80197.861999999994</v>
      </c>
      <c r="W287" s="33" t="s">
        <v>198</v>
      </c>
      <c r="X287" s="33"/>
      <c r="Y287" s="88">
        <v>5.73048</v>
      </c>
      <c r="Z287" s="88" t="s">
        <v>199</v>
      </c>
      <c r="AA287" s="139" t="s">
        <v>29</v>
      </c>
      <c r="AB287" s="199">
        <v>2.57</v>
      </c>
      <c r="AC287" s="111">
        <f t="shared" ref="AC287:AC362" si="146">N287*S287</f>
        <v>49339.576000000001</v>
      </c>
      <c r="AD287" s="146">
        <v>19438.41</v>
      </c>
      <c r="AE287" s="85">
        <f t="shared" ref="AE287:AE362" si="147">S287*Y287/1000</f>
        <v>43.368272640000001</v>
      </c>
      <c r="AF287" s="33"/>
    </row>
    <row r="288" spans="2:32" s="60" customFormat="1" hidden="1">
      <c r="B288" s="17" t="s">
        <v>86</v>
      </c>
      <c r="C288" s="33" t="str">
        <f>VLOOKUP(B288,[2]Sheet1!$A:$B,2,0)</f>
        <v>RCS DEVICE</v>
      </c>
      <c r="D288" s="90" t="s">
        <v>200</v>
      </c>
      <c r="E288" s="33" t="s">
        <v>201</v>
      </c>
      <c r="F288" s="33" t="s">
        <v>141</v>
      </c>
      <c r="G288" s="17" t="s">
        <v>86</v>
      </c>
      <c r="H288" s="99" t="s">
        <v>24</v>
      </c>
      <c r="I288" s="76">
        <v>2024</v>
      </c>
      <c r="J288" s="31">
        <v>6</v>
      </c>
      <c r="K288" s="42">
        <v>45617</v>
      </c>
      <c r="L288" s="80"/>
      <c r="M288" s="117">
        <v>6.4503000000000004</v>
      </c>
      <c r="N288" s="117">
        <v>6.5194999999999999</v>
      </c>
      <c r="O288" s="117">
        <v>6.9199999999999998E-2</v>
      </c>
      <c r="P288" s="117">
        <f t="shared" si="144"/>
        <v>0</v>
      </c>
      <c r="Q288" s="125">
        <v>1</v>
      </c>
      <c r="R288" s="117">
        <f t="shared" si="130"/>
        <v>6.4503000000000004</v>
      </c>
      <c r="S288" s="85">
        <v>0</v>
      </c>
      <c r="T288" s="85">
        <f t="shared" si="137"/>
        <v>769197</v>
      </c>
      <c r="U288" s="161">
        <v>133950</v>
      </c>
      <c r="V288" s="161">
        <f t="shared" si="145"/>
        <v>80721.567600000009</v>
      </c>
      <c r="W288" s="33" t="s">
        <v>198</v>
      </c>
      <c r="X288" s="33"/>
      <c r="Y288" s="88">
        <v>5.73048</v>
      </c>
      <c r="Z288" s="88" t="s">
        <v>199</v>
      </c>
      <c r="AA288" s="139" t="s">
        <v>29</v>
      </c>
      <c r="AB288" s="199">
        <v>2.57</v>
      </c>
      <c r="AC288" s="111">
        <f t="shared" si="146"/>
        <v>0</v>
      </c>
      <c r="AD288" s="33"/>
      <c r="AE288" s="85">
        <f t="shared" si="147"/>
        <v>0</v>
      </c>
      <c r="AF288" s="33"/>
    </row>
    <row r="289" spans="2:32" s="60" customFormat="1" hidden="1">
      <c r="B289" s="17" t="s">
        <v>86</v>
      </c>
      <c r="C289" s="33" t="str">
        <f>VLOOKUP(B289,[2]Sheet1!$A:$B,2,0)</f>
        <v>RCS DEVICE</v>
      </c>
      <c r="D289" s="90" t="s">
        <v>200</v>
      </c>
      <c r="E289" s="33" t="s">
        <v>201</v>
      </c>
      <c r="F289" s="33" t="s">
        <v>141</v>
      </c>
      <c r="G289" s="17" t="s">
        <v>86</v>
      </c>
      <c r="H289" s="99" t="s">
        <v>24</v>
      </c>
      <c r="I289" s="76">
        <v>2024</v>
      </c>
      <c r="J289" s="31">
        <v>5</v>
      </c>
      <c r="K289" s="42">
        <v>45617</v>
      </c>
      <c r="L289" s="80"/>
      <c r="M289" s="117">
        <v>6.4503000000000004</v>
      </c>
      <c r="N289" s="117">
        <v>6.5194999999999999</v>
      </c>
      <c r="O289" s="117">
        <v>6.9199999999999998E-2</v>
      </c>
      <c r="P289" s="117">
        <f t="shared" si="144"/>
        <v>0</v>
      </c>
      <c r="Q289" s="125">
        <v>1</v>
      </c>
      <c r="R289" s="117">
        <f t="shared" si="130"/>
        <v>6.4503000000000004</v>
      </c>
      <c r="S289" s="85">
        <v>26573</v>
      </c>
      <c r="T289" s="85">
        <f t="shared" si="137"/>
        <v>769197</v>
      </c>
      <c r="U289" s="161">
        <v>133950</v>
      </c>
      <c r="V289" s="161">
        <f t="shared" si="145"/>
        <v>80721.567600000009</v>
      </c>
      <c r="W289" s="33" t="s">
        <v>198</v>
      </c>
      <c r="X289" s="33"/>
      <c r="Y289" s="88">
        <v>5.73048</v>
      </c>
      <c r="Z289" s="88" t="s">
        <v>199</v>
      </c>
      <c r="AA289" s="139" t="s">
        <v>29</v>
      </c>
      <c r="AB289" s="199">
        <v>2.57</v>
      </c>
      <c r="AC289" s="111">
        <f t="shared" si="146"/>
        <v>173242.6735</v>
      </c>
      <c r="AD289" s="146">
        <v>68252.75</v>
      </c>
      <c r="AE289" s="85">
        <f t="shared" si="147"/>
        <v>152.27604503999999</v>
      </c>
      <c r="AF289" s="33"/>
    </row>
    <row r="290" spans="2:32" s="60" customFormat="1" hidden="1">
      <c r="B290" s="17" t="s">
        <v>86</v>
      </c>
      <c r="C290" s="33" t="str">
        <f>VLOOKUP(B290,[2]Sheet1!$A:$B,2,0)</f>
        <v>RCS DEVICE</v>
      </c>
      <c r="D290" s="90" t="s">
        <v>200</v>
      </c>
      <c r="E290" s="33" t="s">
        <v>201</v>
      </c>
      <c r="F290" s="33" t="s">
        <v>141</v>
      </c>
      <c r="G290" s="17" t="s">
        <v>86</v>
      </c>
      <c r="H290" s="99" t="s">
        <v>24</v>
      </c>
      <c r="I290" s="76">
        <v>2024</v>
      </c>
      <c r="J290" s="31">
        <v>4</v>
      </c>
      <c r="K290" s="42">
        <v>45617</v>
      </c>
      <c r="L290" s="80"/>
      <c r="M290" s="117">
        <v>6.4503000000000004</v>
      </c>
      <c r="N290" s="117">
        <v>6.5194999999999999</v>
      </c>
      <c r="O290" s="117">
        <v>6.9199999999999998E-2</v>
      </c>
      <c r="P290" s="117">
        <f t="shared" si="144"/>
        <v>0</v>
      </c>
      <c r="Q290" s="125">
        <v>1</v>
      </c>
      <c r="R290" s="117">
        <f t="shared" si="130"/>
        <v>6.4503000000000004</v>
      </c>
      <c r="S290" s="85">
        <v>159891</v>
      </c>
      <c r="T290" s="85">
        <f t="shared" si="137"/>
        <v>742624</v>
      </c>
      <c r="U290" s="161">
        <v>133950</v>
      </c>
      <c r="V290" s="161">
        <f t="shared" si="145"/>
        <v>82560.419200000004</v>
      </c>
      <c r="W290" s="33" t="s">
        <v>198</v>
      </c>
      <c r="X290" s="33"/>
      <c r="Y290" s="88">
        <v>5.73048</v>
      </c>
      <c r="Z290" s="88" t="s">
        <v>199</v>
      </c>
      <c r="AA290" s="139" t="s">
        <v>29</v>
      </c>
      <c r="AB290" s="199">
        <v>2.57</v>
      </c>
      <c r="AC290" s="111">
        <f t="shared" si="146"/>
        <v>1042409.3744999999</v>
      </c>
      <c r="AD290" s="146">
        <v>410680.03</v>
      </c>
      <c r="AE290" s="85">
        <f t="shared" si="147"/>
        <v>916.25217767999993</v>
      </c>
      <c r="AF290" s="33"/>
    </row>
    <row r="291" spans="2:32" s="60" customFormat="1" hidden="1">
      <c r="B291" s="17" t="s">
        <v>86</v>
      </c>
      <c r="C291" s="33" t="str">
        <f>VLOOKUP(B291,[2]Sheet1!$A:$B,2,0)</f>
        <v>RCS DEVICE</v>
      </c>
      <c r="D291" s="90" t="s">
        <v>200</v>
      </c>
      <c r="E291" s="33" t="s">
        <v>201</v>
      </c>
      <c r="F291" s="33" t="s">
        <v>141</v>
      </c>
      <c r="G291" s="17" t="s">
        <v>86</v>
      </c>
      <c r="H291" s="99" t="s">
        <v>24</v>
      </c>
      <c r="I291" s="76">
        <v>2024</v>
      </c>
      <c r="J291" s="31">
        <v>3</v>
      </c>
      <c r="K291" s="42">
        <v>45617</v>
      </c>
      <c r="L291" s="80"/>
      <c r="M291" s="117">
        <v>6.4503000000000004</v>
      </c>
      <c r="N291" s="117">
        <v>6.5194999999999999</v>
      </c>
      <c r="O291" s="117">
        <v>6.9199999999999998E-2</v>
      </c>
      <c r="P291" s="117">
        <f t="shared" si="144"/>
        <v>0</v>
      </c>
      <c r="Q291" s="125">
        <v>1</v>
      </c>
      <c r="R291" s="117">
        <f t="shared" si="130"/>
        <v>6.4503000000000004</v>
      </c>
      <c r="S291" s="85">
        <v>129294</v>
      </c>
      <c r="T291" s="85">
        <f t="shared" si="137"/>
        <v>582733</v>
      </c>
      <c r="U291" s="161">
        <v>133950</v>
      </c>
      <c r="V291" s="161">
        <f t="shared" si="145"/>
        <v>93624.876400000008</v>
      </c>
      <c r="W291" s="33" t="s">
        <v>198</v>
      </c>
      <c r="X291" s="33"/>
      <c r="Y291" s="88">
        <v>5.73048</v>
      </c>
      <c r="Z291" s="88" t="s">
        <v>199</v>
      </c>
      <c r="AA291" s="139" t="s">
        <v>29</v>
      </c>
      <c r="AB291" s="199">
        <v>2.57</v>
      </c>
      <c r="AC291" s="111">
        <f t="shared" si="146"/>
        <v>842932.23300000001</v>
      </c>
      <c r="AD291" s="146">
        <v>332091.64</v>
      </c>
      <c r="AE291" s="85">
        <f t="shared" si="147"/>
        <v>740.91668112000002</v>
      </c>
      <c r="AF291" s="33"/>
    </row>
    <row r="292" spans="2:32" s="60" customFormat="1" hidden="1">
      <c r="B292" s="17" t="s">
        <v>86</v>
      </c>
      <c r="C292" s="33" t="str">
        <f>VLOOKUP(B292,[2]Sheet1!$A:$B,2,0)</f>
        <v>RCS DEVICE</v>
      </c>
      <c r="D292" s="90" t="s">
        <v>200</v>
      </c>
      <c r="E292" s="33" t="s">
        <v>201</v>
      </c>
      <c r="F292" s="33" t="s">
        <v>141</v>
      </c>
      <c r="G292" s="17" t="s">
        <v>86</v>
      </c>
      <c r="H292" s="99" t="s">
        <v>24</v>
      </c>
      <c r="I292" s="76">
        <v>2024</v>
      </c>
      <c r="J292" s="31">
        <v>2</v>
      </c>
      <c r="K292" s="42">
        <v>45617</v>
      </c>
      <c r="L292" s="80"/>
      <c r="M292" s="117">
        <v>6.4503000000000004</v>
      </c>
      <c r="N292" s="117">
        <v>6.5194999999999999</v>
      </c>
      <c r="O292" s="117">
        <v>6.9199999999999998E-2</v>
      </c>
      <c r="P292" s="117">
        <f t="shared" si="144"/>
        <v>0</v>
      </c>
      <c r="Q292" s="125">
        <v>1</v>
      </c>
      <c r="R292" s="117">
        <f t="shared" si="130"/>
        <v>6.4503000000000004</v>
      </c>
      <c r="S292" s="85">
        <v>26</v>
      </c>
      <c r="T292" s="85">
        <f t="shared" si="137"/>
        <v>453439</v>
      </c>
      <c r="U292" s="161">
        <v>133950</v>
      </c>
      <c r="V292" s="161">
        <f t="shared" si="145"/>
        <v>102572.0212</v>
      </c>
      <c r="W292" s="33" t="s">
        <v>198</v>
      </c>
      <c r="X292" s="33"/>
      <c r="Y292" s="88">
        <v>5.73048</v>
      </c>
      <c r="Z292" s="88" t="s">
        <v>199</v>
      </c>
      <c r="AA292" s="139" t="s">
        <v>29</v>
      </c>
      <c r="AB292" s="199">
        <v>2.57</v>
      </c>
      <c r="AC292" s="111">
        <f t="shared" si="146"/>
        <v>169.50700000000001</v>
      </c>
      <c r="AD292" s="33">
        <v>66.78</v>
      </c>
      <c r="AE292" s="85">
        <f t="shared" si="147"/>
        <v>0.14899248000000001</v>
      </c>
      <c r="AF292" s="33"/>
    </row>
    <row r="293" spans="2:32" s="60" customFormat="1" hidden="1">
      <c r="B293" s="17" t="s">
        <v>86</v>
      </c>
      <c r="C293" s="33" t="str">
        <f>VLOOKUP(B293,[2]Sheet1!$A:$B,2,0)</f>
        <v>RCS DEVICE</v>
      </c>
      <c r="D293" s="90" t="s">
        <v>200</v>
      </c>
      <c r="E293" s="33" t="s">
        <v>201</v>
      </c>
      <c r="F293" s="33" t="s">
        <v>141</v>
      </c>
      <c r="G293" s="17" t="s">
        <v>86</v>
      </c>
      <c r="H293" s="99" t="s">
        <v>24</v>
      </c>
      <c r="I293" s="76">
        <v>2024</v>
      </c>
      <c r="J293" s="31">
        <v>1</v>
      </c>
      <c r="K293" s="42">
        <v>45617</v>
      </c>
      <c r="L293" s="80"/>
      <c r="M293" s="117">
        <v>6.4503000000000004</v>
      </c>
      <c r="N293" s="117">
        <v>6.5194999999999999</v>
      </c>
      <c r="O293" s="117">
        <v>6.9199999999999998E-2</v>
      </c>
      <c r="P293" s="117">
        <f t="shared" si="144"/>
        <v>0</v>
      </c>
      <c r="Q293" s="125">
        <v>1</v>
      </c>
      <c r="R293" s="117">
        <f t="shared" si="130"/>
        <v>6.4503000000000004</v>
      </c>
      <c r="S293" s="85">
        <v>95537</v>
      </c>
      <c r="T293" s="85">
        <f t="shared" si="137"/>
        <v>453413</v>
      </c>
      <c r="U293" s="161">
        <v>133950</v>
      </c>
      <c r="V293" s="161">
        <f t="shared" si="145"/>
        <v>102573.8204</v>
      </c>
      <c r="W293" s="33" t="s">
        <v>198</v>
      </c>
      <c r="X293" s="33"/>
      <c r="Y293" s="88">
        <v>5.73048</v>
      </c>
      <c r="Z293" s="88" t="s">
        <v>199</v>
      </c>
      <c r="AA293" s="139" t="s">
        <v>29</v>
      </c>
      <c r="AB293" s="199">
        <v>2.57</v>
      </c>
      <c r="AC293" s="111">
        <f t="shared" si="146"/>
        <v>622853.47149999999</v>
      </c>
      <c r="AD293" s="146">
        <v>245386.78</v>
      </c>
      <c r="AE293" s="85">
        <f t="shared" si="147"/>
        <v>547.4728677600001</v>
      </c>
      <c r="AF293" s="33"/>
    </row>
    <row r="294" spans="2:32" s="60" customFormat="1" hidden="1">
      <c r="B294" s="17" t="s">
        <v>86</v>
      </c>
      <c r="C294" s="33" t="str">
        <f>VLOOKUP(B294,[2]Sheet1!$A:$B,2,0)</f>
        <v>RCS DEVICE</v>
      </c>
      <c r="D294" s="90" t="s">
        <v>200</v>
      </c>
      <c r="E294" s="33" t="s">
        <v>201</v>
      </c>
      <c r="F294" s="33" t="s">
        <v>141</v>
      </c>
      <c r="G294" s="17" t="s">
        <v>86</v>
      </c>
      <c r="H294" s="99" t="s">
        <v>24</v>
      </c>
      <c r="I294" s="76">
        <v>2023</v>
      </c>
      <c r="J294" s="31">
        <v>12</v>
      </c>
      <c r="K294" s="42">
        <v>45617</v>
      </c>
      <c r="L294" s="80"/>
      <c r="M294" s="117">
        <v>6.4503000000000004</v>
      </c>
      <c r="N294" s="117">
        <v>6.5194999999999999</v>
      </c>
      <c r="O294" s="117">
        <v>6.9199999999999998E-2</v>
      </c>
      <c r="P294" s="117">
        <f t="shared" si="144"/>
        <v>0</v>
      </c>
      <c r="Q294" s="125">
        <v>1</v>
      </c>
      <c r="R294" s="117">
        <f t="shared" si="130"/>
        <v>6.4503000000000004</v>
      </c>
      <c r="S294" s="85">
        <v>83067</v>
      </c>
      <c r="T294" s="85">
        <f t="shared" si="137"/>
        <v>357876</v>
      </c>
      <c r="U294" s="161">
        <v>133950</v>
      </c>
      <c r="V294" s="161">
        <f t="shared" si="145"/>
        <v>109184.9808</v>
      </c>
      <c r="W294" s="33" t="s">
        <v>198</v>
      </c>
      <c r="X294" s="33"/>
      <c r="Y294" s="88">
        <v>5.73048</v>
      </c>
      <c r="Z294" s="88" t="s">
        <v>199</v>
      </c>
      <c r="AA294" s="139" t="s">
        <v>29</v>
      </c>
      <c r="AB294" s="199">
        <v>2.57</v>
      </c>
      <c r="AC294" s="111">
        <f t="shared" si="146"/>
        <v>541555.30649999995</v>
      </c>
      <c r="AD294" s="146">
        <v>213357.59</v>
      </c>
      <c r="AE294" s="85">
        <f t="shared" si="147"/>
        <v>476.01378216000001</v>
      </c>
      <c r="AF294" s="33"/>
    </row>
    <row r="295" spans="2:32" s="60" customFormat="1" hidden="1">
      <c r="B295" s="17" t="s">
        <v>86</v>
      </c>
      <c r="C295" s="33" t="str">
        <f>VLOOKUP(B295,[2]Sheet1!$A:$B,2,0)</f>
        <v>RCS DEVICE</v>
      </c>
      <c r="D295" s="90" t="s">
        <v>200</v>
      </c>
      <c r="E295" s="33" t="s">
        <v>201</v>
      </c>
      <c r="F295" s="33" t="s">
        <v>141</v>
      </c>
      <c r="G295" s="17" t="s">
        <v>86</v>
      </c>
      <c r="H295" s="99" t="s">
        <v>24</v>
      </c>
      <c r="I295" s="76">
        <v>2023</v>
      </c>
      <c r="J295" s="31">
        <v>11</v>
      </c>
      <c r="K295" s="42">
        <v>45617</v>
      </c>
      <c r="L295" s="80"/>
      <c r="M295" s="117">
        <v>6.4503000000000004</v>
      </c>
      <c r="N295" s="117">
        <v>6.5194999999999999</v>
      </c>
      <c r="O295" s="117">
        <v>6.9199999999999998E-2</v>
      </c>
      <c r="P295" s="117">
        <f t="shared" si="144"/>
        <v>0</v>
      </c>
      <c r="Q295" s="125">
        <v>1</v>
      </c>
      <c r="R295" s="117">
        <f t="shared" si="130"/>
        <v>6.4503000000000004</v>
      </c>
      <c r="S295" s="85">
        <v>28972</v>
      </c>
      <c r="T295" s="85">
        <f t="shared" si="137"/>
        <v>274809</v>
      </c>
      <c r="U295" s="161">
        <v>133950</v>
      </c>
      <c r="V295" s="161">
        <f t="shared" si="145"/>
        <v>114933.2172</v>
      </c>
      <c r="W295" s="33" t="s">
        <v>198</v>
      </c>
      <c r="X295" s="33"/>
      <c r="Y295" s="88">
        <v>5.73048</v>
      </c>
      <c r="Z295" s="88" t="s">
        <v>199</v>
      </c>
      <c r="AA295" s="139" t="s">
        <v>29</v>
      </c>
      <c r="AB295" s="199">
        <v>2.57</v>
      </c>
      <c r="AC295" s="111">
        <f t="shared" si="146"/>
        <v>188882.954</v>
      </c>
      <c r="AD295" s="146">
        <v>74414.58</v>
      </c>
      <c r="AE295" s="85">
        <f t="shared" si="147"/>
        <v>166.02346656</v>
      </c>
      <c r="AF295" s="33"/>
    </row>
    <row r="296" spans="2:32" s="60" customFormat="1" hidden="1">
      <c r="B296" s="17" t="s">
        <v>86</v>
      </c>
      <c r="C296" s="33" t="str">
        <f>VLOOKUP(B296,[2]Sheet1!$A:$B,2,0)</f>
        <v>RCS DEVICE</v>
      </c>
      <c r="D296" s="90" t="s">
        <v>200</v>
      </c>
      <c r="E296" s="33" t="s">
        <v>201</v>
      </c>
      <c r="F296" s="33" t="s">
        <v>141</v>
      </c>
      <c r="G296" s="17" t="s">
        <v>86</v>
      </c>
      <c r="H296" s="99" t="s">
        <v>24</v>
      </c>
      <c r="I296" s="76">
        <v>2023</v>
      </c>
      <c r="J296" s="31">
        <v>10</v>
      </c>
      <c r="K296" s="42">
        <v>45617</v>
      </c>
      <c r="L296" s="80"/>
      <c r="M296" s="117">
        <v>6.4503000000000004</v>
      </c>
      <c r="N296" s="117">
        <v>6.5194999999999999</v>
      </c>
      <c r="O296" s="117">
        <v>6.9199999999999998E-2</v>
      </c>
      <c r="P296" s="117">
        <f t="shared" si="144"/>
        <v>0</v>
      </c>
      <c r="Q296" s="125">
        <v>1</v>
      </c>
      <c r="R296" s="117">
        <f t="shared" si="130"/>
        <v>6.4503000000000004</v>
      </c>
      <c r="S296" s="85">
        <v>7435</v>
      </c>
      <c r="T296" s="85">
        <f t="shared" si="137"/>
        <v>245837</v>
      </c>
      <c r="U296" s="161">
        <v>133950</v>
      </c>
      <c r="V296" s="161">
        <f t="shared" si="145"/>
        <v>116938.0796</v>
      </c>
      <c r="W296" s="33" t="s">
        <v>198</v>
      </c>
      <c r="X296" s="33"/>
      <c r="Y296" s="88">
        <v>5.73048</v>
      </c>
      <c r="Z296" s="88" t="s">
        <v>199</v>
      </c>
      <c r="AA296" s="139" t="s">
        <v>29</v>
      </c>
      <c r="AB296" s="199">
        <v>2.57</v>
      </c>
      <c r="AC296" s="111">
        <f t="shared" si="146"/>
        <v>48472.482499999998</v>
      </c>
      <c r="AD296" s="146">
        <v>19096.8</v>
      </c>
      <c r="AE296" s="85">
        <f t="shared" si="147"/>
        <v>42.606118799999997</v>
      </c>
      <c r="AF296" s="33"/>
    </row>
    <row r="297" spans="2:32" s="60" customFormat="1" hidden="1">
      <c r="B297" s="17" t="s">
        <v>86</v>
      </c>
      <c r="C297" s="33" t="str">
        <f>VLOOKUP(B297,[2]Sheet1!$A:$B,2,0)</f>
        <v>RCS DEVICE</v>
      </c>
      <c r="D297" s="90" t="s">
        <v>200</v>
      </c>
      <c r="E297" s="33" t="s">
        <v>201</v>
      </c>
      <c r="F297" s="33" t="s">
        <v>141</v>
      </c>
      <c r="G297" s="17" t="s">
        <v>86</v>
      </c>
      <c r="H297" s="99" t="s">
        <v>24</v>
      </c>
      <c r="I297" s="76">
        <v>2023</v>
      </c>
      <c r="J297" s="31">
        <v>9</v>
      </c>
      <c r="K297" s="42">
        <v>45617</v>
      </c>
      <c r="L297" s="80"/>
      <c r="M297" s="117">
        <v>6.4503000000000004</v>
      </c>
      <c r="N297" s="117">
        <v>6.5194999999999999</v>
      </c>
      <c r="O297" s="117">
        <v>6.9199999999999998E-2</v>
      </c>
      <c r="P297" s="117">
        <f t="shared" si="144"/>
        <v>0</v>
      </c>
      <c r="Q297" s="125">
        <v>1</v>
      </c>
      <c r="R297" s="117">
        <f t="shared" si="130"/>
        <v>6.4503000000000004</v>
      </c>
      <c r="S297" s="85">
        <v>52497</v>
      </c>
      <c r="T297" s="85">
        <f t="shared" si="137"/>
        <v>238402</v>
      </c>
      <c r="U297" s="161">
        <v>133950</v>
      </c>
      <c r="V297" s="161">
        <f t="shared" si="145"/>
        <v>117452.5816</v>
      </c>
      <c r="W297" s="33" t="s">
        <v>198</v>
      </c>
      <c r="X297" s="33"/>
      <c r="Y297" s="88">
        <v>5.73048</v>
      </c>
      <c r="Z297" s="88" t="s">
        <v>199</v>
      </c>
      <c r="AA297" s="139" t="s">
        <v>29</v>
      </c>
      <c r="AB297" s="199">
        <v>2.57</v>
      </c>
      <c r="AC297" s="111">
        <f t="shared" si="146"/>
        <v>342254.19150000002</v>
      </c>
      <c r="AD297" s="146">
        <v>134838.54</v>
      </c>
      <c r="AE297" s="85">
        <f t="shared" si="147"/>
        <v>300.83300856</v>
      </c>
      <c r="AF297" s="33"/>
    </row>
    <row r="298" spans="2:32" s="60" customFormat="1" hidden="1">
      <c r="B298" s="17" t="s">
        <v>86</v>
      </c>
      <c r="C298" s="33" t="str">
        <f>VLOOKUP(B298,[2]Sheet1!$A:$B,2,0)</f>
        <v>RCS DEVICE</v>
      </c>
      <c r="D298" s="90" t="s">
        <v>200</v>
      </c>
      <c r="E298" s="33" t="s">
        <v>201</v>
      </c>
      <c r="F298" s="33" t="s">
        <v>141</v>
      </c>
      <c r="G298" s="17" t="s">
        <v>86</v>
      </c>
      <c r="H298" s="99" t="s">
        <v>24</v>
      </c>
      <c r="I298" s="76">
        <v>2023</v>
      </c>
      <c r="J298" s="31">
        <v>8</v>
      </c>
      <c r="K298" s="42">
        <v>45617</v>
      </c>
      <c r="L298" s="80"/>
      <c r="M298" s="117">
        <v>6.4503000000000004</v>
      </c>
      <c r="N298" s="117">
        <v>6.5194999999999999</v>
      </c>
      <c r="O298" s="117">
        <v>6.9199999999999998E-2</v>
      </c>
      <c r="P298" s="117">
        <f t="shared" si="144"/>
        <v>0</v>
      </c>
      <c r="Q298" s="125">
        <v>1</v>
      </c>
      <c r="R298" s="117">
        <f t="shared" si="130"/>
        <v>6.4503000000000004</v>
      </c>
      <c r="S298" s="85">
        <v>25170</v>
      </c>
      <c r="T298" s="85">
        <f t="shared" si="137"/>
        <v>185905</v>
      </c>
      <c r="U298" s="161">
        <v>133950</v>
      </c>
      <c r="V298" s="161">
        <f t="shared" si="145"/>
        <v>121085.374</v>
      </c>
      <c r="W298" s="33" t="s">
        <v>198</v>
      </c>
      <c r="X298" s="33"/>
      <c r="Y298" s="88">
        <v>5.73048</v>
      </c>
      <c r="Z298" s="88" t="s">
        <v>199</v>
      </c>
      <c r="AA298" s="139" t="s">
        <v>29</v>
      </c>
      <c r="AB298" s="199">
        <v>2.57</v>
      </c>
      <c r="AC298" s="111">
        <f t="shared" si="146"/>
        <v>164095.815</v>
      </c>
      <c r="AD298" s="146">
        <v>64649.15</v>
      </c>
      <c r="AE298" s="85">
        <f t="shared" si="147"/>
        <v>144.23618160000001</v>
      </c>
      <c r="AF298" s="33"/>
    </row>
    <row r="299" spans="2:32" s="60" customFormat="1" hidden="1">
      <c r="B299" s="17" t="s">
        <v>86</v>
      </c>
      <c r="C299" s="33" t="str">
        <f>VLOOKUP(B299,[2]Sheet1!$A:$B,2,0)</f>
        <v>RCS DEVICE</v>
      </c>
      <c r="D299" s="90" t="s">
        <v>200</v>
      </c>
      <c r="E299" s="33" t="s">
        <v>201</v>
      </c>
      <c r="F299" s="33" t="s">
        <v>141</v>
      </c>
      <c r="G299" s="17" t="s">
        <v>86</v>
      </c>
      <c r="H299" s="99" t="s">
        <v>24</v>
      </c>
      <c r="I299" s="76">
        <v>2023</v>
      </c>
      <c r="J299" s="31">
        <v>7</v>
      </c>
      <c r="K299" s="42">
        <v>45617</v>
      </c>
      <c r="L299" s="80"/>
      <c r="M299" s="117">
        <v>6.4503000000000004</v>
      </c>
      <c r="N299" s="117">
        <v>6.5194999999999999</v>
      </c>
      <c r="O299" s="117">
        <v>6.9199999999999998E-2</v>
      </c>
      <c r="P299" s="117">
        <f t="shared" si="144"/>
        <v>0</v>
      </c>
      <c r="Q299" s="125">
        <v>1</v>
      </c>
      <c r="R299" s="117">
        <f t="shared" si="130"/>
        <v>6.4503000000000004</v>
      </c>
      <c r="S299" s="85">
        <v>36</v>
      </c>
      <c r="T299" s="85">
        <f t="shared" si="137"/>
        <v>160735</v>
      </c>
      <c r="U299" s="161">
        <v>133950</v>
      </c>
      <c r="V299" s="161">
        <f t="shared" si="145"/>
        <v>122827.13800000001</v>
      </c>
      <c r="W299" s="33" t="s">
        <v>198</v>
      </c>
      <c r="X299" s="33"/>
      <c r="Y299" s="88">
        <v>5.73048</v>
      </c>
      <c r="Z299" s="88" t="s">
        <v>199</v>
      </c>
      <c r="AA299" s="139" t="s">
        <v>29</v>
      </c>
      <c r="AB299" s="199">
        <v>2.57</v>
      </c>
      <c r="AC299" s="111">
        <f t="shared" si="146"/>
        <v>234.702</v>
      </c>
      <c r="AD299" s="33">
        <v>92.47</v>
      </c>
      <c r="AE299" s="85">
        <f t="shared" si="147"/>
        <v>0.20629728</v>
      </c>
      <c r="AF299" s="33"/>
    </row>
    <row r="300" spans="2:32" s="60" customFormat="1" hidden="1">
      <c r="B300" s="17" t="s">
        <v>86</v>
      </c>
      <c r="C300" s="33" t="str">
        <f>VLOOKUP(B300,[2]Sheet1!$A:$B,2,0)</f>
        <v>RCS DEVICE</v>
      </c>
      <c r="D300" s="90" t="s">
        <v>200</v>
      </c>
      <c r="E300" s="33" t="s">
        <v>201</v>
      </c>
      <c r="F300" s="33" t="s">
        <v>141</v>
      </c>
      <c r="G300" s="17" t="s">
        <v>86</v>
      </c>
      <c r="H300" s="99" t="s">
        <v>24</v>
      </c>
      <c r="I300" s="76">
        <v>2023</v>
      </c>
      <c r="J300" s="31">
        <v>6</v>
      </c>
      <c r="K300" s="42">
        <v>45617</v>
      </c>
      <c r="L300" s="80"/>
      <c r="M300" s="117">
        <v>6.4503000000000004</v>
      </c>
      <c r="N300" s="117">
        <v>6.5194999999999999</v>
      </c>
      <c r="O300" s="117">
        <v>6.9199999999999998E-2</v>
      </c>
      <c r="P300" s="117">
        <f t="shared" si="144"/>
        <v>0</v>
      </c>
      <c r="Q300" s="125">
        <v>1</v>
      </c>
      <c r="R300" s="117">
        <f t="shared" si="130"/>
        <v>6.4503000000000004</v>
      </c>
      <c r="S300" s="85">
        <v>88</v>
      </c>
      <c r="T300" s="85">
        <f t="shared" si="137"/>
        <v>160699</v>
      </c>
      <c r="U300" s="161">
        <v>133950</v>
      </c>
      <c r="V300" s="161">
        <f t="shared" si="145"/>
        <v>122829.6292</v>
      </c>
      <c r="W300" s="33" t="s">
        <v>198</v>
      </c>
      <c r="X300" s="33"/>
      <c r="Y300" s="88">
        <v>5.73048</v>
      </c>
      <c r="Z300" s="88" t="s">
        <v>199</v>
      </c>
      <c r="AA300" s="139" t="s">
        <v>29</v>
      </c>
      <c r="AB300" s="199">
        <v>2.57</v>
      </c>
      <c r="AC300" s="111">
        <f t="shared" si="146"/>
        <v>573.71600000000001</v>
      </c>
      <c r="AD300" s="33">
        <v>226.03</v>
      </c>
      <c r="AE300" s="85">
        <f t="shared" si="147"/>
        <v>0.50428223999999999</v>
      </c>
      <c r="AF300" s="33"/>
    </row>
    <row r="301" spans="2:32" s="60" customFormat="1" hidden="1">
      <c r="B301" s="17" t="s">
        <v>86</v>
      </c>
      <c r="C301" s="33" t="str">
        <f>VLOOKUP(B301,[2]Sheet1!$A:$B,2,0)</f>
        <v>RCS DEVICE</v>
      </c>
      <c r="D301" s="90" t="s">
        <v>200</v>
      </c>
      <c r="E301" s="33" t="s">
        <v>201</v>
      </c>
      <c r="F301" s="33" t="s">
        <v>141</v>
      </c>
      <c r="G301" s="17" t="s">
        <v>86</v>
      </c>
      <c r="H301" s="99" t="s">
        <v>24</v>
      </c>
      <c r="I301" s="76">
        <v>2023</v>
      </c>
      <c r="J301" s="31">
        <v>5</v>
      </c>
      <c r="K301" s="42">
        <v>45617</v>
      </c>
      <c r="L301" s="80"/>
      <c r="M301" s="117">
        <v>6.4503000000000004</v>
      </c>
      <c r="N301" s="117">
        <v>6.5194999999999999</v>
      </c>
      <c r="O301" s="117">
        <v>6.9199999999999998E-2</v>
      </c>
      <c r="P301" s="117">
        <f t="shared" si="144"/>
        <v>0</v>
      </c>
      <c r="Q301" s="125">
        <v>1</v>
      </c>
      <c r="R301" s="117">
        <f t="shared" si="130"/>
        <v>6.4503000000000004</v>
      </c>
      <c r="S301" s="85">
        <v>75858</v>
      </c>
      <c r="T301" s="85">
        <f t="shared" si="137"/>
        <v>160611</v>
      </c>
      <c r="U301" s="161">
        <v>133950</v>
      </c>
      <c r="V301" s="161">
        <f t="shared" si="145"/>
        <v>122835.7188</v>
      </c>
      <c r="W301" s="33" t="s">
        <v>198</v>
      </c>
      <c r="X301" s="33"/>
      <c r="Y301" s="88">
        <v>5.73048</v>
      </c>
      <c r="Z301" s="88" t="s">
        <v>199</v>
      </c>
      <c r="AA301" s="139" t="s">
        <v>29</v>
      </c>
      <c r="AB301" s="199">
        <v>2.57</v>
      </c>
      <c r="AC301" s="111">
        <f t="shared" si="146"/>
        <v>494556.23099999997</v>
      </c>
      <c r="AD301" s="146">
        <v>194841.27</v>
      </c>
      <c r="AE301" s="85">
        <f t="shared" si="147"/>
        <v>434.70275183999996</v>
      </c>
      <c r="AF301" s="33"/>
    </row>
    <row r="302" spans="2:32" s="60" customFormat="1" hidden="1">
      <c r="B302" s="17" t="s">
        <v>86</v>
      </c>
      <c r="C302" s="33" t="str">
        <f>VLOOKUP(B302,[2]Sheet1!$A:$B,2,0)</f>
        <v>RCS DEVICE</v>
      </c>
      <c r="D302" s="90" t="s">
        <v>200</v>
      </c>
      <c r="E302" s="33" t="s">
        <v>201</v>
      </c>
      <c r="F302" s="33" t="s">
        <v>141</v>
      </c>
      <c r="G302" s="17" t="s">
        <v>86</v>
      </c>
      <c r="H302" s="99" t="s">
        <v>24</v>
      </c>
      <c r="I302" s="76">
        <v>2023</v>
      </c>
      <c r="J302" s="31">
        <v>4</v>
      </c>
      <c r="K302" s="42">
        <v>45617</v>
      </c>
      <c r="L302" s="80"/>
      <c r="M302" s="117">
        <v>6.4503000000000004</v>
      </c>
      <c r="N302" s="117">
        <v>6.5194999999999999</v>
      </c>
      <c r="O302" s="117">
        <v>6.9199999999999998E-2</v>
      </c>
      <c r="P302" s="117">
        <f t="shared" si="144"/>
        <v>0</v>
      </c>
      <c r="Q302" s="125">
        <v>1</v>
      </c>
      <c r="R302" s="117">
        <f t="shared" si="130"/>
        <v>6.4503000000000004</v>
      </c>
      <c r="S302" s="85">
        <v>84753</v>
      </c>
      <c r="T302" s="85">
        <v>84753</v>
      </c>
      <c r="U302" s="161">
        <v>133950</v>
      </c>
      <c r="V302" s="161">
        <f t="shared" si="145"/>
        <v>128085.09239999999</v>
      </c>
      <c r="W302" s="33" t="s">
        <v>198</v>
      </c>
      <c r="X302" s="33"/>
      <c r="Y302" s="88">
        <v>5.73048</v>
      </c>
      <c r="Z302" s="88" t="s">
        <v>199</v>
      </c>
      <c r="AA302" s="139" t="s">
        <v>29</v>
      </c>
      <c r="AB302" s="199">
        <v>2.57</v>
      </c>
      <c r="AC302" s="111">
        <f t="shared" si="146"/>
        <v>552547.18350000004</v>
      </c>
      <c r="AD302" s="146">
        <v>217688.08</v>
      </c>
      <c r="AE302" s="85">
        <f t="shared" si="147"/>
        <v>485.67537143999999</v>
      </c>
      <c r="AF302" s="33"/>
    </row>
    <row r="303" spans="2:32" s="60" customFormat="1" hidden="1">
      <c r="B303" s="17" t="s">
        <v>86</v>
      </c>
      <c r="C303" s="33" t="str">
        <f>VLOOKUP(B303,[2]Sheet1!$A:$B,2,0)</f>
        <v>RCS DEVICE</v>
      </c>
      <c r="D303" s="90" t="s">
        <v>202</v>
      </c>
      <c r="E303" s="33" t="s">
        <v>203</v>
      </c>
      <c r="F303" s="33" t="s">
        <v>141</v>
      </c>
      <c r="G303" s="17" t="s">
        <v>86</v>
      </c>
      <c r="H303" s="99" t="s">
        <v>33</v>
      </c>
      <c r="I303" s="76">
        <v>2025</v>
      </c>
      <c r="J303" s="31">
        <v>2</v>
      </c>
      <c r="K303" s="42">
        <v>45726</v>
      </c>
      <c r="L303" s="80"/>
      <c r="M303" s="117">
        <v>0.1416</v>
      </c>
      <c r="N303" s="117">
        <v>0.14180000000000001</v>
      </c>
      <c r="O303" s="117">
        <v>2.0000000000000001E-4</v>
      </c>
      <c r="P303" s="117">
        <f t="shared" si="144"/>
        <v>0</v>
      </c>
      <c r="Q303" s="125">
        <v>1</v>
      </c>
      <c r="R303" s="117">
        <f t="shared" si="130"/>
        <v>0.1416</v>
      </c>
      <c r="S303" s="85">
        <v>4000</v>
      </c>
      <c r="T303" s="85">
        <f t="shared" ref="T303:T324" si="148">S303+T304</f>
        <v>887762</v>
      </c>
      <c r="U303" s="161">
        <v>30000</v>
      </c>
      <c r="V303" s="161">
        <f t="shared" ref="V303:V306" si="149">U303-O303*T303</f>
        <v>29822.4476</v>
      </c>
      <c r="W303" s="33" t="s">
        <v>204</v>
      </c>
      <c r="X303" s="33"/>
      <c r="Y303" s="88">
        <v>7.0000000000000007E-2</v>
      </c>
      <c r="Z303" s="88" t="s">
        <v>193</v>
      </c>
      <c r="AA303" s="139"/>
      <c r="AB303" s="199"/>
      <c r="AC303" s="111">
        <f t="shared" ref="AC303:AC305" si="150">N303*S303</f>
        <v>567.20000000000005</v>
      </c>
      <c r="AD303" s="146"/>
      <c r="AE303" s="85">
        <f t="shared" ref="AE303:AE305" si="151">S303*Y303/1000</f>
        <v>0.28000000000000003</v>
      </c>
      <c r="AF303" s="33"/>
    </row>
    <row r="304" spans="2:32" s="60" customFormat="1" hidden="1">
      <c r="B304" s="17" t="s">
        <v>86</v>
      </c>
      <c r="C304" s="33" t="str">
        <f>VLOOKUP(B304,[2]Sheet1!$A:$B,2,0)</f>
        <v>RCS DEVICE</v>
      </c>
      <c r="D304" s="90" t="s">
        <v>202</v>
      </c>
      <c r="E304" s="33" t="s">
        <v>203</v>
      </c>
      <c r="F304" s="33" t="s">
        <v>141</v>
      </c>
      <c r="G304" s="17" t="s">
        <v>86</v>
      </c>
      <c r="H304" s="99" t="s">
        <v>33</v>
      </c>
      <c r="I304" s="76">
        <v>2025</v>
      </c>
      <c r="J304" s="31">
        <v>1</v>
      </c>
      <c r="K304" s="42">
        <v>45698</v>
      </c>
      <c r="L304" s="80"/>
      <c r="M304" s="117">
        <v>0.1416</v>
      </c>
      <c r="N304" s="117">
        <v>0.14180000000000001</v>
      </c>
      <c r="O304" s="117">
        <v>2.0000000000000001E-4</v>
      </c>
      <c r="P304" s="117">
        <f t="shared" si="144"/>
        <v>0</v>
      </c>
      <c r="Q304" s="125">
        <v>1</v>
      </c>
      <c r="R304" s="117">
        <f t="shared" si="130"/>
        <v>0.1416</v>
      </c>
      <c r="S304" s="85">
        <v>21000</v>
      </c>
      <c r="T304" s="85">
        <f t="shared" si="148"/>
        <v>883762</v>
      </c>
      <c r="U304" s="161">
        <v>30000</v>
      </c>
      <c r="V304" s="161">
        <f t="shared" si="149"/>
        <v>29823.247599999999</v>
      </c>
      <c r="W304" s="33" t="s">
        <v>204</v>
      </c>
      <c r="X304" s="33"/>
      <c r="Y304" s="88">
        <v>7.0000000000000007E-2</v>
      </c>
      <c r="Z304" s="88" t="s">
        <v>193</v>
      </c>
      <c r="AA304" s="139"/>
      <c r="AB304" s="199"/>
      <c r="AC304" s="111">
        <f t="shared" si="150"/>
        <v>2977.8</v>
      </c>
      <c r="AD304" s="146"/>
      <c r="AE304" s="85">
        <f t="shared" si="151"/>
        <v>1.4700000000000002</v>
      </c>
      <c r="AF304" s="33"/>
    </row>
    <row r="305" spans="2:32" s="60" customFormat="1" hidden="1">
      <c r="B305" s="17" t="s">
        <v>86</v>
      </c>
      <c r="C305" s="33" t="str">
        <f>VLOOKUP(B305,[2]Sheet1!$A:$B,2,0)</f>
        <v>RCS DEVICE</v>
      </c>
      <c r="D305" s="90" t="s">
        <v>202</v>
      </c>
      <c r="E305" s="33" t="s">
        <v>203</v>
      </c>
      <c r="F305" s="33" t="s">
        <v>141</v>
      </c>
      <c r="G305" s="17" t="s">
        <v>86</v>
      </c>
      <c r="H305" s="99" t="s">
        <v>33</v>
      </c>
      <c r="I305" s="76">
        <v>2024</v>
      </c>
      <c r="J305" s="31">
        <v>12</v>
      </c>
      <c r="K305" s="42">
        <v>45666</v>
      </c>
      <c r="L305" s="80"/>
      <c r="M305" s="117">
        <v>0.1416</v>
      </c>
      <c r="N305" s="117">
        <v>0.14180000000000001</v>
      </c>
      <c r="O305" s="117">
        <v>2.0000000000000001E-4</v>
      </c>
      <c r="P305" s="117">
        <f t="shared" si="144"/>
        <v>0</v>
      </c>
      <c r="Q305" s="125">
        <v>1</v>
      </c>
      <c r="R305" s="117">
        <f t="shared" ref="R305" si="152">Q305*M305</f>
        <v>0.1416</v>
      </c>
      <c r="S305" s="85">
        <v>27100</v>
      </c>
      <c r="T305" s="85">
        <f t="shared" si="148"/>
        <v>862762</v>
      </c>
      <c r="U305" s="161">
        <v>30000</v>
      </c>
      <c r="V305" s="161">
        <f t="shared" si="149"/>
        <v>29827.4476</v>
      </c>
      <c r="W305" s="33" t="s">
        <v>204</v>
      </c>
      <c r="X305" s="33"/>
      <c r="Y305" s="88">
        <v>7.0000000000000007E-2</v>
      </c>
      <c r="Z305" s="88" t="s">
        <v>193</v>
      </c>
      <c r="AA305" s="139"/>
      <c r="AB305" s="199"/>
      <c r="AC305" s="111">
        <f t="shared" si="150"/>
        <v>3842.78</v>
      </c>
      <c r="AD305" s="33"/>
      <c r="AE305" s="85">
        <f t="shared" si="151"/>
        <v>1.8970000000000002</v>
      </c>
      <c r="AF305" s="33"/>
    </row>
    <row r="306" spans="2:32" s="60" customFormat="1" hidden="1">
      <c r="B306" s="17" t="s">
        <v>86</v>
      </c>
      <c r="C306" s="33" t="str">
        <f>VLOOKUP(B306,[2]Sheet1!$A:$B,2,0)</f>
        <v>RCS DEVICE</v>
      </c>
      <c r="D306" s="90" t="s">
        <v>202</v>
      </c>
      <c r="E306" s="33" t="s">
        <v>203</v>
      </c>
      <c r="F306" s="33" t="s">
        <v>141</v>
      </c>
      <c r="G306" s="17" t="s">
        <v>86</v>
      </c>
      <c r="H306" s="99" t="s">
        <v>33</v>
      </c>
      <c r="I306" s="76">
        <v>2024</v>
      </c>
      <c r="J306" s="31">
        <v>11</v>
      </c>
      <c r="K306" s="42">
        <v>45636</v>
      </c>
      <c r="L306" s="80"/>
      <c r="M306" s="117">
        <v>0.1416</v>
      </c>
      <c r="N306" s="117">
        <v>0.14180000000000001</v>
      </c>
      <c r="O306" s="117">
        <v>2.0000000000000001E-4</v>
      </c>
      <c r="P306" s="117">
        <f t="shared" ref="P306" si="153">L306*O306</f>
        <v>0</v>
      </c>
      <c r="Q306" s="125">
        <v>1</v>
      </c>
      <c r="R306" s="117">
        <f t="shared" si="130"/>
        <v>0.1416</v>
      </c>
      <c r="S306" s="131">
        <v>9000</v>
      </c>
      <c r="T306" s="85">
        <f t="shared" si="148"/>
        <v>835662</v>
      </c>
      <c r="U306" s="161">
        <v>30000</v>
      </c>
      <c r="V306" s="161">
        <f t="shared" si="149"/>
        <v>29832.867600000001</v>
      </c>
      <c r="W306" s="33" t="s">
        <v>204</v>
      </c>
      <c r="X306" s="33"/>
      <c r="Y306" s="88">
        <v>7.0000000000000007E-2</v>
      </c>
      <c r="Z306" s="88" t="s">
        <v>193</v>
      </c>
      <c r="AA306" s="139"/>
      <c r="AB306" s="199"/>
      <c r="AC306" s="111">
        <f t="shared" si="146"/>
        <v>1276.2</v>
      </c>
      <c r="AD306" s="33"/>
      <c r="AE306" s="85">
        <f t="shared" si="147"/>
        <v>0.63000000000000012</v>
      </c>
      <c r="AF306" s="33"/>
    </row>
    <row r="307" spans="2:32" s="60" customFormat="1" hidden="1">
      <c r="B307" s="17" t="s">
        <v>86</v>
      </c>
      <c r="C307" s="33" t="str">
        <f>VLOOKUP(B307,[2]Sheet1!$A:$B,2,0)</f>
        <v>RCS DEVICE</v>
      </c>
      <c r="D307" s="90" t="s">
        <v>202</v>
      </c>
      <c r="E307" s="33" t="s">
        <v>203</v>
      </c>
      <c r="F307" s="33" t="s">
        <v>141</v>
      </c>
      <c r="G307" s="17" t="s">
        <v>86</v>
      </c>
      <c r="H307" s="99" t="s">
        <v>33</v>
      </c>
      <c r="I307" s="76">
        <v>2024</v>
      </c>
      <c r="J307" s="31">
        <v>10</v>
      </c>
      <c r="K307" s="42">
        <v>45603</v>
      </c>
      <c r="L307" s="80"/>
      <c r="M307" s="117">
        <v>0.1416</v>
      </c>
      <c r="N307" s="117">
        <v>0.14180000000000001</v>
      </c>
      <c r="O307" s="117">
        <v>2.0000000000000001E-4</v>
      </c>
      <c r="P307" s="117">
        <f t="shared" si="144"/>
        <v>0</v>
      </c>
      <c r="Q307" s="125">
        <v>1</v>
      </c>
      <c r="R307" s="117">
        <f t="shared" si="130"/>
        <v>0.1416</v>
      </c>
      <c r="S307" s="85">
        <v>0</v>
      </c>
      <c r="T307" s="85">
        <f t="shared" si="148"/>
        <v>826662</v>
      </c>
      <c r="U307" s="161">
        <v>30000</v>
      </c>
      <c r="V307" s="161">
        <f t="shared" si="145"/>
        <v>29834.667600000001</v>
      </c>
      <c r="W307" s="33" t="s">
        <v>204</v>
      </c>
      <c r="X307" s="33"/>
      <c r="Y307" s="88">
        <v>7.0000000000000007E-2</v>
      </c>
      <c r="Z307" s="88" t="s">
        <v>193</v>
      </c>
      <c r="AA307" s="139"/>
      <c r="AB307" s="199"/>
      <c r="AC307" s="111">
        <f t="shared" si="146"/>
        <v>0</v>
      </c>
      <c r="AD307" s="33"/>
      <c r="AE307" s="85">
        <f t="shared" si="147"/>
        <v>0</v>
      </c>
      <c r="AF307" s="33"/>
    </row>
    <row r="308" spans="2:32" s="60" customFormat="1" hidden="1">
      <c r="B308" s="17" t="s">
        <v>86</v>
      </c>
      <c r="C308" s="33" t="str">
        <f>VLOOKUP(B308,[2]Sheet1!$A:$B,2,0)</f>
        <v>RCS DEVICE</v>
      </c>
      <c r="D308" s="90" t="s">
        <v>202</v>
      </c>
      <c r="E308" s="33" t="s">
        <v>203</v>
      </c>
      <c r="F308" s="33" t="s">
        <v>141</v>
      </c>
      <c r="G308" s="17" t="s">
        <v>86</v>
      </c>
      <c r="H308" s="99" t="s">
        <v>33</v>
      </c>
      <c r="I308" s="76">
        <v>2024</v>
      </c>
      <c r="J308" s="31">
        <v>9</v>
      </c>
      <c r="K308" s="42">
        <v>45589</v>
      </c>
      <c r="L308" s="80"/>
      <c r="M308" s="117">
        <v>0.1416</v>
      </c>
      <c r="N308" s="117">
        <v>0.14180000000000001</v>
      </c>
      <c r="O308" s="117">
        <v>2.0000000000000001E-4</v>
      </c>
      <c r="P308" s="117">
        <f t="shared" si="144"/>
        <v>0</v>
      </c>
      <c r="Q308" s="125">
        <v>1</v>
      </c>
      <c r="R308" s="117">
        <f t="shared" si="130"/>
        <v>0.1416</v>
      </c>
      <c r="S308" s="85">
        <v>17700</v>
      </c>
      <c r="T308" s="85">
        <f t="shared" si="148"/>
        <v>826662</v>
      </c>
      <c r="U308" s="161">
        <v>30000</v>
      </c>
      <c r="V308" s="161">
        <f t="shared" si="145"/>
        <v>29834.667600000001</v>
      </c>
      <c r="W308" s="33" t="s">
        <v>204</v>
      </c>
      <c r="X308" s="33"/>
      <c r="Y308" s="88">
        <v>7.0000000000000007E-2</v>
      </c>
      <c r="Z308" s="88" t="s">
        <v>193</v>
      </c>
      <c r="AA308" s="139"/>
      <c r="AB308" s="199"/>
      <c r="AC308" s="111">
        <f t="shared" si="146"/>
        <v>2509.86</v>
      </c>
      <c r="AD308" s="33"/>
      <c r="AE308" s="85">
        <f t="shared" si="147"/>
        <v>1.2390000000000003</v>
      </c>
      <c r="AF308" s="33"/>
    </row>
    <row r="309" spans="2:32" s="60" customFormat="1" hidden="1">
      <c r="B309" s="17" t="s">
        <v>86</v>
      </c>
      <c r="C309" s="33" t="str">
        <f>VLOOKUP(B309,[2]Sheet1!$A:$B,2,0)</f>
        <v>RCS DEVICE</v>
      </c>
      <c r="D309" s="90" t="s">
        <v>202</v>
      </c>
      <c r="E309" s="33" t="s">
        <v>203</v>
      </c>
      <c r="F309" s="33" t="s">
        <v>141</v>
      </c>
      <c r="G309" s="17" t="s">
        <v>86</v>
      </c>
      <c r="H309" s="99" t="s">
        <v>33</v>
      </c>
      <c r="I309" s="76">
        <v>2024</v>
      </c>
      <c r="J309" s="31">
        <v>8</v>
      </c>
      <c r="K309" s="42">
        <v>45589</v>
      </c>
      <c r="L309" s="80"/>
      <c r="M309" s="117">
        <v>0.1416</v>
      </c>
      <c r="N309" s="117">
        <v>0.14180000000000001</v>
      </c>
      <c r="O309" s="117">
        <v>2.0000000000000001E-4</v>
      </c>
      <c r="P309" s="117">
        <f t="shared" si="144"/>
        <v>0</v>
      </c>
      <c r="Q309" s="125">
        <v>1</v>
      </c>
      <c r="R309" s="117">
        <f t="shared" si="130"/>
        <v>0.1416</v>
      </c>
      <c r="S309" s="85">
        <v>42000</v>
      </c>
      <c r="T309" s="85">
        <f t="shared" si="148"/>
        <v>808962</v>
      </c>
      <c r="U309" s="161">
        <v>30000</v>
      </c>
      <c r="V309" s="161">
        <f t="shared" si="145"/>
        <v>29838.207600000002</v>
      </c>
      <c r="W309" s="33" t="s">
        <v>204</v>
      </c>
      <c r="X309" s="33"/>
      <c r="Y309" s="88">
        <v>7.0000000000000007E-2</v>
      </c>
      <c r="Z309" s="88" t="s">
        <v>193</v>
      </c>
      <c r="AA309" s="139"/>
      <c r="AB309" s="199"/>
      <c r="AC309" s="111">
        <f t="shared" si="146"/>
        <v>5955.6</v>
      </c>
      <c r="AD309" s="33"/>
      <c r="AE309" s="85">
        <f t="shared" si="147"/>
        <v>2.9400000000000004</v>
      </c>
      <c r="AF309" s="33"/>
    </row>
    <row r="310" spans="2:32" s="60" customFormat="1" hidden="1">
      <c r="B310" s="17" t="s">
        <v>86</v>
      </c>
      <c r="C310" s="33" t="str">
        <f>VLOOKUP(B310,[2]Sheet1!$A:$B,2,0)</f>
        <v>RCS DEVICE</v>
      </c>
      <c r="D310" s="90" t="s">
        <v>202</v>
      </c>
      <c r="E310" s="33" t="s">
        <v>203</v>
      </c>
      <c r="F310" s="33" t="s">
        <v>141</v>
      </c>
      <c r="G310" s="17" t="s">
        <v>86</v>
      </c>
      <c r="H310" s="99" t="s">
        <v>33</v>
      </c>
      <c r="I310" s="76">
        <v>2024</v>
      </c>
      <c r="J310" s="31">
        <v>7</v>
      </c>
      <c r="K310" s="42">
        <v>45589</v>
      </c>
      <c r="L310" s="80"/>
      <c r="M310" s="117">
        <v>0.1416</v>
      </c>
      <c r="N310" s="117">
        <v>0.14180000000000001</v>
      </c>
      <c r="O310" s="117">
        <v>2.0000000000000001E-4</v>
      </c>
      <c r="P310" s="117">
        <f t="shared" si="144"/>
        <v>0</v>
      </c>
      <c r="Q310" s="125">
        <v>1</v>
      </c>
      <c r="R310" s="117">
        <f t="shared" si="130"/>
        <v>0.1416</v>
      </c>
      <c r="S310" s="85">
        <v>8000</v>
      </c>
      <c r="T310" s="85">
        <f t="shared" si="148"/>
        <v>766962</v>
      </c>
      <c r="U310" s="161">
        <v>30000</v>
      </c>
      <c r="V310" s="161">
        <f t="shared" si="145"/>
        <v>29846.607599999999</v>
      </c>
      <c r="W310" s="33" t="s">
        <v>204</v>
      </c>
      <c r="X310" s="33"/>
      <c r="Y310" s="88">
        <v>7.0000000000000007E-2</v>
      </c>
      <c r="Z310" s="88" t="s">
        <v>193</v>
      </c>
      <c r="AA310" s="139"/>
      <c r="AB310" s="199"/>
      <c r="AC310" s="111">
        <f t="shared" si="146"/>
        <v>1134.4000000000001</v>
      </c>
      <c r="AD310" s="33"/>
      <c r="AE310" s="85">
        <f t="shared" si="147"/>
        <v>0.56000000000000005</v>
      </c>
      <c r="AF310" s="33"/>
    </row>
    <row r="311" spans="2:32" s="60" customFormat="1" hidden="1">
      <c r="B311" s="17" t="s">
        <v>86</v>
      </c>
      <c r="C311" s="33" t="str">
        <f>VLOOKUP(B311,[2]Sheet1!$A:$B,2,0)</f>
        <v>RCS DEVICE</v>
      </c>
      <c r="D311" s="90" t="s">
        <v>202</v>
      </c>
      <c r="E311" s="33" t="s">
        <v>203</v>
      </c>
      <c r="F311" s="33" t="s">
        <v>141</v>
      </c>
      <c r="G311" s="17" t="s">
        <v>86</v>
      </c>
      <c r="H311" s="99" t="s">
        <v>33</v>
      </c>
      <c r="I311" s="76">
        <v>2024</v>
      </c>
      <c r="J311" s="31">
        <v>6</v>
      </c>
      <c r="K311" s="42">
        <v>45589</v>
      </c>
      <c r="L311" s="80"/>
      <c r="M311" s="117">
        <v>0.1416</v>
      </c>
      <c r="N311" s="117">
        <v>0.14180000000000001</v>
      </c>
      <c r="O311" s="117">
        <v>2.0000000000000001E-4</v>
      </c>
      <c r="P311" s="117">
        <f t="shared" si="144"/>
        <v>0</v>
      </c>
      <c r="Q311" s="125">
        <v>1</v>
      </c>
      <c r="R311" s="117">
        <f t="shared" si="130"/>
        <v>0.1416</v>
      </c>
      <c r="S311" s="85">
        <v>0</v>
      </c>
      <c r="T311" s="85">
        <f t="shared" si="148"/>
        <v>758962</v>
      </c>
      <c r="U311" s="161">
        <v>30000</v>
      </c>
      <c r="V311" s="161">
        <f t="shared" si="145"/>
        <v>29848.207600000002</v>
      </c>
      <c r="W311" s="33" t="s">
        <v>204</v>
      </c>
      <c r="X311" s="33"/>
      <c r="Y311" s="88">
        <v>7.0000000000000007E-2</v>
      </c>
      <c r="Z311" s="88" t="s">
        <v>193</v>
      </c>
      <c r="AA311" s="139"/>
      <c r="AB311" s="199"/>
      <c r="AC311" s="111">
        <f t="shared" si="146"/>
        <v>0</v>
      </c>
      <c r="AD311" s="33"/>
      <c r="AE311" s="85">
        <f t="shared" si="147"/>
        <v>0</v>
      </c>
      <c r="AF311" s="33"/>
    </row>
    <row r="312" spans="2:32" s="60" customFormat="1" hidden="1">
      <c r="B312" s="17" t="s">
        <v>86</v>
      </c>
      <c r="C312" s="33" t="str">
        <f>VLOOKUP(B312,[2]Sheet1!$A:$B,2,0)</f>
        <v>RCS DEVICE</v>
      </c>
      <c r="D312" s="90" t="s">
        <v>202</v>
      </c>
      <c r="E312" s="33" t="s">
        <v>203</v>
      </c>
      <c r="F312" s="33" t="s">
        <v>141</v>
      </c>
      <c r="G312" s="17" t="s">
        <v>86</v>
      </c>
      <c r="H312" s="99" t="s">
        <v>33</v>
      </c>
      <c r="I312" s="76">
        <v>2024</v>
      </c>
      <c r="J312" s="31">
        <v>5</v>
      </c>
      <c r="K312" s="42">
        <v>45589</v>
      </c>
      <c r="L312" s="80"/>
      <c r="M312" s="117">
        <v>0.1416</v>
      </c>
      <c r="N312" s="117">
        <v>0.14180000000000001</v>
      </c>
      <c r="O312" s="117">
        <v>2.0000000000000001E-4</v>
      </c>
      <c r="P312" s="117">
        <f t="shared" si="144"/>
        <v>0</v>
      </c>
      <c r="Q312" s="125">
        <v>1</v>
      </c>
      <c r="R312" s="117">
        <f t="shared" si="130"/>
        <v>0.1416</v>
      </c>
      <c r="S312" s="85">
        <v>25000</v>
      </c>
      <c r="T312" s="85">
        <f t="shared" si="148"/>
        <v>758962</v>
      </c>
      <c r="U312" s="161">
        <v>30000</v>
      </c>
      <c r="V312" s="161">
        <f t="shared" si="145"/>
        <v>29848.207600000002</v>
      </c>
      <c r="W312" s="33" t="s">
        <v>204</v>
      </c>
      <c r="X312" s="33"/>
      <c r="Y312" s="88">
        <v>7.0000000000000007E-2</v>
      </c>
      <c r="Z312" s="88" t="s">
        <v>193</v>
      </c>
      <c r="AA312" s="139"/>
      <c r="AB312" s="199"/>
      <c r="AC312" s="111">
        <f t="shared" si="146"/>
        <v>3545.0000000000005</v>
      </c>
      <c r="AD312" s="33"/>
      <c r="AE312" s="85">
        <f t="shared" si="147"/>
        <v>1.7500000000000002</v>
      </c>
      <c r="AF312" s="33"/>
    </row>
    <row r="313" spans="2:32" s="60" customFormat="1" hidden="1">
      <c r="B313" s="17" t="s">
        <v>86</v>
      </c>
      <c r="C313" s="33" t="str">
        <f>VLOOKUP(B313,[2]Sheet1!$A:$B,2,0)</f>
        <v>RCS DEVICE</v>
      </c>
      <c r="D313" s="90" t="s">
        <v>202</v>
      </c>
      <c r="E313" s="33" t="s">
        <v>203</v>
      </c>
      <c r="F313" s="33" t="s">
        <v>141</v>
      </c>
      <c r="G313" s="17" t="s">
        <v>86</v>
      </c>
      <c r="H313" s="99" t="s">
        <v>33</v>
      </c>
      <c r="I313" s="76">
        <v>2024</v>
      </c>
      <c r="J313" s="31">
        <v>4</v>
      </c>
      <c r="K313" s="42">
        <v>45589</v>
      </c>
      <c r="L313" s="80"/>
      <c r="M313" s="117">
        <v>0.1416</v>
      </c>
      <c r="N313" s="117">
        <v>0.14180000000000001</v>
      </c>
      <c r="O313" s="117">
        <v>2.0000000000000001E-4</v>
      </c>
      <c r="P313" s="117">
        <f t="shared" si="144"/>
        <v>0</v>
      </c>
      <c r="Q313" s="125">
        <v>1</v>
      </c>
      <c r="R313" s="117">
        <f t="shared" si="130"/>
        <v>0.1416</v>
      </c>
      <c r="S313" s="85">
        <v>163000</v>
      </c>
      <c r="T313" s="85">
        <f t="shared" si="148"/>
        <v>733962</v>
      </c>
      <c r="U313" s="161">
        <v>30000</v>
      </c>
      <c r="V313" s="161">
        <f t="shared" si="145"/>
        <v>29853.207600000002</v>
      </c>
      <c r="W313" s="33" t="s">
        <v>204</v>
      </c>
      <c r="X313" s="33"/>
      <c r="Y313" s="88">
        <v>7.0000000000000007E-2</v>
      </c>
      <c r="Z313" s="88" t="s">
        <v>193</v>
      </c>
      <c r="AA313" s="139"/>
      <c r="AB313" s="199"/>
      <c r="AC313" s="111">
        <f t="shared" si="146"/>
        <v>23113.4</v>
      </c>
      <c r="AD313" s="33"/>
      <c r="AE313" s="85">
        <f t="shared" si="147"/>
        <v>11.410000000000002</v>
      </c>
      <c r="AF313" s="33"/>
    </row>
    <row r="314" spans="2:32" s="60" customFormat="1" hidden="1">
      <c r="B314" s="17" t="s">
        <v>86</v>
      </c>
      <c r="C314" s="33" t="str">
        <f>VLOOKUP(B314,[2]Sheet1!$A:$B,2,0)</f>
        <v>RCS DEVICE</v>
      </c>
      <c r="D314" s="90" t="s">
        <v>202</v>
      </c>
      <c r="E314" s="33" t="s">
        <v>203</v>
      </c>
      <c r="F314" s="33" t="s">
        <v>141</v>
      </c>
      <c r="G314" s="17" t="s">
        <v>86</v>
      </c>
      <c r="H314" s="99" t="s">
        <v>33</v>
      </c>
      <c r="I314" s="76">
        <v>2024</v>
      </c>
      <c r="J314" s="31">
        <v>3</v>
      </c>
      <c r="K314" s="42">
        <v>45589</v>
      </c>
      <c r="L314" s="80"/>
      <c r="M314" s="117">
        <v>0.1416</v>
      </c>
      <c r="N314" s="117">
        <v>0.14180000000000001</v>
      </c>
      <c r="O314" s="117">
        <v>2.0000000000000001E-4</v>
      </c>
      <c r="P314" s="117">
        <f t="shared" si="144"/>
        <v>0</v>
      </c>
      <c r="Q314" s="125">
        <v>1</v>
      </c>
      <c r="R314" s="117">
        <f t="shared" ref="R314:R386" si="154">Q314*M314</f>
        <v>0.1416</v>
      </c>
      <c r="S314" s="85">
        <v>95700</v>
      </c>
      <c r="T314" s="85">
        <f t="shared" si="148"/>
        <v>570962</v>
      </c>
      <c r="U314" s="161">
        <v>30000</v>
      </c>
      <c r="V314" s="161">
        <f t="shared" si="145"/>
        <v>29885.8076</v>
      </c>
      <c r="W314" s="33" t="s">
        <v>204</v>
      </c>
      <c r="X314" s="33"/>
      <c r="Y314" s="88">
        <v>7.0000000000000007E-2</v>
      </c>
      <c r="Z314" s="88" t="s">
        <v>193</v>
      </c>
      <c r="AA314" s="139"/>
      <c r="AB314" s="199"/>
      <c r="AC314" s="111">
        <f t="shared" si="146"/>
        <v>13570.26</v>
      </c>
      <c r="AD314" s="33"/>
      <c r="AE314" s="85">
        <f t="shared" si="147"/>
        <v>6.6990000000000007</v>
      </c>
      <c r="AF314" s="33"/>
    </row>
    <row r="315" spans="2:32" s="60" customFormat="1" hidden="1">
      <c r="B315" s="17" t="s">
        <v>86</v>
      </c>
      <c r="C315" s="33" t="str">
        <f>VLOOKUP(B315,[2]Sheet1!$A:$B,2,0)</f>
        <v>RCS DEVICE</v>
      </c>
      <c r="D315" s="90" t="s">
        <v>202</v>
      </c>
      <c r="E315" s="33" t="s">
        <v>203</v>
      </c>
      <c r="F315" s="33" t="s">
        <v>141</v>
      </c>
      <c r="G315" s="17" t="s">
        <v>86</v>
      </c>
      <c r="H315" s="99" t="s">
        <v>33</v>
      </c>
      <c r="I315" s="76">
        <v>2024</v>
      </c>
      <c r="J315" s="31">
        <v>2</v>
      </c>
      <c r="K315" s="42">
        <v>45589</v>
      </c>
      <c r="L315" s="80"/>
      <c r="M315" s="117">
        <v>0.1416</v>
      </c>
      <c r="N315" s="117">
        <v>0.14180000000000001</v>
      </c>
      <c r="O315" s="117">
        <v>2.0000000000000001E-4</v>
      </c>
      <c r="P315" s="117">
        <f t="shared" si="144"/>
        <v>0</v>
      </c>
      <c r="Q315" s="125">
        <v>1</v>
      </c>
      <c r="R315" s="117">
        <f t="shared" si="154"/>
        <v>0.1416</v>
      </c>
      <c r="S315" s="85">
        <v>25200</v>
      </c>
      <c r="T315" s="85">
        <f t="shared" si="148"/>
        <v>475262</v>
      </c>
      <c r="U315" s="161">
        <v>30000</v>
      </c>
      <c r="V315" s="161">
        <f t="shared" si="145"/>
        <v>29904.9476</v>
      </c>
      <c r="W315" s="33" t="s">
        <v>204</v>
      </c>
      <c r="X315" s="33"/>
      <c r="Y315" s="88">
        <v>7.0000000000000007E-2</v>
      </c>
      <c r="Z315" s="88" t="s">
        <v>193</v>
      </c>
      <c r="AA315" s="139"/>
      <c r="AB315" s="199"/>
      <c r="AC315" s="111">
        <f t="shared" si="146"/>
        <v>3573.36</v>
      </c>
      <c r="AD315" s="33"/>
      <c r="AE315" s="85">
        <f t="shared" si="147"/>
        <v>1.7640000000000002</v>
      </c>
      <c r="AF315" s="33"/>
    </row>
    <row r="316" spans="2:32" s="60" customFormat="1" hidden="1">
      <c r="B316" s="17" t="s">
        <v>86</v>
      </c>
      <c r="C316" s="33" t="str">
        <f>VLOOKUP(B316,[2]Sheet1!$A:$B,2,0)</f>
        <v>RCS DEVICE</v>
      </c>
      <c r="D316" s="90" t="s">
        <v>202</v>
      </c>
      <c r="E316" s="33" t="s">
        <v>203</v>
      </c>
      <c r="F316" s="33" t="s">
        <v>141</v>
      </c>
      <c r="G316" s="17" t="s">
        <v>86</v>
      </c>
      <c r="H316" s="99" t="s">
        <v>33</v>
      </c>
      <c r="I316" s="76">
        <v>2024</v>
      </c>
      <c r="J316" s="31">
        <v>1</v>
      </c>
      <c r="K316" s="42">
        <v>45589</v>
      </c>
      <c r="L316" s="80"/>
      <c r="M316" s="117">
        <v>0.1416</v>
      </c>
      <c r="N316" s="117">
        <v>0.14180000000000001</v>
      </c>
      <c r="O316" s="117">
        <v>2.0000000000000001E-4</v>
      </c>
      <c r="P316" s="117">
        <f t="shared" si="144"/>
        <v>0</v>
      </c>
      <c r="Q316" s="125">
        <v>1</v>
      </c>
      <c r="R316" s="117">
        <f t="shared" si="154"/>
        <v>0.1416</v>
      </c>
      <c r="S316" s="85">
        <v>78700</v>
      </c>
      <c r="T316" s="85">
        <f t="shared" si="148"/>
        <v>450062</v>
      </c>
      <c r="U316" s="161">
        <v>30000</v>
      </c>
      <c r="V316" s="161">
        <f t="shared" si="145"/>
        <v>29909.9876</v>
      </c>
      <c r="W316" s="33" t="s">
        <v>204</v>
      </c>
      <c r="X316" s="33"/>
      <c r="Y316" s="88">
        <v>7.0000000000000007E-2</v>
      </c>
      <c r="Z316" s="88" t="s">
        <v>193</v>
      </c>
      <c r="AA316" s="139"/>
      <c r="AB316" s="199"/>
      <c r="AC316" s="111">
        <f t="shared" si="146"/>
        <v>11159.66</v>
      </c>
      <c r="AD316" s="33"/>
      <c r="AE316" s="85">
        <f t="shared" si="147"/>
        <v>5.5090000000000012</v>
      </c>
      <c r="AF316" s="33"/>
    </row>
    <row r="317" spans="2:32" s="60" customFormat="1" hidden="1">
      <c r="B317" s="17" t="s">
        <v>86</v>
      </c>
      <c r="C317" s="33" t="str">
        <f>VLOOKUP(B317,[2]Sheet1!$A:$B,2,0)</f>
        <v>RCS DEVICE</v>
      </c>
      <c r="D317" s="90" t="s">
        <v>202</v>
      </c>
      <c r="E317" s="33" t="s">
        <v>203</v>
      </c>
      <c r="F317" s="33" t="s">
        <v>141</v>
      </c>
      <c r="G317" s="17" t="s">
        <v>86</v>
      </c>
      <c r="H317" s="99" t="s">
        <v>33</v>
      </c>
      <c r="I317" s="76">
        <v>2023</v>
      </c>
      <c r="J317" s="31">
        <v>12</v>
      </c>
      <c r="K317" s="42">
        <v>45589</v>
      </c>
      <c r="L317" s="80"/>
      <c r="M317" s="117">
        <v>0.1416</v>
      </c>
      <c r="N317" s="117">
        <v>0.14180000000000001</v>
      </c>
      <c r="O317" s="117">
        <v>2.0000000000000001E-4</v>
      </c>
      <c r="P317" s="117">
        <f t="shared" si="144"/>
        <v>0</v>
      </c>
      <c r="Q317" s="125">
        <v>1</v>
      </c>
      <c r="R317" s="117">
        <f t="shared" si="154"/>
        <v>0.1416</v>
      </c>
      <c r="S317" s="85">
        <v>90000</v>
      </c>
      <c r="T317" s="85">
        <f t="shared" si="148"/>
        <v>371362</v>
      </c>
      <c r="U317" s="161">
        <v>30000</v>
      </c>
      <c r="V317" s="161">
        <f t="shared" si="145"/>
        <v>29925.727599999998</v>
      </c>
      <c r="W317" s="33" t="s">
        <v>204</v>
      </c>
      <c r="X317" s="33"/>
      <c r="Y317" s="88">
        <v>7.0000000000000007E-2</v>
      </c>
      <c r="Z317" s="88" t="s">
        <v>193</v>
      </c>
      <c r="AA317" s="139"/>
      <c r="AB317" s="199"/>
      <c r="AC317" s="111">
        <f t="shared" si="146"/>
        <v>12762</v>
      </c>
      <c r="AD317" s="33"/>
      <c r="AE317" s="85">
        <f t="shared" si="147"/>
        <v>6.3000000000000007</v>
      </c>
      <c r="AF317" s="33"/>
    </row>
    <row r="318" spans="2:32" s="60" customFormat="1" hidden="1">
      <c r="B318" s="17" t="s">
        <v>86</v>
      </c>
      <c r="C318" s="33" t="str">
        <f>VLOOKUP(B318,[2]Sheet1!$A:$B,2,0)</f>
        <v>RCS DEVICE</v>
      </c>
      <c r="D318" s="90" t="s">
        <v>202</v>
      </c>
      <c r="E318" s="33" t="s">
        <v>203</v>
      </c>
      <c r="F318" s="33" t="s">
        <v>141</v>
      </c>
      <c r="G318" s="17" t="s">
        <v>86</v>
      </c>
      <c r="H318" s="99" t="s">
        <v>33</v>
      </c>
      <c r="I318" s="76">
        <v>2023</v>
      </c>
      <c r="J318" s="31">
        <v>11</v>
      </c>
      <c r="K318" s="42">
        <v>45589</v>
      </c>
      <c r="L318" s="80"/>
      <c r="M318" s="117">
        <v>0.1416</v>
      </c>
      <c r="N318" s="117">
        <v>0.14180000000000001</v>
      </c>
      <c r="O318" s="117">
        <v>2.0000000000000001E-4</v>
      </c>
      <c r="P318" s="117">
        <f t="shared" si="144"/>
        <v>0</v>
      </c>
      <c r="Q318" s="125">
        <v>1</v>
      </c>
      <c r="R318" s="117">
        <f t="shared" si="154"/>
        <v>0.1416</v>
      </c>
      <c r="S318" s="85">
        <v>21627</v>
      </c>
      <c r="T318" s="85">
        <f t="shared" si="148"/>
        <v>281362</v>
      </c>
      <c r="U318" s="161">
        <v>30000</v>
      </c>
      <c r="V318" s="161">
        <f t="shared" si="145"/>
        <v>29943.727599999998</v>
      </c>
      <c r="W318" s="33" t="s">
        <v>204</v>
      </c>
      <c r="X318" s="33"/>
      <c r="Y318" s="88">
        <v>7.0000000000000007E-2</v>
      </c>
      <c r="Z318" s="88" t="s">
        <v>193</v>
      </c>
      <c r="AA318" s="139"/>
      <c r="AB318" s="199"/>
      <c r="AC318" s="111">
        <f t="shared" si="146"/>
        <v>3066.7086000000004</v>
      </c>
      <c r="AD318" s="33"/>
      <c r="AE318" s="85">
        <f t="shared" si="147"/>
        <v>1.5138900000000002</v>
      </c>
      <c r="AF318" s="33"/>
    </row>
    <row r="319" spans="2:32" s="60" customFormat="1" hidden="1">
      <c r="B319" s="17" t="s">
        <v>86</v>
      </c>
      <c r="C319" s="33" t="str">
        <f>VLOOKUP(B319,[2]Sheet1!$A:$B,2,0)</f>
        <v>RCS DEVICE</v>
      </c>
      <c r="D319" s="90" t="s">
        <v>202</v>
      </c>
      <c r="E319" s="33" t="s">
        <v>203</v>
      </c>
      <c r="F319" s="33" t="s">
        <v>141</v>
      </c>
      <c r="G319" s="17" t="s">
        <v>86</v>
      </c>
      <c r="H319" s="99" t="s">
        <v>33</v>
      </c>
      <c r="I319" s="76">
        <v>2023</v>
      </c>
      <c r="J319" s="31">
        <v>10</v>
      </c>
      <c r="K319" s="42">
        <v>45589</v>
      </c>
      <c r="L319" s="80"/>
      <c r="M319" s="117">
        <v>0.1416</v>
      </c>
      <c r="N319" s="117">
        <v>0.14180000000000001</v>
      </c>
      <c r="O319" s="117">
        <v>2.0000000000000001E-4</v>
      </c>
      <c r="P319" s="117">
        <f t="shared" si="144"/>
        <v>0</v>
      </c>
      <c r="Q319" s="125">
        <v>1</v>
      </c>
      <c r="R319" s="117">
        <f t="shared" si="154"/>
        <v>0.1416</v>
      </c>
      <c r="S319" s="85">
        <v>47300</v>
      </c>
      <c r="T319" s="85">
        <f t="shared" si="148"/>
        <v>259735</v>
      </c>
      <c r="U319" s="161">
        <v>30000</v>
      </c>
      <c r="V319" s="161">
        <f t="shared" si="145"/>
        <v>29948.053</v>
      </c>
      <c r="W319" s="33" t="s">
        <v>204</v>
      </c>
      <c r="X319" s="33"/>
      <c r="Y319" s="88">
        <v>7.0000000000000007E-2</v>
      </c>
      <c r="Z319" s="88" t="s">
        <v>193</v>
      </c>
      <c r="AA319" s="139"/>
      <c r="AB319" s="199"/>
      <c r="AC319" s="111">
        <f t="shared" si="146"/>
        <v>6707.14</v>
      </c>
      <c r="AD319" s="33"/>
      <c r="AE319" s="85">
        <f t="shared" si="147"/>
        <v>3.3110000000000004</v>
      </c>
      <c r="AF319" s="33"/>
    </row>
    <row r="320" spans="2:32" s="60" customFormat="1" hidden="1">
      <c r="B320" s="17" t="s">
        <v>86</v>
      </c>
      <c r="C320" s="33" t="str">
        <f>VLOOKUP(B320,[2]Sheet1!$A:$B,2,0)</f>
        <v>RCS DEVICE</v>
      </c>
      <c r="D320" s="90" t="s">
        <v>202</v>
      </c>
      <c r="E320" s="33" t="s">
        <v>203</v>
      </c>
      <c r="F320" s="33" t="s">
        <v>141</v>
      </c>
      <c r="G320" s="17" t="s">
        <v>86</v>
      </c>
      <c r="H320" s="99" t="s">
        <v>33</v>
      </c>
      <c r="I320" s="76">
        <v>2023</v>
      </c>
      <c r="J320" s="31">
        <v>9</v>
      </c>
      <c r="K320" s="42">
        <v>45589</v>
      </c>
      <c r="L320" s="80"/>
      <c r="M320" s="117">
        <v>0.1416</v>
      </c>
      <c r="N320" s="117">
        <v>0.14180000000000001</v>
      </c>
      <c r="O320" s="117">
        <v>2.0000000000000001E-4</v>
      </c>
      <c r="P320" s="117">
        <f t="shared" si="144"/>
        <v>0</v>
      </c>
      <c r="Q320" s="125">
        <v>1</v>
      </c>
      <c r="R320" s="117">
        <f t="shared" si="154"/>
        <v>0.1416</v>
      </c>
      <c r="S320" s="85">
        <v>30300</v>
      </c>
      <c r="T320" s="85">
        <f t="shared" si="148"/>
        <v>212435</v>
      </c>
      <c r="U320" s="161">
        <v>30000</v>
      </c>
      <c r="V320" s="161">
        <f t="shared" si="145"/>
        <v>29957.512999999999</v>
      </c>
      <c r="W320" s="33" t="s">
        <v>204</v>
      </c>
      <c r="X320" s="33"/>
      <c r="Y320" s="88">
        <v>7.0000000000000007E-2</v>
      </c>
      <c r="Z320" s="88" t="s">
        <v>193</v>
      </c>
      <c r="AA320" s="139"/>
      <c r="AB320" s="199"/>
      <c r="AC320" s="111">
        <f t="shared" si="146"/>
        <v>4296.54</v>
      </c>
      <c r="AD320" s="33"/>
      <c r="AE320" s="85">
        <f t="shared" si="147"/>
        <v>2.121</v>
      </c>
      <c r="AF320" s="33"/>
    </row>
    <row r="321" spans="2:32" s="60" customFormat="1" hidden="1">
      <c r="B321" s="17" t="s">
        <v>86</v>
      </c>
      <c r="C321" s="33" t="str">
        <f>VLOOKUP(B321,[2]Sheet1!$A:$B,2,0)</f>
        <v>RCS DEVICE</v>
      </c>
      <c r="D321" s="90" t="s">
        <v>202</v>
      </c>
      <c r="E321" s="33" t="s">
        <v>203</v>
      </c>
      <c r="F321" s="33" t="s">
        <v>141</v>
      </c>
      <c r="G321" s="17" t="s">
        <v>86</v>
      </c>
      <c r="H321" s="99" t="s">
        <v>33</v>
      </c>
      <c r="I321" s="76">
        <v>2023</v>
      </c>
      <c r="J321" s="31">
        <v>8</v>
      </c>
      <c r="K321" s="42">
        <v>45589</v>
      </c>
      <c r="L321" s="80"/>
      <c r="M321" s="117">
        <v>0.1416</v>
      </c>
      <c r="N321" s="117">
        <v>0.14180000000000001</v>
      </c>
      <c r="O321" s="117">
        <v>2.0000000000000001E-4</v>
      </c>
      <c r="P321" s="117">
        <f t="shared" si="144"/>
        <v>0</v>
      </c>
      <c r="Q321" s="125">
        <v>1</v>
      </c>
      <c r="R321" s="117">
        <f t="shared" si="154"/>
        <v>0.1416</v>
      </c>
      <c r="S321" s="85">
        <v>21131</v>
      </c>
      <c r="T321" s="85">
        <f t="shared" si="148"/>
        <v>182135</v>
      </c>
      <c r="U321" s="161">
        <v>30000</v>
      </c>
      <c r="V321" s="161">
        <f t="shared" si="145"/>
        <v>29963.573</v>
      </c>
      <c r="W321" s="33" t="s">
        <v>204</v>
      </c>
      <c r="X321" s="33"/>
      <c r="Y321" s="88">
        <v>7.0000000000000007E-2</v>
      </c>
      <c r="Z321" s="88" t="s">
        <v>193</v>
      </c>
      <c r="AA321" s="139"/>
      <c r="AB321" s="199"/>
      <c r="AC321" s="111">
        <f t="shared" si="146"/>
        <v>2996.3758000000003</v>
      </c>
      <c r="AD321" s="33"/>
      <c r="AE321" s="85">
        <f t="shared" si="147"/>
        <v>1.4791700000000001</v>
      </c>
      <c r="AF321" s="33"/>
    </row>
    <row r="322" spans="2:32" s="60" customFormat="1" hidden="1">
      <c r="B322" s="17" t="s">
        <v>86</v>
      </c>
      <c r="C322" s="33" t="str">
        <f>VLOOKUP(B322,[2]Sheet1!$A:$B,2,0)</f>
        <v>RCS DEVICE</v>
      </c>
      <c r="D322" s="90" t="s">
        <v>202</v>
      </c>
      <c r="E322" s="33" t="s">
        <v>203</v>
      </c>
      <c r="F322" s="33" t="s">
        <v>141</v>
      </c>
      <c r="G322" s="17" t="s">
        <v>86</v>
      </c>
      <c r="H322" s="99" t="s">
        <v>33</v>
      </c>
      <c r="I322" s="76">
        <v>2023</v>
      </c>
      <c r="J322" s="31">
        <v>7</v>
      </c>
      <c r="K322" s="42">
        <v>45589</v>
      </c>
      <c r="L322" s="80"/>
      <c r="M322" s="117">
        <v>0.1416</v>
      </c>
      <c r="N322" s="117">
        <v>0.14180000000000001</v>
      </c>
      <c r="O322" s="117">
        <v>2.0000000000000001E-4</v>
      </c>
      <c r="P322" s="117">
        <f t="shared" si="144"/>
        <v>0</v>
      </c>
      <c r="Q322" s="125">
        <v>1</v>
      </c>
      <c r="R322" s="117">
        <f t="shared" si="154"/>
        <v>0.1416</v>
      </c>
      <c r="S322" s="85">
        <v>0</v>
      </c>
      <c r="T322" s="85">
        <f t="shared" si="148"/>
        <v>161004</v>
      </c>
      <c r="U322" s="161">
        <v>30000</v>
      </c>
      <c r="V322" s="161">
        <f t="shared" si="145"/>
        <v>29967.799200000001</v>
      </c>
      <c r="W322" s="33" t="s">
        <v>204</v>
      </c>
      <c r="X322" s="33"/>
      <c r="Y322" s="88">
        <v>7.0000000000000007E-2</v>
      </c>
      <c r="Z322" s="88" t="s">
        <v>193</v>
      </c>
      <c r="AA322" s="139"/>
      <c r="AB322" s="199"/>
      <c r="AC322" s="111">
        <f t="shared" si="146"/>
        <v>0</v>
      </c>
      <c r="AD322" s="33"/>
      <c r="AE322" s="85">
        <f t="shared" si="147"/>
        <v>0</v>
      </c>
      <c r="AF322" s="33"/>
    </row>
    <row r="323" spans="2:32" s="60" customFormat="1" hidden="1">
      <c r="B323" s="17" t="s">
        <v>86</v>
      </c>
      <c r="C323" s="33" t="str">
        <f>VLOOKUP(B323,[2]Sheet1!$A:$B,2,0)</f>
        <v>RCS DEVICE</v>
      </c>
      <c r="D323" s="90" t="s">
        <v>202</v>
      </c>
      <c r="E323" s="33" t="s">
        <v>203</v>
      </c>
      <c r="F323" s="33" t="s">
        <v>141</v>
      </c>
      <c r="G323" s="17" t="s">
        <v>86</v>
      </c>
      <c r="H323" s="99" t="s">
        <v>33</v>
      </c>
      <c r="I323" s="76">
        <v>2023</v>
      </c>
      <c r="J323" s="31">
        <v>6</v>
      </c>
      <c r="K323" s="42">
        <v>45589</v>
      </c>
      <c r="L323" s="80"/>
      <c r="M323" s="117">
        <v>0.1416</v>
      </c>
      <c r="N323" s="117">
        <v>0.14180000000000001</v>
      </c>
      <c r="O323" s="117">
        <v>2.0000000000000001E-4</v>
      </c>
      <c r="P323" s="117">
        <f t="shared" si="144"/>
        <v>0</v>
      </c>
      <c r="Q323" s="125">
        <v>1</v>
      </c>
      <c r="R323" s="117">
        <f t="shared" si="154"/>
        <v>0.1416</v>
      </c>
      <c r="S323" s="85">
        <v>0</v>
      </c>
      <c r="T323" s="85">
        <f t="shared" si="148"/>
        <v>161004</v>
      </c>
      <c r="U323" s="161">
        <v>30000</v>
      </c>
      <c r="V323" s="161">
        <f t="shared" si="145"/>
        <v>29967.799200000001</v>
      </c>
      <c r="W323" s="33" t="s">
        <v>204</v>
      </c>
      <c r="X323" s="33"/>
      <c r="Y323" s="88">
        <v>7.0000000000000007E-2</v>
      </c>
      <c r="Z323" s="88" t="s">
        <v>193</v>
      </c>
      <c r="AA323" s="139"/>
      <c r="AB323" s="199"/>
      <c r="AC323" s="111">
        <f t="shared" si="146"/>
        <v>0</v>
      </c>
      <c r="AD323" s="33"/>
      <c r="AE323" s="85">
        <f t="shared" si="147"/>
        <v>0</v>
      </c>
      <c r="AF323" s="33"/>
    </row>
    <row r="324" spans="2:32" s="60" customFormat="1" hidden="1">
      <c r="B324" s="17" t="s">
        <v>86</v>
      </c>
      <c r="C324" s="33" t="str">
        <f>VLOOKUP(B324,[2]Sheet1!$A:$B,2,0)</f>
        <v>RCS DEVICE</v>
      </c>
      <c r="D324" s="90" t="s">
        <v>202</v>
      </c>
      <c r="E324" s="33" t="s">
        <v>203</v>
      </c>
      <c r="F324" s="33" t="s">
        <v>141</v>
      </c>
      <c r="G324" s="17" t="s">
        <v>86</v>
      </c>
      <c r="H324" s="99" t="s">
        <v>33</v>
      </c>
      <c r="I324" s="76">
        <v>2023</v>
      </c>
      <c r="J324" s="31">
        <v>5</v>
      </c>
      <c r="K324" s="42">
        <v>45589</v>
      </c>
      <c r="L324" s="80"/>
      <c r="M324" s="117">
        <v>0.1416</v>
      </c>
      <c r="N324" s="117">
        <v>0.14180000000000001</v>
      </c>
      <c r="O324" s="117">
        <v>2.0000000000000001E-4</v>
      </c>
      <c r="P324" s="117">
        <f t="shared" si="144"/>
        <v>0</v>
      </c>
      <c r="Q324" s="125">
        <v>1</v>
      </c>
      <c r="R324" s="117">
        <f t="shared" si="154"/>
        <v>0.1416</v>
      </c>
      <c r="S324" s="85">
        <v>81161</v>
      </c>
      <c r="T324" s="85">
        <f t="shared" si="148"/>
        <v>161004</v>
      </c>
      <c r="U324" s="161">
        <v>30000</v>
      </c>
      <c r="V324" s="161">
        <f t="shared" si="145"/>
        <v>29967.799200000001</v>
      </c>
      <c r="W324" s="33" t="s">
        <v>204</v>
      </c>
      <c r="X324" s="33"/>
      <c r="Y324" s="88">
        <v>7.0000000000000007E-2</v>
      </c>
      <c r="Z324" s="88" t="s">
        <v>193</v>
      </c>
      <c r="AA324" s="139"/>
      <c r="AB324" s="199"/>
      <c r="AC324" s="111">
        <f t="shared" si="146"/>
        <v>11508.629800000001</v>
      </c>
      <c r="AD324" s="33"/>
      <c r="AE324" s="85">
        <f t="shared" si="147"/>
        <v>5.6812700000000005</v>
      </c>
      <c r="AF324" s="33"/>
    </row>
    <row r="325" spans="2:32" s="60" customFormat="1" hidden="1">
      <c r="B325" s="17" t="s">
        <v>86</v>
      </c>
      <c r="C325" s="33" t="str">
        <f>VLOOKUP(B325,[2]Sheet1!$A:$B,2,0)</f>
        <v>RCS DEVICE</v>
      </c>
      <c r="D325" s="90" t="s">
        <v>202</v>
      </c>
      <c r="E325" s="33" t="s">
        <v>203</v>
      </c>
      <c r="F325" s="33" t="s">
        <v>141</v>
      </c>
      <c r="G325" s="17" t="s">
        <v>86</v>
      </c>
      <c r="H325" s="99" t="s">
        <v>33</v>
      </c>
      <c r="I325" s="76">
        <v>2023</v>
      </c>
      <c r="J325" s="31">
        <v>4</v>
      </c>
      <c r="K325" s="42">
        <v>45589</v>
      </c>
      <c r="L325" s="80"/>
      <c r="M325" s="117">
        <v>0.1416</v>
      </c>
      <c r="N325" s="117">
        <v>0.14180000000000001</v>
      </c>
      <c r="O325" s="117">
        <v>2.0000000000000001E-4</v>
      </c>
      <c r="P325" s="117">
        <f t="shared" si="144"/>
        <v>0</v>
      </c>
      <c r="Q325" s="125">
        <v>1</v>
      </c>
      <c r="R325" s="117">
        <f t="shared" si="154"/>
        <v>0.1416</v>
      </c>
      <c r="S325" s="85">
        <v>79843</v>
      </c>
      <c r="T325" s="85">
        <v>79843</v>
      </c>
      <c r="U325" s="161">
        <v>30000</v>
      </c>
      <c r="V325" s="161">
        <f t="shared" si="145"/>
        <v>29984.0314</v>
      </c>
      <c r="W325" s="33" t="s">
        <v>204</v>
      </c>
      <c r="X325" s="33"/>
      <c r="Y325" s="88">
        <v>7.0000000000000007E-2</v>
      </c>
      <c r="Z325" s="88" t="s">
        <v>193</v>
      </c>
      <c r="AA325" s="139"/>
      <c r="AB325" s="199"/>
      <c r="AC325" s="111">
        <f t="shared" si="146"/>
        <v>11321.7374</v>
      </c>
      <c r="AD325" s="33"/>
      <c r="AE325" s="85">
        <f t="shared" si="147"/>
        <v>5.58901</v>
      </c>
      <c r="AF325" s="33"/>
    </row>
    <row r="326" spans="2:32" s="60" customFormat="1" hidden="1">
      <c r="B326" s="17" t="s">
        <v>86</v>
      </c>
      <c r="C326" s="33" t="str">
        <f>VLOOKUP(B326,[2]Sheet1!$A:$B,2,0)</f>
        <v>RCS DEVICE</v>
      </c>
      <c r="D326" s="90" t="s">
        <v>205</v>
      </c>
      <c r="E326" s="33" t="s">
        <v>206</v>
      </c>
      <c r="F326" s="33" t="s">
        <v>141</v>
      </c>
      <c r="G326" s="17" t="s">
        <v>86</v>
      </c>
      <c r="H326" s="99" t="s">
        <v>33</v>
      </c>
      <c r="I326" s="76">
        <v>2025</v>
      </c>
      <c r="J326" s="31">
        <v>2</v>
      </c>
      <c r="K326" s="42">
        <v>45726</v>
      </c>
      <c r="L326" s="80"/>
      <c r="M326" s="117">
        <v>9.7500000000000003E-2</v>
      </c>
      <c r="N326" s="117">
        <v>9.8000000000000004E-2</v>
      </c>
      <c r="O326" s="117">
        <v>5.0000000000000001E-4</v>
      </c>
      <c r="P326" s="117">
        <f t="shared" si="144"/>
        <v>0</v>
      </c>
      <c r="Q326" s="125">
        <v>1</v>
      </c>
      <c r="R326" s="117">
        <f t="shared" ref="R326" si="155">Q326*M326</f>
        <v>9.7500000000000003E-2</v>
      </c>
      <c r="S326" s="85">
        <v>5000</v>
      </c>
      <c r="T326" s="85">
        <f t="shared" ref="T326:T349" si="156">S326+T327</f>
        <v>5150287</v>
      </c>
      <c r="U326" s="161">
        <v>28000</v>
      </c>
      <c r="V326" s="161">
        <f t="shared" si="145"/>
        <v>25424.856500000002</v>
      </c>
      <c r="W326" s="33" t="s">
        <v>192</v>
      </c>
      <c r="X326" s="33"/>
      <c r="Y326" s="88">
        <v>0.1</v>
      </c>
      <c r="Z326" s="88" t="s">
        <v>193</v>
      </c>
      <c r="AA326" s="139"/>
      <c r="AB326" s="199"/>
      <c r="AC326" s="111">
        <f t="shared" ref="AC326" si="157">N326*S326</f>
        <v>490</v>
      </c>
      <c r="AD326" s="33"/>
      <c r="AE326" s="85">
        <f t="shared" ref="AE326" si="158">S326*Y326/1000</f>
        <v>0.5</v>
      </c>
      <c r="AF326" s="33"/>
    </row>
    <row r="327" spans="2:32" s="60" customFormat="1" hidden="1">
      <c r="B327" s="17" t="s">
        <v>86</v>
      </c>
      <c r="C327" s="33" t="str">
        <f>VLOOKUP(B327,[2]Sheet1!$A:$B,2,0)</f>
        <v>RCS DEVICE</v>
      </c>
      <c r="D327" s="90" t="s">
        <v>205</v>
      </c>
      <c r="E327" s="33" t="s">
        <v>206</v>
      </c>
      <c r="F327" s="33" t="s">
        <v>141</v>
      </c>
      <c r="G327" s="17" t="s">
        <v>86</v>
      </c>
      <c r="H327" s="99" t="s">
        <v>33</v>
      </c>
      <c r="I327" s="76">
        <v>2025</v>
      </c>
      <c r="J327" s="31">
        <v>1</v>
      </c>
      <c r="K327" s="42">
        <v>45698</v>
      </c>
      <c r="L327" s="80"/>
      <c r="M327" s="117">
        <v>9.7500000000000003E-2</v>
      </c>
      <c r="N327" s="117">
        <v>9.8000000000000004E-2</v>
      </c>
      <c r="O327" s="117">
        <v>5.0000000000000001E-4</v>
      </c>
      <c r="P327" s="117">
        <f t="shared" si="144"/>
        <v>0</v>
      </c>
      <c r="Q327" s="125">
        <v>1</v>
      </c>
      <c r="R327" s="117">
        <f t="shared" si="154"/>
        <v>9.7500000000000003E-2</v>
      </c>
      <c r="S327" s="85">
        <v>110000</v>
      </c>
      <c r="T327" s="85">
        <f t="shared" si="156"/>
        <v>5145287</v>
      </c>
      <c r="U327" s="161">
        <v>28000</v>
      </c>
      <c r="V327" s="161">
        <f t="shared" si="145"/>
        <v>25427.356500000002</v>
      </c>
      <c r="W327" s="33" t="s">
        <v>192</v>
      </c>
      <c r="X327" s="33"/>
      <c r="Y327" s="88">
        <v>0.1</v>
      </c>
      <c r="Z327" s="88" t="s">
        <v>193</v>
      </c>
      <c r="AA327" s="139"/>
      <c r="AB327" s="199"/>
      <c r="AC327" s="111">
        <f t="shared" si="146"/>
        <v>10780</v>
      </c>
      <c r="AD327" s="33"/>
      <c r="AE327" s="85">
        <f t="shared" si="147"/>
        <v>11</v>
      </c>
      <c r="AF327" s="33"/>
    </row>
    <row r="328" spans="2:32" s="60" customFormat="1" hidden="1">
      <c r="B328" s="17" t="s">
        <v>86</v>
      </c>
      <c r="C328" s="33" t="str">
        <f>VLOOKUP(B328,[2]Sheet1!$A:$B,2,0)</f>
        <v>RCS DEVICE</v>
      </c>
      <c r="D328" s="90" t="s">
        <v>205</v>
      </c>
      <c r="E328" s="33" t="s">
        <v>206</v>
      </c>
      <c r="F328" s="33" t="s">
        <v>141</v>
      </c>
      <c r="G328" s="17" t="s">
        <v>86</v>
      </c>
      <c r="H328" s="99" t="s">
        <v>33</v>
      </c>
      <c r="I328" s="76">
        <v>2024</v>
      </c>
      <c r="J328" s="31">
        <v>12</v>
      </c>
      <c r="K328" s="42">
        <v>45666</v>
      </c>
      <c r="L328" s="80"/>
      <c r="M328" s="117">
        <v>9.7500000000000003E-2</v>
      </c>
      <c r="N328" s="117">
        <v>9.8000000000000004E-2</v>
      </c>
      <c r="O328" s="117">
        <v>5.0000000000000001E-4</v>
      </c>
      <c r="P328" s="117">
        <f t="shared" si="144"/>
        <v>0</v>
      </c>
      <c r="Q328" s="125">
        <v>1</v>
      </c>
      <c r="R328" s="117">
        <f t="shared" ref="R328" si="159">Q328*M328</f>
        <v>9.7500000000000003E-2</v>
      </c>
      <c r="S328" s="85">
        <v>64555</v>
      </c>
      <c r="T328" s="85">
        <f t="shared" si="156"/>
        <v>5035287</v>
      </c>
      <c r="U328" s="161">
        <v>28000</v>
      </c>
      <c r="V328" s="161">
        <f t="shared" si="145"/>
        <v>25482.356500000002</v>
      </c>
      <c r="W328" s="33" t="s">
        <v>192</v>
      </c>
      <c r="X328" s="33"/>
      <c r="Y328" s="88">
        <v>0.1</v>
      </c>
      <c r="Z328" s="88" t="s">
        <v>193</v>
      </c>
      <c r="AA328" s="139"/>
      <c r="AB328" s="199"/>
      <c r="AC328" s="111">
        <f t="shared" ref="AC328" si="160">N328*S328</f>
        <v>6326.39</v>
      </c>
      <c r="AD328" s="33"/>
      <c r="AE328" s="85">
        <f t="shared" ref="AE328" si="161">S328*Y328/1000</f>
        <v>6.4554999999999998</v>
      </c>
      <c r="AF328" s="33"/>
    </row>
    <row r="329" spans="2:32" s="60" customFormat="1" hidden="1">
      <c r="B329" s="17" t="s">
        <v>86</v>
      </c>
      <c r="C329" s="33" t="str">
        <f>VLOOKUP(B329,[2]Sheet1!$A:$B,2,0)</f>
        <v>RCS DEVICE</v>
      </c>
      <c r="D329" s="90" t="s">
        <v>205</v>
      </c>
      <c r="E329" s="33" t="s">
        <v>206</v>
      </c>
      <c r="F329" s="33" t="s">
        <v>141</v>
      </c>
      <c r="G329" s="17" t="s">
        <v>86</v>
      </c>
      <c r="H329" s="99" t="s">
        <v>33</v>
      </c>
      <c r="I329" s="76">
        <v>2024</v>
      </c>
      <c r="J329" s="31">
        <v>11</v>
      </c>
      <c r="K329" s="42">
        <v>45636</v>
      </c>
      <c r="L329" s="80"/>
      <c r="M329" s="117">
        <v>9.7500000000000003E-2</v>
      </c>
      <c r="N329" s="117">
        <v>9.8000000000000004E-2</v>
      </c>
      <c r="O329" s="117">
        <v>5.0000000000000001E-4</v>
      </c>
      <c r="P329" s="117">
        <f t="shared" ref="P329" si="162">L329*O329</f>
        <v>0</v>
      </c>
      <c r="Q329" s="125">
        <v>1</v>
      </c>
      <c r="R329" s="117">
        <f t="shared" si="154"/>
        <v>9.7500000000000003E-2</v>
      </c>
      <c r="S329" s="131">
        <v>150000</v>
      </c>
      <c r="T329" s="85">
        <f t="shared" si="156"/>
        <v>4970732</v>
      </c>
      <c r="U329" s="161">
        <v>28000</v>
      </c>
      <c r="V329" s="161">
        <f t="shared" si="145"/>
        <v>25514.633999999998</v>
      </c>
      <c r="W329" s="33" t="s">
        <v>192</v>
      </c>
      <c r="X329" s="33"/>
      <c r="Y329" s="88">
        <v>0.1</v>
      </c>
      <c r="Z329" s="88" t="s">
        <v>193</v>
      </c>
      <c r="AA329" s="139"/>
      <c r="AB329" s="199"/>
      <c r="AC329" s="111">
        <f t="shared" si="146"/>
        <v>14700</v>
      </c>
      <c r="AD329" s="33"/>
      <c r="AE329" s="85">
        <f t="shared" si="147"/>
        <v>15</v>
      </c>
      <c r="AF329" s="33"/>
    </row>
    <row r="330" spans="2:32" s="60" customFormat="1" hidden="1">
      <c r="B330" s="17" t="s">
        <v>86</v>
      </c>
      <c r="C330" s="33" t="str">
        <f>VLOOKUP(B330,[2]Sheet1!$A:$B,2,0)</f>
        <v>RCS DEVICE</v>
      </c>
      <c r="D330" s="90" t="s">
        <v>205</v>
      </c>
      <c r="E330" s="33" t="s">
        <v>206</v>
      </c>
      <c r="F330" s="33" t="s">
        <v>141</v>
      </c>
      <c r="G330" s="17" t="s">
        <v>86</v>
      </c>
      <c r="H330" s="99" t="s">
        <v>33</v>
      </c>
      <c r="I330" s="76">
        <v>2024</v>
      </c>
      <c r="J330" s="31">
        <v>10</v>
      </c>
      <c r="K330" s="42">
        <v>45603</v>
      </c>
      <c r="L330" s="80"/>
      <c r="M330" s="117">
        <v>9.7500000000000003E-2</v>
      </c>
      <c r="N330" s="117">
        <v>9.8000000000000004E-2</v>
      </c>
      <c r="O330" s="117">
        <v>5.0000000000000001E-4</v>
      </c>
      <c r="P330" s="117">
        <f t="shared" si="144"/>
        <v>0</v>
      </c>
      <c r="Q330" s="125">
        <v>1</v>
      </c>
      <c r="R330" s="117">
        <f t="shared" si="154"/>
        <v>9.7500000000000003E-2</v>
      </c>
      <c r="S330" s="132">
        <v>55000</v>
      </c>
      <c r="T330" s="85">
        <f t="shared" si="156"/>
        <v>4820732</v>
      </c>
      <c r="U330" s="161">
        <v>28000</v>
      </c>
      <c r="V330" s="161">
        <f t="shared" si="145"/>
        <v>25589.633999999998</v>
      </c>
      <c r="W330" s="33" t="s">
        <v>192</v>
      </c>
      <c r="X330" s="33"/>
      <c r="Y330" s="88">
        <v>0.1</v>
      </c>
      <c r="Z330" s="88" t="s">
        <v>193</v>
      </c>
      <c r="AA330" s="139"/>
      <c r="AB330" s="199"/>
      <c r="AC330" s="111">
        <f t="shared" si="146"/>
        <v>5390</v>
      </c>
      <c r="AD330" s="33"/>
      <c r="AE330" s="85">
        <f t="shared" si="147"/>
        <v>5.5</v>
      </c>
      <c r="AF330" s="33"/>
    </row>
    <row r="331" spans="2:32" s="60" customFormat="1" hidden="1">
      <c r="B331" s="17" t="s">
        <v>86</v>
      </c>
      <c r="C331" s="33" t="str">
        <f>VLOOKUP(B331,[2]Sheet1!$A:$B,2,0)</f>
        <v>RCS DEVICE</v>
      </c>
      <c r="D331" s="90" t="s">
        <v>205</v>
      </c>
      <c r="E331" s="33" t="s">
        <v>206</v>
      </c>
      <c r="F331" s="33" t="s">
        <v>141</v>
      </c>
      <c r="G331" s="17" t="s">
        <v>86</v>
      </c>
      <c r="H331" s="99" t="s">
        <v>33</v>
      </c>
      <c r="I331" s="76">
        <v>2024</v>
      </c>
      <c r="J331" s="31">
        <v>9</v>
      </c>
      <c r="K331" s="42">
        <v>45589</v>
      </c>
      <c r="L331" s="80"/>
      <c r="M331" s="117">
        <v>9.7500000000000003E-2</v>
      </c>
      <c r="N331" s="117">
        <v>9.8000000000000004E-2</v>
      </c>
      <c r="O331" s="117">
        <v>5.0000000000000001E-4</v>
      </c>
      <c r="P331" s="117">
        <f t="shared" si="144"/>
        <v>0</v>
      </c>
      <c r="Q331" s="125">
        <v>1</v>
      </c>
      <c r="R331" s="117">
        <f t="shared" si="154"/>
        <v>9.7500000000000003E-2</v>
      </c>
      <c r="S331" s="85">
        <v>146600</v>
      </c>
      <c r="T331" s="85">
        <f t="shared" si="156"/>
        <v>4765732</v>
      </c>
      <c r="U331" s="161">
        <v>28000</v>
      </c>
      <c r="V331" s="161">
        <f t="shared" si="145"/>
        <v>25617.133999999998</v>
      </c>
      <c r="W331" s="33" t="s">
        <v>192</v>
      </c>
      <c r="X331" s="33"/>
      <c r="Y331" s="88">
        <v>0.1</v>
      </c>
      <c r="Z331" s="88" t="s">
        <v>193</v>
      </c>
      <c r="AA331" s="139"/>
      <c r="AB331" s="199"/>
      <c r="AC331" s="111">
        <f t="shared" si="146"/>
        <v>14366.800000000001</v>
      </c>
      <c r="AD331" s="33"/>
      <c r="AE331" s="85">
        <f t="shared" si="147"/>
        <v>14.66</v>
      </c>
      <c r="AF331" s="33"/>
    </row>
    <row r="332" spans="2:32" s="60" customFormat="1" hidden="1">
      <c r="B332" s="17" t="s">
        <v>86</v>
      </c>
      <c r="C332" s="33" t="str">
        <f>VLOOKUP(B332,[2]Sheet1!$A:$B,2,0)</f>
        <v>RCS DEVICE</v>
      </c>
      <c r="D332" s="90" t="s">
        <v>205</v>
      </c>
      <c r="E332" s="33" t="s">
        <v>206</v>
      </c>
      <c r="F332" s="33" t="s">
        <v>141</v>
      </c>
      <c r="G332" s="17" t="s">
        <v>86</v>
      </c>
      <c r="H332" s="99" t="s">
        <v>33</v>
      </c>
      <c r="I332" s="76">
        <v>2024</v>
      </c>
      <c r="J332" s="31">
        <v>8</v>
      </c>
      <c r="K332" s="42">
        <v>45589</v>
      </c>
      <c r="L332" s="80"/>
      <c r="M332" s="117">
        <v>9.7500000000000003E-2</v>
      </c>
      <c r="N332" s="117">
        <v>9.8000000000000004E-2</v>
      </c>
      <c r="O332" s="117">
        <v>5.0000000000000001E-4</v>
      </c>
      <c r="P332" s="117">
        <f t="shared" si="144"/>
        <v>0</v>
      </c>
      <c r="Q332" s="125">
        <v>1</v>
      </c>
      <c r="R332" s="117">
        <f t="shared" si="154"/>
        <v>9.7500000000000003E-2</v>
      </c>
      <c r="S332" s="85">
        <v>91900</v>
      </c>
      <c r="T332" s="85">
        <f t="shared" si="156"/>
        <v>4619132</v>
      </c>
      <c r="U332" s="161">
        <v>28000</v>
      </c>
      <c r="V332" s="161">
        <f t="shared" si="145"/>
        <v>25690.434000000001</v>
      </c>
      <c r="W332" s="33" t="s">
        <v>192</v>
      </c>
      <c r="X332" s="33"/>
      <c r="Y332" s="88">
        <v>0.1</v>
      </c>
      <c r="Z332" s="88" t="s">
        <v>193</v>
      </c>
      <c r="AA332" s="139"/>
      <c r="AB332" s="199"/>
      <c r="AC332" s="111">
        <f t="shared" si="146"/>
        <v>9006.2000000000007</v>
      </c>
      <c r="AD332" s="33"/>
      <c r="AE332" s="85">
        <f t="shared" si="147"/>
        <v>9.19</v>
      </c>
      <c r="AF332" s="33"/>
    </row>
    <row r="333" spans="2:32" s="60" customFormat="1" hidden="1">
      <c r="B333" s="17" t="s">
        <v>86</v>
      </c>
      <c r="C333" s="33" t="str">
        <f>VLOOKUP(B333,[2]Sheet1!$A:$B,2,0)</f>
        <v>RCS DEVICE</v>
      </c>
      <c r="D333" s="90" t="s">
        <v>205</v>
      </c>
      <c r="E333" s="33" t="s">
        <v>206</v>
      </c>
      <c r="F333" s="33" t="s">
        <v>141</v>
      </c>
      <c r="G333" s="17" t="s">
        <v>86</v>
      </c>
      <c r="H333" s="99" t="s">
        <v>33</v>
      </c>
      <c r="I333" s="76">
        <v>2024</v>
      </c>
      <c r="J333" s="31">
        <v>7</v>
      </c>
      <c r="K333" s="42">
        <v>45589</v>
      </c>
      <c r="L333" s="80"/>
      <c r="M333" s="117">
        <v>9.7500000000000003E-2</v>
      </c>
      <c r="N333" s="117">
        <v>9.8000000000000004E-2</v>
      </c>
      <c r="O333" s="117">
        <v>5.0000000000000001E-4</v>
      </c>
      <c r="P333" s="117">
        <f t="shared" si="144"/>
        <v>0</v>
      </c>
      <c r="Q333" s="125">
        <v>1</v>
      </c>
      <c r="R333" s="117">
        <f t="shared" si="154"/>
        <v>9.7500000000000003E-2</v>
      </c>
      <c r="S333" s="85">
        <v>232100</v>
      </c>
      <c r="T333" s="85">
        <f t="shared" si="156"/>
        <v>4527232</v>
      </c>
      <c r="U333" s="161">
        <v>28000</v>
      </c>
      <c r="V333" s="161">
        <f t="shared" si="145"/>
        <v>25736.383999999998</v>
      </c>
      <c r="W333" s="33" t="s">
        <v>192</v>
      </c>
      <c r="X333" s="33"/>
      <c r="Y333" s="88">
        <v>0.1</v>
      </c>
      <c r="Z333" s="88" t="s">
        <v>193</v>
      </c>
      <c r="AA333" s="139"/>
      <c r="AB333" s="199"/>
      <c r="AC333" s="111">
        <f t="shared" si="146"/>
        <v>22745.8</v>
      </c>
      <c r="AD333" s="33"/>
      <c r="AE333" s="85">
        <f t="shared" si="147"/>
        <v>23.21</v>
      </c>
      <c r="AF333" s="33"/>
    </row>
    <row r="334" spans="2:32" s="60" customFormat="1" hidden="1">
      <c r="B334" s="17" t="s">
        <v>86</v>
      </c>
      <c r="C334" s="33" t="str">
        <f>VLOOKUP(B334,[2]Sheet1!$A:$B,2,0)</f>
        <v>RCS DEVICE</v>
      </c>
      <c r="D334" s="90" t="s">
        <v>205</v>
      </c>
      <c r="E334" s="33" t="s">
        <v>206</v>
      </c>
      <c r="F334" s="33" t="s">
        <v>141</v>
      </c>
      <c r="G334" s="17" t="s">
        <v>86</v>
      </c>
      <c r="H334" s="99" t="s">
        <v>33</v>
      </c>
      <c r="I334" s="76">
        <v>2024</v>
      </c>
      <c r="J334" s="31">
        <v>6</v>
      </c>
      <c r="K334" s="42">
        <v>45589</v>
      </c>
      <c r="L334" s="80"/>
      <c r="M334" s="117">
        <v>9.7500000000000003E-2</v>
      </c>
      <c r="N334" s="117">
        <v>9.8000000000000004E-2</v>
      </c>
      <c r="O334" s="117">
        <v>5.0000000000000001E-4</v>
      </c>
      <c r="P334" s="117">
        <f t="shared" si="144"/>
        <v>0</v>
      </c>
      <c r="Q334" s="125">
        <v>1</v>
      </c>
      <c r="R334" s="117">
        <f t="shared" si="154"/>
        <v>9.7500000000000003E-2</v>
      </c>
      <c r="S334" s="85">
        <v>196000</v>
      </c>
      <c r="T334" s="85">
        <f t="shared" si="156"/>
        <v>4295132</v>
      </c>
      <c r="U334" s="161">
        <v>28000</v>
      </c>
      <c r="V334" s="161">
        <f t="shared" si="145"/>
        <v>25852.434000000001</v>
      </c>
      <c r="W334" s="33" t="s">
        <v>192</v>
      </c>
      <c r="X334" s="33"/>
      <c r="Y334" s="88">
        <v>0.1</v>
      </c>
      <c r="Z334" s="88" t="s">
        <v>193</v>
      </c>
      <c r="AA334" s="139"/>
      <c r="AB334" s="199"/>
      <c r="AC334" s="111">
        <f t="shared" si="146"/>
        <v>19208</v>
      </c>
      <c r="AD334" s="33"/>
      <c r="AE334" s="85">
        <f t="shared" si="147"/>
        <v>19.600000000000001</v>
      </c>
      <c r="AF334" s="33"/>
    </row>
    <row r="335" spans="2:32" s="60" customFormat="1" hidden="1">
      <c r="B335" s="17" t="s">
        <v>86</v>
      </c>
      <c r="C335" s="33" t="str">
        <f>VLOOKUP(B335,[2]Sheet1!$A:$B,2,0)</f>
        <v>RCS DEVICE</v>
      </c>
      <c r="D335" s="90" t="s">
        <v>205</v>
      </c>
      <c r="E335" s="33" t="s">
        <v>206</v>
      </c>
      <c r="F335" s="33" t="s">
        <v>141</v>
      </c>
      <c r="G335" s="17" t="s">
        <v>86</v>
      </c>
      <c r="H335" s="99" t="s">
        <v>33</v>
      </c>
      <c r="I335" s="76">
        <v>2024</v>
      </c>
      <c r="J335" s="31">
        <v>5</v>
      </c>
      <c r="K335" s="42">
        <v>45589</v>
      </c>
      <c r="L335" s="80"/>
      <c r="M335" s="117">
        <v>9.7500000000000003E-2</v>
      </c>
      <c r="N335" s="117">
        <v>9.8000000000000004E-2</v>
      </c>
      <c r="O335" s="117">
        <v>5.0000000000000001E-4</v>
      </c>
      <c r="P335" s="117">
        <f t="shared" si="144"/>
        <v>0</v>
      </c>
      <c r="Q335" s="125">
        <v>1</v>
      </c>
      <c r="R335" s="117">
        <f t="shared" si="154"/>
        <v>9.7500000000000003E-2</v>
      </c>
      <c r="S335" s="85">
        <v>165500</v>
      </c>
      <c r="T335" s="85">
        <f t="shared" si="156"/>
        <v>4099132</v>
      </c>
      <c r="U335" s="161">
        <v>28000</v>
      </c>
      <c r="V335" s="161">
        <f t="shared" si="145"/>
        <v>25950.434000000001</v>
      </c>
      <c r="W335" s="33" t="s">
        <v>192</v>
      </c>
      <c r="X335" s="33"/>
      <c r="Y335" s="88">
        <v>0.1</v>
      </c>
      <c r="Z335" s="88" t="s">
        <v>193</v>
      </c>
      <c r="AA335" s="139"/>
      <c r="AB335" s="199"/>
      <c r="AC335" s="111">
        <f t="shared" si="146"/>
        <v>16219</v>
      </c>
      <c r="AD335" s="33"/>
      <c r="AE335" s="85">
        <f t="shared" si="147"/>
        <v>16.55</v>
      </c>
      <c r="AF335" s="33"/>
    </row>
    <row r="336" spans="2:32" s="60" customFormat="1" hidden="1">
      <c r="B336" s="17" t="s">
        <v>86</v>
      </c>
      <c r="C336" s="33" t="str">
        <f>VLOOKUP(B336,[2]Sheet1!$A:$B,2,0)</f>
        <v>RCS DEVICE</v>
      </c>
      <c r="D336" s="90" t="s">
        <v>205</v>
      </c>
      <c r="E336" s="33" t="s">
        <v>206</v>
      </c>
      <c r="F336" s="33" t="s">
        <v>141</v>
      </c>
      <c r="G336" s="17" t="s">
        <v>86</v>
      </c>
      <c r="H336" s="99" t="s">
        <v>33</v>
      </c>
      <c r="I336" s="76">
        <v>2024</v>
      </c>
      <c r="J336" s="31">
        <v>4</v>
      </c>
      <c r="K336" s="42">
        <v>45589</v>
      </c>
      <c r="L336" s="80"/>
      <c r="M336" s="117">
        <v>9.7500000000000003E-2</v>
      </c>
      <c r="N336" s="117">
        <v>9.8000000000000004E-2</v>
      </c>
      <c r="O336" s="117">
        <v>5.0000000000000001E-4</v>
      </c>
      <c r="P336" s="117">
        <f t="shared" si="144"/>
        <v>0</v>
      </c>
      <c r="Q336" s="125">
        <v>1</v>
      </c>
      <c r="R336" s="117">
        <f t="shared" si="154"/>
        <v>9.7500000000000003E-2</v>
      </c>
      <c r="S336" s="85">
        <v>444000</v>
      </c>
      <c r="T336" s="85">
        <f t="shared" si="156"/>
        <v>3933632</v>
      </c>
      <c r="U336" s="161">
        <v>28000</v>
      </c>
      <c r="V336" s="161">
        <f t="shared" si="145"/>
        <v>26033.184000000001</v>
      </c>
      <c r="W336" s="33" t="s">
        <v>192</v>
      </c>
      <c r="X336" s="33"/>
      <c r="Y336" s="88">
        <v>0.1</v>
      </c>
      <c r="Z336" s="88" t="s">
        <v>193</v>
      </c>
      <c r="AA336" s="139"/>
      <c r="AB336" s="199"/>
      <c r="AC336" s="111">
        <f t="shared" si="146"/>
        <v>43512</v>
      </c>
      <c r="AD336" s="33"/>
      <c r="AE336" s="85">
        <f t="shared" si="147"/>
        <v>44.4</v>
      </c>
      <c r="AF336" s="33"/>
    </row>
    <row r="337" spans="2:32" s="60" customFormat="1" hidden="1">
      <c r="B337" s="17" t="s">
        <v>86</v>
      </c>
      <c r="C337" s="33" t="str">
        <f>VLOOKUP(B337,[2]Sheet1!$A:$B,2,0)</f>
        <v>RCS DEVICE</v>
      </c>
      <c r="D337" s="90" t="s">
        <v>205</v>
      </c>
      <c r="E337" s="33" t="s">
        <v>206</v>
      </c>
      <c r="F337" s="33" t="s">
        <v>141</v>
      </c>
      <c r="G337" s="17" t="s">
        <v>86</v>
      </c>
      <c r="H337" s="99" t="s">
        <v>33</v>
      </c>
      <c r="I337" s="76">
        <v>2024</v>
      </c>
      <c r="J337" s="31">
        <v>3</v>
      </c>
      <c r="K337" s="42">
        <v>45589</v>
      </c>
      <c r="L337" s="80"/>
      <c r="M337" s="117">
        <v>9.7500000000000003E-2</v>
      </c>
      <c r="N337" s="117">
        <v>9.8000000000000004E-2</v>
      </c>
      <c r="O337" s="117">
        <v>5.0000000000000001E-4</v>
      </c>
      <c r="P337" s="117">
        <f t="shared" si="144"/>
        <v>0</v>
      </c>
      <c r="Q337" s="125">
        <v>1</v>
      </c>
      <c r="R337" s="117">
        <f t="shared" si="154"/>
        <v>9.7500000000000003E-2</v>
      </c>
      <c r="S337" s="85">
        <v>274400</v>
      </c>
      <c r="T337" s="85">
        <f t="shared" si="156"/>
        <v>3489632</v>
      </c>
      <c r="U337" s="161">
        <v>28000</v>
      </c>
      <c r="V337" s="161">
        <f t="shared" si="145"/>
        <v>26255.184000000001</v>
      </c>
      <c r="W337" s="33" t="s">
        <v>192</v>
      </c>
      <c r="X337" s="33"/>
      <c r="Y337" s="88">
        <v>0.1</v>
      </c>
      <c r="Z337" s="88" t="s">
        <v>193</v>
      </c>
      <c r="AA337" s="139"/>
      <c r="AB337" s="199"/>
      <c r="AC337" s="111">
        <f t="shared" si="146"/>
        <v>26891.200000000001</v>
      </c>
      <c r="AD337" s="33"/>
      <c r="AE337" s="85">
        <f t="shared" si="147"/>
        <v>27.44</v>
      </c>
      <c r="AF337" s="33"/>
    </row>
    <row r="338" spans="2:32" s="60" customFormat="1" hidden="1">
      <c r="B338" s="17" t="s">
        <v>86</v>
      </c>
      <c r="C338" s="33" t="str">
        <f>VLOOKUP(B338,[2]Sheet1!$A:$B,2,0)</f>
        <v>RCS DEVICE</v>
      </c>
      <c r="D338" s="90" t="s">
        <v>205</v>
      </c>
      <c r="E338" s="33" t="s">
        <v>206</v>
      </c>
      <c r="F338" s="33" t="s">
        <v>141</v>
      </c>
      <c r="G338" s="17" t="s">
        <v>86</v>
      </c>
      <c r="H338" s="99" t="s">
        <v>33</v>
      </c>
      <c r="I338" s="76">
        <v>2024</v>
      </c>
      <c r="J338" s="31">
        <v>2</v>
      </c>
      <c r="K338" s="42">
        <v>45589</v>
      </c>
      <c r="L338" s="80"/>
      <c r="M338" s="117">
        <v>9.7500000000000003E-2</v>
      </c>
      <c r="N338" s="117">
        <v>9.8000000000000004E-2</v>
      </c>
      <c r="O338" s="117">
        <v>5.0000000000000001E-4</v>
      </c>
      <c r="P338" s="117">
        <f t="shared" si="144"/>
        <v>0</v>
      </c>
      <c r="Q338" s="125">
        <v>1</v>
      </c>
      <c r="R338" s="117">
        <f t="shared" si="154"/>
        <v>9.7500000000000003E-2</v>
      </c>
      <c r="S338" s="85">
        <v>169500</v>
      </c>
      <c r="T338" s="85">
        <f t="shared" si="156"/>
        <v>3215232</v>
      </c>
      <c r="U338" s="161">
        <v>28000</v>
      </c>
      <c r="V338" s="161">
        <f t="shared" si="145"/>
        <v>26392.383999999998</v>
      </c>
      <c r="W338" s="33" t="s">
        <v>192</v>
      </c>
      <c r="X338" s="33"/>
      <c r="Y338" s="88">
        <v>0.1</v>
      </c>
      <c r="Z338" s="88" t="s">
        <v>193</v>
      </c>
      <c r="AA338" s="139"/>
      <c r="AB338" s="199"/>
      <c r="AC338" s="111">
        <f t="shared" si="146"/>
        <v>16611</v>
      </c>
      <c r="AD338" s="33"/>
      <c r="AE338" s="85">
        <f t="shared" si="147"/>
        <v>16.95</v>
      </c>
      <c r="AF338" s="33"/>
    </row>
    <row r="339" spans="2:32" s="60" customFormat="1" hidden="1">
      <c r="B339" s="17" t="s">
        <v>86</v>
      </c>
      <c r="C339" s="33" t="str">
        <f>VLOOKUP(B339,[2]Sheet1!$A:$B,2,0)</f>
        <v>RCS DEVICE</v>
      </c>
      <c r="D339" s="90" t="s">
        <v>205</v>
      </c>
      <c r="E339" s="33" t="s">
        <v>206</v>
      </c>
      <c r="F339" s="33" t="s">
        <v>141</v>
      </c>
      <c r="G339" s="17" t="s">
        <v>86</v>
      </c>
      <c r="H339" s="99" t="s">
        <v>33</v>
      </c>
      <c r="I339" s="76">
        <v>2024</v>
      </c>
      <c r="J339" s="31">
        <v>1</v>
      </c>
      <c r="K339" s="42">
        <v>45589</v>
      </c>
      <c r="L339" s="80"/>
      <c r="M339" s="117">
        <v>9.7500000000000003E-2</v>
      </c>
      <c r="N339" s="117">
        <v>9.8000000000000004E-2</v>
      </c>
      <c r="O339" s="117">
        <v>5.0000000000000001E-4</v>
      </c>
      <c r="P339" s="117">
        <f t="shared" si="144"/>
        <v>0</v>
      </c>
      <c r="Q339" s="125">
        <v>1</v>
      </c>
      <c r="R339" s="117">
        <f t="shared" si="154"/>
        <v>9.7500000000000003E-2</v>
      </c>
      <c r="S339" s="85">
        <v>208300</v>
      </c>
      <c r="T339" s="85">
        <f t="shared" si="156"/>
        <v>3045732</v>
      </c>
      <c r="U339" s="161">
        <v>28000</v>
      </c>
      <c r="V339" s="161">
        <f t="shared" si="145"/>
        <v>26477.133999999998</v>
      </c>
      <c r="W339" s="33" t="s">
        <v>192</v>
      </c>
      <c r="X339" s="33"/>
      <c r="Y339" s="88">
        <v>0.1</v>
      </c>
      <c r="Z339" s="88" t="s">
        <v>193</v>
      </c>
      <c r="AA339" s="139"/>
      <c r="AB339" s="199"/>
      <c r="AC339" s="111">
        <f t="shared" si="146"/>
        <v>20413.400000000001</v>
      </c>
      <c r="AD339" s="33"/>
      <c r="AE339" s="85">
        <f t="shared" si="147"/>
        <v>20.83</v>
      </c>
      <c r="AF339" s="33"/>
    </row>
    <row r="340" spans="2:32" s="60" customFormat="1" hidden="1">
      <c r="B340" s="17" t="s">
        <v>86</v>
      </c>
      <c r="C340" s="33" t="str">
        <f>VLOOKUP(B340,[2]Sheet1!$A:$B,2,0)</f>
        <v>RCS DEVICE</v>
      </c>
      <c r="D340" s="90" t="s">
        <v>205</v>
      </c>
      <c r="E340" s="33" t="s">
        <v>206</v>
      </c>
      <c r="F340" s="33" t="s">
        <v>141</v>
      </c>
      <c r="G340" s="17" t="s">
        <v>86</v>
      </c>
      <c r="H340" s="99" t="s">
        <v>33</v>
      </c>
      <c r="I340" s="76">
        <v>2023</v>
      </c>
      <c r="J340" s="31">
        <v>12</v>
      </c>
      <c r="K340" s="42">
        <v>45589</v>
      </c>
      <c r="L340" s="80"/>
      <c r="M340" s="117">
        <v>9.7500000000000003E-2</v>
      </c>
      <c r="N340" s="117">
        <v>9.8000000000000004E-2</v>
      </c>
      <c r="O340" s="117">
        <v>5.0000000000000001E-4</v>
      </c>
      <c r="P340" s="117">
        <f t="shared" si="144"/>
        <v>0</v>
      </c>
      <c r="Q340" s="125">
        <v>1</v>
      </c>
      <c r="R340" s="117">
        <f t="shared" si="154"/>
        <v>9.7500000000000003E-2</v>
      </c>
      <c r="S340" s="85">
        <v>211000</v>
      </c>
      <c r="T340" s="85">
        <f t="shared" si="156"/>
        <v>2837432</v>
      </c>
      <c r="U340" s="161">
        <v>28000</v>
      </c>
      <c r="V340" s="161">
        <f t="shared" si="145"/>
        <v>26581.284</v>
      </c>
      <c r="W340" s="33" t="s">
        <v>192</v>
      </c>
      <c r="X340" s="33"/>
      <c r="Y340" s="88">
        <v>0.1</v>
      </c>
      <c r="Z340" s="88" t="s">
        <v>193</v>
      </c>
      <c r="AA340" s="139"/>
      <c r="AB340" s="199"/>
      <c r="AC340" s="111">
        <f t="shared" si="146"/>
        <v>20678</v>
      </c>
      <c r="AD340" s="33"/>
      <c r="AE340" s="85">
        <f t="shared" si="147"/>
        <v>21.1</v>
      </c>
      <c r="AF340" s="33"/>
    </row>
    <row r="341" spans="2:32" s="60" customFormat="1" hidden="1">
      <c r="B341" s="17" t="s">
        <v>86</v>
      </c>
      <c r="C341" s="33" t="str">
        <f>VLOOKUP(B341,[2]Sheet1!$A:$B,2,0)</f>
        <v>RCS DEVICE</v>
      </c>
      <c r="D341" s="90" t="s">
        <v>205</v>
      </c>
      <c r="E341" s="33" t="s">
        <v>206</v>
      </c>
      <c r="F341" s="33" t="s">
        <v>141</v>
      </c>
      <c r="G341" s="17" t="s">
        <v>86</v>
      </c>
      <c r="H341" s="99" t="s">
        <v>33</v>
      </c>
      <c r="I341" s="76">
        <v>2023</v>
      </c>
      <c r="J341" s="31">
        <v>11</v>
      </c>
      <c r="K341" s="42">
        <v>45589</v>
      </c>
      <c r="L341" s="80"/>
      <c r="M341" s="117">
        <v>9.7500000000000003E-2</v>
      </c>
      <c r="N341" s="117">
        <v>9.8000000000000004E-2</v>
      </c>
      <c r="O341" s="117">
        <v>5.0000000000000001E-4</v>
      </c>
      <c r="P341" s="117">
        <f t="shared" si="144"/>
        <v>0</v>
      </c>
      <c r="Q341" s="125">
        <v>1</v>
      </c>
      <c r="R341" s="117">
        <f t="shared" si="154"/>
        <v>9.7500000000000003E-2</v>
      </c>
      <c r="S341" s="85">
        <v>272500</v>
      </c>
      <c r="T341" s="85">
        <f t="shared" si="156"/>
        <v>2626432</v>
      </c>
      <c r="U341" s="161">
        <v>28000</v>
      </c>
      <c r="V341" s="161">
        <f t="shared" si="145"/>
        <v>26686.784</v>
      </c>
      <c r="W341" s="33" t="s">
        <v>192</v>
      </c>
      <c r="X341" s="33"/>
      <c r="Y341" s="88">
        <v>0.1</v>
      </c>
      <c r="Z341" s="88" t="s">
        <v>193</v>
      </c>
      <c r="AA341" s="139"/>
      <c r="AB341" s="199"/>
      <c r="AC341" s="111">
        <f t="shared" si="146"/>
        <v>26705</v>
      </c>
      <c r="AD341" s="33"/>
      <c r="AE341" s="85">
        <f t="shared" si="147"/>
        <v>27.25</v>
      </c>
      <c r="AF341" s="33"/>
    </row>
    <row r="342" spans="2:32" s="60" customFormat="1" hidden="1">
      <c r="B342" s="17" t="s">
        <v>86</v>
      </c>
      <c r="C342" s="33" t="str">
        <f>VLOOKUP(B342,[2]Sheet1!$A:$B,2,0)</f>
        <v>RCS DEVICE</v>
      </c>
      <c r="D342" s="90" t="s">
        <v>205</v>
      </c>
      <c r="E342" s="33" t="s">
        <v>206</v>
      </c>
      <c r="F342" s="33" t="s">
        <v>141</v>
      </c>
      <c r="G342" s="17" t="s">
        <v>86</v>
      </c>
      <c r="H342" s="99" t="s">
        <v>33</v>
      </c>
      <c r="I342" s="76">
        <v>2023</v>
      </c>
      <c r="J342" s="31">
        <v>10</v>
      </c>
      <c r="K342" s="42">
        <v>45589</v>
      </c>
      <c r="L342" s="80"/>
      <c r="M342" s="117">
        <v>9.7500000000000003E-2</v>
      </c>
      <c r="N342" s="117">
        <v>9.8000000000000004E-2</v>
      </c>
      <c r="O342" s="117">
        <v>5.0000000000000001E-4</v>
      </c>
      <c r="P342" s="117">
        <f t="shared" si="144"/>
        <v>0</v>
      </c>
      <c r="Q342" s="125">
        <v>1</v>
      </c>
      <c r="R342" s="117">
        <f t="shared" si="154"/>
        <v>9.7500000000000003E-2</v>
      </c>
      <c r="S342" s="85">
        <v>210300</v>
      </c>
      <c r="T342" s="85">
        <f t="shared" si="156"/>
        <v>2353932</v>
      </c>
      <c r="U342" s="161">
        <v>28000</v>
      </c>
      <c r="V342" s="161">
        <f t="shared" si="145"/>
        <v>26823.034</v>
      </c>
      <c r="W342" s="33" t="s">
        <v>192</v>
      </c>
      <c r="X342" s="33"/>
      <c r="Y342" s="88">
        <v>0.1</v>
      </c>
      <c r="Z342" s="88" t="s">
        <v>193</v>
      </c>
      <c r="AA342" s="139"/>
      <c r="AB342" s="199"/>
      <c r="AC342" s="111">
        <f t="shared" si="146"/>
        <v>20609.400000000001</v>
      </c>
      <c r="AD342" s="33"/>
      <c r="AE342" s="85">
        <f t="shared" si="147"/>
        <v>21.03</v>
      </c>
      <c r="AF342" s="33"/>
    </row>
    <row r="343" spans="2:32" s="60" customFormat="1" hidden="1">
      <c r="B343" s="17" t="s">
        <v>86</v>
      </c>
      <c r="C343" s="33" t="str">
        <f>VLOOKUP(B343,[2]Sheet1!$A:$B,2,0)</f>
        <v>RCS DEVICE</v>
      </c>
      <c r="D343" s="90" t="s">
        <v>205</v>
      </c>
      <c r="E343" s="33" t="s">
        <v>206</v>
      </c>
      <c r="F343" s="33" t="s">
        <v>141</v>
      </c>
      <c r="G343" s="17" t="s">
        <v>86</v>
      </c>
      <c r="H343" s="99" t="s">
        <v>33</v>
      </c>
      <c r="I343" s="76">
        <v>2023</v>
      </c>
      <c r="J343" s="31">
        <v>9</v>
      </c>
      <c r="K343" s="42">
        <v>45589</v>
      </c>
      <c r="L343" s="80"/>
      <c r="M343" s="117">
        <v>9.7500000000000003E-2</v>
      </c>
      <c r="N343" s="117">
        <v>9.8000000000000004E-2</v>
      </c>
      <c r="O343" s="117">
        <v>5.0000000000000001E-4</v>
      </c>
      <c r="P343" s="117">
        <f t="shared" si="144"/>
        <v>0</v>
      </c>
      <c r="Q343" s="125">
        <v>1</v>
      </c>
      <c r="R343" s="117">
        <f t="shared" si="154"/>
        <v>9.7500000000000003E-2</v>
      </c>
      <c r="S343" s="85">
        <v>94500</v>
      </c>
      <c r="T343" s="85">
        <f t="shared" si="156"/>
        <v>2143632</v>
      </c>
      <c r="U343" s="161">
        <v>28000</v>
      </c>
      <c r="V343" s="161">
        <f t="shared" si="145"/>
        <v>26928.184000000001</v>
      </c>
      <c r="W343" s="33" t="s">
        <v>192</v>
      </c>
      <c r="X343" s="33"/>
      <c r="Y343" s="88">
        <v>0.1</v>
      </c>
      <c r="Z343" s="88" t="s">
        <v>193</v>
      </c>
      <c r="AA343" s="139"/>
      <c r="AB343" s="199"/>
      <c r="AC343" s="111">
        <f t="shared" si="146"/>
        <v>9261</v>
      </c>
      <c r="AD343" s="33"/>
      <c r="AE343" s="85">
        <f t="shared" si="147"/>
        <v>9.4499999999999993</v>
      </c>
      <c r="AF343" s="33"/>
    </row>
    <row r="344" spans="2:32" s="60" customFormat="1" hidden="1">
      <c r="B344" s="17" t="s">
        <v>86</v>
      </c>
      <c r="C344" s="33" t="str">
        <f>VLOOKUP(B344,[2]Sheet1!$A:$B,2,0)</f>
        <v>RCS DEVICE</v>
      </c>
      <c r="D344" s="90" t="s">
        <v>205</v>
      </c>
      <c r="E344" s="33" t="s">
        <v>206</v>
      </c>
      <c r="F344" s="33" t="s">
        <v>141</v>
      </c>
      <c r="G344" s="17" t="s">
        <v>86</v>
      </c>
      <c r="H344" s="99" t="s">
        <v>33</v>
      </c>
      <c r="I344" s="76">
        <v>2023</v>
      </c>
      <c r="J344" s="31">
        <v>8</v>
      </c>
      <c r="K344" s="42">
        <v>45589</v>
      </c>
      <c r="L344" s="80"/>
      <c r="M344" s="117">
        <v>9.7500000000000003E-2</v>
      </c>
      <c r="N344" s="117">
        <v>9.8000000000000004E-2</v>
      </c>
      <c r="O344" s="117">
        <v>5.0000000000000001E-4</v>
      </c>
      <c r="P344" s="117">
        <f t="shared" si="144"/>
        <v>0</v>
      </c>
      <c r="Q344" s="125">
        <v>1</v>
      </c>
      <c r="R344" s="117">
        <f t="shared" si="154"/>
        <v>9.7500000000000003E-2</v>
      </c>
      <c r="S344" s="85">
        <v>507800</v>
      </c>
      <c r="T344" s="85">
        <f t="shared" si="156"/>
        <v>2049132</v>
      </c>
      <c r="U344" s="161">
        <v>28000</v>
      </c>
      <c r="V344" s="161">
        <f t="shared" si="145"/>
        <v>26975.434000000001</v>
      </c>
      <c r="W344" s="33" t="s">
        <v>192</v>
      </c>
      <c r="X344" s="33"/>
      <c r="Y344" s="88">
        <v>0.1</v>
      </c>
      <c r="Z344" s="88" t="s">
        <v>193</v>
      </c>
      <c r="AA344" s="139"/>
      <c r="AB344" s="199"/>
      <c r="AC344" s="111">
        <f t="shared" si="146"/>
        <v>49764.4</v>
      </c>
      <c r="AD344" s="33"/>
      <c r="AE344" s="85">
        <f t="shared" si="147"/>
        <v>50.78</v>
      </c>
      <c r="AF344" s="33"/>
    </row>
    <row r="345" spans="2:32" s="60" customFormat="1" hidden="1">
      <c r="B345" s="17" t="s">
        <v>86</v>
      </c>
      <c r="C345" s="33" t="str">
        <f>VLOOKUP(B345,[2]Sheet1!$A:$B,2,0)</f>
        <v>RCS DEVICE</v>
      </c>
      <c r="D345" s="90" t="s">
        <v>205</v>
      </c>
      <c r="E345" s="33" t="s">
        <v>206</v>
      </c>
      <c r="F345" s="33" t="s">
        <v>141</v>
      </c>
      <c r="G345" s="17" t="s">
        <v>86</v>
      </c>
      <c r="H345" s="99" t="s">
        <v>33</v>
      </c>
      <c r="I345" s="76">
        <v>2023</v>
      </c>
      <c r="J345" s="31">
        <v>7</v>
      </c>
      <c r="K345" s="42">
        <v>45589</v>
      </c>
      <c r="L345" s="80"/>
      <c r="M345" s="117">
        <v>9.7500000000000003E-2</v>
      </c>
      <c r="N345" s="117">
        <v>9.8000000000000004E-2</v>
      </c>
      <c r="O345" s="117">
        <v>5.0000000000000001E-4</v>
      </c>
      <c r="P345" s="117">
        <f t="shared" si="144"/>
        <v>0</v>
      </c>
      <c r="Q345" s="125">
        <v>1</v>
      </c>
      <c r="R345" s="117">
        <f t="shared" si="154"/>
        <v>9.7500000000000003E-2</v>
      </c>
      <c r="S345" s="85">
        <v>200000</v>
      </c>
      <c r="T345" s="85">
        <f t="shared" si="156"/>
        <v>1541332</v>
      </c>
      <c r="U345" s="161">
        <v>28000</v>
      </c>
      <c r="V345" s="161">
        <f t="shared" si="145"/>
        <v>27229.333999999999</v>
      </c>
      <c r="W345" s="33" t="s">
        <v>192</v>
      </c>
      <c r="X345" s="33"/>
      <c r="Y345" s="88">
        <v>0.1</v>
      </c>
      <c r="Z345" s="88" t="s">
        <v>193</v>
      </c>
      <c r="AA345" s="139"/>
      <c r="AB345" s="199"/>
      <c r="AC345" s="111">
        <f t="shared" si="146"/>
        <v>19600</v>
      </c>
      <c r="AD345" s="33"/>
      <c r="AE345" s="85">
        <f t="shared" si="147"/>
        <v>20</v>
      </c>
      <c r="AF345" s="33"/>
    </row>
    <row r="346" spans="2:32" s="60" customFormat="1" hidden="1">
      <c r="B346" s="17" t="s">
        <v>86</v>
      </c>
      <c r="C346" s="33" t="str">
        <f>VLOOKUP(B346,[2]Sheet1!$A:$B,2,0)</f>
        <v>RCS DEVICE</v>
      </c>
      <c r="D346" s="90" t="s">
        <v>205</v>
      </c>
      <c r="E346" s="33" t="s">
        <v>206</v>
      </c>
      <c r="F346" s="33" t="s">
        <v>141</v>
      </c>
      <c r="G346" s="17" t="s">
        <v>86</v>
      </c>
      <c r="H346" s="99" t="s">
        <v>33</v>
      </c>
      <c r="I346" s="76">
        <v>2023</v>
      </c>
      <c r="J346" s="31">
        <v>6</v>
      </c>
      <c r="K346" s="42">
        <v>45589</v>
      </c>
      <c r="L346" s="80"/>
      <c r="M346" s="117">
        <v>9.7500000000000003E-2</v>
      </c>
      <c r="N346" s="117">
        <v>9.8000000000000004E-2</v>
      </c>
      <c r="O346" s="117">
        <v>5.0000000000000001E-4</v>
      </c>
      <c r="P346" s="117">
        <f t="shared" si="144"/>
        <v>0</v>
      </c>
      <c r="Q346" s="125">
        <v>1</v>
      </c>
      <c r="R346" s="117">
        <f t="shared" si="154"/>
        <v>9.7500000000000003E-2</v>
      </c>
      <c r="S346" s="85">
        <v>257610</v>
      </c>
      <c r="T346" s="85">
        <f t="shared" si="156"/>
        <v>1341332</v>
      </c>
      <c r="U346" s="161">
        <v>28000</v>
      </c>
      <c r="V346" s="161">
        <f t="shared" si="145"/>
        <v>27329.333999999999</v>
      </c>
      <c r="W346" s="33" t="s">
        <v>192</v>
      </c>
      <c r="X346" s="33"/>
      <c r="Y346" s="88">
        <v>0.1</v>
      </c>
      <c r="Z346" s="88" t="s">
        <v>193</v>
      </c>
      <c r="AA346" s="139"/>
      <c r="AB346" s="199"/>
      <c r="AC346" s="111">
        <f t="shared" si="146"/>
        <v>25245.780000000002</v>
      </c>
      <c r="AD346" s="33"/>
      <c r="AE346" s="85">
        <f t="shared" si="147"/>
        <v>25.760999999999999</v>
      </c>
      <c r="AF346" s="33"/>
    </row>
    <row r="347" spans="2:32" s="60" customFormat="1" hidden="1">
      <c r="B347" s="17" t="s">
        <v>86</v>
      </c>
      <c r="C347" s="33" t="str">
        <f>VLOOKUP(B347,[2]Sheet1!$A:$B,2,0)</f>
        <v>RCS DEVICE</v>
      </c>
      <c r="D347" s="90" t="s">
        <v>205</v>
      </c>
      <c r="E347" s="33" t="s">
        <v>206</v>
      </c>
      <c r="F347" s="33" t="s">
        <v>141</v>
      </c>
      <c r="G347" s="17" t="s">
        <v>86</v>
      </c>
      <c r="H347" s="99" t="s">
        <v>33</v>
      </c>
      <c r="I347" s="76">
        <v>2023</v>
      </c>
      <c r="J347" s="31">
        <v>5</v>
      </c>
      <c r="K347" s="42">
        <v>45589</v>
      </c>
      <c r="L347" s="80"/>
      <c r="M347" s="117">
        <v>9.7500000000000003E-2</v>
      </c>
      <c r="N347" s="117">
        <v>9.8000000000000004E-2</v>
      </c>
      <c r="O347" s="117">
        <v>5.0000000000000001E-4</v>
      </c>
      <c r="P347" s="117">
        <f t="shared" si="144"/>
        <v>0</v>
      </c>
      <c r="Q347" s="125">
        <v>1</v>
      </c>
      <c r="R347" s="117">
        <f t="shared" si="154"/>
        <v>9.7500000000000003E-2</v>
      </c>
      <c r="S347" s="85">
        <v>242606</v>
      </c>
      <c r="T347" s="85">
        <f t="shared" si="156"/>
        <v>1083722</v>
      </c>
      <c r="U347" s="161">
        <v>28000</v>
      </c>
      <c r="V347" s="161">
        <f t="shared" si="145"/>
        <v>27458.138999999999</v>
      </c>
      <c r="W347" s="33" t="s">
        <v>192</v>
      </c>
      <c r="X347" s="33"/>
      <c r="Y347" s="88">
        <v>0.1</v>
      </c>
      <c r="Z347" s="88" t="s">
        <v>193</v>
      </c>
      <c r="AA347" s="139"/>
      <c r="AB347" s="199"/>
      <c r="AC347" s="111">
        <f t="shared" si="146"/>
        <v>23775.388000000003</v>
      </c>
      <c r="AD347" s="33"/>
      <c r="AE347" s="85">
        <f t="shared" si="147"/>
        <v>24.260600000000004</v>
      </c>
      <c r="AF347" s="33"/>
    </row>
    <row r="348" spans="2:32" s="60" customFormat="1" hidden="1">
      <c r="B348" s="17" t="s">
        <v>86</v>
      </c>
      <c r="C348" s="33" t="str">
        <f>VLOOKUP(B348,[2]Sheet1!$A:$B,2,0)</f>
        <v>RCS DEVICE</v>
      </c>
      <c r="D348" s="90" t="s">
        <v>205</v>
      </c>
      <c r="E348" s="33" t="s">
        <v>206</v>
      </c>
      <c r="F348" s="33" t="s">
        <v>141</v>
      </c>
      <c r="G348" s="17" t="s">
        <v>86</v>
      </c>
      <c r="H348" s="99" t="s">
        <v>33</v>
      </c>
      <c r="I348" s="76">
        <v>2023</v>
      </c>
      <c r="J348" s="31">
        <v>4</v>
      </c>
      <c r="K348" s="42">
        <v>45589</v>
      </c>
      <c r="L348" s="80"/>
      <c r="M348" s="117">
        <v>9.7500000000000003E-2</v>
      </c>
      <c r="N348" s="117">
        <v>9.8000000000000004E-2</v>
      </c>
      <c r="O348" s="117">
        <v>5.0000000000000001E-4</v>
      </c>
      <c r="P348" s="117">
        <f t="shared" si="144"/>
        <v>0</v>
      </c>
      <c r="Q348" s="125">
        <v>1</v>
      </c>
      <c r="R348" s="117">
        <f t="shared" si="154"/>
        <v>9.7500000000000003E-2</v>
      </c>
      <c r="S348" s="85">
        <v>407991</v>
      </c>
      <c r="T348" s="85">
        <f t="shared" si="156"/>
        <v>841116</v>
      </c>
      <c r="U348" s="161">
        <v>28000</v>
      </c>
      <c r="V348" s="161">
        <f t="shared" si="145"/>
        <v>27579.441999999999</v>
      </c>
      <c r="W348" s="33" t="s">
        <v>192</v>
      </c>
      <c r="X348" s="33"/>
      <c r="Y348" s="88">
        <v>0.1</v>
      </c>
      <c r="Z348" s="88" t="s">
        <v>193</v>
      </c>
      <c r="AA348" s="139"/>
      <c r="AB348" s="199"/>
      <c r="AC348" s="111">
        <f t="shared" si="146"/>
        <v>39983.118000000002</v>
      </c>
      <c r="AD348" s="33"/>
      <c r="AE348" s="85">
        <f t="shared" si="147"/>
        <v>40.799100000000003</v>
      </c>
      <c r="AF348" s="33"/>
    </row>
    <row r="349" spans="2:32" s="60" customFormat="1" hidden="1">
      <c r="B349" s="17" t="s">
        <v>86</v>
      </c>
      <c r="C349" s="33" t="str">
        <f>VLOOKUP(B349,[2]Sheet1!$A:$B,2,0)</f>
        <v>RCS DEVICE</v>
      </c>
      <c r="D349" s="90" t="s">
        <v>205</v>
      </c>
      <c r="E349" s="33" t="s">
        <v>206</v>
      </c>
      <c r="F349" s="33" t="s">
        <v>141</v>
      </c>
      <c r="G349" s="17" t="s">
        <v>86</v>
      </c>
      <c r="H349" s="99" t="s">
        <v>33</v>
      </c>
      <c r="I349" s="76">
        <v>2023</v>
      </c>
      <c r="J349" s="31">
        <v>3</v>
      </c>
      <c r="K349" s="42">
        <v>45589</v>
      </c>
      <c r="L349" s="80"/>
      <c r="M349" s="117">
        <v>9.7500000000000003E-2</v>
      </c>
      <c r="N349" s="117">
        <v>9.8000000000000004E-2</v>
      </c>
      <c r="O349" s="117">
        <v>5.0000000000000001E-4</v>
      </c>
      <c r="P349" s="117">
        <f t="shared" si="144"/>
        <v>0</v>
      </c>
      <c r="Q349" s="125">
        <v>1</v>
      </c>
      <c r="R349" s="117">
        <f t="shared" si="154"/>
        <v>9.7500000000000003E-2</v>
      </c>
      <c r="S349" s="85">
        <v>283125</v>
      </c>
      <c r="T349" s="85">
        <f t="shared" si="156"/>
        <v>433125</v>
      </c>
      <c r="U349" s="161">
        <v>28000</v>
      </c>
      <c r="V349" s="161">
        <f t="shared" si="145"/>
        <v>27783.4375</v>
      </c>
      <c r="W349" s="33" t="s">
        <v>192</v>
      </c>
      <c r="X349" s="33"/>
      <c r="Y349" s="88">
        <v>0.1</v>
      </c>
      <c r="Z349" s="88" t="s">
        <v>193</v>
      </c>
      <c r="AA349" s="139"/>
      <c r="AB349" s="199"/>
      <c r="AC349" s="111">
        <f t="shared" si="146"/>
        <v>27746.25</v>
      </c>
      <c r="AD349" s="33"/>
      <c r="AE349" s="85">
        <f t="shared" si="147"/>
        <v>28.3125</v>
      </c>
      <c r="AF349" s="33"/>
    </row>
    <row r="350" spans="2:32" s="60" customFormat="1" hidden="1">
      <c r="B350" s="17" t="s">
        <v>86</v>
      </c>
      <c r="C350" s="33" t="str">
        <f>VLOOKUP(B350,[2]Sheet1!$A:$B,2,0)</f>
        <v>RCS DEVICE</v>
      </c>
      <c r="D350" s="90" t="s">
        <v>205</v>
      </c>
      <c r="E350" s="33" t="s">
        <v>206</v>
      </c>
      <c r="F350" s="33" t="s">
        <v>141</v>
      </c>
      <c r="G350" s="17" t="s">
        <v>86</v>
      </c>
      <c r="H350" s="99" t="s">
        <v>33</v>
      </c>
      <c r="I350" s="76">
        <v>2023</v>
      </c>
      <c r="J350" s="31">
        <v>2</v>
      </c>
      <c r="K350" s="42">
        <v>45589</v>
      </c>
      <c r="L350" s="80"/>
      <c r="M350" s="117">
        <v>9.7500000000000003E-2</v>
      </c>
      <c r="N350" s="117">
        <v>9.8000000000000004E-2</v>
      </c>
      <c r="O350" s="117">
        <v>5.0000000000000001E-4</v>
      </c>
      <c r="P350" s="117">
        <f t="shared" si="144"/>
        <v>0</v>
      </c>
      <c r="Q350" s="125">
        <v>1</v>
      </c>
      <c r="R350" s="117">
        <f t="shared" si="154"/>
        <v>9.7500000000000003E-2</v>
      </c>
      <c r="S350" s="85">
        <v>150000</v>
      </c>
      <c r="T350" s="85">
        <v>150000</v>
      </c>
      <c r="U350" s="161">
        <v>28000</v>
      </c>
      <c r="V350" s="161">
        <f t="shared" si="145"/>
        <v>27925</v>
      </c>
      <c r="W350" s="33" t="s">
        <v>192</v>
      </c>
      <c r="X350" s="33"/>
      <c r="Y350" s="88">
        <v>0.1</v>
      </c>
      <c r="Z350" s="88" t="s">
        <v>193</v>
      </c>
      <c r="AA350" s="139"/>
      <c r="AB350" s="199"/>
      <c r="AC350" s="111">
        <f t="shared" si="146"/>
        <v>14700</v>
      </c>
      <c r="AD350" s="33"/>
      <c r="AE350" s="85">
        <f t="shared" si="147"/>
        <v>15</v>
      </c>
      <c r="AF350" s="33"/>
    </row>
    <row r="351" spans="2:32" s="60" customFormat="1" hidden="1">
      <c r="B351" s="17" t="s">
        <v>86</v>
      </c>
      <c r="C351" s="33" t="str">
        <f>VLOOKUP(B351,[2]Sheet1!$A:$B,2,0)</f>
        <v>RCS DEVICE</v>
      </c>
      <c r="D351" s="90" t="s">
        <v>207</v>
      </c>
      <c r="E351" s="33" t="s">
        <v>208</v>
      </c>
      <c r="F351" s="33" t="s">
        <v>141</v>
      </c>
      <c r="G351" s="17" t="s">
        <v>86</v>
      </c>
      <c r="H351" s="99" t="s">
        <v>33</v>
      </c>
      <c r="I351" s="76">
        <v>2025</v>
      </c>
      <c r="J351" s="31">
        <v>2</v>
      </c>
      <c r="K351" s="42">
        <v>45726</v>
      </c>
      <c r="L351" s="80"/>
      <c r="M351" s="117">
        <v>0.14230000000000001</v>
      </c>
      <c r="N351" s="117">
        <v>0.14319999999999999</v>
      </c>
      <c r="O351" s="117">
        <v>8.9999999999999998E-4</v>
      </c>
      <c r="P351" s="117">
        <f t="shared" ref="P351" si="163">L351*O351</f>
        <v>0</v>
      </c>
      <c r="Q351" s="125">
        <v>1</v>
      </c>
      <c r="R351" s="117">
        <f t="shared" ref="R351" si="164">Q351*M351</f>
        <v>0.14230000000000001</v>
      </c>
      <c r="S351" s="85">
        <v>4000</v>
      </c>
      <c r="T351" s="85">
        <f t="shared" ref="T351:T372" si="165">S351+T352</f>
        <v>881041</v>
      </c>
      <c r="U351" s="161">
        <v>40000</v>
      </c>
      <c r="V351" s="161">
        <f t="shared" si="145"/>
        <v>39207.063099999999</v>
      </c>
      <c r="W351" s="33" t="s">
        <v>192</v>
      </c>
      <c r="X351" s="33"/>
      <c r="Y351" s="88">
        <v>0.18</v>
      </c>
      <c r="Z351" s="88" t="s">
        <v>193</v>
      </c>
      <c r="AA351" s="139"/>
      <c r="AB351" s="199"/>
      <c r="AC351" s="111">
        <f t="shared" ref="AC351" si="166">N351*S351</f>
        <v>572.79999999999995</v>
      </c>
      <c r="AD351" s="33"/>
      <c r="AE351" s="85">
        <f t="shared" ref="AE351" si="167">S351*Y351/1000</f>
        <v>0.72</v>
      </c>
      <c r="AF351" s="33"/>
    </row>
    <row r="352" spans="2:32" s="60" customFormat="1" hidden="1">
      <c r="B352" s="17" t="s">
        <v>86</v>
      </c>
      <c r="C352" s="33" t="str">
        <f>VLOOKUP(B352,[2]Sheet1!$A:$B,2,0)</f>
        <v>RCS DEVICE</v>
      </c>
      <c r="D352" s="90" t="s">
        <v>207</v>
      </c>
      <c r="E352" s="33" t="s">
        <v>208</v>
      </c>
      <c r="F352" s="33" t="s">
        <v>141</v>
      </c>
      <c r="G352" s="17" t="s">
        <v>86</v>
      </c>
      <c r="H352" s="99" t="s">
        <v>33</v>
      </c>
      <c r="I352" s="76">
        <v>2025</v>
      </c>
      <c r="J352" s="31">
        <v>1</v>
      </c>
      <c r="K352" s="42">
        <v>45698</v>
      </c>
      <c r="L352" s="80"/>
      <c r="M352" s="117">
        <v>0.14230000000000001</v>
      </c>
      <c r="N352" s="117">
        <v>0.14319999999999999</v>
      </c>
      <c r="O352" s="117">
        <v>8.9999999999999998E-4</v>
      </c>
      <c r="P352" s="117">
        <f t="shared" si="144"/>
        <v>0</v>
      </c>
      <c r="Q352" s="125">
        <v>1</v>
      </c>
      <c r="R352" s="117">
        <f t="shared" si="154"/>
        <v>0.14230000000000001</v>
      </c>
      <c r="S352" s="85">
        <v>21000</v>
      </c>
      <c r="T352" s="85">
        <f t="shared" si="165"/>
        <v>877041</v>
      </c>
      <c r="U352" s="161">
        <v>40000</v>
      </c>
      <c r="V352" s="161">
        <f t="shared" si="145"/>
        <v>39210.663099999998</v>
      </c>
      <c r="W352" s="33" t="s">
        <v>192</v>
      </c>
      <c r="X352" s="33"/>
      <c r="Y352" s="88">
        <v>0.18</v>
      </c>
      <c r="Z352" s="88" t="s">
        <v>193</v>
      </c>
      <c r="AA352" s="139"/>
      <c r="AB352" s="199"/>
      <c r="AC352" s="111">
        <f t="shared" si="146"/>
        <v>3007.2</v>
      </c>
      <c r="AD352" s="33"/>
      <c r="AE352" s="85">
        <f t="shared" si="147"/>
        <v>3.78</v>
      </c>
      <c r="AF352" s="33"/>
    </row>
    <row r="353" spans="2:32" s="60" customFormat="1" hidden="1">
      <c r="B353" s="17" t="s">
        <v>86</v>
      </c>
      <c r="C353" s="33" t="str">
        <f>VLOOKUP(B353,[2]Sheet1!$A:$B,2,0)</f>
        <v>RCS DEVICE</v>
      </c>
      <c r="D353" s="90" t="s">
        <v>207</v>
      </c>
      <c r="E353" s="33" t="s">
        <v>208</v>
      </c>
      <c r="F353" s="33" t="s">
        <v>141</v>
      </c>
      <c r="G353" s="17" t="s">
        <v>86</v>
      </c>
      <c r="H353" s="99" t="s">
        <v>33</v>
      </c>
      <c r="I353" s="76">
        <v>2024</v>
      </c>
      <c r="J353" s="31">
        <v>12</v>
      </c>
      <c r="K353" s="42">
        <v>45666</v>
      </c>
      <c r="L353" s="80"/>
      <c r="M353" s="117">
        <v>0.14230000000000001</v>
      </c>
      <c r="N353" s="117">
        <v>0.14319999999999999</v>
      </c>
      <c r="O353" s="117">
        <v>8.9999999999999998E-4</v>
      </c>
      <c r="P353" s="117">
        <f t="shared" si="144"/>
        <v>0</v>
      </c>
      <c r="Q353" s="125">
        <v>1</v>
      </c>
      <c r="R353" s="117">
        <f t="shared" ref="R353" si="168">Q353*M353</f>
        <v>0.14230000000000001</v>
      </c>
      <c r="S353" s="85">
        <v>26000</v>
      </c>
      <c r="T353" s="85">
        <f t="shared" si="165"/>
        <v>856041</v>
      </c>
      <c r="U353" s="161">
        <v>40000</v>
      </c>
      <c r="V353" s="161">
        <f t="shared" si="145"/>
        <v>39229.563099999999</v>
      </c>
      <c r="W353" s="33" t="s">
        <v>192</v>
      </c>
      <c r="X353" s="33"/>
      <c r="Y353" s="88">
        <v>0.18</v>
      </c>
      <c r="Z353" s="88" t="s">
        <v>193</v>
      </c>
      <c r="AA353" s="139"/>
      <c r="AB353" s="199"/>
      <c r="AC353" s="111">
        <f t="shared" ref="AC353" si="169">N353*S353</f>
        <v>3723.2</v>
      </c>
      <c r="AD353" s="33"/>
      <c r="AE353" s="85">
        <f t="shared" ref="AE353" si="170">S353*Y353/1000</f>
        <v>4.68</v>
      </c>
      <c r="AF353" s="33"/>
    </row>
    <row r="354" spans="2:32" s="60" customFormat="1" hidden="1">
      <c r="B354" s="17" t="s">
        <v>86</v>
      </c>
      <c r="C354" s="33" t="str">
        <f>VLOOKUP(B354,[2]Sheet1!$A:$B,2,0)</f>
        <v>RCS DEVICE</v>
      </c>
      <c r="D354" s="90" t="s">
        <v>207</v>
      </c>
      <c r="E354" s="33" t="s">
        <v>208</v>
      </c>
      <c r="F354" s="33" t="s">
        <v>141</v>
      </c>
      <c r="G354" s="17" t="s">
        <v>86</v>
      </c>
      <c r="H354" s="99" t="s">
        <v>33</v>
      </c>
      <c r="I354" s="76">
        <v>2024</v>
      </c>
      <c r="J354" s="31">
        <v>11</v>
      </c>
      <c r="K354" s="42">
        <v>45636</v>
      </c>
      <c r="L354" s="80"/>
      <c r="M354" s="117">
        <v>0.14230000000000001</v>
      </c>
      <c r="N354" s="117">
        <v>0.14319999999999999</v>
      </c>
      <c r="O354" s="117">
        <v>8.9999999999999998E-4</v>
      </c>
      <c r="P354" s="117">
        <f t="shared" ref="P354" si="171">L354*O354</f>
        <v>0</v>
      </c>
      <c r="Q354" s="125">
        <v>1</v>
      </c>
      <c r="R354" s="117">
        <f t="shared" si="154"/>
        <v>0.14230000000000001</v>
      </c>
      <c r="S354" s="131">
        <v>10000</v>
      </c>
      <c r="T354" s="85">
        <f t="shared" si="165"/>
        <v>830041</v>
      </c>
      <c r="U354" s="161">
        <v>40000</v>
      </c>
      <c r="V354" s="161">
        <f t="shared" si="145"/>
        <v>39252.963100000001</v>
      </c>
      <c r="W354" s="33" t="s">
        <v>192</v>
      </c>
      <c r="X354" s="33"/>
      <c r="Y354" s="88">
        <v>0.18</v>
      </c>
      <c r="Z354" s="88" t="s">
        <v>193</v>
      </c>
      <c r="AA354" s="139"/>
      <c r="AB354" s="199"/>
      <c r="AC354" s="111">
        <f t="shared" si="146"/>
        <v>1432</v>
      </c>
      <c r="AD354" s="33"/>
      <c r="AE354" s="85">
        <f t="shared" si="147"/>
        <v>1.8</v>
      </c>
      <c r="AF354" s="33"/>
    </row>
    <row r="355" spans="2:32" s="60" customFormat="1" hidden="1">
      <c r="B355" s="17" t="s">
        <v>86</v>
      </c>
      <c r="C355" s="33" t="str">
        <f>VLOOKUP(B355,[2]Sheet1!$A:$B,2,0)</f>
        <v>RCS DEVICE</v>
      </c>
      <c r="D355" s="90" t="s">
        <v>207</v>
      </c>
      <c r="E355" s="33" t="s">
        <v>208</v>
      </c>
      <c r="F355" s="33" t="s">
        <v>141</v>
      </c>
      <c r="G355" s="17" t="s">
        <v>86</v>
      </c>
      <c r="H355" s="99" t="s">
        <v>33</v>
      </c>
      <c r="I355" s="76">
        <v>2024</v>
      </c>
      <c r="J355" s="31">
        <v>10</v>
      </c>
      <c r="K355" s="42">
        <v>45603</v>
      </c>
      <c r="L355" s="80"/>
      <c r="M355" s="117">
        <v>0.14230000000000001</v>
      </c>
      <c r="N355" s="117">
        <v>0.14319999999999999</v>
      </c>
      <c r="O355" s="117">
        <v>8.9999999999999998E-4</v>
      </c>
      <c r="P355" s="117">
        <f t="shared" si="144"/>
        <v>0</v>
      </c>
      <c r="Q355" s="125">
        <v>1</v>
      </c>
      <c r="R355" s="117">
        <f t="shared" si="154"/>
        <v>0.14230000000000001</v>
      </c>
      <c r="S355" s="85">
        <v>0</v>
      </c>
      <c r="T355" s="85">
        <f t="shared" si="165"/>
        <v>820041</v>
      </c>
      <c r="U355" s="161">
        <v>40000</v>
      </c>
      <c r="V355" s="161">
        <f t="shared" si="145"/>
        <v>39261.963100000001</v>
      </c>
      <c r="W355" s="33" t="s">
        <v>192</v>
      </c>
      <c r="X355" s="33"/>
      <c r="Y355" s="88">
        <v>0.18</v>
      </c>
      <c r="Z355" s="88" t="s">
        <v>193</v>
      </c>
      <c r="AA355" s="139"/>
      <c r="AB355" s="199"/>
      <c r="AC355" s="111">
        <f t="shared" si="146"/>
        <v>0</v>
      </c>
      <c r="AD355" s="33"/>
      <c r="AE355" s="85">
        <f t="shared" si="147"/>
        <v>0</v>
      </c>
      <c r="AF355" s="33"/>
    </row>
    <row r="356" spans="2:32" s="60" customFormat="1" hidden="1">
      <c r="B356" s="17" t="s">
        <v>86</v>
      </c>
      <c r="C356" s="33" t="str">
        <f>VLOOKUP(B356,[2]Sheet1!$A:$B,2,0)</f>
        <v>RCS DEVICE</v>
      </c>
      <c r="D356" s="90" t="s">
        <v>207</v>
      </c>
      <c r="E356" s="33" t="s">
        <v>208</v>
      </c>
      <c r="F356" s="33" t="s">
        <v>141</v>
      </c>
      <c r="G356" s="17" t="s">
        <v>86</v>
      </c>
      <c r="H356" s="99" t="s">
        <v>33</v>
      </c>
      <c r="I356" s="76">
        <v>2024</v>
      </c>
      <c r="J356" s="31">
        <v>9</v>
      </c>
      <c r="K356" s="42">
        <v>45589</v>
      </c>
      <c r="L356" s="80"/>
      <c r="M356" s="117">
        <v>0.14230000000000001</v>
      </c>
      <c r="N356" s="117">
        <v>0.14319999999999999</v>
      </c>
      <c r="O356" s="117">
        <v>8.9999999999999998E-4</v>
      </c>
      <c r="P356" s="117">
        <f t="shared" si="144"/>
        <v>0</v>
      </c>
      <c r="Q356" s="125">
        <v>1</v>
      </c>
      <c r="R356" s="117">
        <f t="shared" si="154"/>
        <v>0.14230000000000001</v>
      </c>
      <c r="S356" s="85">
        <v>17700</v>
      </c>
      <c r="T356" s="85">
        <f t="shared" si="165"/>
        <v>820041</v>
      </c>
      <c r="U356" s="161">
        <v>40000</v>
      </c>
      <c r="V356" s="161">
        <f t="shared" si="145"/>
        <v>39261.963100000001</v>
      </c>
      <c r="W356" s="33" t="s">
        <v>192</v>
      </c>
      <c r="X356" s="33"/>
      <c r="Y356" s="88">
        <v>0.18</v>
      </c>
      <c r="Z356" s="88" t="s">
        <v>193</v>
      </c>
      <c r="AA356" s="139"/>
      <c r="AB356" s="199"/>
      <c r="AC356" s="111">
        <f t="shared" si="146"/>
        <v>2534.64</v>
      </c>
      <c r="AD356" s="33"/>
      <c r="AE356" s="85">
        <f t="shared" si="147"/>
        <v>3.1859999999999999</v>
      </c>
      <c r="AF356" s="33"/>
    </row>
    <row r="357" spans="2:32" s="60" customFormat="1" hidden="1">
      <c r="B357" s="17" t="s">
        <v>86</v>
      </c>
      <c r="C357" s="33" t="str">
        <f>VLOOKUP(B357,[2]Sheet1!$A:$B,2,0)</f>
        <v>RCS DEVICE</v>
      </c>
      <c r="D357" s="90" t="s">
        <v>207</v>
      </c>
      <c r="E357" s="33" t="s">
        <v>208</v>
      </c>
      <c r="F357" s="33" t="s">
        <v>141</v>
      </c>
      <c r="G357" s="17" t="s">
        <v>86</v>
      </c>
      <c r="H357" s="99" t="s">
        <v>33</v>
      </c>
      <c r="I357" s="76">
        <v>2024</v>
      </c>
      <c r="J357" s="31">
        <v>8</v>
      </c>
      <c r="K357" s="42">
        <v>45589</v>
      </c>
      <c r="L357" s="80"/>
      <c r="M357" s="117">
        <v>0.14230000000000001</v>
      </c>
      <c r="N357" s="117">
        <v>0.14319999999999999</v>
      </c>
      <c r="O357" s="117">
        <v>8.9999999999999998E-4</v>
      </c>
      <c r="P357" s="117">
        <f t="shared" si="144"/>
        <v>0</v>
      </c>
      <c r="Q357" s="125">
        <v>1</v>
      </c>
      <c r="R357" s="117">
        <f t="shared" si="154"/>
        <v>0.14230000000000001</v>
      </c>
      <c r="S357" s="85">
        <v>42000</v>
      </c>
      <c r="T357" s="85">
        <f t="shared" si="165"/>
        <v>802341</v>
      </c>
      <c r="U357" s="161">
        <v>40000</v>
      </c>
      <c r="V357" s="161">
        <f t="shared" si="145"/>
        <v>39277.893100000001</v>
      </c>
      <c r="W357" s="33" t="s">
        <v>192</v>
      </c>
      <c r="X357" s="33"/>
      <c r="Y357" s="88">
        <v>0.18</v>
      </c>
      <c r="Z357" s="88" t="s">
        <v>193</v>
      </c>
      <c r="AA357" s="139"/>
      <c r="AB357" s="199"/>
      <c r="AC357" s="111">
        <f t="shared" si="146"/>
        <v>6014.4</v>
      </c>
      <c r="AD357" s="33"/>
      <c r="AE357" s="85">
        <f t="shared" si="147"/>
        <v>7.56</v>
      </c>
      <c r="AF357" s="33"/>
    </row>
    <row r="358" spans="2:32" s="60" customFormat="1" hidden="1">
      <c r="B358" s="17" t="s">
        <v>86</v>
      </c>
      <c r="C358" s="33" t="str">
        <f>VLOOKUP(B358,[2]Sheet1!$A:$B,2,0)</f>
        <v>RCS DEVICE</v>
      </c>
      <c r="D358" s="90" t="s">
        <v>207</v>
      </c>
      <c r="E358" s="33" t="s">
        <v>208</v>
      </c>
      <c r="F358" s="33" t="s">
        <v>141</v>
      </c>
      <c r="G358" s="17" t="s">
        <v>86</v>
      </c>
      <c r="H358" s="99" t="s">
        <v>33</v>
      </c>
      <c r="I358" s="76">
        <v>2024</v>
      </c>
      <c r="J358" s="31">
        <v>7</v>
      </c>
      <c r="K358" s="42">
        <v>45589</v>
      </c>
      <c r="L358" s="80"/>
      <c r="M358" s="117">
        <v>0.14230000000000001</v>
      </c>
      <c r="N358" s="117">
        <v>0.14319999999999999</v>
      </c>
      <c r="O358" s="117">
        <v>8.9999999999999998E-4</v>
      </c>
      <c r="P358" s="117">
        <f t="shared" si="144"/>
        <v>0</v>
      </c>
      <c r="Q358" s="125">
        <v>1</v>
      </c>
      <c r="R358" s="117">
        <f t="shared" si="154"/>
        <v>0.14230000000000001</v>
      </c>
      <c r="S358" s="85">
        <v>6240</v>
      </c>
      <c r="T358" s="85">
        <f t="shared" si="165"/>
        <v>760341</v>
      </c>
      <c r="U358" s="161">
        <v>40000</v>
      </c>
      <c r="V358" s="161">
        <f t="shared" si="145"/>
        <v>39315.693099999997</v>
      </c>
      <c r="W358" s="33" t="s">
        <v>192</v>
      </c>
      <c r="X358" s="33"/>
      <c r="Y358" s="88">
        <v>0.18</v>
      </c>
      <c r="Z358" s="88" t="s">
        <v>193</v>
      </c>
      <c r="AA358" s="139"/>
      <c r="AB358" s="199"/>
      <c r="AC358" s="111">
        <f t="shared" si="146"/>
        <v>893.56799999999998</v>
      </c>
      <c r="AD358" s="33"/>
      <c r="AE358" s="85">
        <f t="shared" si="147"/>
        <v>1.1232</v>
      </c>
      <c r="AF358" s="33"/>
    </row>
    <row r="359" spans="2:32" s="60" customFormat="1" hidden="1">
      <c r="B359" s="17" t="s">
        <v>86</v>
      </c>
      <c r="C359" s="33" t="str">
        <f>VLOOKUP(B359,[2]Sheet1!$A:$B,2,0)</f>
        <v>RCS DEVICE</v>
      </c>
      <c r="D359" s="90" t="s">
        <v>207</v>
      </c>
      <c r="E359" s="33" t="s">
        <v>208</v>
      </c>
      <c r="F359" s="33" t="s">
        <v>141</v>
      </c>
      <c r="G359" s="17" t="s">
        <v>86</v>
      </c>
      <c r="H359" s="99" t="s">
        <v>33</v>
      </c>
      <c r="I359" s="76">
        <v>2024</v>
      </c>
      <c r="J359" s="31">
        <v>6</v>
      </c>
      <c r="K359" s="42">
        <v>45589</v>
      </c>
      <c r="L359" s="80"/>
      <c r="M359" s="117">
        <v>0.14230000000000001</v>
      </c>
      <c r="N359" s="117">
        <v>0.14319999999999999</v>
      </c>
      <c r="O359" s="117">
        <v>8.9999999999999998E-4</v>
      </c>
      <c r="P359" s="117">
        <f t="shared" si="144"/>
        <v>0</v>
      </c>
      <c r="Q359" s="125">
        <v>1</v>
      </c>
      <c r="R359" s="117">
        <f t="shared" si="154"/>
        <v>0.14230000000000001</v>
      </c>
      <c r="S359" s="85">
        <v>0</v>
      </c>
      <c r="T359" s="85">
        <f t="shared" si="165"/>
        <v>754101</v>
      </c>
      <c r="U359" s="161">
        <v>40000</v>
      </c>
      <c r="V359" s="161">
        <f t="shared" si="145"/>
        <v>39321.309099999999</v>
      </c>
      <c r="W359" s="33" t="s">
        <v>192</v>
      </c>
      <c r="X359" s="33"/>
      <c r="Y359" s="88">
        <v>0.18</v>
      </c>
      <c r="Z359" s="88" t="s">
        <v>193</v>
      </c>
      <c r="AA359" s="139"/>
      <c r="AB359" s="199"/>
      <c r="AC359" s="111">
        <f t="shared" si="146"/>
        <v>0</v>
      </c>
      <c r="AD359" s="33"/>
      <c r="AE359" s="85">
        <f t="shared" si="147"/>
        <v>0</v>
      </c>
      <c r="AF359" s="33"/>
    </row>
    <row r="360" spans="2:32" s="60" customFormat="1" hidden="1">
      <c r="B360" s="17" t="s">
        <v>86</v>
      </c>
      <c r="C360" s="33" t="str">
        <f>VLOOKUP(B360,[2]Sheet1!$A:$B,2,0)</f>
        <v>RCS DEVICE</v>
      </c>
      <c r="D360" s="90" t="s">
        <v>207</v>
      </c>
      <c r="E360" s="33" t="s">
        <v>208</v>
      </c>
      <c r="F360" s="33" t="s">
        <v>141</v>
      </c>
      <c r="G360" s="17" t="s">
        <v>86</v>
      </c>
      <c r="H360" s="99" t="s">
        <v>33</v>
      </c>
      <c r="I360" s="76">
        <v>2024</v>
      </c>
      <c r="J360" s="31">
        <v>5</v>
      </c>
      <c r="K360" s="42">
        <v>45589</v>
      </c>
      <c r="L360" s="80"/>
      <c r="M360" s="117">
        <v>0.14230000000000001</v>
      </c>
      <c r="N360" s="117">
        <v>0.14319999999999999</v>
      </c>
      <c r="O360" s="117">
        <v>8.9999999999999998E-4</v>
      </c>
      <c r="P360" s="117">
        <f t="shared" si="144"/>
        <v>0</v>
      </c>
      <c r="Q360" s="125">
        <v>1</v>
      </c>
      <c r="R360" s="117">
        <f t="shared" si="154"/>
        <v>0.14230000000000001</v>
      </c>
      <c r="S360" s="85">
        <v>24000</v>
      </c>
      <c r="T360" s="85">
        <f t="shared" si="165"/>
        <v>754101</v>
      </c>
      <c r="U360" s="161">
        <v>40000</v>
      </c>
      <c r="V360" s="161">
        <f t="shared" si="145"/>
        <v>39321.309099999999</v>
      </c>
      <c r="W360" s="33" t="s">
        <v>192</v>
      </c>
      <c r="X360" s="33"/>
      <c r="Y360" s="88">
        <v>0.18</v>
      </c>
      <c r="Z360" s="88" t="s">
        <v>193</v>
      </c>
      <c r="AA360" s="139"/>
      <c r="AB360" s="199"/>
      <c r="AC360" s="111">
        <f t="shared" si="146"/>
        <v>3436.7999999999997</v>
      </c>
      <c r="AD360" s="33"/>
      <c r="AE360" s="85">
        <f t="shared" si="147"/>
        <v>4.32</v>
      </c>
      <c r="AF360" s="33"/>
    </row>
    <row r="361" spans="2:32" s="60" customFormat="1" hidden="1">
      <c r="B361" s="17" t="s">
        <v>86</v>
      </c>
      <c r="C361" s="33" t="str">
        <f>VLOOKUP(B361,[2]Sheet1!$A:$B,2,0)</f>
        <v>RCS DEVICE</v>
      </c>
      <c r="D361" s="90" t="s">
        <v>207</v>
      </c>
      <c r="E361" s="33" t="s">
        <v>208</v>
      </c>
      <c r="F361" s="33" t="s">
        <v>141</v>
      </c>
      <c r="G361" s="17" t="s">
        <v>86</v>
      </c>
      <c r="H361" s="99" t="s">
        <v>33</v>
      </c>
      <c r="I361" s="76">
        <v>2024</v>
      </c>
      <c r="J361" s="31">
        <v>4</v>
      </c>
      <c r="K361" s="42">
        <v>45589</v>
      </c>
      <c r="L361" s="80"/>
      <c r="M361" s="117">
        <v>0.14230000000000001</v>
      </c>
      <c r="N361" s="117">
        <v>0.14319999999999999</v>
      </c>
      <c r="O361" s="117">
        <v>8.9999999999999998E-4</v>
      </c>
      <c r="P361" s="117">
        <f t="shared" si="144"/>
        <v>0</v>
      </c>
      <c r="Q361" s="125">
        <v>1</v>
      </c>
      <c r="R361" s="117">
        <f t="shared" si="154"/>
        <v>0.14230000000000001</v>
      </c>
      <c r="S361" s="85">
        <v>161000</v>
      </c>
      <c r="T361" s="85">
        <f t="shared" si="165"/>
        <v>730101</v>
      </c>
      <c r="U361" s="161">
        <v>40000</v>
      </c>
      <c r="V361" s="161">
        <f t="shared" si="145"/>
        <v>39342.909099999997</v>
      </c>
      <c r="W361" s="33" t="s">
        <v>192</v>
      </c>
      <c r="X361" s="33"/>
      <c r="Y361" s="88">
        <v>0.18</v>
      </c>
      <c r="Z361" s="88" t="s">
        <v>193</v>
      </c>
      <c r="AA361" s="139"/>
      <c r="AB361" s="199"/>
      <c r="AC361" s="111">
        <f t="shared" si="146"/>
        <v>23055.200000000001</v>
      </c>
      <c r="AD361" s="33"/>
      <c r="AE361" s="85">
        <f t="shared" si="147"/>
        <v>28.98</v>
      </c>
      <c r="AF361" s="33"/>
    </row>
    <row r="362" spans="2:32" s="60" customFormat="1" hidden="1">
      <c r="B362" s="17" t="s">
        <v>86</v>
      </c>
      <c r="C362" s="33" t="str">
        <f>VLOOKUP(B362,[2]Sheet1!$A:$B,2,0)</f>
        <v>RCS DEVICE</v>
      </c>
      <c r="D362" s="90" t="s">
        <v>207</v>
      </c>
      <c r="E362" s="33" t="s">
        <v>208</v>
      </c>
      <c r="F362" s="33" t="s">
        <v>141</v>
      </c>
      <c r="G362" s="17" t="s">
        <v>86</v>
      </c>
      <c r="H362" s="99" t="s">
        <v>33</v>
      </c>
      <c r="I362" s="76">
        <v>2024</v>
      </c>
      <c r="J362" s="31">
        <v>3</v>
      </c>
      <c r="K362" s="42">
        <v>45589</v>
      </c>
      <c r="L362" s="80"/>
      <c r="M362" s="117">
        <v>0.14230000000000001</v>
      </c>
      <c r="N362" s="117">
        <v>0.14319999999999999</v>
      </c>
      <c r="O362" s="117">
        <v>8.9999999999999998E-4</v>
      </c>
      <c r="P362" s="117">
        <f t="shared" si="144"/>
        <v>0</v>
      </c>
      <c r="Q362" s="125">
        <v>1</v>
      </c>
      <c r="R362" s="117">
        <f t="shared" si="154"/>
        <v>0.14230000000000001</v>
      </c>
      <c r="S362" s="85">
        <v>95200</v>
      </c>
      <c r="T362" s="85">
        <f t="shared" si="165"/>
        <v>569101</v>
      </c>
      <c r="U362" s="161">
        <v>40000</v>
      </c>
      <c r="V362" s="161">
        <f t="shared" si="145"/>
        <v>39487.809099999999</v>
      </c>
      <c r="W362" s="33" t="s">
        <v>192</v>
      </c>
      <c r="X362" s="33"/>
      <c r="Y362" s="88">
        <v>0.18</v>
      </c>
      <c r="Z362" s="88" t="s">
        <v>193</v>
      </c>
      <c r="AA362" s="139"/>
      <c r="AB362" s="199"/>
      <c r="AC362" s="111">
        <f t="shared" si="146"/>
        <v>13632.64</v>
      </c>
      <c r="AD362" s="33"/>
      <c r="AE362" s="85">
        <f t="shared" si="147"/>
        <v>17.135999999999999</v>
      </c>
      <c r="AF362" s="33"/>
    </row>
    <row r="363" spans="2:32" s="60" customFormat="1" hidden="1">
      <c r="B363" s="17" t="s">
        <v>86</v>
      </c>
      <c r="C363" s="33" t="str">
        <f>VLOOKUP(B363,[2]Sheet1!$A:$B,2,0)</f>
        <v>RCS DEVICE</v>
      </c>
      <c r="D363" s="90" t="s">
        <v>207</v>
      </c>
      <c r="E363" s="33" t="s">
        <v>208</v>
      </c>
      <c r="F363" s="33" t="s">
        <v>141</v>
      </c>
      <c r="G363" s="17" t="s">
        <v>86</v>
      </c>
      <c r="H363" s="99" t="s">
        <v>33</v>
      </c>
      <c r="I363" s="76">
        <v>2024</v>
      </c>
      <c r="J363" s="31">
        <v>2</v>
      </c>
      <c r="K363" s="42">
        <v>45589</v>
      </c>
      <c r="L363" s="80"/>
      <c r="M363" s="117">
        <v>0.14230000000000001</v>
      </c>
      <c r="N363" s="117">
        <v>0.14319999999999999</v>
      </c>
      <c r="O363" s="117">
        <v>8.9999999999999998E-4</v>
      </c>
      <c r="P363" s="117">
        <f t="shared" ref="P363:P438" si="172">L363*O363</f>
        <v>0</v>
      </c>
      <c r="Q363" s="125">
        <v>1</v>
      </c>
      <c r="R363" s="117">
        <f t="shared" si="154"/>
        <v>0.14230000000000001</v>
      </c>
      <c r="S363" s="85">
        <v>25000</v>
      </c>
      <c r="T363" s="85">
        <f t="shared" si="165"/>
        <v>473901</v>
      </c>
      <c r="U363" s="161">
        <v>40000</v>
      </c>
      <c r="V363" s="161">
        <f t="shared" ref="V363:V438" si="173">U363-O363*T363</f>
        <v>39573.489099999999</v>
      </c>
      <c r="W363" s="33" t="s">
        <v>192</v>
      </c>
      <c r="X363" s="33"/>
      <c r="Y363" s="88">
        <v>0.18</v>
      </c>
      <c r="Z363" s="88" t="s">
        <v>193</v>
      </c>
      <c r="AA363" s="139"/>
      <c r="AB363" s="199"/>
      <c r="AC363" s="111">
        <f t="shared" ref="AC363:AC438" si="174">N363*S363</f>
        <v>3580</v>
      </c>
      <c r="AD363" s="33"/>
      <c r="AE363" s="85">
        <f t="shared" ref="AE363:AE438" si="175">S363*Y363/1000</f>
        <v>4.5</v>
      </c>
      <c r="AF363" s="33"/>
    </row>
    <row r="364" spans="2:32" s="60" customFormat="1" hidden="1">
      <c r="B364" s="17" t="s">
        <v>86</v>
      </c>
      <c r="C364" s="33" t="str">
        <f>VLOOKUP(B364,[2]Sheet1!$A:$B,2,0)</f>
        <v>RCS DEVICE</v>
      </c>
      <c r="D364" s="90" t="s">
        <v>207</v>
      </c>
      <c r="E364" s="33" t="s">
        <v>208</v>
      </c>
      <c r="F364" s="33" t="s">
        <v>141</v>
      </c>
      <c r="G364" s="17" t="s">
        <v>86</v>
      </c>
      <c r="H364" s="99" t="s">
        <v>33</v>
      </c>
      <c r="I364" s="76">
        <v>2024</v>
      </c>
      <c r="J364" s="31">
        <v>1</v>
      </c>
      <c r="K364" s="42">
        <v>45589</v>
      </c>
      <c r="L364" s="80"/>
      <c r="M364" s="117">
        <v>0.14230000000000001</v>
      </c>
      <c r="N364" s="117">
        <v>0.14319999999999999</v>
      </c>
      <c r="O364" s="117">
        <v>8.9999999999999998E-4</v>
      </c>
      <c r="P364" s="117">
        <f t="shared" si="172"/>
        <v>0</v>
      </c>
      <c r="Q364" s="125">
        <v>1</v>
      </c>
      <c r="R364" s="117">
        <f t="shared" si="154"/>
        <v>0.14230000000000001</v>
      </c>
      <c r="S364" s="85">
        <v>78300</v>
      </c>
      <c r="T364" s="85">
        <f t="shared" si="165"/>
        <v>448901</v>
      </c>
      <c r="U364" s="161">
        <v>40000</v>
      </c>
      <c r="V364" s="161">
        <f t="shared" si="173"/>
        <v>39595.989099999999</v>
      </c>
      <c r="W364" s="33" t="s">
        <v>192</v>
      </c>
      <c r="X364" s="33"/>
      <c r="Y364" s="88">
        <v>0.18</v>
      </c>
      <c r="Z364" s="88" t="s">
        <v>193</v>
      </c>
      <c r="AA364" s="139"/>
      <c r="AB364" s="199"/>
      <c r="AC364" s="111">
        <f t="shared" si="174"/>
        <v>11212.56</v>
      </c>
      <c r="AD364" s="33"/>
      <c r="AE364" s="85">
        <f t="shared" si="175"/>
        <v>14.093999999999999</v>
      </c>
      <c r="AF364" s="33"/>
    </row>
    <row r="365" spans="2:32" s="60" customFormat="1" hidden="1">
      <c r="B365" s="17" t="s">
        <v>86</v>
      </c>
      <c r="C365" s="33" t="str">
        <f>VLOOKUP(B365,[2]Sheet1!$A:$B,2,0)</f>
        <v>RCS DEVICE</v>
      </c>
      <c r="D365" s="90" t="s">
        <v>207</v>
      </c>
      <c r="E365" s="33" t="s">
        <v>208</v>
      </c>
      <c r="F365" s="33" t="s">
        <v>141</v>
      </c>
      <c r="G365" s="17" t="s">
        <v>86</v>
      </c>
      <c r="H365" s="99" t="s">
        <v>33</v>
      </c>
      <c r="I365" s="76">
        <v>2023</v>
      </c>
      <c r="J365" s="31">
        <v>12</v>
      </c>
      <c r="K365" s="42">
        <v>45589</v>
      </c>
      <c r="L365" s="80"/>
      <c r="M365" s="117">
        <v>0.14230000000000001</v>
      </c>
      <c r="N365" s="117">
        <v>0.14319999999999999</v>
      </c>
      <c r="O365" s="117">
        <v>8.9999999999999998E-4</v>
      </c>
      <c r="P365" s="117">
        <f t="shared" si="172"/>
        <v>0</v>
      </c>
      <c r="Q365" s="125">
        <v>1</v>
      </c>
      <c r="R365" s="117">
        <f t="shared" si="154"/>
        <v>0.14230000000000001</v>
      </c>
      <c r="S365" s="85">
        <v>90000</v>
      </c>
      <c r="T365" s="85">
        <f t="shared" si="165"/>
        <v>370601</v>
      </c>
      <c r="U365" s="161">
        <v>40000</v>
      </c>
      <c r="V365" s="161">
        <f t="shared" si="173"/>
        <v>39666.4591</v>
      </c>
      <c r="W365" s="33" t="s">
        <v>192</v>
      </c>
      <c r="X365" s="33"/>
      <c r="Y365" s="88">
        <v>0.18</v>
      </c>
      <c r="Z365" s="88" t="s">
        <v>193</v>
      </c>
      <c r="AA365" s="139"/>
      <c r="AB365" s="199"/>
      <c r="AC365" s="111">
        <f t="shared" si="174"/>
        <v>12888</v>
      </c>
      <c r="AD365" s="33"/>
      <c r="AE365" s="85">
        <f t="shared" si="175"/>
        <v>16.2</v>
      </c>
      <c r="AF365" s="33"/>
    </row>
    <row r="366" spans="2:32" s="60" customFormat="1" hidden="1">
      <c r="B366" s="17" t="s">
        <v>86</v>
      </c>
      <c r="C366" s="33" t="str">
        <f>VLOOKUP(B366,[2]Sheet1!$A:$B,2,0)</f>
        <v>RCS DEVICE</v>
      </c>
      <c r="D366" s="90" t="s">
        <v>207</v>
      </c>
      <c r="E366" s="33" t="s">
        <v>208</v>
      </c>
      <c r="F366" s="33" t="s">
        <v>141</v>
      </c>
      <c r="G366" s="17" t="s">
        <v>86</v>
      </c>
      <c r="H366" s="99" t="s">
        <v>33</v>
      </c>
      <c r="I366" s="76">
        <v>2023</v>
      </c>
      <c r="J366" s="31">
        <v>11</v>
      </c>
      <c r="K366" s="42">
        <v>45589</v>
      </c>
      <c r="L366" s="80"/>
      <c r="M366" s="117">
        <v>0.14230000000000001</v>
      </c>
      <c r="N366" s="117">
        <v>0.14319999999999999</v>
      </c>
      <c r="O366" s="117">
        <v>8.9999999999999998E-4</v>
      </c>
      <c r="P366" s="117">
        <f t="shared" si="172"/>
        <v>0</v>
      </c>
      <c r="Q366" s="125">
        <v>1</v>
      </c>
      <c r="R366" s="117">
        <f t="shared" si="154"/>
        <v>0.14230000000000001</v>
      </c>
      <c r="S366" s="85">
        <v>21182</v>
      </c>
      <c r="T366" s="85">
        <f t="shared" si="165"/>
        <v>280601</v>
      </c>
      <c r="U366" s="161">
        <v>40000</v>
      </c>
      <c r="V366" s="161">
        <f t="shared" si="173"/>
        <v>39747.4591</v>
      </c>
      <c r="W366" s="33" t="s">
        <v>192</v>
      </c>
      <c r="X366" s="33"/>
      <c r="Y366" s="88">
        <v>0.18</v>
      </c>
      <c r="Z366" s="88" t="s">
        <v>193</v>
      </c>
      <c r="AA366" s="139"/>
      <c r="AB366" s="199"/>
      <c r="AC366" s="111">
        <f t="shared" si="174"/>
        <v>3033.2624000000001</v>
      </c>
      <c r="AD366" s="33"/>
      <c r="AE366" s="85">
        <f t="shared" si="175"/>
        <v>3.8127599999999999</v>
      </c>
      <c r="AF366" s="33"/>
    </row>
    <row r="367" spans="2:32" s="60" customFormat="1" hidden="1">
      <c r="B367" s="17" t="s">
        <v>86</v>
      </c>
      <c r="C367" s="33" t="str">
        <f>VLOOKUP(B367,[2]Sheet1!$A:$B,2,0)</f>
        <v>RCS DEVICE</v>
      </c>
      <c r="D367" s="90" t="s">
        <v>207</v>
      </c>
      <c r="E367" s="33" t="s">
        <v>208</v>
      </c>
      <c r="F367" s="33" t="s">
        <v>141</v>
      </c>
      <c r="G367" s="17" t="s">
        <v>86</v>
      </c>
      <c r="H367" s="99" t="s">
        <v>33</v>
      </c>
      <c r="I367" s="76">
        <v>2023</v>
      </c>
      <c r="J367" s="31">
        <v>10</v>
      </c>
      <c r="K367" s="42">
        <v>45589</v>
      </c>
      <c r="L367" s="80"/>
      <c r="M367" s="117">
        <v>0.14230000000000001</v>
      </c>
      <c r="N367" s="117">
        <v>0.14319999999999999</v>
      </c>
      <c r="O367" s="117">
        <v>8.9999999999999998E-4</v>
      </c>
      <c r="P367" s="117">
        <f t="shared" si="172"/>
        <v>0</v>
      </c>
      <c r="Q367" s="125">
        <v>1</v>
      </c>
      <c r="R367" s="117">
        <f t="shared" si="154"/>
        <v>0.14230000000000001</v>
      </c>
      <c r="S367" s="85">
        <v>48300</v>
      </c>
      <c r="T367" s="85">
        <f t="shared" si="165"/>
        <v>259419</v>
      </c>
      <c r="U367" s="161">
        <v>40000</v>
      </c>
      <c r="V367" s="161">
        <f t="shared" si="173"/>
        <v>39766.522900000004</v>
      </c>
      <c r="W367" s="33" t="s">
        <v>192</v>
      </c>
      <c r="X367" s="33"/>
      <c r="Y367" s="88">
        <v>0.18</v>
      </c>
      <c r="Z367" s="88" t="s">
        <v>193</v>
      </c>
      <c r="AA367" s="139"/>
      <c r="AB367" s="199"/>
      <c r="AC367" s="111">
        <f t="shared" si="174"/>
        <v>6916.5599999999995</v>
      </c>
      <c r="AD367" s="33"/>
      <c r="AE367" s="85">
        <f t="shared" si="175"/>
        <v>8.6940000000000008</v>
      </c>
      <c r="AF367" s="33"/>
    </row>
    <row r="368" spans="2:32" s="60" customFormat="1" hidden="1">
      <c r="B368" s="17" t="s">
        <v>86</v>
      </c>
      <c r="C368" s="33" t="str">
        <f>VLOOKUP(B368,[2]Sheet1!$A:$B,2,0)</f>
        <v>RCS DEVICE</v>
      </c>
      <c r="D368" s="90" t="s">
        <v>207</v>
      </c>
      <c r="E368" s="33" t="s">
        <v>208</v>
      </c>
      <c r="F368" s="33" t="s">
        <v>141</v>
      </c>
      <c r="G368" s="17" t="s">
        <v>86</v>
      </c>
      <c r="H368" s="99" t="s">
        <v>33</v>
      </c>
      <c r="I368" s="76">
        <v>2023</v>
      </c>
      <c r="J368" s="31">
        <v>9</v>
      </c>
      <c r="K368" s="42">
        <v>45589</v>
      </c>
      <c r="L368" s="80"/>
      <c r="M368" s="117">
        <v>0.14230000000000001</v>
      </c>
      <c r="N368" s="117">
        <v>0.14319999999999999</v>
      </c>
      <c r="O368" s="117">
        <v>8.9999999999999998E-4</v>
      </c>
      <c r="P368" s="117">
        <f t="shared" si="172"/>
        <v>0</v>
      </c>
      <c r="Q368" s="125">
        <v>1</v>
      </c>
      <c r="R368" s="117">
        <f t="shared" si="154"/>
        <v>0.14230000000000001</v>
      </c>
      <c r="S368" s="85">
        <v>31000</v>
      </c>
      <c r="T368" s="85">
        <f t="shared" si="165"/>
        <v>211119</v>
      </c>
      <c r="U368" s="161">
        <v>40000</v>
      </c>
      <c r="V368" s="161">
        <f t="shared" si="173"/>
        <v>39809.992899999997</v>
      </c>
      <c r="W368" s="33" t="s">
        <v>192</v>
      </c>
      <c r="X368" s="33"/>
      <c r="Y368" s="88">
        <v>0.18</v>
      </c>
      <c r="Z368" s="88" t="s">
        <v>193</v>
      </c>
      <c r="AA368" s="139"/>
      <c r="AB368" s="199"/>
      <c r="AC368" s="111">
        <f t="shared" si="174"/>
        <v>4439.2</v>
      </c>
      <c r="AD368" s="33"/>
      <c r="AE368" s="85">
        <f t="shared" si="175"/>
        <v>5.58</v>
      </c>
      <c r="AF368" s="33"/>
    </row>
    <row r="369" spans="2:32" s="60" customFormat="1" hidden="1">
      <c r="B369" s="17" t="s">
        <v>86</v>
      </c>
      <c r="C369" s="33" t="str">
        <f>VLOOKUP(B369,[2]Sheet1!$A:$B,2,0)</f>
        <v>RCS DEVICE</v>
      </c>
      <c r="D369" s="90" t="s">
        <v>207</v>
      </c>
      <c r="E369" s="33" t="s">
        <v>208</v>
      </c>
      <c r="F369" s="33" t="s">
        <v>141</v>
      </c>
      <c r="G369" s="17" t="s">
        <v>86</v>
      </c>
      <c r="H369" s="99" t="s">
        <v>33</v>
      </c>
      <c r="I369" s="76">
        <v>2023</v>
      </c>
      <c r="J369" s="31">
        <v>8</v>
      </c>
      <c r="K369" s="42">
        <v>45589</v>
      </c>
      <c r="L369" s="80"/>
      <c r="M369" s="117">
        <v>0.14230000000000001</v>
      </c>
      <c r="N369" s="117">
        <v>0.14319999999999999</v>
      </c>
      <c r="O369" s="117">
        <v>8.9999999999999998E-4</v>
      </c>
      <c r="P369" s="117">
        <f t="shared" si="172"/>
        <v>0</v>
      </c>
      <c r="Q369" s="125">
        <v>1</v>
      </c>
      <c r="R369" s="117">
        <f t="shared" si="154"/>
        <v>0.14230000000000001</v>
      </c>
      <c r="S369" s="85">
        <v>19091</v>
      </c>
      <c r="T369" s="85">
        <f t="shared" si="165"/>
        <v>180119</v>
      </c>
      <c r="U369" s="161">
        <v>40000</v>
      </c>
      <c r="V369" s="161">
        <f t="shared" si="173"/>
        <v>39837.892899999999</v>
      </c>
      <c r="W369" s="33" t="s">
        <v>192</v>
      </c>
      <c r="X369" s="33"/>
      <c r="Y369" s="88">
        <v>0.18</v>
      </c>
      <c r="Z369" s="88" t="s">
        <v>193</v>
      </c>
      <c r="AA369" s="139"/>
      <c r="AB369" s="199"/>
      <c r="AC369" s="111">
        <f t="shared" si="174"/>
        <v>2733.8312000000001</v>
      </c>
      <c r="AD369" s="33"/>
      <c r="AE369" s="85">
        <f t="shared" si="175"/>
        <v>3.4363799999999998</v>
      </c>
      <c r="AF369" s="33"/>
    </row>
    <row r="370" spans="2:32" s="60" customFormat="1" hidden="1">
      <c r="B370" s="17" t="s">
        <v>86</v>
      </c>
      <c r="C370" s="33" t="str">
        <f>VLOOKUP(B370,[2]Sheet1!$A:$B,2,0)</f>
        <v>RCS DEVICE</v>
      </c>
      <c r="D370" s="90" t="s">
        <v>207</v>
      </c>
      <c r="E370" s="33" t="s">
        <v>208</v>
      </c>
      <c r="F370" s="33" t="s">
        <v>141</v>
      </c>
      <c r="G370" s="17" t="s">
        <v>86</v>
      </c>
      <c r="H370" s="99" t="s">
        <v>33</v>
      </c>
      <c r="I370" s="76">
        <v>2023</v>
      </c>
      <c r="J370" s="31">
        <v>7</v>
      </c>
      <c r="K370" s="42">
        <v>45589</v>
      </c>
      <c r="L370" s="80"/>
      <c r="M370" s="117">
        <v>0.14230000000000001</v>
      </c>
      <c r="N370" s="117">
        <v>0.14319999999999999</v>
      </c>
      <c r="O370" s="117">
        <v>8.9999999999999998E-4</v>
      </c>
      <c r="P370" s="117">
        <f t="shared" si="172"/>
        <v>0</v>
      </c>
      <c r="Q370" s="125">
        <v>1</v>
      </c>
      <c r="R370" s="117">
        <f t="shared" si="154"/>
        <v>0.14230000000000001</v>
      </c>
      <c r="S370" s="85">
        <v>0</v>
      </c>
      <c r="T370" s="85">
        <f t="shared" si="165"/>
        <v>161028</v>
      </c>
      <c r="U370" s="161">
        <v>40000</v>
      </c>
      <c r="V370" s="161">
        <f t="shared" si="173"/>
        <v>39855.074800000002</v>
      </c>
      <c r="W370" s="33" t="s">
        <v>192</v>
      </c>
      <c r="X370" s="33"/>
      <c r="Y370" s="88">
        <v>0.18</v>
      </c>
      <c r="Z370" s="88" t="s">
        <v>193</v>
      </c>
      <c r="AA370" s="139"/>
      <c r="AB370" s="199"/>
      <c r="AC370" s="111">
        <f t="shared" si="174"/>
        <v>0</v>
      </c>
      <c r="AD370" s="33"/>
      <c r="AE370" s="85">
        <f t="shared" si="175"/>
        <v>0</v>
      </c>
      <c r="AF370" s="33"/>
    </row>
    <row r="371" spans="2:32" s="60" customFormat="1" hidden="1">
      <c r="B371" s="17" t="s">
        <v>86</v>
      </c>
      <c r="C371" s="33" t="str">
        <f>VLOOKUP(B371,[2]Sheet1!$A:$B,2,0)</f>
        <v>RCS DEVICE</v>
      </c>
      <c r="D371" s="90" t="s">
        <v>207</v>
      </c>
      <c r="E371" s="33" t="s">
        <v>208</v>
      </c>
      <c r="F371" s="33" t="s">
        <v>141</v>
      </c>
      <c r="G371" s="17" t="s">
        <v>86</v>
      </c>
      <c r="H371" s="99" t="s">
        <v>33</v>
      </c>
      <c r="I371" s="76">
        <v>2023</v>
      </c>
      <c r="J371" s="31">
        <v>6</v>
      </c>
      <c r="K371" s="42">
        <v>45589</v>
      </c>
      <c r="L371" s="80"/>
      <c r="M371" s="117">
        <v>0.14230000000000001</v>
      </c>
      <c r="N371" s="117">
        <v>0.14319999999999999</v>
      </c>
      <c r="O371" s="117">
        <v>8.9999999999999998E-4</v>
      </c>
      <c r="P371" s="117">
        <f t="shared" si="172"/>
        <v>0</v>
      </c>
      <c r="Q371" s="125">
        <v>1</v>
      </c>
      <c r="R371" s="117">
        <f t="shared" si="154"/>
        <v>0.14230000000000001</v>
      </c>
      <c r="S371" s="85">
        <v>0</v>
      </c>
      <c r="T371" s="85">
        <f t="shared" si="165"/>
        <v>161028</v>
      </c>
      <c r="U371" s="161">
        <v>40000</v>
      </c>
      <c r="V371" s="161">
        <f t="shared" si="173"/>
        <v>39855.074800000002</v>
      </c>
      <c r="W371" s="33" t="s">
        <v>192</v>
      </c>
      <c r="X371" s="33"/>
      <c r="Y371" s="88">
        <v>0.18</v>
      </c>
      <c r="Z371" s="88" t="s">
        <v>193</v>
      </c>
      <c r="AA371" s="139"/>
      <c r="AB371" s="199"/>
      <c r="AC371" s="111">
        <f t="shared" si="174"/>
        <v>0</v>
      </c>
      <c r="AD371" s="33"/>
      <c r="AE371" s="85">
        <f t="shared" si="175"/>
        <v>0</v>
      </c>
      <c r="AF371" s="33"/>
    </row>
    <row r="372" spans="2:32" s="60" customFormat="1" hidden="1">
      <c r="B372" s="17" t="s">
        <v>86</v>
      </c>
      <c r="C372" s="33" t="str">
        <f>VLOOKUP(B372,[2]Sheet1!$A:$B,2,0)</f>
        <v>RCS DEVICE</v>
      </c>
      <c r="D372" s="90" t="s">
        <v>207</v>
      </c>
      <c r="E372" s="33" t="s">
        <v>208</v>
      </c>
      <c r="F372" s="33" t="s">
        <v>141</v>
      </c>
      <c r="G372" s="17" t="s">
        <v>86</v>
      </c>
      <c r="H372" s="99" t="s">
        <v>33</v>
      </c>
      <c r="I372" s="76">
        <v>2023</v>
      </c>
      <c r="J372" s="31">
        <v>5</v>
      </c>
      <c r="K372" s="42">
        <v>45589</v>
      </c>
      <c r="L372" s="80"/>
      <c r="M372" s="117">
        <v>0.14230000000000001</v>
      </c>
      <c r="N372" s="117">
        <v>0.14319999999999999</v>
      </c>
      <c r="O372" s="117">
        <v>8.9999999999999998E-4</v>
      </c>
      <c r="P372" s="117">
        <f t="shared" si="172"/>
        <v>0</v>
      </c>
      <c r="Q372" s="125">
        <v>1</v>
      </c>
      <c r="R372" s="117">
        <f t="shared" si="154"/>
        <v>0.14230000000000001</v>
      </c>
      <c r="S372" s="85">
        <v>76022</v>
      </c>
      <c r="T372" s="85">
        <f t="shared" si="165"/>
        <v>161028</v>
      </c>
      <c r="U372" s="161">
        <v>40000</v>
      </c>
      <c r="V372" s="161">
        <f t="shared" si="173"/>
        <v>39855.074800000002</v>
      </c>
      <c r="W372" s="33" t="s">
        <v>192</v>
      </c>
      <c r="X372" s="33"/>
      <c r="Y372" s="88">
        <v>0.18</v>
      </c>
      <c r="Z372" s="88" t="s">
        <v>193</v>
      </c>
      <c r="AA372" s="139"/>
      <c r="AB372" s="199"/>
      <c r="AC372" s="111">
        <f t="shared" si="174"/>
        <v>10886.350399999999</v>
      </c>
      <c r="AD372" s="33"/>
      <c r="AE372" s="85">
        <f t="shared" si="175"/>
        <v>13.683959999999999</v>
      </c>
      <c r="AF372" s="33"/>
    </row>
    <row r="373" spans="2:32" s="60" customFormat="1" hidden="1">
      <c r="B373" s="17" t="s">
        <v>86</v>
      </c>
      <c r="C373" s="33" t="str">
        <f>VLOOKUP(B373,[2]Sheet1!$A:$B,2,0)</f>
        <v>RCS DEVICE</v>
      </c>
      <c r="D373" s="90" t="s">
        <v>207</v>
      </c>
      <c r="E373" s="33" t="s">
        <v>208</v>
      </c>
      <c r="F373" s="33" t="s">
        <v>141</v>
      </c>
      <c r="G373" s="17" t="s">
        <v>86</v>
      </c>
      <c r="H373" s="99" t="s">
        <v>33</v>
      </c>
      <c r="I373" s="76">
        <v>2023</v>
      </c>
      <c r="J373" s="31">
        <v>4</v>
      </c>
      <c r="K373" s="42">
        <v>45589</v>
      </c>
      <c r="L373" s="80"/>
      <c r="M373" s="117">
        <v>0.14230000000000001</v>
      </c>
      <c r="N373" s="117">
        <v>0.14319999999999999</v>
      </c>
      <c r="O373" s="117">
        <v>8.9999999999999998E-4</v>
      </c>
      <c r="P373" s="117">
        <f t="shared" si="172"/>
        <v>0</v>
      </c>
      <c r="Q373" s="125">
        <v>1</v>
      </c>
      <c r="R373" s="117">
        <f t="shared" si="154"/>
        <v>0.14230000000000001</v>
      </c>
      <c r="S373" s="85">
        <v>85006</v>
      </c>
      <c r="T373" s="85">
        <v>85006</v>
      </c>
      <c r="U373" s="161">
        <v>40000</v>
      </c>
      <c r="V373" s="161">
        <f t="shared" si="173"/>
        <v>39923.494599999998</v>
      </c>
      <c r="W373" s="33" t="s">
        <v>192</v>
      </c>
      <c r="X373" s="33"/>
      <c r="Y373" s="88">
        <v>0.18</v>
      </c>
      <c r="Z373" s="88" t="s">
        <v>193</v>
      </c>
      <c r="AA373" s="139"/>
      <c r="AB373" s="199"/>
      <c r="AC373" s="111">
        <f t="shared" si="174"/>
        <v>12172.859199999999</v>
      </c>
      <c r="AD373" s="33"/>
      <c r="AE373" s="85">
        <f t="shared" si="175"/>
        <v>15.301080000000001</v>
      </c>
      <c r="AF373" s="33"/>
    </row>
    <row r="374" spans="2:32" s="60" customFormat="1" hidden="1">
      <c r="B374" s="17" t="s">
        <v>86</v>
      </c>
      <c r="C374" s="33" t="str">
        <f>VLOOKUP(B374,[2]Sheet1!$A:$B,2,0)</f>
        <v>RCS DEVICE</v>
      </c>
      <c r="D374" s="90" t="s">
        <v>209</v>
      </c>
      <c r="E374" s="33" t="s">
        <v>210</v>
      </c>
      <c r="F374" s="33" t="s">
        <v>141</v>
      </c>
      <c r="G374" s="17" t="s">
        <v>86</v>
      </c>
      <c r="H374" s="99" t="s">
        <v>33</v>
      </c>
      <c r="I374" s="76">
        <v>2025</v>
      </c>
      <c r="J374" s="31">
        <v>2</v>
      </c>
      <c r="K374" s="42">
        <v>45726</v>
      </c>
      <c r="L374" s="80"/>
      <c r="M374" s="117">
        <v>9.2399999999999996E-2</v>
      </c>
      <c r="N374" s="117">
        <v>9.3399999999999997E-2</v>
      </c>
      <c r="O374" s="117">
        <v>1E-3</v>
      </c>
      <c r="P374" s="117">
        <f t="shared" ref="P374" si="176">L374*O374</f>
        <v>0</v>
      </c>
      <c r="Q374" s="125">
        <v>1</v>
      </c>
      <c r="R374" s="117">
        <f t="shared" ref="R374" si="177">Q374*M374</f>
        <v>9.2399999999999996E-2</v>
      </c>
      <c r="S374" s="85">
        <v>3000</v>
      </c>
      <c r="T374" s="85">
        <f t="shared" ref="T374:T395" si="178">S374+T375</f>
        <v>885062</v>
      </c>
      <c r="U374" s="161">
        <v>50000</v>
      </c>
      <c r="V374" s="161">
        <f t="shared" si="173"/>
        <v>49114.938000000002</v>
      </c>
      <c r="W374" s="33" t="s">
        <v>192</v>
      </c>
      <c r="X374" s="33"/>
      <c r="Y374" s="88">
        <v>0.06</v>
      </c>
      <c r="Z374" s="88" t="s">
        <v>193</v>
      </c>
      <c r="AA374" s="139"/>
      <c r="AB374" s="199"/>
      <c r="AC374" s="111">
        <f t="shared" ref="AC374" si="179">N374*S374</f>
        <v>280.2</v>
      </c>
      <c r="AD374" s="33"/>
      <c r="AE374" s="85">
        <f t="shared" ref="AE374" si="180">S374*Y374/1000</f>
        <v>0.18</v>
      </c>
      <c r="AF374" s="33"/>
    </row>
    <row r="375" spans="2:32" s="60" customFormat="1" hidden="1">
      <c r="B375" s="17" t="s">
        <v>86</v>
      </c>
      <c r="C375" s="33" t="str">
        <f>VLOOKUP(B375,[2]Sheet1!$A:$B,2,0)</f>
        <v>RCS DEVICE</v>
      </c>
      <c r="D375" s="90" t="s">
        <v>209</v>
      </c>
      <c r="E375" s="33" t="s">
        <v>210</v>
      </c>
      <c r="F375" s="33" t="s">
        <v>141</v>
      </c>
      <c r="G375" s="17" t="s">
        <v>86</v>
      </c>
      <c r="H375" s="99" t="s">
        <v>33</v>
      </c>
      <c r="I375" s="76">
        <v>2025</v>
      </c>
      <c r="J375" s="31">
        <v>1</v>
      </c>
      <c r="K375" s="42">
        <v>45698</v>
      </c>
      <c r="L375" s="80"/>
      <c r="M375" s="117">
        <v>9.2399999999999996E-2</v>
      </c>
      <c r="N375" s="117">
        <v>9.3399999999999997E-2</v>
      </c>
      <c r="O375" s="117">
        <v>1E-3</v>
      </c>
      <c r="P375" s="117">
        <f t="shared" si="172"/>
        <v>0</v>
      </c>
      <c r="Q375" s="125">
        <v>1</v>
      </c>
      <c r="R375" s="117">
        <f t="shared" si="154"/>
        <v>9.2399999999999996E-2</v>
      </c>
      <c r="S375" s="85">
        <v>21000</v>
      </c>
      <c r="T375" s="85">
        <f t="shared" si="178"/>
        <v>882062</v>
      </c>
      <c r="U375" s="161">
        <v>50000</v>
      </c>
      <c r="V375" s="161">
        <f t="shared" si="173"/>
        <v>49117.938000000002</v>
      </c>
      <c r="W375" s="33" t="s">
        <v>192</v>
      </c>
      <c r="X375" s="33"/>
      <c r="Y375" s="88">
        <v>0.06</v>
      </c>
      <c r="Z375" s="88" t="s">
        <v>193</v>
      </c>
      <c r="AA375" s="139"/>
      <c r="AB375" s="199"/>
      <c r="AC375" s="111">
        <f t="shared" si="174"/>
        <v>1961.3999999999999</v>
      </c>
      <c r="AD375" s="33"/>
      <c r="AE375" s="85">
        <f t="shared" si="175"/>
        <v>1.26</v>
      </c>
      <c r="AF375" s="33"/>
    </row>
    <row r="376" spans="2:32" s="60" customFormat="1" hidden="1">
      <c r="B376" s="17" t="s">
        <v>86</v>
      </c>
      <c r="C376" s="33" t="str">
        <f>VLOOKUP(B376,[2]Sheet1!$A:$B,2,0)</f>
        <v>RCS DEVICE</v>
      </c>
      <c r="D376" s="90" t="s">
        <v>209</v>
      </c>
      <c r="E376" s="33" t="s">
        <v>210</v>
      </c>
      <c r="F376" s="33" t="s">
        <v>141</v>
      </c>
      <c r="G376" s="17" t="s">
        <v>86</v>
      </c>
      <c r="H376" s="99" t="s">
        <v>33</v>
      </c>
      <c r="I376" s="76">
        <v>2024</v>
      </c>
      <c r="J376" s="31">
        <v>12</v>
      </c>
      <c r="K376" s="143">
        <v>45666</v>
      </c>
      <c r="L376" s="80"/>
      <c r="M376" s="117">
        <v>9.2399999999999996E-2</v>
      </c>
      <c r="N376" s="117">
        <v>9.3399999999999997E-2</v>
      </c>
      <c r="O376" s="117">
        <v>1E-3</v>
      </c>
      <c r="P376" s="117">
        <f t="shared" si="172"/>
        <v>0</v>
      </c>
      <c r="Q376" s="125">
        <v>1</v>
      </c>
      <c r="R376" s="117">
        <f t="shared" ref="R376" si="181">Q376*M376</f>
        <v>9.2399999999999996E-2</v>
      </c>
      <c r="S376" s="85">
        <v>27000</v>
      </c>
      <c r="T376" s="85">
        <f t="shared" si="178"/>
        <v>861062</v>
      </c>
      <c r="U376" s="161">
        <v>50000</v>
      </c>
      <c r="V376" s="161">
        <f t="shared" si="173"/>
        <v>49138.938000000002</v>
      </c>
      <c r="W376" s="33" t="s">
        <v>192</v>
      </c>
      <c r="X376" s="33"/>
      <c r="Y376" s="88">
        <v>0.06</v>
      </c>
      <c r="Z376" s="88" t="s">
        <v>193</v>
      </c>
      <c r="AA376" s="139"/>
      <c r="AB376" s="199"/>
      <c r="AC376" s="111">
        <f t="shared" ref="AC376" si="182">N376*S376</f>
        <v>2521.7999999999997</v>
      </c>
      <c r="AD376" s="33"/>
      <c r="AE376" s="85">
        <f t="shared" ref="AE376" si="183">S376*Y376/1000</f>
        <v>1.62</v>
      </c>
      <c r="AF376" s="33"/>
    </row>
    <row r="377" spans="2:32" s="60" customFormat="1" hidden="1">
      <c r="B377" s="17" t="s">
        <v>86</v>
      </c>
      <c r="C377" s="33" t="str">
        <f>VLOOKUP(B377,[2]Sheet1!$A:$B,2,0)</f>
        <v>RCS DEVICE</v>
      </c>
      <c r="D377" s="90" t="s">
        <v>209</v>
      </c>
      <c r="E377" s="33" t="s">
        <v>210</v>
      </c>
      <c r="F377" s="33" t="s">
        <v>141</v>
      </c>
      <c r="G377" s="17" t="s">
        <v>86</v>
      </c>
      <c r="H377" s="99" t="s">
        <v>33</v>
      </c>
      <c r="I377" s="76">
        <v>2024</v>
      </c>
      <c r="J377" s="31">
        <v>11</v>
      </c>
      <c r="K377" s="42">
        <v>45636</v>
      </c>
      <c r="L377" s="80"/>
      <c r="M377" s="117">
        <v>9.2399999999999996E-2</v>
      </c>
      <c r="N377" s="117">
        <v>9.3399999999999997E-2</v>
      </c>
      <c r="O377" s="117">
        <v>1E-3</v>
      </c>
      <c r="P377" s="117">
        <f t="shared" ref="P377" si="184">L377*O377</f>
        <v>0</v>
      </c>
      <c r="Q377" s="125">
        <v>1</v>
      </c>
      <c r="R377" s="117">
        <f t="shared" si="154"/>
        <v>9.2399999999999996E-2</v>
      </c>
      <c r="S377" s="131">
        <v>10000</v>
      </c>
      <c r="T377" s="85">
        <f t="shared" si="178"/>
        <v>834062</v>
      </c>
      <c r="U377" s="161">
        <v>50000</v>
      </c>
      <c r="V377" s="161">
        <f t="shared" si="173"/>
        <v>49165.938000000002</v>
      </c>
      <c r="W377" s="33" t="s">
        <v>192</v>
      </c>
      <c r="X377" s="33"/>
      <c r="Y377" s="88">
        <v>0.06</v>
      </c>
      <c r="Z377" s="88" t="s">
        <v>193</v>
      </c>
      <c r="AA377" s="139"/>
      <c r="AB377" s="199"/>
      <c r="AC377" s="111">
        <f t="shared" si="174"/>
        <v>934</v>
      </c>
      <c r="AD377" s="33"/>
      <c r="AE377" s="85">
        <f t="shared" si="175"/>
        <v>0.6</v>
      </c>
      <c r="AF377" s="33"/>
    </row>
    <row r="378" spans="2:32" s="60" customFormat="1" hidden="1">
      <c r="B378" s="17" t="s">
        <v>86</v>
      </c>
      <c r="C378" s="33" t="str">
        <f>VLOOKUP(B378,[2]Sheet1!$A:$B,2,0)</f>
        <v>RCS DEVICE</v>
      </c>
      <c r="D378" s="90" t="s">
        <v>209</v>
      </c>
      <c r="E378" s="33" t="s">
        <v>210</v>
      </c>
      <c r="F378" s="33" t="s">
        <v>141</v>
      </c>
      <c r="G378" s="17" t="s">
        <v>86</v>
      </c>
      <c r="H378" s="99" t="s">
        <v>33</v>
      </c>
      <c r="I378" s="76">
        <v>2024</v>
      </c>
      <c r="J378" s="31">
        <v>10</v>
      </c>
      <c r="K378" s="42">
        <v>45603</v>
      </c>
      <c r="L378" s="80"/>
      <c r="M378" s="117">
        <v>9.2399999999999996E-2</v>
      </c>
      <c r="N378" s="117">
        <v>9.3399999999999997E-2</v>
      </c>
      <c r="O378" s="117">
        <v>1E-3</v>
      </c>
      <c r="P378" s="117">
        <f t="shared" si="172"/>
        <v>0</v>
      </c>
      <c r="Q378" s="125">
        <v>1</v>
      </c>
      <c r="R378" s="117">
        <f t="shared" si="154"/>
        <v>9.2399999999999996E-2</v>
      </c>
      <c r="S378" s="85">
        <v>0</v>
      </c>
      <c r="T378" s="85">
        <f t="shared" si="178"/>
        <v>824062</v>
      </c>
      <c r="U378" s="161">
        <v>50000</v>
      </c>
      <c r="V378" s="161">
        <f t="shared" si="173"/>
        <v>49175.938000000002</v>
      </c>
      <c r="W378" s="33" t="s">
        <v>192</v>
      </c>
      <c r="X378" s="33"/>
      <c r="Y378" s="88">
        <v>0.06</v>
      </c>
      <c r="Z378" s="88" t="s">
        <v>193</v>
      </c>
      <c r="AA378" s="139"/>
      <c r="AB378" s="199"/>
      <c r="AC378" s="111">
        <f t="shared" si="174"/>
        <v>0</v>
      </c>
      <c r="AD378" s="33"/>
      <c r="AE378" s="85">
        <f t="shared" si="175"/>
        <v>0</v>
      </c>
      <c r="AF378" s="33"/>
    </row>
    <row r="379" spans="2:32" s="60" customFormat="1" hidden="1">
      <c r="B379" s="17" t="s">
        <v>86</v>
      </c>
      <c r="C379" s="33" t="str">
        <f>VLOOKUP(B379,[2]Sheet1!$A:$B,2,0)</f>
        <v>RCS DEVICE</v>
      </c>
      <c r="D379" s="90" t="s">
        <v>209</v>
      </c>
      <c r="E379" s="33" t="s">
        <v>210</v>
      </c>
      <c r="F379" s="33" t="s">
        <v>141</v>
      </c>
      <c r="G379" s="17" t="s">
        <v>86</v>
      </c>
      <c r="H379" s="99" t="s">
        <v>33</v>
      </c>
      <c r="I379" s="76">
        <v>2024</v>
      </c>
      <c r="J379" s="31">
        <v>9</v>
      </c>
      <c r="K379" s="42">
        <v>45589</v>
      </c>
      <c r="L379" s="80"/>
      <c r="M379" s="117">
        <v>9.2399999999999996E-2</v>
      </c>
      <c r="N379" s="117">
        <v>9.3399999999999997E-2</v>
      </c>
      <c r="O379" s="117">
        <v>1E-3</v>
      </c>
      <c r="P379" s="117">
        <f t="shared" si="172"/>
        <v>0</v>
      </c>
      <c r="Q379" s="125">
        <v>1</v>
      </c>
      <c r="R379" s="117">
        <f t="shared" si="154"/>
        <v>9.2399999999999996E-2</v>
      </c>
      <c r="S379" s="85">
        <v>17700</v>
      </c>
      <c r="T379" s="85">
        <f t="shared" si="178"/>
        <v>824062</v>
      </c>
      <c r="U379" s="161">
        <v>50000</v>
      </c>
      <c r="V379" s="161">
        <f t="shared" si="173"/>
        <v>49175.938000000002</v>
      </c>
      <c r="W379" s="33" t="s">
        <v>192</v>
      </c>
      <c r="X379" s="33"/>
      <c r="Y379" s="88">
        <v>0.06</v>
      </c>
      <c r="Z379" s="88" t="s">
        <v>193</v>
      </c>
      <c r="AA379" s="139"/>
      <c r="AB379" s="199"/>
      <c r="AC379" s="111">
        <f t="shared" si="174"/>
        <v>1653.1799999999998</v>
      </c>
      <c r="AD379" s="33"/>
      <c r="AE379" s="85">
        <f t="shared" si="175"/>
        <v>1.0620000000000001</v>
      </c>
      <c r="AF379" s="33"/>
    </row>
    <row r="380" spans="2:32" s="60" customFormat="1" hidden="1">
      <c r="B380" s="17" t="s">
        <v>86</v>
      </c>
      <c r="C380" s="33" t="str">
        <f>VLOOKUP(B380,[2]Sheet1!$A:$B,2,0)</f>
        <v>RCS DEVICE</v>
      </c>
      <c r="D380" s="90" t="s">
        <v>209</v>
      </c>
      <c r="E380" s="33" t="s">
        <v>210</v>
      </c>
      <c r="F380" s="33" t="s">
        <v>141</v>
      </c>
      <c r="G380" s="17" t="s">
        <v>86</v>
      </c>
      <c r="H380" s="99" t="s">
        <v>33</v>
      </c>
      <c r="I380" s="76">
        <v>2024</v>
      </c>
      <c r="J380" s="31">
        <v>8</v>
      </c>
      <c r="K380" s="42">
        <v>45589</v>
      </c>
      <c r="L380" s="80"/>
      <c r="M380" s="117">
        <v>9.2399999999999996E-2</v>
      </c>
      <c r="N380" s="117">
        <v>9.3399999999999997E-2</v>
      </c>
      <c r="O380" s="117">
        <v>1E-3</v>
      </c>
      <c r="P380" s="117">
        <f t="shared" si="172"/>
        <v>0</v>
      </c>
      <c r="Q380" s="125">
        <v>1</v>
      </c>
      <c r="R380" s="117">
        <f t="shared" si="154"/>
        <v>9.2399999999999996E-2</v>
      </c>
      <c r="S380" s="85">
        <v>42000</v>
      </c>
      <c r="T380" s="85">
        <f t="shared" si="178"/>
        <v>806362</v>
      </c>
      <c r="U380" s="161">
        <v>50000</v>
      </c>
      <c r="V380" s="161">
        <f t="shared" si="173"/>
        <v>49193.637999999999</v>
      </c>
      <c r="W380" s="33" t="s">
        <v>192</v>
      </c>
      <c r="X380" s="33"/>
      <c r="Y380" s="88">
        <v>0.06</v>
      </c>
      <c r="Z380" s="88" t="s">
        <v>193</v>
      </c>
      <c r="AA380" s="139"/>
      <c r="AB380" s="199"/>
      <c r="AC380" s="111">
        <f t="shared" si="174"/>
        <v>3922.7999999999997</v>
      </c>
      <c r="AD380" s="33"/>
      <c r="AE380" s="85">
        <f t="shared" si="175"/>
        <v>2.52</v>
      </c>
      <c r="AF380" s="33"/>
    </row>
    <row r="381" spans="2:32" s="60" customFormat="1" hidden="1">
      <c r="B381" s="17" t="s">
        <v>86</v>
      </c>
      <c r="C381" s="33" t="str">
        <f>VLOOKUP(B381,[2]Sheet1!$A:$B,2,0)</f>
        <v>RCS DEVICE</v>
      </c>
      <c r="D381" s="90" t="s">
        <v>209</v>
      </c>
      <c r="E381" s="33" t="s">
        <v>210</v>
      </c>
      <c r="F381" s="33" t="s">
        <v>141</v>
      </c>
      <c r="G381" s="17" t="s">
        <v>86</v>
      </c>
      <c r="H381" s="99" t="s">
        <v>33</v>
      </c>
      <c r="I381" s="76">
        <v>2024</v>
      </c>
      <c r="J381" s="31">
        <v>7</v>
      </c>
      <c r="K381" s="42">
        <v>45589</v>
      </c>
      <c r="L381" s="80"/>
      <c r="M381" s="117">
        <v>9.2399999999999996E-2</v>
      </c>
      <c r="N381" s="117">
        <v>9.3399999999999997E-2</v>
      </c>
      <c r="O381" s="117">
        <v>1E-3</v>
      </c>
      <c r="P381" s="117">
        <f t="shared" si="172"/>
        <v>0</v>
      </c>
      <c r="Q381" s="125">
        <v>1</v>
      </c>
      <c r="R381" s="117">
        <f t="shared" si="154"/>
        <v>9.2399999999999996E-2</v>
      </c>
      <c r="S381" s="85">
        <v>7540</v>
      </c>
      <c r="T381" s="85">
        <f t="shared" si="178"/>
        <v>764362</v>
      </c>
      <c r="U381" s="161">
        <v>50000</v>
      </c>
      <c r="V381" s="161">
        <f t="shared" si="173"/>
        <v>49235.637999999999</v>
      </c>
      <c r="W381" s="33" t="s">
        <v>192</v>
      </c>
      <c r="X381" s="33"/>
      <c r="Y381" s="88">
        <v>0.06</v>
      </c>
      <c r="Z381" s="88" t="s">
        <v>193</v>
      </c>
      <c r="AA381" s="139"/>
      <c r="AB381" s="199"/>
      <c r="AC381" s="111">
        <f t="shared" si="174"/>
        <v>704.23599999999999</v>
      </c>
      <c r="AD381" s="33"/>
      <c r="AE381" s="85">
        <f t="shared" si="175"/>
        <v>0.45239999999999997</v>
      </c>
      <c r="AF381" s="33"/>
    </row>
    <row r="382" spans="2:32" s="60" customFormat="1" hidden="1">
      <c r="B382" s="17" t="s">
        <v>86</v>
      </c>
      <c r="C382" s="33" t="str">
        <f>VLOOKUP(B382,[2]Sheet1!$A:$B,2,0)</f>
        <v>RCS DEVICE</v>
      </c>
      <c r="D382" s="90" t="s">
        <v>209</v>
      </c>
      <c r="E382" s="33" t="s">
        <v>210</v>
      </c>
      <c r="F382" s="33" t="s">
        <v>141</v>
      </c>
      <c r="G382" s="17" t="s">
        <v>86</v>
      </c>
      <c r="H382" s="99" t="s">
        <v>33</v>
      </c>
      <c r="I382" s="76">
        <v>2024</v>
      </c>
      <c r="J382" s="31">
        <v>6</v>
      </c>
      <c r="K382" s="42">
        <v>45589</v>
      </c>
      <c r="L382" s="80"/>
      <c r="M382" s="117">
        <v>9.2399999999999996E-2</v>
      </c>
      <c r="N382" s="117">
        <v>9.3399999999999997E-2</v>
      </c>
      <c r="O382" s="117">
        <v>1E-3</v>
      </c>
      <c r="P382" s="117">
        <f t="shared" si="172"/>
        <v>0</v>
      </c>
      <c r="Q382" s="125">
        <v>1</v>
      </c>
      <c r="R382" s="117">
        <f t="shared" si="154"/>
        <v>9.2399999999999996E-2</v>
      </c>
      <c r="S382" s="85">
        <v>0</v>
      </c>
      <c r="T382" s="85">
        <f t="shared" si="178"/>
        <v>756822</v>
      </c>
      <c r="U382" s="161">
        <v>50000</v>
      </c>
      <c r="V382" s="161">
        <f t="shared" si="173"/>
        <v>49243.178</v>
      </c>
      <c r="W382" s="33" t="s">
        <v>192</v>
      </c>
      <c r="X382" s="33"/>
      <c r="Y382" s="88">
        <v>0.06</v>
      </c>
      <c r="Z382" s="88" t="s">
        <v>193</v>
      </c>
      <c r="AA382" s="139"/>
      <c r="AB382" s="199"/>
      <c r="AC382" s="111">
        <f t="shared" si="174"/>
        <v>0</v>
      </c>
      <c r="AD382" s="33"/>
      <c r="AE382" s="85">
        <f t="shared" si="175"/>
        <v>0</v>
      </c>
      <c r="AF382" s="33"/>
    </row>
    <row r="383" spans="2:32" s="60" customFormat="1" hidden="1">
      <c r="B383" s="17" t="s">
        <v>86</v>
      </c>
      <c r="C383" s="33" t="str">
        <f>VLOOKUP(B383,[2]Sheet1!$A:$B,2,0)</f>
        <v>RCS DEVICE</v>
      </c>
      <c r="D383" s="90" t="s">
        <v>209</v>
      </c>
      <c r="E383" s="33" t="s">
        <v>210</v>
      </c>
      <c r="F383" s="33" t="s">
        <v>141</v>
      </c>
      <c r="G383" s="17" t="s">
        <v>86</v>
      </c>
      <c r="H383" s="99" t="s">
        <v>33</v>
      </c>
      <c r="I383" s="76">
        <v>2024</v>
      </c>
      <c r="J383" s="31">
        <v>5</v>
      </c>
      <c r="K383" s="42">
        <v>45589</v>
      </c>
      <c r="L383" s="80"/>
      <c r="M383" s="117">
        <v>9.2399999999999996E-2</v>
      </c>
      <c r="N383" s="117">
        <v>9.3399999999999997E-2</v>
      </c>
      <c r="O383" s="117">
        <v>1E-3</v>
      </c>
      <c r="P383" s="117">
        <f t="shared" si="172"/>
        <v>0</v>
      </c>
      <c r="Q383" s="125">
        <v>1</v>
      </c>
      <c r="R383" s="117">
        <f t="shared" si="154"/>
        <v>9.2399999999999996E-2</v>
      </c>
      <c r="S383" s="85">
        <v>24000</v>
      </c>
      <c r="T383" s="85">
        <f t="shared" si="178"/>
        <v>756822</v>
      </c>
      <c r="U383" s="161">
        <v>50000</v>
      </c>
      <c r="V383" s="161">
        <f t="shared" si="173"/>
        <v>49243.178</v>
      </c>
      <c r="W383" s="33" t="s">
        <v>192</v>
      </c>
      <c r="X383" s="33"/>
      <c r="Y383" s="88">
        <v>0.06</v>
      </c>
      <c r="Z383" s="88" t="s">
        <v>193</v>
      </c>
      <c r="AA383" s="139"/>
      <c r="AB383" s="199"/>
      <c r="AC383" s="111">
        <f t="shared" si="174"/>
        <v>2241.6</v>
      </c>
      <c r="AD383" s="33"/>
      <c r="AE383" s="85">
        <f t="shared" si="175"/>
        <v>1.44</v>
      </c>
      <c r="AF383" s="33"/>
    </row>
    <row r="384" spans="2:32" s="60" customFormat="1" hidden="1">
      <c r="B384" s="17" t="s">
        <v>86</v>
      </c>
      <c r="C384" s="33" t="str">
        <f>VLOOKUP(B384,[2]Sheet1!$A:$B,2,0)</f>
        <v>RCS DEVICE</v>
      </c>
      <c r="D384" s="90" t="s">
        <v>209</v>
      </c>
      <c r="E384" s="33" t="s">
        <v>210</v>
      </c>
      <c r="F384" s="33" t="s">
        <v>141</v>
      </c>
      <c r="G384" s="17" t="s">
        <v>86</v>
      </c>
      <c r="H384" s="99" t="s">
        <v>33</v>
      </c>
      <c r="I384" s="76">
        <v>2024</v>
      </c>
      <c r="J384" s="31">
        <v>4</v>
      </c>
      <c r="K384" s="42">
        <v>45589</v>
      </c>
      <c r="L384" s="80"/>
      <c r="M384" s="117">
        <v>9.2399999999999996E-2</v>
      </c>
      <c r="N384" s="117">
        <v>9.3399999999999997E-2</v>
      </c>
      <c r="O384" s="117">
        <v>1E-3</v>
      </c>
      <c r="P384" s="117">
        <f t="shared" si="172"/>
        <v>0</v>
      </c>
      <c r="Q384" s="125">
        <v>1</v>
      </c>
      <c r="R384" s="117">
        <f t="shared" si="154"/>
        <v>9.2399999999999996E-2</v>
      </c>
      <c r="S384" s="85">
        <v>162000</v>
      </c>
      <c r="T384" s="85">
        <f t="shared" si="178"/>
        <v>732822</v>
      </c>
      <c r="U384" s="161">
        <v>50000</v>
      </c>
      <c r="V384" s="161">
        <f t="shared" si="173"/>
        <v>49267.178</v>
      </c>
      <c r="W384" s="33" t="s">
        <v>192</v>
      </c>
      <c r="X384" s="33"/>
      <c r="Y384" s="88">
        <v>0.06</v>
      </c>
      <c r="Z384" s="88" t="s">
        <v>193</v>
      </c>
      <c r="AA384" s="139"/>
      <c r="AB384" s="199"/>
      <c r="AC384" s="111">
        <f t="shared" si="174"/>
        <v>15130.8</v>
      </c>
      <c r="AD384" s="33"/>
      <c r="AE384" s="85">
        <f t="shared" si="175"/>
        <v>9.7200000000000006</v>
      </c>
      <c r="AF384" s="33"/>
    </row>
    <row r="385" spans="2:32" s="60" customFormat="1" hidden="1">
      <c r="B385" s="17" t="s">
        <v>86</v>
      </c>
      <c r="C385" s="33" t="str">
        <f>VLOOKUP(B385,[2]Sheet1!$A:$B,2,0)</f>
        <v>RCS DEVICE</v>
      </c>
      <c r="D385" s="90" t="s">
        <v>209</v>
      </c>
      <c r="E385" s="33" t="s">
        <v>210</v>
      </c>
      <c r="F385" s="33" t="s">
        <v>141</v>
      </c>
      <c r="G385" s="17" t="s">
        <v>86</v>
      </c>
      <c r="H385" s="99" t="s">
        <v>33</v>
      </c>
      <c r="I385" s="76">
        <v>2024</v>
      </c>
      <c r="J385" s="31">
        <v>3</v>
      </c>
      <c r="K385" s="42">
        <v>45589</v>
      </c>
      <c r="L385" s="80"/>
      <c r="M385" s="117">
        <v>9.2399999999999996E-2</v>
      </c>
      <c r="N385" s="117">
        <v>9.3399999999999997E-2</v>
      </c>
      <c r="O385" s="117">
        <v>1E-3</v>
      </c>
      <c r="P385" s="117">
        <f t="shared" si="172"/>
        <v>0</v>
      </c>
      <c r="Q385" s="125">
        <v>1</v>
      </c>
      <c r="R385" s="117">
        <f t="shared" si="154"/>
        <v>9.2399999999999996E-2</v>
      </c>
      <c r="S385" s="85">
        <v>96000</v>
      </c>
      <c r="T385" s="85">
        <f t="shared" si="178"/>
        <v>570822</v>
      </c>
      <c r="U385" s="161">
        <v>50000</v>
      </c>
      <c r="V385" s="161">
        <f t="shared" si="173"/>
        <v>49429.178</v>
      </c>
      <c r="W385" s="33" t="s">
        <v>192</v>
      </c>
      <c r="X385" s="33"/>
      <c r="Y385" s="88">
        <v>0.06</v>
      </c>
      <c r="Z385" s="88" t="s">
        <v>193</v>
      </c>
      <c r="AA385" s="139"/>
      <c r="AB385" s="199"/>
      <c r="AC385" s="111">
        <f t="shared" si="174"/>
        <v>8966.4</v>
      </c>
      <c r="AD385" s="33"/>
      <c r="AE385" s="85">
        <f t="shared" si="175"/>
        <v>5.76</v>
      </c>
      <c r="AF385" s="33"/>
    </row>
    <row r="386" spans="2:32" s="60" customFormat="1" hidden="1">
      <c r="B386" s="17" t="s">
        <v>86</v>
      </c>
      <c r="C386" s="33" t="str">
        <f>VLOOKUP(B386,[2]Sheet1!$A:$B,2,0)</f>
        <v>RCS DEVICE</v>
      </c>
      <c r="D386" s="90" t="s">
        <v>209</v>
      </c>
      <c r="E386" s="33" t="s">
        <v>210</v>
      </c>
      <c r="F386" s="33" t="s">
        <v>141</v>
      </c>
      <c r="G386" s="17" t="s">
        <v>86</v>
      </c>
      <c r="H386" s="99" t="s">
        <v>33</v>
      </c>
      <c r="I386" s="76">
        <v>2024</v>
      </c>
      <c r="J386" s="31">
        <v>2</v>
      </c>
      <c r="K386" s="42">
        <v>45589</v>
      </c>
      <c r="L386" s="80"/>
      <c r="M386" s="117">
        <v>9.2399999999999996E-2</v>
      </c>
      <c r="N386" s="117">
        <v>9.3399999999999997E-2</v>
      </c>
      <c r="O386" s="117">
        <v>1E-3</v>
      </c>
      <c r="P386" s="117">
        <f t="shared" si="172"/>
        <v>0</v>
      </c>
      <c r="Q386" s="125">
        <v>1</v>
      </c>
      <c r="R386" s="117">
        <f t="shared" si="154"/>
        <v>9.2399999999999996E-2</v>
      </c>
      <c r="S386" s="85">
        <v>25200</v>
      </c>
      <c r="T386" s="85">
        <f t="shared" si="178"/>
        <v>474822</v>
      </c>
      <c r="U386" s="161">
        <v>50000</v>
      </c>
      <c r="V386" s="161">
        <f t="shared" si="173"/>
        <v>49525.178</v>
      </c>
      <c r="W386" s="33" t="s">
        <v>192</v>
      </c>
      <c r="X386" s="33"/>
      <c r="Y386" s="88">
        <v>0.06</v>
      </c>
      <c r="Z386" s="88" t="s">
        <v>193</v>
      </c>
      <c r="AA386" s="139"/>
      <c r="AB386" s="199"/>
      <c r="AC386" s="111">
        <f t="shared" si="174"/>
        <v>2353.6799999999998</v>
      </c>
      <c r="AD386" s="33"/>
      <c r="AE386" s="85">
        <f t="shared" si="175"/>
        <v>1.512</v>
      </c>
      <c r="AF386" s="33"/>
    </row>
    <row r="387" spans="2:32" s="60" customFormat="1" hidden="1">
      <c r="B387" s="17" t="s">
        <v>86</v>
      </c>
      <c r="C387" s="33" t="str">
        <f>VLOOKUP(B387,[2]Sheet1!$A:$B,2,0)</f>
        <v>RCS DEVICE</v>
      </c>
      <c r="D387" s="90" t="s">
        <v>209</v>
      </c>
      <c r="E387" s="33" t="s">
        <v>210</v>
      </c>
      <c r="F387" s="33" t="s">
        <v>141</v>
      </c>
      <c r="G387" s="17" t="s">
        <v>86</v>
      </c>
      <c r="H387" s="99" t="s">
        <v>33</v>
      </c>
      <c r="I387" s="76">
        <v>2024</v>
      </c>
      <c r="J387" s="31">
        <v>1</v>
      </c>
      <c r="K387" s="42">
        <v>45589</v>
      </c>
      <c r="L387" s="80"/>
      <c r="M387" s="117">
        <v>9.2399999999999996E-2</v>
      </c>
      <c r="N387" s="117">
        <v>9.3399999999999997E-2</v>
      </c>
      <c r="O387" s="117">
        <v>1E-3</v>
      </c>
      <c r="P387" s="117">
        <f t="shared" si="172"/>
        <v>0</v>
      </c>
      <c r="Q387" s="125">
        <v>1</v>
      </c>
      <c r="R387" s="117">
        <f t="shared" ref="R387:R459" si="185">Q387*M387</f>
        <v>9.2399999999999996E-2</v>
      </c>
      <c r="S387" s="85">
        <v>78500</v>
      </c>
      <c r="T387" s="85">
        <f t="shared" si="178"/>
        <v>449622</v>
      </c>
      <c r="U387" s="161">
        <v>50000</v>
      </c>
      <c r="V387" s="161">
        <f t="shared" si="173"/>
        <v>49550.377999999997</v>
      </c>
      <c r="W387" s="33" t="s">
        <v>192</v>
      </c>
      <c r="X387" s="33"/>
      <c r="Y387" s="88">
        <v>0.06</v>
      </c>
      <c r="Z387" s="88" t="s">
        <v>193</v>
      </c>
      <c r="AA387" s="139"/>
      <c r="AB387" s="199"/>
      <c r="AC387" s="111">
        <f t="shared" si="174"/>
        <v>7331.9</v>
      </c>
      <c r="AD387" s="33"/>
      <c r="AE387" s="85">
        <f t="shared" si="175"/>
        <v>4.71</v>
      </c>
      <c r="AF387" s="33"/>
    </row>
    <row r="388" spans="2:32" s="60" customFormat="1" hidden="1">
      <c r="B388" s="17" t="s">
        <v>86</v>
      </c>
      <c r="C388" s="33" t="str">
        <f>VLOOKUP(B388,[2]Sheet1!$A:$B,2,0)</f>
        <v>RCS DEVICE</v>
      </c>
      <c r="D388" s="90" t="s">
        <v>209</v>
      </c>
      <c r="E388" s="33" t="s">
        <v>210</v>
      </c>
      <c r="F388" s="33" t="s">
        <v>141</v>
      </c>
      <c r="G388" s="17" t="s">
        <v>86</v>
      </c>
      <c r="H388" s="99" t="s">
        <v>33</v>
      </c>
      <c r="I388" s="76">
        <v>2023</v>
      </c>
      <c r="J388" s="31">
        <v>12</v>
      </c>
      <c r="K388" s="42">
        <v>45589</v>
      </c>
      <c r="L388" s="80"/>
      <c r="M388" s="117">
        <v>9.2399999999999996E-2</v>
      </c>
      <c r="N388" s="117">
        <v>9.3399999999999997E-2</v>
      </c>
      <c r="O388" s="117">
        <v>1E-3</v>
      </c>
      <c r="P388" s="117">
        <f t="shared" si="172"/>
        <v>0</v>
      </c>
      <c r="Q388" s="125">
        <v>1</v>
      </c>
      <c r="R388" s="117">
        <f t="shared" si="185"/>
        <v>9.2399999999999996E-2</v>
      </c>
      <c r="S388" s="85">
        <v>89000</v>
      </c>
      <c r="T388" s="85">
        <f t="shared" si="178"/>
        <v>371122</v>
      </c>
      <c r="U388" s="161">
        <v>50000</v>
      </c>
      <c r="V388" s="161">
        <f t="shared" si="173"/>
        <v>49628.877999999997</v>
      </c>
      <c r="W388" s="33" t="s">
        <v>192</v>
      </c>
      <c r="X388" s="33"/>
      <c r="Y388" s="88">
        <v>0.06</v>
      </c>
      <c r="Z388" s="88" t="s">
        <v>193</v>
      </c>
      <c r="AA388" s="139"/>
      <c r="AB388" s="199"/>
      <c r="AC388" s="111">
        <f t="shared" si="174"/>
        <v>8312.6</v>
      </c>
      <c r="AD388" s="33"/>
      <c r="AE388" s="85">
        <f t="shared" si="175"/>
        <v>5.34</v>
      </c>
      <c r="AF388" s="33"/>
    </row>
    <row r="389" spans="2:32" s="60" customFormat="1" hidden="1">
      <c r="B389" s="17" t="s">
        <v>86</v>
      </c>
      <c r="C389" s="33" t="str">
        <f>VLOOKUP(B389,[2]Sheet1!$A:$B,2,0)</f>
        <v>RCS DEVICE</v>
      </c>
      <c r="D389" s="90" t="s">
        <v>209</v>
      </c>
      <c r="E389" s="33" t="s">
        <v>210</v>
      </c>
      <c r="F389" s="33" t="s">
        <v>141</v>
      </c>
      <c r="G389" s="17" t="s">
        <v>86</v>
      </c>
      <c r="H389" s="99" t="s">
        <v>33</v>
      </c>
      <c r="I389" s="76">
        <v>2023</v>
      </c>
      <c r="J389" s="31">
        <v>11</v>
      </c>
      <c r="K389" s="42">
        <v>45589</v>
      </c>
      <c r="L389" s="80"/>
      <c r="M389" s="117">
        <v>9.2399999999999996E-2</v>
      </c>
      <c r="N389" s="117">
        <v>9.3399999999999997E-2</v>
      </c>
      <c r="O389" s="117">
        <v>1E-3</v>
      </c>
      <c r="P389" s="117">
        <f t="shared" si="172"/>
        <v>0</v>
      </c>
      <c r="Q389" s="125">
        <v>1</v>
      </c>
      <c r="R389" s="117">
        <f t="shared" si="185"/>
        <v>9.2399999999999996E-2</v>
      </c>
      <c r="S389" s="85">
        <v>21628</v>
      </c>
      <c r="T389" s="85">
        <f t="shared" si="178"/>
        <v>282122</v>
      </c>
      <c r="U389" s="161">
        <v>50000</v>
      </c>
      <c r="V389" s="161">
        <f t="shared" si="173"/>
        <v>49717.877999999997</v>
      </c>
      <c r="W389" s="33" t="s">
        <v>192</v>
      </c>
      <c r="X389" s="33"/>
      <c r="Y389" s="88">
        <v>0.06</v>
      </c>
      <c r="Z389" s="88" t="s">
        <v>193</v>
      </c>
      <c r="AA389" s="139"/>
      <c r="AB389" s="199"/>
      <c r="AC389" s="111">
        <f t="shared" si="174"/>
        <v>2020.0552</v>
      </c>
      <c r="AD389" s="33"/>
      <c r="AE389" s="85">
        <f t="shared" si="175"/>
        <v>1.2976800000000002</v>
      </c>
      <c r="AF389" s="33"/>
    </row>
    <row r="390" spans="2:32" s="60" customFormat="1" hidden="1">
      <c r="B390" s="17" t="s">
        <v>86</v>
      </c>
      <c r="C390" s="33" t="str">
        <f>VLOOKUP(B390,[2]Sheet1!$A:$B,2,0)</f>
        <v>RCS DEVICE</v>
      </c>
      <c r="D390" s="90" t="s">
        <v>209</v>
      </c>
      <c r="E390" s="33" t="s">
        <v>210</v>
      </c>
      <c r="F390" s="33" t="s">
        <v>141</v>
      </c>
      <c r="G390" s="17" t="s">
        <v>86</v>
      </c>
      <c r="H390" s="99" t="s">
        <v>33</v>
      </c>
      <c r="I390" s="76">
        <v>2023</v>
      </c>
      <c r="J390" s="31">
        <v>10</v>
      </c>
      <c r="K390" s="42">
        <v>45589</v>
      </c>
      <c r="L390" s="80"/>
      <c r="M390" s="117">
        <v>9.2399999999999996E-2</v>
      </c>
      <c r="N390" s="117">
        <v>9.3399999999999997E-2</v>
      </c>
      <c r="O390" s="117">
        <v>1E-3</v>
      </c>
      <c r="P390" s="117">
        <f t="shared" si="172"/>
        <v>0</v>
      </c>
      <c r="Q390" s="125">
        <v>1</v>
      </c>
      <c r="R390" s="117">
        <f t="shared" si="185"/>
        <v>9.2399999999999996E-2</v>
      </c>
      <c r="S390" s="85">
        <v>48300</v>
      </c>
      <c r="T390" s="85">
        <f t="shared" si="178"/>
        <v>260494</v>
      </c>
      <c r="U390" s="161">
        <v>50000</v>
      </c>
      <c r="V390" s="161">
        <f t="shared" si="173"/>
        <v>49739.506000000001</v>
      </c>
      <c r="W390" s="33" t="s">
        <v>192</v>
      </c>
      <c r="X390" s="33"/>
      <c r="Y390" s="88">
        <v>0.06</v>
      </c>
      <c r="Z390" s="88" t="s">
        <v>193</v>
      </c>
      <c r="AA390" s="139"/>
      <c r="AB390" s="199"/>
      <c r="AC390" s="111">
        <f t="shared" si="174"/>
        <v>4511.22</v>
      </c>
      <c r="AD390" s="33"/>
      <c r="AE390" s="85">
        <f t="shared" si="175"/>
        <v>2.8980000000000001</v>
      </c>
      <c r="AF390" s="33"/>
    </row>
    <row r="391" spans="2:32" s="60" customFormat="1" hidden="1">
      <c r="B391" s="17" t="s">
        <v>86</v>
      </c>
      <c r="C391" s="33" t="str">
        <f>VLOOKUP(B391,[2]Sheet1!$A:$B,2,0)</f>
        <v>RCS DEVICE</v>
      </c>
      <c r="D391" s="90" t="s">
        <v>209</v>
      </c>
      <c r="E391" s="33" t="s">
        <v>210</v>
      </c>
      <c r="F391" s="33" t="s">
        <v>141</v>
      </c>
      <c r="G391" s="17" t="s">
        <v>86</v>
      </c>
      <c r="H391" s="99" t="s">
        <v>33</v>
      </c>
      <c r="I391" s="76">
        <v>2023</v>
      </c>
      <c r="J391" s="31">
        <v>9</v>
      </c>
      <c r="K391" s="42">
        <v>45589</v>
      </c>
      <c r="L391" s="80"/>
      <c r="M391" s="117">
        <v>9.2399999999999996E-2</v>
      </c>
      <c r="N391" s="117">
        <v>9.3399999999999997E-2</v>
      </c>
      <c r="O391" s="117">
        <v>1E-3</v>
      </c>
      <c r="P391" s="117">
        <f t="shared" si="172"/>
        <v>0</v>
      </c>
      <c r="Q391" s="125">
        <v>1</v>
      </c>
      <c r="R391" s="117">
        <f t="shared" si="185"/>
        <v>9.2399999999999996E-2</v>
      </c>
      <c r="S391" s="85">
        <v>30300</v>
      </c>
      <c r="T391" s="85">
        <f t="shared" si="178"/>
        <v>212194</v>
      </c>
      <c r="U391" s="161">
        <v>50000</v>
      </c>
      <c r="V391" s="161">
        <f t="shared" si="173"/>
        <v>49787.805999999997</v>
      </c>
      <c r="W391" s="33" t="s">
        <v>192</v>
      </c>
      <c r="X391" s="33"/>
      <c r="Y391" s="88">
        <v>0.06</v>
      </c>
      <c r="Z391" s="88" t="s">
        <v>193</v>
      </c>
      <c r="AA391" s="139"/>
      <c r="AB391" s="199"/>
      <c r="AC391" s="111">
        <f t="shared" si="174"/>
        <v>2830.02</v>
      </c>
      <c r="AD391" s="33"/>
      <c r="AE391" s="85">
        <f t="shared" si="175"/>
        <v>1.8180000000000001</v>
      </c>
      <c r="AF391" s="33"/>
    </row>
    <row r="392" spans="2:32" s="60" customFormat="1" hidden="1">
      <c r="B392" s="17" t="s">
        <v>86</v>
      </c>
      <c r="C392" s="33" t="str">
        <f>VLOOKUP(B392,[2]Sheet1!$A:$B,2,0)</f>
        <v>RCS DEVICE</v>
      </c>
      <c r="D392" s="90" t="s">
        <v>209</v>
      </c>
      <c r="E392" s="33" t="s">
        <v>210</v>
      </c>
      <c r="F392" s="33" t="s">
        <v>141</v>
      </c>
      <c r="G392" s="17" t="s">
        <v>86</v>
      </c>
      <c r="H392" s="99" t="s">
        <v>33</v>
      </c>
      <c r="I392" s="76">
        <v>2023</v>
      </c>
      <c r="J392" s="31">
        <v>8</v>
      </c>
      <c r="K392" s="42">
        <v>45589</v>
      </c>
      <c r="L392" s="80"/>
      <c r="M392" s="117">
        <v>9.2399999999999996E-2</v>
      </c>
      <c r="N392" s="117">
        <v>9.3399999999999997E-2</v>
      </c>
      <c r="O392" s="117">
        <v>1E-3</v>
      </c>
      <c r="P392" s="117">
        <f t="shared" si="172"/>
        <v>0</v>
      </c>
      <c r="Q392" s="125">
        <v>1</v>
      </c>
      <c r="R392" s="117">
        <f t="shared" si="185"/>
        <v>9.2399999999999996E-2</v>
      </c>
      <c r="S392" s="85">
        <v>21816</v>
      </c>
      <c r="T392" s="85">
        <f t="shared" si="178"/>
        <v>181894</v>
      </c>
      <c r="U392" s="161">
        <v>50000</v>
      </c>
      <c r="V392" s="161">
        <f t="shared" si="173"/>
        <v>49818.106</v>
      </c>
      <c r="W392" s="33" t="s">
        <v>192</v>
      </c>
      <c r="X392" s="33"/>
      <c r="Y392" s="88">
        <v>0.06</v>
      </c>
      <c r="Z392" s="88" t="s">
        <v>193</v>
      </c>
      <c r="AA392" s="139"/>
      <c r="AB392" s="199"/>
      <c r="AC392" s="111">
        <f t="shared" si="174"/>
        <v>2037.6143999999999</v>
      </c>
      <c r="AD392" s="33"/>
      <c r="AE392" s="85">
        <f t="shared" si="175"/>
        <v>1.3089600000000001</v>
      </c>
      <c r="AF392" s="33"/>
    </row>
    <row r="393" spans="2:32" s="60" customFormat="1" hidden="1">
      <c r="B393" s="17" t="s">
        <v>86</v>
      </c>
      <c r="C393" s="33" t="str">
        <f>VLOOKUP(B393,[2]Sheet1!$A:$B,2,0)</f>
        <v>RCS DEVICE</v>
      </c>
      <c r="D393" s="90" t="s">
        <v>209</v>
      </c>
      <c r="E393" s="33" t="s">
        <v>210</v>
      </c>
      <c r="F393" s="33" t="s">
        <v>141</v>
      </c>
      <c r="G393" s="17" t="s">
        <v>86</v>
      </c>
      <c r="H393" s="99" t="s">
        <v>33</v>
      </c>
      <c r="I393" s="76">
        <v>2023</v>
      </c>
      <c r="J393" s="31">
        <v>7</v>
      </c>
      <c r="K393" s="42">
        <v>45589</v>
      </c>
      <c r="L393" s="80"/>
      <c r="M393" s="117">
        <v>9.2399999999999996E-2</v>
      </c>
      <c r="N393" s="117">
        <v>9.3399999999999997E-2</v>
      </c>
      <c r="O393" s="117">
        <v>1E-3</v>
      </c>
      <c r="P393" s="117">
        <f t="shared" si="172"/>
        <v>0</v>
      </c>
      <c r="Q393" s="125">
        <v>1</v>
      </c>
      <c r="R393" s="117">
        <f t="shared" si="185"/>
        <v>9.2399999999999996E-2</v>
      </c>
      <c r="S393" s="85">
        <v>0</v>
      </c>
      <c r="T393" s="85">
        <f t="shared" si="178"/>
        <v>160078</v>
      </c>
      <c r="U393" s="161">
        <v>50000</v>
      </c>
      <c r="V393" s="161">
        <f t="shared" si="173"/>
        <v>49839.921999999999</v>
      </c>
      <c r="W393" s="33" t="s">
        <v>192</v>
      </c>
      <c r="X393" s="33"/>
      <c r="Y393" s="88">
        <v>0.06</v>
      </c>
      <c r="Z393" s="88" t="s">
        <v>193</v>
      </c>
      <c r="AA393" s="139"/>
      <c r="AB393" s="199"/>
      <c r="AC393" s="111">
        <f t="shared" si="174"/>
        <v>0</v>
      </c>
      <c r="AD393" s="33"/>
      <c r="AE393" s="85">
        <f t="shared" si="175"/>
        <v>0</v>
      </c>
      <c r="AF393" s="33"/>
    </row>
    <row r="394" spans="2:32" s="60" customFormat="1" hidden="1">
      <c r="B394" s="17" t="s">
        <v>86</v>
      </c>
      <c r="C394" s="33" t="str">
        <f>VLOOKUP(B394,[2]Sheet1!$A:$B,2,0)</f>
        <v>RCS DEVICE</v>
      </c>
      <c r="D394" s="90" t="s">
        <v>209</v>
      </c>
      <c r="E394" s="33" t="s">
        <v>210</v>
      </c>
      <c r="F394" s="33" t="s">
        <v>141</v>
      </c>
      <c r="G394" s="17" t="s">
        <v>86</v>
      </c>
      <c r="H394" s="99" t="s">
        <v>33</v>
      </c>
      <c r="I394" s="76">
        <v>2023</v>
      </c>
      <c r="J394" s="31">
        <v>6</v>
      </c>
      <c r="K394" s="42">
        <v>45589</v>
      </c>
      <c r="L394" s="80"/>
      <c r="M394" s="117">
        <v>9.2399999999999996E-2</v>
      </c>
      <c r="N394" s="117">
        <v>9.3399999999999997E-2</v>
      </c>
      <c r="O394" s="117">
        <v>1E-3</v>
      </c>
      <c r="P394" s="117">
        <f t="shared" si="172"/>
        <v>0</v>
      </c>
      <c r="Q394" s="125">
        <v>1</v>
      </c>
      <c r="R394" s="117">
        <f t="shared" si="185"/>
        <v>9.2399999999999996E-2</v>
      </c>
      <c r="S394" s="85">
        <v>0</v>
      </c>
      <c r="T394" s="85">
        <f t="shared" si="178"/>
        <v>160078</v>
      </c>
      <c r="U394" s="161">
        <v>50000</v>
      </c>
      <c r="V394" s="161">
        <f t="shared" si="173"/>
        <v>49839.921999999999</v>
      </c>
      <c r="W394" s="33" t="s">
        <v>192</v>
      </c>
      <c r="X394" s="33"/>
      <c r="Y394" s="88">
        <v>0.06</v>
      </c>
      <c r="Z394" s="88" t="s">
        <v>193</v>
      </c>
      <c r="AA394" s="139"/>
      <c r="AB394" s="199"/>
      <c r="AC394" s="111">
        <f t="shared" si="174"/>
        <v>0</v>
      </c>
      <c r="AD394" s="33"/>
      <c r="AE394" s="85">
        <f t="shared" si="175"/>
        <v>0</v>
      </c>
      <c r="AF394" s="33"/>
    </row>
    <row r="395" spans="2:32" s="60" customFormat="1" hidden="1">
      <c r="B395" s="17" t="s">
        <v>86</v>
      </c>
      <c r="C395" s="33" t="str">
        <f>VLOOKUP(B395,[2]Sheet1!$A:$B,2,0)</f>
        <v>RCS DEVICE</v>
      </c>
      <c r="D395" s="90" t="s">
        <v>209</v>
      </c>
      <c r="E395" s="33" t="s">
        <v>210</v>
      </c>
      <c r="F395" s="33" t="s">
        <v>141</v>
      </c>
      <c r="G395" s="17" t="s">
        <v>86</v>
      </c>
      <c r="H395" s="99" t="s">
        <v>33</v>
      </c>
      <c r="I395" s="76">
        <v>2023</v>
      </c>
      <c r="J395" s="31">
        <v>5</v>
      </c>
      <c r="K395" s="42">
        <v>45589</v>
      </c>
      <c r="L395" s="80"/>
      <c r="M395" s="117">
        <v>9.2399999999999996E-2</v>
      </c>
      <c r="N395" s="117">
        <v>9.3399999999999997E-2</v>
      </c>
      <c r="O395" s="117">
        <v>1E-3</v>
      </c>
      <c r="P395" s="117">
        <f t="shared" si="172"/>
        <v>0</v>
      </c>
      <c r="Q395" s="125">
        <v>1</v>
      </c>
      <c r="R395" s="117">
        <f t="shared" si="185"/>
        <v>9.2399999999999996E-2</v>
      </c>
      <c r="S395" s="85">
        <v>78610</v>
      </c>
      <c r="T395" s="85">
        <f t="shared" si="178"/>
        <v>160078</v>
      </c>
      <c r="U395" s="161">
        <v>50000</v>
      </c>
      <c r="V395" s="161">
        <f t="shared" si="173"/>
        <v>49839.921999999999</v>
      </c>
      <c r="W395" s="33" t="s">
        <v>192</v>
      </c>
      <c r="X395" s="33"/>
      <c r="Y395" s="88">
        <v>0.06</v>
      </c>
      <c r="Z395" s="88" t="s">
        <v>193</v>
      </c>
      <c r="AA395" s="139"/>
      <c r="AB395" s="199"/>
      <c r="AC395" s="111">
        <f t="shared" si="174"/>
        <v>7342.174</v>
      </c>
      <c r="AD395" s="33"/>
      <c r="AE395" s="85">
        <f t="shared" si="175"/>
        <v>4.7165999999999997</v>
      </c>
      <c r="AF395" s="33"/>
    </row>
    <row r="396" spans="2:32" s="60" customFormat="1" hidden="1">
      <c r="B396" s="17" t="s">
        <v>86</v>
      </c>
      <c r="C396" s="33" t="str">
        <f>VLOOKUP(B396,[2]Sheet1!$A:$B,2,0)</f>
        <v>RCS DEVICE</v>
      </c>
      <c r="D396" s="90" t="s">
        <v>209</v>
      </c>
      <c r="E396" s="33" t="s">
        <v>210</v>
      </c>
      <c r="F396" s="33" t="s">
        <v>141</v>
      </c>
      <c r="G396" s="17" t="s">
        <v>86</v>
      </c>
      <c r="H396" s="99" t="s">
        <v>33</v>
      </c>
      <c r="I396" s="76">
        <v>2023</v>
      </c>
      <c r="J396" s="31">
        <v>4</v>
      </c>
      <c r="K396" s="42">
        <v>45589</v>
      </c>
      <c r="L396" s="80"/>
      <c r="M396" s="117">
        <v>9.2399999999999996E-2</v>
      </c>
      <c r="N396" s="117">
        <v>9.3399999999999997E-2</v>
      </c>
      <c r="O396" s="117">
        <v>1E-3</v>
      </c>
      <c r="P396" s="117">
        <f t="shared" si="172"/>
        <v>0</v>
      </c>
      <c r="Q396" s="125">
        <v>1</v>
      </c>
      <c r="R396" s="117">
        <f t="shared" si="185"/>
        <v>9.2399999999999996E-2</v>
      </c>
      <c r="S396" s="85">
        <v>81468</v>
      </c>
      <c r="T396" s="85">
        <v>81468</v>
      </c>
      <c r="U396" s="161">
        <v>50000</v>
      </c>
      <c r="V396" s="161">
        <f t="shared" si="173"/>
        <v>49918.531999999999</v>
      </c>
      <c r="W396" s="33" t="s">
        <v>192</v>
      </c>
      <c r="X396" s="33"/>
      <c r="Y396" s="88">
        <v>0.06</v>
      </c>
      <c r="Z396" s="88" t="s">
        <v>193</v>
      </c>
      <c r="AA396" s="139"/>
      <c r="AB396" s="199"/>
      <c r="AC396" s="111">
        <f t="shared" si="174"/>
        <v>7609.1111999999994</v>
      </c>
      <c r="AD396" s="33"/>
      <c r="AE396" s="85">
        <f t="shared" si="175"/>
        <v>4.8880799999999995</v>
      </c>
      <c r="AF396" s="33"/>
    </row>
    <row r="397" spans="2:32" s="60" customFormat="1" hidden="1">
      <c r="B397" s="17" t="s">
        <v>86</v>
      </c>
      <c r="C397" s="33" t="str">
        <f>VLOOKUP(B397,[2]Sheet1!$A:$B,2,0)</f>
        <v>RCS DEVICE</v>
      </c>
      <c r="D397" s="90" t="s">
        <v>211</v>
      </c>
      <c r="E397" s="33" t="s">
        <v>212</v>
      </c>
      <c r="F397" s="33" t="s">
        <v>141</v>
      </c>
      <c r="G397" s="17" t="s">
        <v>86</v>
      </c>
      <c r="H397" s="99" t="s">
        <v>33</v>
      </c>
      <c r="I397" s="76">
        <v>2025</v>
      </c>
      <c r="J397" s="31">
        <v>2</v>
      </c>
      <c r="K397" s="42">
        <v>45726</v>
      </c>
      <c r="L397" s="80"/>
      <c r="M397" s="117">
        <v>4.9700000000000001E-2</v>
      </c>
      <c r="N397" s="117">
        <v>5.0299999999999997E-2</v>
      </c>
      <c r="O397" s="117">
        <v>5.9999999999999995E-4</v>
      </c>
      <c r="P397" s="117">
        <f t="shared" si="172"/>
        <v>0</v>
      </c>
      <c r="Q397" s="125">
        <v>1</v>
      </c>
      <c r="R397" s="117">
        <f t="shared" ref="R397" si="186">Q397*M397</f>
        <v>4.9700000000000001E-2</v>
      </c>
      <c r="S397" s="85">
        <v>3000</v>
      </c>
      <c r="T397" s="85">
        <f t="shared" ref="T397:T418" si="187">S397+T398</f>
        <v>892607</v>
      </c>
      <c r="U397" s="161">
        <v>30000</v>
      </c>
      <c r="V397" s="161">
        <f t="shared" si="173"/>
        <v>29464.435799999999</v>
      </c>
      <c r="W397" s="33" t="s">
        <v>192</v>
      </c>
      <c r="X397" s="33"/>
      <c r="Y397" s="88">
        <v>0.02</v>
      </c>
      <c r="Z397" s="88" t="s">
        <v>193</v>
      </c>
      <c r="AA397" s="139"/>
      <c r="AB397" s="199"/>
      <c r="AC397" s="111">
        <f t="shared" ref="AC397" si="188">N397*S397</f>
        <v>150.9</v>
      </c>
      <c r="AD397" s="33"/>
      <c r="AE397" s="85">
        <f t="shared" ref="AE397" si="189">S397*Y397/1000</f>
        <v>0.06</v>
      </c>
      <c r="AF397" s="33"/>
    </row>
    <row r="398" spans="2:32" s="60" customFormat="1" hidden="1">
      <c r="B398" s="17" t="s">
        <v>86</v>
      </c>
      <c r="C398" s="33" t="str">
        <f>VLOOKUP(B398,[2]Sheet1!$A:$B,2,0)</f>
        <v>RCS DEVICE</v>
      </c>
      <c r="D398" s="90" t="s">
        <v>211</v>
      </c>
      <c r="E398" s="33" t="s">
        <v>212</v>
      </c>
      <c r="F398" s="33" t="s">
        <v>141</v>
      </c>
      <c r="G398" s="17" t="s">
        <v>86</v>
      </c>
      <c r="H398" s="99" t="s">
        <v>33</v>
      </c>
      <c r="I398" s="76">
        <v>2025</v>
      </c>
      <c r="J398" s="31">
        <v>1</v>
      </c>
      <c r="K398" s="42">
        <v>45698</v>
      </c>
      <c r="L398" s="80"/>
      <c r="M398" s="117">
        <v>4.9700000000000001E-2</v>
      </c>
      <c r="N398" s="117">
        <v>5.0299999999999997E-2</v>
      </c>
      <c r="O398" s="117">
        <v>5.9999999999999995E-4</v>
      </c>
      <c r="P398" s="117">
        <f t="shared" si="172"/>
        <v>0</v>
      </c>
      <c r="Q398" s="125">
        <v>1</v>
      </c>
      <c r="R398" s="117">
        <f t="shared" si="185"/>
        <v>4.9700000000000001E-2</v>
      </c>
      <c r="S398" s="85">
        <v>21000</v>
      </c>
      <c r="T398" s="85">
        <f t="shared" si="187"/>
        <v>889607</v>
      </c>
      <c r="U398" s="161">
        <v>30000</v>
      </c>
      <c r="V398" s="161">
        <f t="shared" si="173"/>
        <v>29466.235799999999</v>
      </c>
      <c r="W398" s="33" t="s">
        <v>192</v>
      </c>
      <c r="X398" s="33"/>
      <c r="Y398" s="88">
        <v>0.02</v>
      </c>
      <c r="Z398" s="88" t="s">
        <v>193</v>
      </c>
      <c r="AA398" s="139"/>
      <c r="AB398" s="199"/>
      <c r="AC398" s="111">
        <f t="shared" si="174"/>
        <v>1056.3</v>
      </c>
      <c r="AD398" s="33"/>
      <c r="AE398" s="85">
        <f t="shared" si="175"/>
        <v>0.42</v>
      </c>
      <c r="AF398" s="33"/>
    </row>
    <row r="399" spans="2:32" s="60" customFormat="1" hidden="1">
      <c r="B399" s="17" t="s">
        <v>86</v>
      </c>
      <c r="C399" s="33" t="str">
        <f>VLOOKUP(B399,[2]Sheet1!$A:$B,2,0)</f>
        <v>RCS DEVICE</v>
      </c>
      <c r="D399" s="90" t="s">
        <v>211</v>
      </c>
      <c r="E399" s="33" t="s">
        <v>212</v>
      </c>
      <c r="F399" s="33" t="s">
        <v>141</v>
      </c>
      <c r="G399" s="17" t="s">
        <v>86</v>
      </c>
      <c r="H399" s="99" t="s">
        <v>33</v>
      </c>
      <c r="I399" s="76">
        <v>2024</v>
      </c>
      <c r="J399" s="31">
        <v>12</v>
      </c>
      <c r="K399" s="42">
        <v>45666</v>
      </c>
      <c r="L399" s="80"/>
      <c r="M399" s="117">
        <v>4.9700000000000001E-2</v>
      </c>
      <c r="N399" s="117">
        <v>5.0299999999999997E-2</v>
      </c>
      <c r="O399" s="117">
        <v>5.9999999999999995E-4</v>
      </c>
      <c r="P399" s="117">
        <f t="shared" si="172"/>
        <v>0</v>
      </c>
      <c r="Q399" s="125">
        <v>1</v>
      </c>
      <c r="R399" s="117">
        <f t="shared" ref="R399" si="190">Q399*M399</f>
        <v>4.9700000000000001E-2</v>
      </c>
      <c r="S399" s="85">
        <v>27000</v>
      </c>
      <c r="T399" s="85">
        <f t="shared" si="187"/>
        <v>868607</v>
      </c>
      <c r="U399" s="161">
        <v>30000</v>
      </c>
      <c r="V399" s="161">
        <f t="shared" si="173"/>
        <v>29478.835800000001</v>
      </c>
      <c r="W399" s="33" t="s">
        <v>192</v>
      </c>
      <c r="X399" s="33"/>
      <c r="Y399" s="88">
        <v>0.02</v>
      </c>
      <c r="Z399" s="88" t="s">
        <v>193</v>
      </c>
      <c r="AA399" s="139"/>
      <c r="AB399" s="199"/>
      <c r="AC399" s="111">
        <f t="shared" ref="AC399" si="191">N399*S399</f>
        <v>1358.1</v>
      </c>
      <c r="AD399" s="33"/>
      <c r="AE399" s="85">
        <f t="shared" ref="AE399" si="192">S399*Y399/1000</f>
        <v>0.54</v>
      </c>
      <c r="AF399" s="33"/>
    </row>
    <row r="400" spans="2:32" s="60" customFormat="1" hidden="1">
      <c r="B400" s="17" t="s">
        <v>86</v>
      </c>
      <c r="C400" s="33" t="str">
        <f>VLOOKUP(B400,[2]Sheet1!$A:$B,2,0)</f>
        <v>RCS DEVICE</v>
      </c>
      <c r="D400" s="90" t="s">
        <v>211</v>
      </c>
      <c r="E400" s="33" t="s">
        <v>212</v>
      </c>
      <c r="F400" s="33" t="s">
        <v>141</v>
      </c>
      <c r="G400" s="17" t="s">
        <v>86</v>
      </c>
      <c r="H400" s="99" t="s">
        <v>33</v>
      </c>
      <c r="I400" s="76">
        <v>2024</v>
      </c>
      <c r="J400" s="31">
        <v>11</v>
      </c>
      <c r="K400" s="42">
        <v>45636</v>
      </c>
      <c r="L400" s="80"/>
      <c r="M400" s="117">
        <v>4.9700000000000001E-2</v>
      </c>
      <c r="N400" s="117">
        <v>5.0299999999999997E-2</v>
      </c>
      <c r="O400" s="117">
        <v>5.9999999999999995E-4</v>
      </c>
      <c r="P400" s="117">
        <f t="shared" ref="P400" si="193">L400*O400</f>
        <v>0</v>
      </c>
      <c r="Q400" s="125">
        <v>1</v>
      </c>
      <c r="R400" s="117">
        <f t="shared" si="185"/>
        <v>4.9700000000000001E-2</v>
      </c>
      <c r="S400" s="131">
        <v>10000</v>
      </c>
      <c r="T400" s="85">
        <f t="shared" si="187"/>
        <v>841607</v>
      </c>
      <c r="U400" s="161">
        <v>30000</v>
      </c>
      <c r="V400" s="161">
        <f t="shared" si="173"/>
        <v>29495.035800000001</v>
      </c>
      <c r="W400" s="33" t="s">
        <v>192</v>
      </c>
      <c r="X400" s="33"/>
      <c r="Y400" s="88">
        <v>0.02</v>
      </c>
      <c r="Z400" s="88" t="s">
        <v>193</v>
      </c>
      <c r="AA400" s="139"/>
      <c r="AB400" s="199"/>
      <c r="AC400" s="111">
        <f t="shared" si="174"/>
        <v>503</v>
      </c>
      <c r="AD400" s="33"/>
      <c r="AE400" s="85">
        <f t="shared" si="175"/>
        <v>0.2</v>
      </c>
      <c r="AF400" s="33"/>
    </row>
    <row r="401" spans="2:32" s="60" customFormat="1" hidden="1">
      <c r="B401" s="17" t="s">
        <v>86</v>
      </c>
      <c r="C401" s="33" t="str">
        <f>VLOOKUP(B401,[2]Sheet1!$A:$B,2,0)</f>
        <v>RCS DEVICE</v>
      </c>
      <c r="D401" s="90" t="s">
        <v>211</v>
      </c>
      <c r="E401" s="33" t="s">
        <v>212</v>
      </c>
      <c r="F401" s="33" t="s">
        <v>141</v>
      </c>
      <c r="G401" s="17" t="s">
        <v>86</v>
      </c>
      <c r="H401" s="99" t="s">
        <v>33</v>
      </c>
      <c r="I401" s="76">
        <v>2024</v>
      </c>
      <c r="J401" s="31">
        <v>10</v>
      </c>
      <c r="K401" s="42">
        <v>45603</v>
      </c>
      <c r="L401" s="80"/>
      <c r="M401" s="117">
        <v>4.9700000000000001E-2</v>
      </c>
      <c r="N401" s="117">
        <v>5.0299999999999997E-2</v>
      </c>
      <c r="O401" s="117">
        <v>5.9999999999999995E-4</v>
      </c>
      <c r="P401" s="117">
        <f t="shared" si="172"/>
        <v>0</v>
      </c>
      <c r="Q401" s="125">
        <v>1</v>
      </c>
      <c r="R401" s="117">
        <f t="shared" si="185"/>
        <v>4.9700000000000001E-2</v>
      </c>
      <c r="S401" s="85">
        <v>0</v>
      </c>
      <c r="T401" s="85">
        <f t="shared" si="187"/>
        <v>831607</v>
      </c>
      <c r="U401" s="161">
        <v>30000</v>
      </c>
      <c r="V401" s="161">
        <f t="shared" si="173"/>
        <v>29501.035800000001</v>
      </c>
      <c r="W401" s="33" t="s">
        <v>192</v>
      </c>
      <c r="X401" s="33"/>
      <c r="Y401" s="88">
        <v>0.02</v>
      </c>
      <c r="Z401" s="88" t="s">
        <v>193</v>
      </c>
      <c r="AA401" s="139"/>
      <c r="AB401" s="199"/>
      <c r="AC401" s="111">
        <f t="shared" si="174"/>
        <v>0</v>
      </c>
      <c r="AD401" s="33"/>
      <c r="AE401" s="85">
        <f t="shared" si="175"/>
        <v>0</v>
      </c>
      <c r="AF401" s="33"/>
    </row>
    <row r="402" spans="2:32" s="60" customFormat="1" hidden="1">
      <c r="B402" s="17" t="s">
        <v>86</v>
      </c>
      <c r="C402" s="33" t="str">
        <f>VLOOKUP(B402,[2]Sheet1!$A:$B,2,0)</f>
        <v>RCS DEVICE</v>
      </c>
      <c r="D402" s="90" t="s">
        <v>211</v>
      </c>
      <c r="E402" s="33" t="s">
        <v>212</v>
      </c>
      <c r="F402" s="33" t="s">
        <v>141</v>
      </c>
      <c r="G402" s="17" t="s">
        <v>86</v>
      </c>
      <c r="H402" s="99" t="s">
        <v>33</v>
      </c>
      <c r="I402" s="76">
        <v>2024</v>
      </c>
      <c r="J402" s="31">
        <v>9</v>
      </c>
      <c r="K402" s="42">
        <v>45589</v>
      </c>
      <c r="L402" s="80"/>
      <c r="M402" s="117">
        <v>4.9700000000000001E-2</v>
      </c>
      <c r="N402" s="117">
        <v>5.0299999999999997E-2</v>
      </c>
      <c r="O402" s="117">
        <v>5.9999999999999995E-4</v>
      </c>
      <c r="P402" s="117">
        <f t="shared" si="172"/>
        <v>0</v>
      </c>
      <c r="Q402" s="125">
        <v>1</v>
      </c>
      <c r="R402" s="117">
        <f t="shared" si="185"/>
        <v>4.9700000000000001E-2</v>
      </c>
      <c r="S402" s="85">
        <v>17700</v>
      </c>
      <c r="T402" s="85">
        <f t="shared" si="187"/>
        <v>831607</v>
      </c>
      <c r="U402" s="161">
        <v>30000</v>
      </c>
      <c r="V402" s="161">
        <f t="shared" si="173"/>
        <v>29501.035800000001</v>
      </c>
      <c r="W402" s="33" t="s">
        <v>192</v>
      </c>
      <c r="X402" s="33"/>
      <c r="Y402" s="88">
        <v>0.02</v>
      </c>
      <c r="Z402" s="88" t="s">
        <v>193</v>
      </c>
      <c r="AA402" s="139"/>
      <c r="AB402" s="199"/>
      <c r="AC402" s="111">
        <f t="shared" si="174"/>
        <v>890.31</v>
      </c>
      <c r="AD402" s="33"/>
      <c r="AE402" s="85">
        <f t="shared" si="175"/>
        <v>0.35399999999999998</v>
      </c>
      <c r="AF402" s="33"/>
    </row>
    <row r="403" spans="2:32" s="60" customFormat="1" hidden="1">
      <c r="B403" s="17" t="s">
        <v>86</v>
      </c>
      <c r="C403" s="33" t="str">
        <f>VLOOKUP(B403,[2]Sheet1!$A:$B,2,0)</f>
        <v>RCS DEVICE</v>
      </c>
      <c r="D403" s="90" t="s">
        <v>211</v>
      </c>
      <c r="E403" s="33" t="s">
        <v>212</v>
      </c>
      <c r="F403" s="33" t="s">
        <v>141</v>
      </c>
      <c r="G403" s="17" t="s">
        <v>86</v>
      </c>
      <c r="H403" s="99" t="s">
        <v>33</v>
      </c>
      <c r="I403" s="76">
        <v>2024</v>
      </c>
      <c r="J403" s="31">
        <v>8</v>
      </c>
      <c r="K403" s="42">
        <v>45589</v>
      </c>
      <c r="L403" s="80"/>
      <c r="M403" s="117">
        <v>4.9700000000000001E-2</v>
      </c>
      <c r="N403" s="117">
        <v>5.0299999999999997E-2</v>
      </c>
      <c r="O403" s="117">
        <v>5.9999999999999995E-4</v>
      </c>
      <c r="P403" s="117">
        <f t="shared" si="172"/>
        <v>0</v>
      </c>
      <c r="Q403" s="125">
        <v>1</v>
      </c>
      <c r="R403" s="117">
        <f t="shared" si="185"/>
        <v>4.9700000000000001E-2</v>
      </c>
      <c r="S403" s="85">
        <v>42000</v>
      </c>
      <c r="T403" s="85">
        <f t="shared" si="187"/>
        <v>813907</v>
      </c>
      <c r="U403" s="161">
        <v>30000</v>
      </c>
      <c r="V403" s="161">
        <f t="shared" si="173"/>
        <v>29511.6558</v>
      </c>
      <c r="W403" s="33" t="s">
        <v>192</v>
      </c>
      <c r="X403" s="33"/>
      <c r="Y403" s="88">
        <v>0.02</v>
      </c>
      <c r="Z403" s="88" t="s">
        <v>193</v>
      </c>
      <c r="AA403" s="139"/>
      <c r="AB403" s="199"/>
      <c r="AC403" s="111">
        <f t="shared" si="174"/>
        <v>2112.6</v>
      </c>
      <c r="AD403" s="33"/>
      <c r="AE403" s="85">
        <f t="shared" si="175"/>
        <v>0.84</v>
      </c>
      <c r="AF403" s="33"/>
    </row>
    <row r="404" spans="2:32" s="60" customFormat="1" hidden="1">
      <c r="B404" s="17" t="s">
        <v>86</v>
      </c>
      <c r="C404" s="33" t="str">
        <f>VLOOKUP(B404,[2]Sheet1!$A:$B,2,0)</f>
        <v>RCS DEVICE</v>
      </c>
      <c r="D404" s="90" t="s">
        <v>211</v>
      </c>
      <c r="E404" s="33" t="s">
        <v>212</v>
      </c>
      <c r="F404" s="33" t="s">
        <v>141</v>
      </c>
      <c r="G404" s="17" t="s">
        <v>86</v>
      </c>
      <c r="H404" s="99" t="s">
        <v>33</v>
      </c>
      <c r="I404" s="76">
        <v>2024</v>
      </c>
      <c r="J404" s="31">
        <v>7</v>
      </c>
      <c r="K404" s="42">
        <v>45589</v>
      </c>
      <c r="L404" s="80"/>
      <c r="M404" s="117">
        <v>4.9700000000000001E-2</v>
      </c>
      <c r="N404" s="117">
        <v>5.0299999999999997E-2</v>
      </c>
      <c r="O404" s="117">
        <v>5.9999999999999995E-4</v>
      </c>
      <c r="P404" s="117">
        <f t="shared" si="172"/>
        <v>0</v>
      </c>
      <c r="Q404" s="125">
        <v>1</v>
      </c>
      <c r="R404" s="117">
        <f t="shared" si="185"/>
        <v>4.9700000000000001E-2</v>
      </c>
      <c r="S404" s="85">
        <v>6530</v>
      </c>
      <c r="T404" s="85">
        <f t="shared" si="187"/>
        <v>771907</v>
      </c>
      <c r="U404" s="161">
        <v>30000</v>
      </c>
      <c r="V404" s="161">
        <f t="shared" si="173"/>
        <v>29536.855800000001</v>
      </c>
      <c r="W404" s="33" t="s">
        <v>192</v>
      </c>
      <c r="X404" s="33"/>
      <c r="Y404" s="88">
        <v>0.02</v>
      </c>
      <c r="Z404" s="88" t="s">
        <v>193</v>
      </c>
      <c r="AA404" s="139"/>
      <c r="AB404" s="199"/>
      <c r="AC404" s="111">
        <f t="shared" si="174"/>
        <v>328.459</v>
      </c>
      <c r="AD404" s="33"/>
      <c r="AE404" s="85">
        <f t="shared" si="175"/>
        <v>0.13059999999999999</v>
      </c>
      <c r="AF404" s="33"/>
    </row>
    <row r="405" spans="2:32" s="60" customFormat="1" hidden="1">
      <c r="B405" s="17" t="s">
        <v>86</v>
      </c>
      <c r="C405" s="33" t="str">
        <f>VLOOKUP(B405,[2]Sheet1!$A:$B,2,0)</f>
        <v>RCS DEVICE</v>
      </c>
      <c r="D405" s="90" t="s">
        <v>211</v>
      </c>
      <c r="E405" s="33" t="s">
        <v>212</v>
      </c>
      <c r="F405" s="33" t="s">
        <v>141</v>
      </c>
      <c r="G405" s="17" t="s">
        <v>86</v>
      </c>
      <c r="H405" s="99" t="s">
        <v>33</v>
      </c>
      <c r="I405" s="76">
        <v>2024</v>
      </c>
      <c r="J405" s="31">
        <v>6</v>
      </c>
      <c r="K405" s="42">
        <v>45589</v>
      </c>
      <c r="L405" s="80"/>
      <c r="M405" s="117">
        <v>4.9700000000000001E-2</v>
      </c>
      <c r="N405" s="117">
        <v>5.0299999999999997E-2</v>
      </c>
      <c r="O405" s="117">
        <v>5.9999999999999995E-4</v>
      </c>
      <c r="P405" s="117">
        <f t="shared" si="172"/>
        <v>0</v>
      </c>
      <c r="Q405" s="125">
        <v>1</v>
      </c>
      <c r="R405" s="117">
        <f t="shared" si="185"/>
        <v>4.9700000000000001E-2</v>
      </c>
      <c r="S405" s="85">
        <v>0</v>
      </c>
      <c r="T405" s="85">
        <f t="shared" si="187"/>
        <v>765377</v>
      </c>
      <c r="U405" s="161">
        <v>30000</v>
      </c>
      <c r="V405" s="161">
        <f t="shared" si="173"/>
        <v>29540.773799999999</v>
      </c>
      <c r="W405" s="33" t="s">
        <v>192</v>
      </c>
      <c r="X405" s="33"/>
      <c r="Y405" s="88">
        <v>0.02</v>
      </c>
      <c r="Z405" s="88" t="s">
        <v>193</v>
      </c>
      <c r="AA405" s="139"/>
      <c r="AB405" s="199"/>
      <c r="AC405" s="111">
        <f t="shared" si="174"/>
        <v>0</v>
      </c>
      <c r="AD405" s="33"/>
      <c r="AE405" s="85">
        <f t="shared" si="175"/>
        <v>0</v>
      </c>
      <c r="AF405" s="33"/>
    </row>
    <row r="406" spans="2:32" s="60" customFormat="1" hidden="1">
      <c r="B406" s="17" t="s">
        <v>86</v>
      </c>
      <c r="C406" s="33" t="str">
        <f>VLOOKUP(B406,[2]Sheet1!$A:$B,2,0)</f>
        <v>RCS DEVICE</v>
      </c>
      <c r="D406" s="90" t="s">
        <v>211</v>
      </c>
      <c r="E406" s="33" t="s">
        <v>212</v>
      </c>
      <c r="F406" s="33" t="s">
        <v>141</v>
      </c>
      <c r="G406" s="17" t="s">
        <v>86</v>
      </c>
      <c r="H406" s="99" t="s">
        <v>33</v>
      </c>
      <c r="I406" s="76">
        <v>2024</v>
      </c>
      <c r="J406" s="31">
        <v>5</v>
      </c>
      <c r="K406" s="42">
        <v>45589</v>
      </c>
      <c r="L406" s="80"/>
      <c r="M406" s="117">
        <v>4.9700000000000001E-2</v>
      </c>
      <c r="N406" s="117">
        <v>5.0299999999999997E-2</v>
      </c>
      <c r="O406" s="117">
        <v>5.9999999999999995E-4</v>
      </c>
      <c r="P406" s="117">
        <f t="shared" si="172"/>
        <v>0</v>
      </c>
      <c r="Q406" s="125">
        <v>1</v>
      </c>
      <c r="R406" s="117">
        <f t="shared" si="185"/>
        <v>4.9700000000000001E-2</v>
      </c>
      <c r="S406" s="85">
        <v>25000</v>
      </c>
      <c r="T406" s="85">
        <f t="shared" si="187"/>
        <v>765377</v>
      </c>
      <c r="U406" s="161">
        <v>30000</v>
      </c>
      <c r="V406" s="161">
        <f t="shared" si="173"/>
        <v>29540.773799999999</v>
      </c>
      <c r="W406" s="33" t="s">
        <v>192</v>
      </c>
      <c r="X406" s="33"/>
      <c r="Y406" s="88">
        <v>0.02</v>
      </c>
      <c r="Z406" s="88" t="s">
        <v>193</v>
      </c>
      <c r="AA406" s="139"/>
      <c r="AB406" s="199"/>
      <c r="AC406" s="111">
        <f t="shared" si="174"/>
        <v>1257.5</v>
      </c>
      <c r="AD406" s="33"/>
      <c r="AE406" s="85">
        <f t="shared" si="175"/>
        <v>0.5</v>
      </c>
      <c r="AF406" s="33"/>
    </row>
    <row r="407" spans="2:32" s="60" customFormat="1" hidden="1">
      <c r="B407" s="17" t="s">
        <v>86</v>
      </c>
      <c r="C407" s="33" t="str">
        <f>VLOOKUP(B407,[2]Sheet1!$A:$B,2,0)</f>
        <v>RCS DEVICE</v>
      </c>
      <c r="D407" s="90" t="s">
        <v>211</v>
      </c>
      <c r="E407" s="33" t="s">
        <v>212</v>
      </c>
      <c r="F407" s="33" t="s">
        <v>141</v>
      </c>
      <c r="G407" s="17" t="s">
        <v>86</v>
      </c>
      <c r="H407" s="99" t="s">
        <v>33</v>
      </c>
      <c r="I407" s="76">
        <v>2024</v>
      </c>
      <c r="J407" s="31">
        <v>4</v>
      </c>
      <c r="K407" s="42">
        <v>45589</v>
      </c>
      <c r="L407" s="80"/>
      <c r="M407" s="117">
        <v>4.9700000000000001E-2</v>
      </c>
      <c r="N407" s="117">
        <v>5.0299999999999997E-2</v>
      </c>
      <c r="O407" s="117">
        <v>5.9999999999999995E-4</v>
      </c>
      <c r="P407" s="117">
        <f t="shared" si="172"/>
        <v>0</v>
      </c>
      <c r="Q407" s="125">
        <v>1</v>
      </c>
      <c r="R407" s="117">
        <f t="shared" si="185"/>
        <v>4.9700000000000001E-2</v>
      </c>
      <c r="S407" s="85">
        <v>162000</v>
      </c>
      <c r="T407" s="85">
        <f t="shared" si="187"/>
        <v>740377</v>
      </c>
      <c r="U407" s="161">
        <v>30000</v>
      </c>
      <c r="V407" s="161">
        <f t="shared" si="173"/>
        <v>29555.773799999999</v>
      </c>
      <c r="W407" s="33" t="s">
        <v>192</v>
      </c>
      <c r="X407" s="33"/>
      <c r="Y407" s="88">
        <v>0.02</v>
      </c>
      <c r="Z407" s="88" t="s">
        <v>193</v>
      </c>
      <c r="AA407" s="139"/>
      <c r="AB407" s="199"/>
      <c r="AC407" s="111">
        <f t="shared" si="174"/>
        <v>8148.5999999999995</v>
      </c>
      <c r="AD407" s="33"/>
      <c r="AE407" s="85">
        <f t="shared" si="175"/>
        <v>3.24</v>
      </c>
      <c r="AF407" s="33"/>
    </row>
    <row r="408" spans="2:32" s="60" customFormat="1" hidden="1">
      <c r="B408" s="17" t="s">
        <v>86</v>
      </c>
      <c r="C408" s="33" t="str">
        <f>VLOOKUP(B408,[2]Sheet1!$A:$B,2,0)</f>
        <v>RCS DEVICE</v>
      </c>
      <c r="D408" s="90" t="s">
        <v>211</v>
      </c>
      <c r="E408" s="33" t="s">
        <v>212</v>
      </c>
      <c r="F408" s="33" t="s">
        <v>141</v>
      </c>
      <c r="G408" s="17" t="s">
        <v>86</v>
      </c>
      <c r="H408" s="99" t="s">
        <v>33</v>
      </c>
      <c r="I408" s="76">
        <v>2024</v>
      </c>
      <c r="J408" s="31">
        <v>3</v>
      </c>
      <c r="K408" s="42">
        <v>45589</v>
      </c>
      <c r="L408" s="80"/>
      <c r="M408" s="117">
        <v>4.9700000000000001E-2</v>
      </c>
      <c r="N408" s="117">
        <v>5.0299999999999997E-2</v>
      </c>
      <c r="O408" s="117">
        <v>5.9999999999999995E-4</v>
      </c>
      <c r="P408" s="117">
        <f t="shared" si="172"/>
        <v>0</v>
      </c>
      <c r="Q408" s="125">
        <v>1</v>
      </c>
      <c r="R408" s="117">
        <f t="shared" si="185"/>
        <v>4.9700000000000001E-2</v>
      </c>
      <c r="S408" s="85">
        <v>95500</v>
      </c>
      <c r="T408" s="85">
        <f t="shared" si="187"/>
        <v>578377</v>
      </c>
      <c r="U408" s="161">
        <v>30000</v>
      </c>
      <c r="V408" s="161">
        <f t="shared" si="173"/>
        <v>29652.9738</v>
      </c>
      <c r="W408" s="33" t="s">
        <v>192</v>
      </c>
      <c r="X408" s="33"/>
      <c r="Y408" s="88">
        <v>0.02</v>
      </c>
      <c r="Z408" s="88" t="s">
        <v>193</v>
      </c>
      <c r="AA408" s="139"/>
      <c r="AB408" s="199"/>
      <c r="AC408" s="111">
        <f t="shared" si="174"/>
        <v>4803.6499999999996</v>
      </c>
      <c r="AD408" s="33"/>
      <c r="AE408" s="85">
        <f t="shared" si="175"/>
        <v>1.91</v>
      </c>
      <c r="AF408" s="33"/>
    </row>
    <row r="409" spans="2:32" s="60" customFormat="1" hidden="1">
      <c r="B409" s="17" t="s">
        <v>86</v>
      </c>
      <c r="C409" s="33" t="str">
        <f>VLOOKUP(B409,[2]Sheet1!$A:$B,2,0)</f>
        <v>RCS DEVICE</v>
      </c>
      <c r="D409" s="90" t="s">
        <v>211</v>
      </c>
      <c r="E409" s="33" t="s">
        <v>212</v>
      </c>
      <c r="F409" s="33" t="s">
        <v>141</v>
      </c>
      <c r="G409" s="17" t="s">
        <v>86</v>
      </c>
      <c r="H409" s="99" t="s">
        <v>33</v>
      </c>
      <c r="I409" s="76">
        <v>2024</v>
      </c>
      <c r="J409" s="31">
        <v>2</v>
      </c>
      <c r="K409" s="42">
        <v>45589</v>
      </c>
      <c r="L409" s="80"/>
      <c r="M409" s="117">
        <v>4.9700000000000001E-2</v>
      </c>
      <c r="N409" s="117">
        <v>5.0299999999999997E-2</v>
      </c>
      <c r="O409" s="117">
        <v>5.9999999999999995E-4</v>
      </c>
      <c r="P409" s="117">
        <f t="shared" si="172"/>
        <v>0</v>
      </c>
      <c r="Q409" s="125">
        <v>1</v>
      </c>
      <c r="R409" s="117">
        <f t="shared" si="185"/>
        <v>4.9700000000000001E-2</v>
      </c>
      <c r="S409" s="85">
        <v>25100</v>
      </c>
      <c r="T409" s="85">
        <f t="shared" si="187"/>
        <v>482877</v>
      </c>
      <c r="U409" s="161">
        <v>30000</v>
      </c>
      <c r="V409" s="161">
        <f t="shared" si="173"/>
        <v>29710.273799999999</v>
      </c>
      <c r="W409" s="33" t="s">
        <v>192</v>
      </c>
      <c r="X409" s="33"/>
      <c r="Y409" s="88">
        <v>0.02</v>
      </c>
      <c r="Z409" s="88" t="s">
        <v>193</v>
      </c>
      <c r="AA409" s="139"/>
      <c r="AB409" s="199"/>
      <c r="AC409" s="111">
        <f t="shared" si="174"/>
        <v>1262.53</v>
      </c>
      <c r="AD409" s="33"/>
      <c r="AE409" s="85">
        <f t="shared" si="175"/>
        <v>0.502</v>
      </c>
      <c r="AF409" s="33"/>
    </row>
    <row r="410" spans="2:32" s="60" customFormat="1" hidden="1">
      <c r="B410" s="17" t="s">
        <v>86</v>
      </c>
      <c r="C410" s="33" t="str">
        <f>VLOOKUP(B410,[2]Sheet1!$A:$B,2,0)</f>
        <v>RCS DEVICE</v>
      </c>
      <c r="D410" s="90" t="s">
        <v>211</v>
      </c>
      <c r="E410" s="33" t="s">
        <v>212</v>
      </c>
      <c r="F410" s="33" t="s">
        <v>141</v>
      </c>
      <c r="G410" s="17" t="s">
        <v>86</v>
      </c>
      <c r="H410" s="99" t="s">
        <v>33</v>
      </c>
      <c r="I410" s="76">
        <v>2024</v>
      </c>
      <c r="J410" s="31">
        <v>1</v>
      </c>
      <c r="K410" s="42">
        <v>45589</v>
      </c>
      <c r="L410" s="80"/>
      <c r="M410" s="117">
        <v>4.9700000000000001E-2</v>
      </c>
      <c r="N410" s="117">
        <v>5.0299999999999997E-2</v>
      </c>
      <c r="O410" s="117">
        <v>5.9999999999999995E-4</v>
      </c>
      <c r="P410" s="117">
        <f t="shared" si="172"/>
        <v>0</v>
      </c>
      <c r="Q410" s="125">
        <v>1</v>
      </c>
      <c r="R410" s="117">
        <f t="shared" si="185"/>
        <v>4.9700000000000001E-2</v>
      </c>
      <c r="S410" s="85">
        <v>79500</v>
      </c>
      <c r="T410" s="85">
        <f t="shared" si="187"/>
        <v>457777</v>
      </c>
      <c r="U410" s="161">
        <v>30000</v>
      </c>
      <c r="V410" s="161">
        <f t="shared" si="173"/>
        <v>29725.3338</v>
      </c>
      <c r="W410" s="33" t="s">
        <v>192</v>
      </c>
      <c r="X410" s="33"/>
      <c r="Y410" s="88">
        <v>0.02</v>
      </c>
      <c r="Z410" s="88" t="s">
        <v>193</v>
      </c>
      <c r="AA410" s="139"/>
      <c r="AB410" s="199"/>
      <c r="AC410" s="111">
        <f t="shared" si="174"/>
        <v>3998.85</v>
      </c>
      <c r="AD410" s="33"/>
      <c r="AE410" s="85">
        <f t="shared" si="175"/>
        <v>1.59</v>
      </c>
      <c r="AF410" s="33"/>
    </row>
    <row r="411" spans="2:32" s="60" customFormat="1" hidden="1">
      <c r="B411" s="17" t="s">
        <v>86</v>
      </c>
      <c r="C411" s="33" t="str">
        <f>VLOOKUP(B411,[2]Sheet1!$A:$B,2,0)</f>
        <v>RCS DEVICE</v>
      </c>
      <c r="D411" s="90" t="s">
        <v>211</v>
      </c>
      <c r="E411" s="33" t="s">
        <v>212</v>
      </c>
      <c r="F411" s="33" t="s">
        <v>141</v>
      </c>
      <c r="G411" s="17" t="s">
        <v>86</v>
      </c>
      <c r="H411" s="99" t="s">
        <v>33</v>
      </c>
      <c r="I411" s="76">
        <v>2023</v>
      </c>
      <c r="J411" s="31">
        <v>12</v>
      </c>
      <c r="K411" s="42">
        <v>45589</v>
      </c>
      <c r="L411" s="80"/>
      <c r="M411" s="117">
        <v>4.9700000000000001E-2</v>
      </c>
      <c r="N411" s="117">
        <v>5.0299999999999997E-2</v>
      </c>
      <c r="O411" s="117">
        <v>5.9999999999999995E-4</v>
      </c>
      <c r="P411" s="117">
        <f t="shared" si="172"/>
        <v>0</v>
      </c>
      <c r="Q411" s="125">
        <v>1</v>
      </c>
      <c r="R411" s="117">
        <f t="shared" si="185"/>
        <v>4.9700000000000001E-2</v>
      </c>
      <c r="S411" s="85">
        <v>90100</v>
      </c>
      <c r="T411" s="85">
        <f t="shared" si="187"/>
        <v>378277</v>
      </c>
      <c r="U411" s="161">
        <v>30000</v>
      </c>
      <c r="V411" s="161">
        <f t="shared" si="173"/>
        <v>29773.033800000001</v>
      </c>
      <c r="W411" s="33" t="s">
        <v>192</v>
      </c>
      <c r="X411" s="33"/>
      <c r="Y411" s="88">
        <v>0.02</v>
      </c>
      <c r="Z411" s="88" t="s">
        <v>193</v>
      </c>
      <c r="AA411" s="139"/>
      <c r="AB411" s="199"/>
      <c r="AC411" s="111">
        <f t="shared" si="174"/>
        <v>4532.03</v>
      </c>
      <c r="AD411" s="33"/>
      <c r="AE411" s="85">
        <f t="shared" si="175"/>
        <v>1.802</v>
      </c>
      <c r="AF411" s="33"/>
    </row>
    <row r="412" spans="2:32" s="60" customFormat="1" hidden="1">
      <c r="B412" s="17" t="s">
        <v>86</v>
      </c>
      <c r="C412" s="33" t="str">
        <f>VLOOKUP(B412,[2]Sheet1!$A:$B,2,0)</f>
        <v>RCS DEVICE</v>
      </c>
      <c r="D412" s="90" t="s">
        <v>211</v>
      </c>
      <c r="E412" s="33" t="s">
        <v>212</v>
      </c>
      <c r="F412" s="33" t="s">
        <v>141</v>
      </c>
      <c r="G412" s="17" t="s">
        <v>86</v>
      </c>
      <c r="H412" s="99" t="s">
        <v>33</v>
      </c>
      <c r="I412" s="76">
        <v>2023</v>
      </c>
      <c r="J412" s="31">
        <v>11</v>
      </c>
      <c r="K412" s="42">
        <v>45589</v>
      </c>
      <c r="L412" s="80"/>
      <c r="M412" s="117">
        <v>4.9700000000000001E-2</v>
      </c>
      <c r="N412" s="117">
        <v>5.0299999999999997E-2</v>
      </c>
      <c r="O412" s="117">
        <v>5.9999999999999995E-4</v>
      </c>
      <c r="P412" s="117">
        <f t="shared" si="172"/>
        <v>0</v>
      </c>
      <c r="Q412" s="125">
        <v>1</v>
      </c>
      <c r="R412" s="117">
        <f t="shared" si="185"/>
        <v>4.9700000000000001E-2</v>
      </c>
      <c r="S412" s="85">
        <v>21057</v>
      </c>
      <c r="T412" s="85">
        <f t="shared" si="187"/>
        <v>288177</v>
      </c>
      <c r="U412" s="161">
        <v>30000</v>
      </c>
      <c r="V412" s="161">
        <f t="shared" si="173"/>
        <v>29827.093799999999</v>
      </c>
      <c r="W412" s="33" t="s">
        <v>192</v>
      </c>
      <c r="X412" s="33"/>
      <c r="Y412" s="88">
        <v>0.02</v>
      </c>
      <c r="Z412" s="88" t="s">
        <v>193</v>
      </c>
      <c r="AA412" s="139"/>
      <c r="AB412" s="199"/>
      <c r="AC412" s="111">
        <f t="shared" si="174"/>
        <v>1059.1670999999999</v>
      </c>
      <c r="AD412" s="33"/>
      <c r="AE412" s="85">
        <f t="shared" si="175"/>
        <v>0.42113999999999996</v>
      </c>
      <c r="AF412" s="33"/>
    </row>
    <row r="413" spans="2:32" s="60" customFormat="1" hidden="1">
      <c r="B413" s="17" t="s">
        <v>86</v>
      </c>
      <c r="C413" s="33" t="str">
        <f>VLOOKUP(B413,[2]Sheet1!$A:$B,2,0)</f>
        <v>RCS DEVICE</v>
      </c>
      <c r="D413" s="90" t="s">
        <v>211</v>
      </c>
      <c r="E413" s="33" t="s">
        <v>212</v>
      </c>
      <c r="F413" s="33" t="s">
        <v>141</v>
      </c>
      <c r="G413" s="17" t="s">
        <v>86</v>
      </c>
      <c r="H413" s="99" t="s">
        <v>33</v>
      </c>
      <c r="I413" s="76">
        <v>2023</v>
      </c>
      <c r="J413" s="31">
        <v>10</v>
      </c>
      <c r="K413" s="42">
        <v>45589</v>
      </c>
      <c r="L413" s="80"/>
      <c r="M413" s="117">
        <v>4.9700000000000001E-2</v>
      </c>
      <c r="N413" s="117">
        <v>5.0299999999999997E-2</v>
      </c>
      <c r="O413" s="117">
        <v>5.9999999999999995E-4</v>
      </c>
      <c r="P413" s="117">
        <f t="shared" si="172"/>
        <v>0</v>
      </c>
      <c r="Q413" s="125">
        <v>1</v>
      </c>
      <c r="R413" s="117">
        <f t="shared" si="185"/>
        <v>4.9700000000000001E-2</v>
      </c>
      <c r="S413" s="85">
        <v>49050</v>
      </c>
      <c r="T413" s="85">
        <f t="shared" si="187"/>
        <v>267120</v>
      </c>
      <c r="U413" s="161">
        <v>30000</v>
      </c>
      <c r="V413" s="161">
        <f t="shared" si="173"/>
        <v>29839.727999999999</v>
      </c>
      <c r="W413" s="33" t="s">
        <v>192</v>
      </c>
      <c r="X413" s="33"/>
      <c r="Y413" s="88">
        <v>0.02</v>
      </c>
      <c r="Z413" s="88" t="s">
        <v>193</v>
      </c>
      <c r="AA413" s="139"/>
      <c r="AB413" s="199"/>
      <c r="AC413" s="111">
        <f t="shared" si="174"/>
        <v>2467.2149999999997</v>
      </c>
      <c r="AD413" s="33"/>
      <c r="AE413" s="85">
        <f t="shared" si="175"/>
        <v>0.98099999999999998</v>
      </c>
      <c r="AF413" s="33"/>
    </row>
    <row r="414" spans="2:32" s="60" customFormat="1" hidden="1">
      <c r="B414" s="17" t="s">
        <v>86</v>
      </c>
      <c r="C414" s="33" t="str">
        <f>VLOOKUP(B414,[2]Sheet1!$A:$B,2,0)</f>
        <v>RCS DEVICE</v>
      </c>
      <c r="D414" s="90" t="s">
        <v>211</v>
      </c>
      <c r="E414" s="33" t="s">
        <v>212</v>
      </c>
      <c r="F414" s="33" t="s">
        <v>141</v>
      </c>
      <c r="G414" s="17" t="s">
        <v>86</v>
      </c>
      <c r="H414" s="99" t="s">
        <v>33</v>
      </c>
      <c r="I414" s="76">
        <v>2023</v>
      </c>
      <c r="J414" s="31">
        <v>9</v>
      </c>
      <c r="K414" s="42">
        <v>45589</v>
      </c>
      <c r="L414" s="80"/>
      <c r="M414" s="117">
        <v>4.9700000000000001E-2</v>
      </c>
      <c r="N414" s="117">
        <v>5.0299999999999997E-2</v>
      </c>
      <c r="O414" s="117">
        <v>5.9999999999999995E-4</v>
      </c>
      <c r="P414" s="117">
        <f t="shared" si="172"/>
        <v>0</v>
      </c>
      <c r="Q414" s="125">
        <v>1</v>
      </c>
      <c r="R414" s="117">
        <f t="shared" si="185"/>
        <v>4.9700000000000001E-2</v>
      </c>
      <c r="S414" s="85">
        <v>31000</v>
      </c>
      <c r="T414" s="85">
        <f t="shared" si="187"/>
        <v>218070</v>
      </c>
      <c r="U414" s="161">
        <v>30000</v>
      </c>
      <c r="V414" s="161">
        <f t="shared" si="173"/>
        <v>29869.157999999999</v>
      </c>
      <c r="W414" s="33" t="s">
        <v>192</v>
      </c>
      <c r="X414" s="33"/>
      <c r="Y414" s="88">
        <v>0.02</v>
      </c>
      <c r="Z414" s="88" t="s">
        <v>193</v>
      </c>
      <c r="AA414" s="139"/>
      <c r="AB414" s="199"/>
      <c r="AC414" s="111">
        <f t="shared" si="174"/>
        <v>1559.3</v>
      </c>
      <c r="AD414" s="33"/>
      <c r="AE414" s="85">
        <f t="shared" si="175"/>
        <v>0.62</v>
      </c>
      <c r="AF414" s="33"/>
    </row>
    <row r="415" spans="2:32" s="60" customFormat="1" hidden="1">
      <c r="B415" s="17" t="s">
        <v>86</v>
      </c>
      <c r="C415" s="33" t="str">
        <f>VLOOKUP(B415,[2]Sheet1!$A:$B,2,0)</f>
        <v>RCS DEVICE</v>
      </c>
      <c r="D415" s="90" t="s">
        <v>211</v>
      </c>
      <c r="E415" s="33" t="s">
        <v>212</v>
      </c>
      <c r="F415" s="33" t="s">
        <v>141</v>
      </c>
      <c r="G415" s="17" t="s">
        <v>86</v>
      </c>
      <c r="H415" s="99" t="s">
        <v>33</v>
      </c>
      <c r="I415" s="76">
        <v>2023</v>
      </c>
      <c r="J415" s="31">
        <v>8</v>
      </c>
      <c r="K415" s="42">
        <v>45589</v>
      </c>
      <c r="L415" s="80"/>
      <c r="M415" s="117">
        <v>4.9700000000000001E-2</v>
      </c>
      <c r="N415" s="117">
        <v>5.0299999999999997E-2</v>
      </c>
      <c r="O415" s="117">
        <v>5.9999999999999995E-4</v>
      </c>
      <c r="P415" s="117">
        <f t="shared" si="172"/>
        <v>0</v>
      </c>
      <c r="Q415" s="125">
        <v>1</v>
      </c>
      <c r="R415" s="117">
        <f t="shared" si="185"/>
        <v>4.9700000000000001E-2</v>
      </c>
      <c r="S415" s="85">
        <v>14482</v>
      </c>
      <c r="T415" s="85">
        <f t="shared" si="187"/>
        <v>187070</v>
      </c>
      <c r="U415" s="161">
        <v>30000</v>
      </c>
      <c r="V415" s="161">
        <f t="shared" si="173"/>
        <v>29887.758000000002</v>
      </c>
      <c r="W415" s="33" t="s">
        <v>192</v>
      </c>
      <c r="X415" s="33"/>
      <c r="Y415" s="88">
        <v>0.02</v>
      </c>
      <c r="Z415" s="88" t="s">
        <v>193</v>
      </c>
      <c r="AA415" s="139"/>
      <c r="AB415" s="199"/>
      <c r="AC415" s="111">
        <f t="shared" si="174"/>
        <v>728.44459999999992</v>
      </c>
      <c r="AD415" s="33"/>
      <c r="AE415" s="85">
        <f t="shared" si="175"/>
        <v>0.28964000000000001</v>
      </c>
      <c r="AF415" s="33"/>
    </row>
    <row r="416" spans="2:32" s="60" customFormat="1" hidden="1">
      <c r="B416" s="17" t="s">
        <v>86</v>
      </c>
      <c r="C416" s="33" t="str">
        <f>VLOOKUP(B416,[2]Sheet1!$A:$B,2,0)</f>
        <v>RCS DEVICE</v>
      </c>
      <c r="D416" s="90" t="s">
        <v>211</v>
      </c>
      <c r="E416" s="33" t="s">
        <v>212</v>
      </c>
      <c r="F416" s="33" t="s">
        <v>141</v>
      </c>
      <c r="G416" s="17" t="s">
        <v>86</v>
      </c>
      <c r="H416" s="99" t="s">
        <v>33</v>
      </c>
      <c r="I416" s="76">
        <v>2023</v>
      </c>
      <c r="J416" s="31">
        <v>7</v>
      </c>
      <c r="K416" s="42">
        <v>45589</v>
      </c>
      <c r="L416" s="80"/>
      <c r="M416" s="117">
        <v>4.9700000000000001E-2</v>
      </c>
      <c r="N416" s="117">
        <v>5.0299999999999997E-2</v>
      </c>
      <c r="O416" s="117">
        <v>5.9999999999999995E-4</v>
      </c>
      <c r="P416" s="117">
        <f t="shared" si="172"/>
        <v>0</v>
      </c>
      <c r="Q416" s="125">
        <v>1</v>
      </c>
      <c r="R416" s="117">
        <f t="shared" si="185"/>
        <v>4.9700000000000001E-2</v>
      </c>
      <c r="S416" s="85">
        <v>0</v>
      </c>
      <c r="T416" s="85">
        <f t="shared" si="187"/>
        <v>172588</v>
      </c>
      <c r="U416" s="161">
        <v>30000</v>
      </c>
      <c r="V416" s="161">
        <f t="shared" si="173"/>
        <v>29896.447199999999</v>
      </c>
      <c r="W416" s="33" t="s">
        <v>192</v>
      </c>
      <c r="X416" s="33"/>
      <c r="Y416" s="88">
        <v>0.02</v>
      </c>
      <c r="Z416" s="88" t="s">
        <v>193</v>
      </c>
      <c r="AA416" s="139"/>
      <c r="AB416" s="199"/>
      <c r="AC416" s="111">
        <f t="shared" si="174"/>
        <v>0</v>
      </c>
      <c r="AD416" s="33"/>
      <c r="AE416" s="85">
        <f t="shared" si="175"/>
        <v>0</v>
      </c>
      <c r="AF416" s="33"/>
    </row>
    <row r="417" spans="2:32" s="60" customFormat="1" hidden="1">
      <c r="B417" s="17" t="s">
        <v>86</v>
      </c>
      <c r="C417" s="33" t="str">
        <f>VLOOKUP(B417,[2]Sheet1!$A:$B,2,0)</f>
        <v>RCS DEVICE</v>
      </c>
      <c r="D417" s="90" t="s">
        <v>211</v>
      </c>
      <c r="E417" s="33" t="s">
        <v>212</v>
      </c>
      <c r="F417" s="33" t="s">
        <v>141</v>
      </c>
      <c r="G417" s="17" t="s">
        <v>86</v>
      </c>
      <c r="H417" s="99" t="s">
        <v>33</v>
      </c>
      <c r="I417" s="76">
        <v>2023</v>
      </c>
      <c r="J417" s="31">
        <v>6</v>
      </c>
      <c r="K417" s="42">
        <v>45589</v>
      </c>
      <c r="L417" s="80"/>
      <c r="M417" s="117">
        <v>4.9700000000000001E-2</v>
      </c>
      <c r="N417" s="117">
        <v>5.0299999999999997E-2</v>
      </c>
      <c r="O417" s="117">
        <v>5.9999999999999995E-4</v>
      </c>
      <c r="P417" s="117">
        <f t="shared" si="172"/>
        <v>0</v>
      </c>
      <c r="Q417" s="125">
        <v>1</v>
      </c>
      <c r="R417" s="117">
        <f t="shared" si="185"/>
        <v>4.9700000000000001E-2</v>
      </c>
      <c r="S417" s="85">
        <v>0</v>
      </c>
      <c r="T417" s="85">
        <f t="shared" si="187"/>
        <v>172588</v>
      </c>
      <c r="U417" s="161">
        <v>30000</v>
      </c>
      <c r="V417" s="161">
        <f t="shared" si="173"/>
        <v>29896.447199999999</v>
      </c>
      <c r="W417" s="33" t="s">
        <v>192</v>
      </c>
      <c r="X417" s="33"/>
      <c r="Y417" s="88">
        <v>0.02</v>
      </c>
      <c r="Z417" s="88" t="s">
        <v>193</v>
      </c>
      <c r="AA417" s="139"/>
      <c r="AB417" s="199"/>
      <c r="AC417" s="111">
        <f t="shared" si="174"/>
        <v>0</v>
      </c>
      <c r="AD417" s="33"/>
      <c r="AE417" s="85">
        <f t="shared" si="175"/>
        <v>0</v>
      </c>
      <c r="AF417" s="33"/>
    </row>
    <row r="418" spans="2:32" s="60" customFormat="1" hidden="1">
      <c r="B418" s="17" t="s">
        <v>86</v>
      </c>
      <c r="C418" s="33" t="str">
        <f>VLOOKUP(B418,[2]Sheet1!$A:$B,2,0)</f>
        <v>RCS DEVICE</v>
      </c>
      <c r="D418" s="90" t="s">
        <v>211</v>
      </c>
      <c r="E418" s="33" t="s">
        <v>212</v>
      </c>
      <c r="F418" s="33" t="s">
        <v>141</v>
      </c>
      <c r="G418" s="17" t="s">
        <v>86</v>
      </c>
      <c r="H418" s="99" t="s">
        <v>33</v>
      </c>
      <c r="I418" s="76">
        <v>2023</v>
      </c>
      <c r="J418" s="31">
        <v>5</v>
      </c>
      <c r="K418" s="42">
        <v>45589</v>
      </c>
      <c r="L418" s="80"/>
      <c r="M418" s="117">
        <v>4.9700000000000001E-2</v>
      </c>
      <c r="N418" s="117">
        <v>5.0299999999999997E-2</v>
      </c>
      <c r="O418" s="117">
        <v>5.9999999999999995E-4</v>
      </c>
      <c r="P418" s="117">
        <f t="shared" si="172"/>
        <v>0</v>
      </c>
      <c r="Q418" s="125">
        <v>1</v>
      </c>
      <c r="R418" s="117">
        <f t="shared" si="185"/>
        <v>4.9700000000000001E-2</v>
      </c>
      <c r="S418" s="85">
        <v>87906</v>
      </c>
      <c r="T418" s="85">
        <f t="shared" si="187"/>
        <v>172588</v>
      </c>
      <c r="U418" s="161">
        <v>30000</v>
      </c>
      <c r="V418" s="161">
        <f t="shared" si="173"/>
        <v>29896.447199999999</v>
      </c>
      <c r="W418" s="33" t="s">
        <v>192</v>
      </c>
      <c r="X418" s="33"/>
      <c r="Y418" s="88">
        <v>0.02</v>
      </c>
      <c r="Z418" s="88" t="s">
        <v>193</v>
      </c>
      <c r="AA418" s="139"/>
      <c r="AB418" s="199"/>
      <c r="AC418" s="111">
        <f t="shared" si="174"/>
        <v>4421.6718000000001</v>
      </c>
      <c r="AD418" s="33"/>
      <c r="AE418" s="85">
        <f t="shared" si="175"/>
        <v>1.7581200000000001</v>
      </c>
      <c r="AF418" s="33"/>
    </row>
    <row r="419" spans="2:32" s="60" customFormat="1" hidden="1">
      <c r="B419" s="17" t="s">
        <v>86</v>
      </c>
      <c r="C419" s="33" t="str">
        <f>VLOOKUP(B419,[2]Sheet1!$A:$B,2,0)</f>
        <v>RCS DEVICE</v>
      </c>
      <c r="D419" s="90" t="s">
        <v>211</v>
      </c>
      <c r="E419" s="33" t="s">
        <v>212</v>
      </c>
      <c r="F419" s="33" t="s">
        <v>141</v>
      </c>
      <c r="G419" s="17" t="s">
        <v>86</v>
      </c>
      <c r="H419" s="99" t="s">
        <v>33</v>
      </c>
      <c r="I419" s="76">
        <v>2023</v>
      </c>
      <c r="J419" s="31">
        <v>4</v>
      </c>
      <c r="K419" s="42">
        <v>45589</v>
      </c>
      <c r="L419" s="80"/>
      <c r="M419" s="117">
        <v>4.9700000000000001E-2</v>
      </c>
      <c r="N419" s="117">
        <v>5.0299999999999997E-2</v>
      </c>
      <c r="O419" s="117">
        <v>5.9999999999999995E-4</v>
      </c>
      <c r="P419" s="117">
        <f t="shared" si="172"/>
        <v>0</v>
      </c>
      <c r="Q419" s="125">
        <v>1</v>
      </c>
      <c r="R419" s="117">
        <f t="shared" si="185"/>
        <v>4.9700000000000001E-2</v>
      </c>
      <c r="S419" s="85">
        <v>84682</v>
      </c>
      <c r="T419" s="85">
        <v>84682</v>
      </c>
      <c r="U419" s="161">
        <v>30000</v>
      </c>
      <c r="V419" s="161">
        <f t="shared" si="173"/>
        <v>29949.1908</v>
      </c>
      <c r="W419" s="33" t="s">
        <v>192</v>
      </c>
      <c r="X419" s="33"/>
      <c r="Y419" s="88">
        <v>0.02</v>
      </c>
      <c r="Z419" s="88" t="s">
        <v>193</v>
      </c>
      <c r="AA419" s="139"/>
      <c r="AB419" s="199"/>
      <c r="AC419" s="111">
        <f t="shared" si="174"/>
        <v>4259.5046000000002</v>
      </c>
      <c r="AD419" s="33"/>
      <c r="AE419" s="85">
        <f t="shared" si="175"/>
        <v>1.69364</v>
      </c>
      <c r="AF419" s="33"/>
    </row>
    <row r="420" spans="2:32" s="60" customFormat="1" hidden="1">
      <c r="B420" s="17" t="s">
        <v>86</v>
      </c>
      <c r="C420" s="33" t="str">
        <f>VLOOKUP(B420,[2]Sheet1!$A:$B,2,0)</f>
        <v>RCS DEVICE</v>
      </c>
      <c r="D420" s="90" t="s">
        <v>213</v>
      </c>
      <c r="E420" s="33" t="s">
        <v>214</v>
      </c>
      <c r="F420" s="33" t="s">
        <v>141</v>
      </c>
      <c r="G420" s="17" t="s">
        <v>86</v>
      </c>
      <c r="H420" s="99" t="s">
        <v>33</v>
      </c>
      <c r="I420" s="76">
        <v>2025</v>
      </c>
      <c r="J420" s="31">
        <v>2</v>
      </c>
      <c r="K420" s="42">
        <v>45726</v>
      </c>
      <c r="L420" s="80"/>
      <c r="M420" s="117">
        <v>0.224</v>
      </c>
      <c r="N420" s="117">
        <v>0.22489999999999999</v>
      </c>
      <c r="O420" s="117">
        <v>8.9999999999999998E-4</v>
      </c>
      <c r="P420" s="117">
        <f t="shared" si="172"/>
        <v>0</v>
      </c>
      <c r="Q420" s="125">
        <v>1</v>
      </c>
      <c r="R420" s="117">
        <f t="shared" ref="R420" si="194">Q420*M420</f>
        <v>0.224</v>
      </c>
      <c r="S420" s="85">
        <v>3000</v>
      </c>
      <c r="T420" s="85">
        <f t="shared" ref="T420:T441" si="195">S420+T421</f>
        <v>887102</v>
      </c>
      <c r="U420" s="161">
        <v>40000</v>
      </c>
      <c r="V420" s="161">
        <f t="shared" si="173"/>
        <v>39201.608200000002</v>
      </c>
      <c r="W420" s="33" t="s">
        <v>215</v>
      </c>
      <c r="X420" s="33"/>
      <c r="Y420" s="88">
        <v>0.04</v>
      </c>
      <c r="Z420" s="88" t="s">
        <v>193</v>
      </c>
      <c r="AA420" s="139"/>
      <c r="AB420" s="199"/>
      <c r="AC420" s="111">
        <f t="shared" ref="AC420" si="196">N420*S420</f>
        <v>674.69999999999993</v>
      </c>
      <c r="AD420" s="33"/>
      <c r="AE420" s="85">
        <f t="shared" si="175"/>
        <v>0.12</v>
      </c>
      <c r="AF420" s="33"/>
    </row>
    <row r="421" spans="2:32" s="60" customFormat="1" hidden="1">
      <c r="B421" s="17" t="s">
        <v>86</v>
      </c>
      <c r="C421" s="33" t="str">
        <f>VLOOKUP(B421,[2]Sheet1!$A:$B,2,0)</f>
        <v>RCS DEVICE</v>
      </c>
      <c r="D421" s="90" t="s">
        <v>213</v>
      </c>
      <c r="E421" s="33" t="s">
        <v>214</v>
      </c>
      <c r="F421" s="33" t="s">
        <v>141</v>
      </c>
      <c r="G421" s="17" t="s">
        <v>86</v>
      </c>
      <c r="H421" s="99" t="s">
        <v>33</v>
      </c>
      <c r="I421" s="76">
        <v>2025</v>
      </c>
      <c r="J421" s="31">
        <v>1</v>
      </c>
      <c r="K421" s="42">
        <v>45698</v>
      </c>
      <c r="L421" s="80"/>
      <c r="M421" s="117">
        <v>0.224</v>
      </c>
      <c r="N421" s="117">
        <v>0.22489999999999999</v>
      </c>
      <c r="O421" s="117">
        <v>8.9999999999999998E-4</v>
      </c>
      <c r="P421" s="117">
        <f t="shared" si="172"/>
        <v>0</v>
      </c>
      <c r="Q421" s="125">
        <v>1</v>
      </c>
      <c r="R421" s="117">
        <f t="shared" si="185"/>
        <v>0.224</v>
      </c>
      <c r="S421" s="85">
        <v>21000</v>
      </c>
      <c r="T421" s="85">
        <f t="shared" si="195"/>
        <v>884102</v>
      </c>
      <c r="U421" s="161">
        <v>40000</v>
      </c>
      <c r="V421" s="161">
        <f t="shared" si="173"/>
        <v>39204.308199999999</v>
      </c>
      <c r="W421" s="33" t="s">
        <v>215</v>
      </c>
      <c r="X421" s="33"/>
      <c r="Y421" s="88">
        <v>0.04</v>
      </c>
      <c r="Z421" s="88" t="s">
        <v>193</v>
      </c>
      <c r="AA421" s="139"/>
      <c r="AB421" s="199"/>
      <c r="AC421" s="111">
        <f t="shared" si="174"/>
        <v>4722.8999999999996</v>
      </c>
      <c r="AD421" s="33"/>
      <c r="AE421" s="85">
        <f t="shared" ref="AE421" si="197">S421*Y421/1000</f>
        <v>0.84</v>
      </c>
      <c r="AF421" s="33"/>
    </row>
    <row r="422" spans="2:32" s="60" customFormat="1" hidden="1">
      <c r="B422" s="17" t="s">
        <v>86</v>
      </c>
      <c r="C422" s="33" t="str">
        <f>VLOOKUP(B422,[2]Sheet1!$A:$B,2,0)</f>
        <v>RCS DEVICE</v>
      </c>
      <c r="D422" s="90" t="s">
        <v>216</v>
      </c>
      <c r="E422" s="33" t="s">
        <v>214</v>
      </c>
      <c r="F422" s="33" t="s">
        <v>141</v>
      </c>
      <c r="G422" s="17" t="s">
        <v>86</v>
      </c>
      <c r="H422" s="99" t="s">
        <v>33</v>
      </c>
      <c r="I422" s="76">
        <v>2024</v>
      </c>
      <c r="J422" s="31">
        <v>12</v>
      </c>
      <c r="K422" s="42">
        <v>45666</v>
      </c>
      <c r="L422" s="80"/>
      <c r="M422" s="117">
        <v>0.224</v>
      </c>
      <c r="N422" s="117">
        <v>0.22489999999999999</v>
      </c>
      <c r="O422" s="117">
        <v>8.9999999999999998E-4</v>
      </c>
      <c r="P422" s="117">
        <f t="shared" si="172"/>
        <v>0</v>
      </c>
      <c r="Q422" s="125">
        <v>1</v>
      </c>
      <c r="R422" s="117">
        <f t="shared" ref="R422" si="198">Q422*M422</f>
        <v>0.224</v>
      </c>
      <c r="S422" s="85">
        <v>27000</v>
      </c>
      <c r="T422" s="85">
        <f t="shared" si="195"/>
        <v>863102</v>
      </c>
      <c r="U422" s="161">
        <v>40000</v>
      </c>
      <c r="V422" s="161">
        <f t="shared" si="173"/>
        <v>39223.208200000001</v>
      </c>
      <c r="W422" s="33" t="s">
        <v>215</v>
      </c>
      <c r="X422" s="33"/>
      <c r="Y422" s="88">
        <v>0.04</v>
      </c>
      <c r="Z422" s="88" t="s">
        <v>193</v>
      </c>
      <c r="AA422" s="139"/>
      <c r="AB422" s="199"/>
      <c r="AC422" s="111">
        <f t="shared" ref="AC422" si="199">N422*S422</f>
        <v>6072.2999999999993</v>
      </c>
      <c r="AD422" s="33"/>
      <c r="AE422" s="85">
        <f t="shared" si="175"/>
        <v>1.08</v>
      </c>
      <c r="AF422" s="33"/>
    </row>
    <row r="423" spans="2:32" s="60" customFormat="1" hidden="1">
      <c r="B423" s="17" t="s">
        <v>86</v>
      </c>
      <c r="C423" s="33" t="str">
        <f>VLOOKUP(B423,[2]Sheet1!$A:$B,2,0)</f>
        <v>RCS DEVICE</v>
      </c>
      <c r="D423" s="90" t="s">
        <v>216</v>
      </c>
      <c r="E423" s="33" t="s">
        <v>214</v>
      </c>
      <c r="F423" s="33" t="s">
        <v>141</v>
      </c>
      <c r="G423" s="17" t="s">
        <v>86</v>
      </c>
      <c r="H423" s="99" t="s">
        <v>33</v>
      </c>
      <c r="I423" s="76">
        <v>2024</v>
      </c>
      <c r="J423" s="31">
        <v>11</v>
      </c>
      <c r="K423" s="42">
        <v>45636</v>
      </c>
      <c r="L423" s="80"/>
      <c r="M423" s="117">
        <v>0.224</v>
      </c>
      <c r="N423" s="117">
        <v>0.22489999999999999</v>
      </c>
      <c r="O423" s="117">
        <v>8.9999999999999998E-4</v>
      </c>
      <c r="P423" s="117">
        <f t="shared" ref="P423" si="200">L423*O423</f>
        <v>0</v>
      </c>
      <c r="Q423" s="125">
        <v>1</v>
      </c>
      <c r="R423" s="117">
        <f t="shared" si="185"/>
        <v>0.224</v>
      </c>
      <c r="S423" s="131">
        <v>10000</v>
      </c>
      <c r="T423" s="85">
        <f t="shared" si="195"/>
        <v>836102</v>
      </c>
      <c r="U423" s="161">
        <v>40000</v>
      </c>
      <c r="V423" s="161">
        <f t="shared" si="173"/>
        <v>39247.508199999997</v>
      </c>
      <c r="W423" s="33" t="s">
        <v>215</v>
      </c>
      <c r="X423" s="33"/>
      <c r="Y423" s="88">
        <v>0.04</v>
      </c>
      <c r="Z423" s="88" t="s">
        <v>193</v>
      </c>
      <c r="AA423" s="139"/>
      <c r="AB423" s="199"/>
      <c r="AC423" s="111">
        <f t="shared" si="174"/>
        <v>2249</v>
      </c>
      <c r="AD423" s="33"/>
      <c r="AE423" s="85">
        <f t="shared" ref="AE423" si="201">S423*Y423/1000</f>
        <v>0.4</v>
      </c>
      <c r="AF423" s="33"/>
    </row>
    <row r="424" spans="2:32" s="60" customFormat="1" hidden="1">
      <c r="B424" s="17" t="s">
        <v>86</v>
      </c>
      <c r="C424" s="33" t="str">
        <f>VLOOKUP(B424,[2]Sheet1!$A:$B,2,0)</f>
        <v>RCS DEVICE</v>
      </c>
      <c r="D424" s="90" t="s">
        <v>216</v>
      </c>
      <c r="E424" s="33" t="s">
        <v>214</v>
      </c>
      <c r="F424" s="33" t="s">
        <v>141</v>
      </c>
      <c r="G424" s="17" t="s">
        <v>86</v>
      </c>
      <c r="H424" s="99" t="s">
        <v>33</v>
      </c>
      <c r="I424" s="76">
        <v>2024</v>
      </c>
      <c r="J424" s="31">
        <v>10</v>
      </c>
      <c r="K424" s="42">
        <v>45603</v>
      </c>
      <c r="L424" s="80"/>
      <c r="M424" s="117">
        <v>0.224</v>
      </c>
      <c r="N424" s="117">
        <v>0.22489999999999999</v>
      </c>
      <c r="O424" s="117">
        <v>8.9999999999999998E-4</v>
      </c>
      <c r="P424" s="117">
        <f t="shared" si="172"/>
        <v>0</v>
      </c>
      <c r="Q424" s="125">
        <v>1</v>
      </c>
      <c r="R424" s="117">
        <f t="shared" si="185"/>
        <v>0.224</v>
      </c>
      <c r="S424" s="85">
        <v>0</v>
      </c>
      <c r="T424" s="85">
        <f t="shared" si="195"/>
        <v>826102</v>
      </c>
      <c r="U424" s="161">
        <v>40000</v>
      </c>
      <c r="V424" s="161">
        <f t="shared" si="173"/>
        <v>39256.508199999997</v>
      </c>
      <c r="W424" s="33" t="s">
        <v>215</v>
      </c>
      <c r="X424" s="33"/>
      <c r="Y424" s="88">
        <v>0.04</v>
      </c>
      <c r="Z424" s="88" t="s">
        <v>193</v>
      </c>
      <c r="AA424" s="139"/>
      <c r="AB424" s="199"/>
      <c r="AC424" s="111">
        <f t="shared" si="174"/>
        <v>0</v>
      </c>
      <c r="AD424" s="33"/>
      <c r="AE424" s="85">
        <f t="shared" si="175"/>
        <v>0</v>
      </c>
      <c r="AF424" s="33"/>
    </row>
    <row r="425" spans="2:32" s="60" customFormat="1" hidden="1">
      <c r="B425" s="17" t="s">
        <v>86</v>
      </c>
      <c r="C425" s="33" t="str">
        <f>VLOOKUP(B425,[2]Sheet1!$A:$B,2,0)</f>
        <v>RCS DEVICE</v>
      </c>
      <c r="D425" s="90" t="s">
        <v>216</v>
      </c>
      <c r="E425" s="33" t="s">
        <v>214</v>
      </c>
      <c r="F425" s="33" t="s">
        <v>141</v>
      </c>
      <c r="G425" s="17" t="s">
        <v>86</v>
      </c>
      <c r="H425" s="99" t="s">
        <v>33</v>
      </c>
      <c r="I425" s="76">
        <v>2024</v>
      </c>
      <c r="J425" s="31">
        <v>9</v>
      </c>
      <c r="K425" s="42">
        <v>45589</v>
      </c>
      <c r="L425" s="80"/>
      <c r="M425" s="117">
        <v>0.224</v>
      </c>
      <c r="N425" s="117">
        <v>0.22489999999999999</v>
      </c>
      <c r="O425" s="117">
        <v>8.9999999999999998E-4</v>
      </c>
      <c r="P425" s="117">
        <f t="shared" si="172"/>
        <v>0</v>
      </c>
      <c r="Q425" s="125">
        <v>1</v>
      </c>
      <c r="R425" s="117">
        <f t="shared" si="185"/>
        <v>0.224</v>
      </c>
      <c r="S425" s="85">
        <v>17700</v>
      </c>
      <c r="T425" s="85">
        <f t="shared" si="195"/>
        <v>826102</v>
      </c>
      <c r="U425" s="161">
        <v>40000</v>
      </c>
      <c r="V425" s="161">
        <f t="shared" si="173"/>
        <v>39256.508199999997</v>
      </c>
      <c r="W425" s="33" t="s">
        <v>215</v>
      </c>
      <c r="X425" s="33"/>
      <c r="Y425" s="88">
        <v>0.04</v>
      </c>
      <c r="Z425" s="88" t="s">
        <v>193</v>
      </c>
      <c r="AA425" s="139"/>
      <c r="AB425" s="199"/>
      <c r="AC425" s="111">
        <f t="shared" si="174"/>
        <v>3980.73</v>
      </c>
      <c r="AD425" s="33"/>
      <c r="AE425" s="85">
        <f t="shared" si="175"/>
        <v>0.70799999999999996</v>
      </c>
      <c r="AF425" s="33"/>
    </row>
    <row r="426" spans="2:32" s="60" customFormat="1" hidden="1">
      <c r="B426" s="17" t="s">
        <v>86</v>
      </c>
      <c r="C426" s="33" t="str">
        <f>VLOOKUP(B426,[2]Sheet1!$A:$B,2,0)</f>
        <v>RCS DEVICE</v>
      </c>
      <c r="D426" s="90" t="s">
        <v>216</v>
      </c>
      <c r="E426" s="33" t="s">
        <v>214</v>
      </c>
      <c r="F426" s="33" t="s">
        <v>141</v>
      </c>
      <c r="G426" s="17" t="s">
        <v>86</v>
      </c>
      <c r="H426" s="99" t="s">
        <v>33</v>
      </c>
      <c r="I426" s="76">
        <v>2024</v>
      </c>
      <c r="J426" s="31">
        <v>8</v>
      </c>
      <c r="K426" s="42">
        <v>45589</v>
      </c>
      <c r="L426" s="80"/>
      <c r="M426" s="117">
        <v>0.224</v>
      </c>
      <c r="N426" s="117">
        <v>0.22489999999999999</v>
      </c>
      <c r="O426" s="117">
        <v>8.9999999999999998E-4</v>
      </c>
      <c r="P426" s="117">
        <f t="shared" si="172"/>
        <v>0</v>
      </c>
      <c r="Q426" s="125">
        <v>1</v>
      </c>
      <c r="R426" s="117">
        <f t="shared" si="185"/>
        <v>0.224</v>
      </c>
      <c r="S426" s="85">
        <v>42000</v>
      </c>
      <c r="T426" s="85">
        <f t="shared" si="195"/>
        <v>808402</v>
      </c>
      <c r="U426" s="161">
        <v>40000</v>
      </c>
      <c r="V426" s="161">
        <f t="shared" si="173"/>
        <v>39272.438199999997</v>
      </c>
      <c r="W426" s="33" t="s">
        <v>215</v>
      </c>
      <c r="X426" s="33"/>
      <c r="Y426" s="88">
        <v>0.04</v>
      </c>
      <c r="Z426" s="88" t="s">
        <v>193</v>
      </c>
      <c r="AA426" s="139"/>
      <c r="AB426" s="199"/>
      <c r="AC426" s="111">
        <f t="shared" si="174"/>
        <v>9445.7999999999993</v>
      </c>
      <c r="AD426" s="33"/>
      <c r="AE426" s="85">
        <f t="shared" si="175"/>
        <v>1.68</v>
      </c>
      <c r="AF426" s="33"/>
    </row>
    <row r="427" spans="2:32" s="60" customFormat="1" hidden="1">
      <c r="B427" s="17" t="s">
        <v>86</v>
      </c>
      <c r="C427" s="33" t="str">
        <f>VLOOKUP(B427,[2]Sheet1!$A:$B,2,0)</f>
        <v>RCS DEVICE</v>
      </c>
      <c r="D427" s="90" t="s">
        <v>216</v>
      </c>
      <c r="E427" s="33" t="s">
        <v>214</v>
      </c>
      <c r="F427" s="33" t="s">
        <v>141</v>
      </c>
      <c r="G427" s="17" t="s">
        <v>86</v>
      </c>
      <c r="H427" s="99" t="s">
        <v>33</v>
      </c>
      <c r="I427" s="76">
        <v>2024</v>
      </c>
      <c r="J427" s="31">
        <v>7</v>
      </c>
      <c r="K427" s="42">
        <v>45589</v>
      </c>
      <c r="L427" s="80"/>
      <c r="M427" s="117">
        <v>0.224</v>
      </c>
      <c r="N427" s="117">
        <v>0.22489999999999999</v>
      </c>
      <c r="O427" s="117">
        <v>8.9999999999999998E-4</v>
      </c>
      <c r="P427" s="117">
        <f t="shared" si="172"/>
        <v>0</v>
      </c>
      <c r="Q427" s="125">
        <v>1</v>
      </c>
      <c r="R427" s="117">
        <f t="shared" si="185"/>
        <v>0.224</v>
      </c>
      <c r="S427" s="85">
        <v>7745</v>
      </c>
      <c r="T427" s="85">
        <f t="shared" si="195"/>
        <v>766402</v>
      </c>
      <c r="U427" s="161">
        <v>40000</v>
      </c>
      <c r="V427" s="161">
        <f t="shared" si="173"/>
        <v>39310.2382</v>
      </c>
      <c r="W427" s="33" t="s">
        <v>215</v>
      </c>
      <c r="X427" s="33"/>
      <c r="Y427" s="88">
        <v>0.04</v>
      </c>
      <c r="Z427" s="88" t="s">
        <v>193</v>
      </c>
      <c r="AA427" s="139"/>
      <c r="AB427" s="199"/>
      <c r="AC427" s="111">
        <f t="shared" si="174"/>
        <v>1741.8505</v>
      </c>
      <c r="AD427" s="33"/>
      <c r="AE427" s="85">
        <f t="shared" si="175"/>
        <v>0.30980000000000002</v>
      </c>
      <c r="AF427" s="33"/>
    </row>
    <row r="428" spans="2:32" s="60" customFormat="1" hidden="1">
      <c r="B428" s="17" t="s">
        <v>86</v>
      </c>
      <c r="C428" s="33" t="str">
        <f>VLOOKUP(B428,[2]Sheet1!$A:$B,2,0)</f>
        <v>RCS DEVICE</v>
      </c>
      <c r="D428" s="90" t="s">
        <v>216</v>
      </c>
      <c r="E428" s="33" t="s">
        <v>214</v>
      </c>
      <c r="F428" s="33" t="s">
        <v>141</v>
      </c>
      <c r="G428" s="17" t="s">
        <v>86</v>
      </c>
      <c r="H428" s="99" t="s">
        <v>33</v>
      </c>
      <c r="I428" s="76">
        <v>2024</v>
      </c>
      <c r="J428" s="31">
        <v>6</v>
      </c>
      <c r="K428" s="42">
        <v>45589</v>
      </c>
      <c r="L428" s="80"/>
      <c r="M428" s="117">
        <v>0.224</v>
      </c>
      <c r="N428" s="117">
        <v>0.22489999999999999</v>
      </c>
      <c r="O428" s="117">
        <v>8.9999999999999998E-4</v>
      </c>
      <c r="P428" s="117">
        <f t="shared" si="172"/>
        <v>0</v>
      </c>
      <c r="Q428" s="125">
        <v>1</v>
      </c>
      <c r="R428" s="117">
        <f t="shared" si="185"/>
        <v>0.224</v>
      </c>
      <c r="S428" s="85">
        <v>0</v>
      </c>
      <c r="T428" s="85">
        <f t="shared" si="195"/>
        <v>758657</v>
      </c>
      <c r="U428" s="161">
        <v>40000</v>
      </c>
      <c r="V428" s="161">
        <f t="shared" si="173"/>
        <v>39317.208700000003</v>
      </c>
      <c r="W428" s="33" t="s">
        <v>215</v>
      </c>
      <c r="X428" s="33"/>
      <c r="Y428" s="88">
        <v>0.04</v>
      </c>
      <c r="Z428" s="88" t="s">
        <v>193</v>
      </c>
      <c r="AA428" s="139"/>
      <c r="AB428" s="199"/>
      <c r="AC428" s="111">
        <f t="shared" si="174"/>
        <v>0</v>
      </c>
      <c r="AD428" s="33"/>
      <c r="AE428" s="85">
        <f t="shared" si="175"/>
        <v>0</v>
      </c>
      <c r="AF428" s="33"/>
    </row>
    <row r="429" spans="2:32" s="60" customFormat="1" hidden="1">
      <c r="B429" s="17" t="s">
        <v>86</v>
      </c>
      <c r="C429" s="33" t="str">
        <f>VLOOKUP(B429,[2]Sheet1!$A:$B,2,0)</f>
        <v>RCS DEVICE</v>
      </c>
      <c r="D429" s="90" t="s">
        <v>216</v>
      </c>
      <c r="E429" s="33" t="s">
        <v>214</v>
      </c>
      <c r="F429" s="33" t="s">
        <v>141</v>
      </c>
      <c r="G429" s="17" t="s">
        <v>86</v>
      </c>
      <c r="H429" s="99" t="s">
        <v>33</v>
      </c>
      <c r="I429" s="76">
        <v>2024</v>
      </c>
      <c r="J429" s="31">
        <v>5</v>
      </c>
      <c r="K429" s="42">
        <v>45589</v>
      </c>
      <c r="L429" s="80"/>
      <c r="M429" s="117">
        <v>0.224</v>
      </c>
      <c r="N429" s="117">
        <v>0.22489999999999999</v>
      </c>
      <c r="O429" s="117">
        <v>8.9999999999999998E-4</v>
      </c>
      <c r="P429" s="117">
        <f t="shared" si="172"/>
        <v>0</v>
      </c>
      <c r="Q429" s="125">
        <v>1</v>
      </c>
      <c r="R429" s="117">
        <f t="shared" si="185"/>
        <v>0.224</v>
      </c>
      <c r="S429" s="85">
        <v>24500</v>
      </c>
      <c r="T429" s="85">
        <f t="shared" si="195"/>
        <v>758657</v>
      </c>
      <c r="U429" s="161">
        <v>40000</v>
      </c>
      <c r="V429" s="161">
        <f t="shared" si="173"/>
        <v>39317.208700000003</v>
      </c>
      <c r="W429" s="33" t="s">
        <v>215</v>
      </c>
      <c r="X429" s="33"/>
      <c r="Y429" s="88">
        <v>0.04</v>
      </c>
      <c r="Z429" s="88" t="s">
        <v>193</v>
      </c>
      <c r="AA429" s="139"/>
      <c r="AB429" s="199"/>
      <c r="AC429" s="111">
        <f t="shared" si="174"/>
        <v>5510.0499999999993</v>
      </c>
      <c r="AD429" s="33"/>
      <c r="AE429" s="85">
        <f t="shared" si="175"/>
        <v>0.98</v>
      </c>
      <c r="AF429" s="33"/>
    </row>
    <row r="430" spans="2:32" s="60" customFormat="1" hidden="1">
      <c r="B430" s="17" t="s">
        <v>86</v>
      </c>
      <c r="C430" s="33" t="str">
        <f>VLOOKUP(B430,[2]Sheet1!$A:$B,2,0)</f>
        <v>RCS DEVICE</v>
      </c>
      <c r="D430" s="90" t="s">
        <v>216</v>
      </c>
      <c r="E430" s="33" t="s">
        <v>214</v>
      </c>
      <c r="F430" s="33" t="s">
        <v>141</v>
      </c>
      <c r="G430" s="17" t="s">
        <v>86</v>
      </c>
      <c r="H430" s="99" t="s">
        <v>33</v>
      </c>
      <c r="I430" s="76">
        <v>2024</v>
      </c>
      <c r="J430" s="31">
        <v>4</v>
      </c>
      <c r="K430" s="42">
        <v>45589</v>
      </c>
      <c r="L430" s="80"/>
      <c r="M430" s="117">
        <v>0.224</v>
      </c>
      <c r="N430" s="117">
        <v>0.22489999999999999</v>
      </c>
      <c r="O430" s="117">
        <v>8.9999999999999998E-4</v>
      </c>
      <c r="P430" s="117">
        <f t="shared" si="172"/>
        <v>0</v>
      </c>
      <c r="Q430" s="125">
        <v>1</v>
      </c>
      <c r="R430" s="117">
        <f t="shared" si="185"/>
        <v>0.224</v>
      </c>
      <c r="S430" s="85">
        <v>162000</v>
      </c>
      <c r="T430" s="85">
        <f t="shared" si="195"/>
        <v>734157</v>
      </c>
      <c r="U430" s="161">
        <v>40000</v>
      </c>
      <c r="V430" s="161">
        <f t="shared" si="173"/>
        <v>39339.258699999998</v>
      </c>
      <c r="W430" s="33" t="s">
        <v>215</v>
      </c>
      <c r="X430" s="33"/>
      <c r="Y430" s="88">
        <v>0.04</v>
      </c>
      <c r="Z430" s="88" t="s">
        <v>193</v>
      </c>
      <c r="AA430" s="139"/>
      <c r="AB430" s="199"/>
      <c r="AC430" s="111">
        <f t="shared" si="174"/>
        <v>36433.799999999996</v>
      </c>
      <c r="AD430" s="33"/>
      <c r="AE430" s="85">
        <f t="shared" si="175"/>
        <v>6.48</v>
      </c>
      <c r="AF430" s="33"/>
    </row>
    <row r="431" spans="2:32" s="60" customFormat="1" hidden="1">
      <c r="B431" s="17" t="s">
        <v>86</v>
      </c>
      <c r="C431" s="33" t="str">
        <f>VLOOKUP(B431,[2]Sheet1!$A:$B,2,0)</f>
        <v>RCS DEVICE</v>
      </c>
      <c r="D431" s="90" t="s">
        <v>216</v>
      </c>
      <c r="E431" s="33" t="s">
        <v>214</v>
      </c>
      <c r="F431" s="33" t="s">
        <v>141</v>
      </c>
      <c r="G431" s="17" t="s">
        <v>86</v>
      </c>
      <c r="H431" s="99" t="s">
        <v>33</v>
      </c>
      <c r="I431" s="76">
        <v>2024</v>
      </c>
      <c r="J431" s="31">
        <v>3</v>
      </c>
      <c r="K431" s="42">
        <v>45589</v>
      </c>
      <c r="L431" s="80"/>
      <c r="M431" s="117">
        <v>0.224</v>
      </c>
      <c r="N431" s="117">
        <v>0.22489999999999999</v>
      </c>
      <c r="O431" s="117">
        <v>8.9999999999999998E-4</v>
      </c>
      <c r="P431" s="117">
        <f t="shared" si="172"/>
        <v>0</v>
      </c>
      <c r="Q431" s="125">
        <v>1</v>
      </c>
      <c r="R431" s="117">
        <f t="shared" si="185"/>
        <v>0.224</v>
      </c>
      <c r="S431" s="85">
        <v>96300</v>
      </c>
      <c r="T431" s="85">
        <f t="shared" si="195"/>
        <v>572157</v>
      </c>
      <c r="U431" s="161">
        <v>40000</v>
      </c>
      <c r="V431" s="161">
        <f t="shared" si="173"/>
        <v>39485.058700000001</v>
      </c>
      <c r="W431" s="33" t="s">
        <v>215</v>
      </c>
      <c r="X431" s="33"/>
      <c r="Y431" s="88">
        <v>0.04</v>
      </c>
      <c r="Z431" s="88" t="s">
        <v>193</v>
      </c>
      <c r="AA431" s="139"/>
      <c r="AB431" s="199"/>
      <c r="AC431" s="111">
        <f t="shared" si="174"/>
        <v>21657.87</v>
      </c>
      <c r="AD431" s="33"/>
      <c r="AE431" s="85">
        <f t="shared" si="175"/>
        <v>3.8519999999999999</v>
      </c>
      <c r="AF431" s="33"/>
    </row>
    <row r="432" spans="2:32" s="60" customFormat="1" hidden="1">
      <c r="B432" s="17" t="s">
        <v>86</v>
      </c>
      <c r="C432" s="33" t="str">
        <f>VLOOKUP(B432,[2]Sheet1!$A:$B,2,0)</f>
        <v>RCS DEVICE</v>
      </c>
      <c r="D432" s="90" t="s">
        <v>216</v>
      </c>
      <c r="E432" s="33" t="s">
        <v>214</v>
      </c>
      <c r="F432" s="33" t="s">
        <v>141</v>
      </c>
      <c r="G432" s="17" t="s">
        <v>86</v>
      </c>
      <c r="H432" s="99" t="s">
        <v>33</v>
      </c>
      <c r="I432" s="76">
        <v>2024</v>
      </c>
      <c r="J432" s="31">
        <v>2</v>
      </c>
      <c r="K432" s="42">
        <v>45589</v>
      </c>
      <c r="L432" s="80"/>
      <c r="M432" s="117">
        <v>0.224</v>
      </c>
      <c r="N432" s="117">
        <v>0.22489999999999999</v>
      </c>
      <c r="O432" s="117">
        <v>8.9999999999999998E-4</v>
      </c>
      <c r="P432" s="117">
        <f t="shared" si="172"/>
        <v>0</v>
      </c>
      <c r="Q432" s="125">
        <v>1</v>
      </c>
      <c r="R432" s="117">
        <f t="shared" si="185"/>
        <v>0.224</v>
      </c>
      <c r="S432" s="85">
        <v>25000</v>
      </c>
      <c r="T432" s="85">
        <f t="shared" si="195"/>
        <v>475857</v>
      </c>
      <c r="U432" s="161">
        <v>40000</v>
      </c>
      <c r="V432" s="161">
        <f t="shared" si="173"/>
        <v>39571.7287</v>
      </c>
      <c r="W432" s="33" t="s">
        <v>215</v>
      </c>
      <c r="X432" s="33"/>
      <c r="Y432" s="88">
        <v>0.04</v>
      </c>
      <c r="Z432" s="88" t="s">
        <v>193</v>
      </c>
      <c r="AA432" s="139"/>
      <c r="AB432" s="199"/>
      <c r="AC432" s="111">
        <f t="shared" si="174"/>
        <v>5622.5</v>
      </c>
      <c r="AD432" s="33"/>
      <c r="AE432" s="85">
        <f t="shared" si="175"/>
        <v>1</v>
      </c>
      <c r="AF432" s="33"/>
    </row>
    <row r="433" spans="2:32" s="60" customFormat="1" hidden="1">
      <c r="B433" s="17" t="s">
        <v>86</v>
      </c>
      <c r="C433" s="33" t="str">
        <f>VLOOKUP(B433,[2]Sheet1!$A:$B,2,0)</f>
        <v>RCS DEVICE</v>
      </c>
      <c r="D433" s="90" t="s">
        <v>216</v>
      </c>
      <c r="E433" s="33" t="s">
        <v>214</v>
      </c>
      <c r="F433" s="33" t="s">
        <v>141</v>
      </c>
      <c r="G433" s="17" t="s">
        <v>86</v>
      </c>
      <c r="H433" s="99" t="s">
        <v>33</v>
      </c>
      <c r="I433" s="76">
        <v>2024</v>
      </c>
      <c r="J433" s="31">
        <v>1</v>
      </c>
      <c r="K433" s="42">
        <v>45589</v>
      </c>
      <c r="L433" s="80"/>
      <c r="M433" s="117">
        <v>0.224</v>
      </c>
      <c r="N433" s="117">
        <v>0.22489999999999999</v>
      </c>
      <c r="O433" s="117">
        <v>8.9999999999999998E-4</v>
      </c>
      <c r="P433" s="117">
        <f t="shared" si="172"/>
        <v>0</v>
      </c>
      <c r="Q433" s="125">
        <v>1</v>
      </c>
      <c r="R433" s="117">
        <f t="shared" si="185"/>
        <v>0.224</v>
      </c>
      <c r="S433" s="85">
        <v>79200</v>
      </c>
      <c r="T433" s="85">
        <f t="shared" si="195"/>
        <v>450857</v>
      </c>
      <c r="U433" s="161">
        <v>40000</v>
      </c>
      <c r="V433" s="161">
        <f t="shared" si="173"/>
        <v>39594.2287</v>
      </c>
      <c r="W433" s="33" t="s">
        <v>215</v>
      </c>
      <c r="X433" s="33"/>
      <c r="Y433" s="88">
        <v>0.04</v>
      </c>
      <c r="Z433" s="88" t="s">
        <v>193</v>
      </c>
      <c r="AA433" s="139"/>
      <c r="AB433" s="199"/>
      <c r="AC433" s="111">
        <f t="shared" si="174"/>
        <v>17812.079999999998</v>
      </c>
      <c r="AD433" s="33"/>
      <c r="AE433" s="85">
        <f t="shared" si="175"/>
        <v>3.1680000000000001</v>
      </c>
      <c r="AF433" s="33"/>
    </row>
    <row r="434" spans="2:32" s="60" customFormat="1" hidden="1">
      <c r="B434" s="17" t="s">
        <v>86</v>
      </c>
      <c r="C434" s="33" t="str">
        <f>VLOOKUP(B434,[2]Sheet1!$A:$B,2,0)</f>
        <v>RCS DEVICE</v>
      </c>
      <c r="D434" s="90" t="s">
        <v>216</v>
      </c>
      <c r="E434" s="33" t="s">
        <v>214</v>
      </c>
      <c r="F434" s="33" t="s">
        <v>141</v>
      </c>
      <c r="G434" s="17" t="s">
        <v>86</v>
      </c>
      <c r="H434" s="99" t="s">
        <v>33</v>
      </c>
      <c r="I434" s="76">
        <v>2023</v>
      </c>
      <c r="J434" s="31">
        <v>12</v>
      </c>
      <c r="K434" s="42">
        <v>45589</v>
      </c>
      <c r="L434" s="80"/>
      <c r="M434" s="117">
        <v>0.224</v>
      </c>
      <c r="N434" s="117">
        <v>0.22489999999999999</v>
      </c>
      <c r="O434" s="117">
        <v>8.9999999999999998E-4</v>
      </c>
      <c r="P434" s="117">
        <f t="shared" si="172"/>
        <v>0</v>
      </c>
      <c r="Q434" s="125">
        <v>1</v>
      </c>
      <c r="R434" s="117">
        <f t="shared" si="185"/>
        <v>0.224</v>
      </c>
      <c r="S434" s="85">
        <v>89000</v>
      </c>
      <c r="T434" s="85">
        <f t="shared" si="195"/>
        <v>371657</v>
      </c>
      <c r="U434" s="161">
        <v>40000</v>
      </c>
      <c r="V434" s="161">
        <f t="shared" si="173"/>
        <v>39665.508699999998</v>
      </c>
      <c r="W434" s="33" t="s">
        <v>215</v>
      </c>
      <c r="X434" s="33"/>
      <c r="Y434" s="88">
        <v>0.04</v>
      </c>
      <c r="Z434" s="88" t="s">
        <v>193</v>
      </c>
      <c r="AA434" s="139"/>
      <c r="AB434" s="199"/>
      <c r="AC434" s="111">
        <f t="shared" si="174"/>
        <v>20016.099999999999</v>
      </c>
      <c r="AD434" s="33"/>
      <c r="AE434" s="85">
        <f t="shared" si="175"/>
        <v>3.56</v>
      </c>
      <c r="AF434" s="33"/>
    </row>
    <row r="435" spans="2:32" s="60" customFormat="1" hidden="1">
      <c r="B435" s="17" t="s">
        <v>86</v>
      </c>
      <c r="C435" s="33" t="str">
        <f>VLOOKUP(B435,[2]Sheet1!$A:$B,2,0)</f>
        <v>RCS DEVICE</v>
      </c>
      <c r="D435" s="90" t="s">
        <v>216</v>
      </c>
      <c r="E435" s="33" t="s">
        <v>214</v>
      </c>
      <c r="F435" s="33" t="s">
        <v>141</v>
      </c>
      <c r="G435" s="17" t="s">
        <v>86</v>
      </c>
      <c r="H435" s="99" t="s">
        <v>33</v>
      </c>
      <c r="I435" s="76">
        <v>2023</v>
      </c>
      <c r="J435" s="31">
        <v>11</v>
      </c>
      <c r="K435" s="42">
        <v>45589</v>
      </c>
      <c r="L435" s="80"/>
      <c r="M435" s="117">
        <v>0.224</v>
      </c>
      <c r="N435" s="117">
        <v>0.22489999999999999</v>
      </c>
      <c r="O435" s="117">
        <v>8.9999999999999998E-4</v>
      </c>
      <c r="P435" s="117">
        <f t="shared" si="172"/>
        <v>0</v>
      </c>
      <c r="Q435" s="125">
        <v>1</v>
      </c>
      <c r="R435" s="117">
        <f t="shared" si="185"/>
        <v>0.224</v>
      </c>
      <c r="S435" s="85">
        <v>21628</v>
      </c>
      <c r="T435" s="85">
        <f t="shared" si="195"/>
        <v>282657</v>
      </c>
      <c r="U435" s="161">
        <v>40000</v>
      </c>
      <c r="V435" s="161">
        <f t="shared" si="173"/>
        <v>39745.608699999997</v>
      </c>
      <c r="W435" s="33" t="s">
        <v>215</v>
      </c>
      <c r="X435" s="33"/>
      <c r="Y435" s="88">
        <v>0.04</v>
      </c>
      <c r="Z435" s="88" t="s">
        <v>193</v>
      </c>
      <c r="AA435" s="139"/>
      <c r="AB435" s="199"/>
      <c r="AC435" s="111">
        <f t="shared" si="174"/>
        <v>4864.1372000000001</v>
      </c>
      <c r="AD435" s="33"/>
      <c r="AE435" s="85">
        <f t="shared" si="175"/>
        <v>0.86512</v>
      </c>
      <c r="AF435" s="33"/>
    </row>
    <row r="436" spans="2:32" s="60" customFormat="1" hidden="1">
      <c r="B436" s="17" t="s">
        <v>86</v>
      </c>
      <c r="C436" s="33" t="str">
        <f>VLOOKUP(B436,[2]Sheet1!$A:$B,2,0)</f>
        <v>RCS DEVICE</v>
      </c>
      <c r="D436" s="90" t="s">
        <v>216</v>
      </c>
      <c r="E436" s="33" t="s">
        <v>214</v>
      </c>
      <c r="F436" s="33" t="s">
        <v>141</v>
      </c>
      <c r="G436" s="17" t="s">
        <v>86</v>
      </c>
      <c r="H436" s="99" t="s">
        <v>33</v>
      </c>
      <c r="I436" s="76">
        <v>2023</v>
      </c>
      <c r="J436" s="31">
        <v>10</v>
      </c>
      <c r="K436" s="42">
        <v>45589</v>
      </c>
      <c r="L436" s="80"/>
      <c r="M436" s="117">
        <v>0.224</v>
      </c>
      <c r="N436" s="117">
        <v>0.22489999999999999</v>
      </c>
      <c r="O436" s="117">
        <v>8.9999999999999998E-4</v>
      </c>
      <c r="P436" s="117">
        <f t="shared" si="172"/>
        <v>0</v>
      </c>
      <c r="Q436" s="125">
        <v>1</v>
      </c>
      <c r="R436" s="117">
        <f t="shared" si="185"/>
        <v>0.224</v>
      </c>
      <c r="S436" s="85">
        <v>48400</v>
      </c>
      <c r="T436" s="85">
        <f t="shared" si="195"/>
        <v>261029</v>
      </c>
      <c r="U436" s="161">
        <v>40000</v>
      </c>
      <c r="V436" s="161">
        <f t="shared" si="173"/>
        <v>39765.073900000003</v>
      </c>
      <c r="W436" s="33" t="s">
        <v>215</v>
      </c>
      <c r="X436" s="33"/>
      <c r="Y436" s="88">
        <v>0.04</v>
      </c>
      <c r="Z436" s="88" t="s">
        <v>193</v>
      </c>
      <c r="AA436" s="139"/>
      <c r="AB436" s="199"/>
      <c r="AC436" s="111">
        <f t="shared" si="174"/>
        <v>10885.16</v>
      </c>
      <c r="AD436" s="33"/>
      <c r="AE436" s="85">
        <f t="shared" si="175"/>
        <v>1.9359999999999999</v>
      </c>
      <c r="AF436" s="33"/>
    </row>
    <row r="437" spans="2:32" s="60" customFormat="1" hidden="1">
      <c r="B437" s="17" t="s">
        <v>86</v>
      </c>
      <c r="C437" s="33" t="str">
        <f>VLOOKUP(B437,[2]Sheet1!$A:$B,2,0)</f>
        <v>RCS DEVICE</v>
      </c>
      <c r="D437" s="90" t="s">
        <v>216</v>
      </c>
      <c r="E437" s="33" t="s">
        <v>214</v>
      </c>
      <c r="F437" s="33" t="s">
        <v>141</v>
      </c>
      <c r="G437" s="17" t="s">
        <v>86</v>
      </c>
      <c r="H437" s="99" t="s">
        <v>33</v>
      </c>
      <c r="I437" s="76">
        <v>2023</v>
      </c>
      <c r="J437" s="31">
        <v>9</v>
      </c>
      <c r="K437" s="42">
        <v>45589</v>
      </c>
      <c r="L437" s="80"/>
      <c r="M437" s="117">
        <v>0.224</v>
      </c>
      <c r="N437" s="117">
        <v>0.22489999999999999</v>
      </c>
      <c r="O437" s="117">
        <v>8.9999999999999998E-4</v>
      </c>
      <c r="P437" s="117">
        <f t="shared" si="172"/>
        <v>0</v>
      </c>
      <c r="Q437" s="125">
        <v>1</v>
      </c>
      <c r="R437" s="117">
        <f t="shared" si="185"/>
        <v>0.224</v>
      </c>
      <c r="S437" s="85">
        <v>30300</v>
      </c>
      <c r="T437" s="85">
        <f t="shared" si="195"/>
        <v>212629</v>
      </c>
      <c r="U437" s="161">
        <v>40000</v>
      </c>
      <c r="V437" s="161">
        <f t="shared" si="173"/>
        <v>39808.633900000001</v>
      </c>
      <c r="W437" s="33" t="s">
        <v>215</v>
      </c>
      <c r="X437" s="33"/>
      <c r="Y437" s="88">
        <v>0.04</v>
      </c>
      <c r="Z437" s="88" t="s">
        <v>193</v>
      </c>
      <c r="AA437" s="139"/>
      <c r="AB437" s="199"/>
      <c r="AC437" s="111">
        <f t="shared" si="174"/>
        <v>6814.4699999999993</v>
      </c>
      <c r="AD437" s="33"/>
      <c r="AE437" s="85">
        <f t="shared" si="175"/>
        <v>1.212</v>
      </c>
      <c r="AF437" s="33"/>
    </row>
    <row r="438" spans="2:32" s="60" customFormat="1" hidden="1">
      <c r="B438" s="17" t="s">
        <v>86</v>
      </c>
      <c r="C438" s="33" t="str">
        <f>VLOOKUP(B438,[2]Sheet1!$A:$B,2,0)</f>
        <v>RCS DEVICE</v>
      </c>
      <c r="D438" s="90" t="s">
        <v>216</v>
      </c>
      <c r="E438" s="33" t="s">
        <v>214</v>
      </c>
      <c r="F438" s="33" t="s">
        <v>141</v>
      </c>
      <c r="G438" s="17" t="s">
        <v>86</v>
      </c>
      <c r="H438" s="99" t="s">
        <v>33</v>
      </c>
      <c r="I438" s="76">
        <v>2023</v>
      </c>
      <c r="J438" s="31">
        <v>8</v>
      </c>
      <c r="K438" s="42">
        <v>45589</v>
      </c>
      <c r="L438" s="80"/>
      <c r="M438" s="117">
        <v>0.224</v>
      </c>
      <c r="N438" s="117">
        <v>0.22489999999999999</v>
      </c>
      <c r="O438" s="117">
        <v>8.9999999999999998E-4</v>
      </c>
      <c r="P438" s="117">
        <f t="shared" si="172"/>
        <v>0</v>
      </c>
      <c r="Q438" s="125">
        <v>1</v>
      </c>
      <c r="R438" s="117">
        <f t="shared" si="185"/>
        <v>0.224</v>
      </c>
      <c r="S438" s="85">
        <v>21156</v>
      </c>
      <c r="T438" s="85">
        <f t="shared" si="195"/>
        <v>182329</v>
      </c>
      <c r="U438" s="161">
        <v>40000</v>
      </c>
      <c r="V438" s="161">
        <f t="shared" si="173"/>
        <v>39835.903899999998</v>
      </c>
      <c r="W438" s="33" t="s">
        <v>215</v>
      </c>
      <c r="X438" s="33"/>
      <c r="Y438" s="88">
        <v>0.04</v>
      </c>
      <c r="Z438" s="88" t="s">
        <v>193</v>
      </c>
      <c r="AA438" s="139"/>
      <c r="AB438" s="199"/>
      <c r="AC438" s="111">
        <f t="shared" si="174"/>
        <v>4757.9843999999994</v>
      </c>
      <c r="AD438" s="33"/>
      <c r="AE438" s="85">
        <f t="shared" si="175"/>
        <v>0.84623999999999999</v>
      </c>
      <c r="AF438" s="33"/>
    </row>
    <row r="439" spans="2:32" s="60" customFormat="1" hidden="1">
      <c r="B439" s="17" t="s">
        <v>86</v>
      </c>
      <c r="C439" s="33" t="str">
        <f>VLOOKUP(B439,[2]Sheet1!$A:$B,2,0)</f>
        <v>RCS DEVICE</v>
      </c>
      <c r="D439" s="90" t="s">
        <v>216</v>
      </c>
      <c r="E439" s="33" t="s">
        <v>214</v>
      </c>
      <c r="F439" s="33" t="s">
        <v>141</v>
      </c>
      <c r="G439" s="17" t="s">
        <v>86</v>
      </c>
      <c r="H439" s="99" t="s">
        <v>33</v>
      </c>
      <c r="I439" s="76">
        <v>2023</v>
      </c>
      <c r="J439" s="31">
        <v>7</v>
      </c>
      <c r="K439" s="42">
        <v>45589</v>
      </c>
      <c r="L439" s="80"/>
      <c r="M439" s="117">
        <v>0.224</v>
      </c>
      <c r="N439" s="117">
        <v>0.22489999999999999</v>
      </c>
      <c r="O439" s="117">
        <v>8.9999999999999998E-4</v>
      </c>
      <c r="P439" s="117">
        <f t="shared" ref="P439:P480" si="202">L439*O439</f>
        <v>0</v>
      </c>
      <c r="Q439" s="125">
        <v>1</v>
      </c>
      <c r="R439" s="117">
        <f t="shared" si="185"/>
        <v>0.224</v>
      </c>
      <c r="S439" s="85">
        <v>0</v>
      </c>
      <c r="T439" s="85">
        <f t="shared" si="195"/>
        <v>161173</v>
      </c>
      <c r="U439" s="161">
        <v>40000</v>
      </c>
      <c r="V439" s="161">
        <f t="shared" ref="V439:V488" si="203">U439-O439*T439</f>
        <v>39854.944300000003</v>
      </c>
      <c r="W439" s="33" t="s">
        <v>215</v>
      </c>
      <c r="X439" s="33"/>
      <c r="Y439" s="88">
        <v>0.04</v>
      </c>
      <c r="Z439" s="88" t="s">
        <v>193</v>
      </c>
      <c r="AA439" s="139"/>
      <c r="AB439" s="199"/>
      <c r="AC439" s="111">
        <f t="shared" ref="AC439:AC488" si="204">N439*S439</f>
        <v>0</v>
      </c>
      <c r="AD439" s="33"/>
      <c r="AE439" s="85">
        <f t="shared" ref="AE439:AE502" si="205">S439*Y439/1000</f>
        <v>0</v>
      </c>
      <c r="AF439" s="33"/>
    </row>
    <row r="440" spans="2:32" s="60" customFormat="1" hidden="1">
      <c r="B440" s="17" t="s">
        <v>86</v>
      </c>
      <c r="C440" s="33" t="str">
        <f>VLOOKUP(B440,[2]Sheet1!$A:$B,2,0)</f>
        <v>RCS DEVICE</v>
      </c>
      <c r="D440" s="90" t="s">
        <v>216</v>
      </c>
      <c r="E440" s="33" t="s">
        <v>214</v>
      </c>
      <c r="F440" s="33" t="s">
        <v>141</v>
      </c>
      <c r="G440" s="17" t="s">
        <v>86</v>
      </c>
      <c r="H440" s="99" t="s">
        <v>33</v>
      </c>
      <c r="I440" s="76">
        <v>2023</v>
      </c>
      <c r="J440" s="31">
        <v>6</v>
      </c>
      <c r="K440" s="42">
        <v>45589</v>
      </c>
      <c r="L440" s="80"/>
      <c r="M440" s="117">
        <v>0.224</v>
      </c>
      <c r="N440" s="117">
        <v>0.22489999999999999</v>
      </c>
      <c r="O440" s="117">
        <v>8.9999999999999998E-4</v>
      </c>
      <c r="P440" s="117">
        <f t="shared" si="202"/>
        <v>0</v>
      </c>
      <c r="Q440" s="125">
        <v>1</v>
      </c>
      <c r="R440" s="117">
        <f t="shared" si="185"/>
        <v>0.224</v>
      </c>
      <c r="S440" s="85">
        <v>0</v>
      </c>
      <c r="T440" s="85">
        <f t="shared" si="195"/>
        <v>161173</v>
      </c>
      <c r="U440" s="161">
        <v>40000</v>
      </c>
      <c r="V440" s="161">
        <f t="shared" si="203"/>
        <v>39854.944300000003</v>
      </c>
      <c r="W440" s="33" t="s">
        <v>215</v>
      </c>
      <c r="X440" s="33"/>
      <c r="Y440" s="88">
        <v>0.04</v>
      </c>
      <c r="Z440" s="88" t="s">
        <v>193</v>
      </c>
      <c r="AA440" s="139"/>
      <c r="AB440" s="199"/>
      <c r="AC440" s="111">
        <f t="shared" si="204"/>
        <v>0</v>
      </c>
      <c r="AD440" s="33"/>
      <c r="AE440" s="85">
        <f t="shared" si="205"/>
        <v>0</v>
      </c>
      <c r="AF440" s="33"/>
    </row>
    <row r="441" spans="2:32" s="60" customFormat="1" hidden="1">
      <c r="B441" s="17" t="s">
        <v>86</v>
      </c>
      <c r="C441" s="33" t="str">
        <f>VLOOKUP(B441,[2]Sheet1!$A:$B,2,0)</f>
        <v>RCS DEVICE</v>
      </c>
      <c r="D441" s="90" t="s">
        <v>216</v>
      </c>
      <c r="E441" s="33" t="s">
        <v>214</v>
      </c>
      <c r="F441" s="33" t="s">
        <v>141</v>
      </c>
      <c r="G441" s="17" t="s">
        <v>86</v>
      </c>
      <c r="H441" s="99" t="s">
        <v>33</v>
      </c>
      <c r="I441" s="76">
        <v>2023</v>
      </c>
      <c r="J441" s="31">
        <v>5</v>
      </c>
      <c r="K441" s="42">
        <v>45589</v>
      </c>
      <c r="L441" s="80"/>
      <c r="M441" s="117">
        <v>0.224</v>
      </c>
      <c r="N441" s="117">
        <v>0.22489999999999999</v>
      </c>
      <c r="O441" s="117">
        <v>8.9999999999999998E-4</v>
      </c>
      <c r="P441" s="117">
        <f t="shared" si="202"/>
        <v>0</v>
      </c>
      <c r="Q441" s="125">
        <v>1</v>
      </c>
      <c r="R441" s="117">
        <f t="shared" si="185"/>
        <v>0.224</v>
      </c>
      <c r="S441" s="85">
        <v>80705</v>
      </c>
      <c r="T441" s="85">
        <f t="shared" si="195"/>
        <v>161173</v>
      </c>
      <c r="U441" s="161">
        <v>40000</v>
      </c>
      <c r="V441" s="161">
        <f t="shared" si="203"/>
        <v>39854.944300000003</v>
      </c>
      <c r="W441" s="33" t="s">
        <v>215</v>
      </c>
      <c r="X441" s="33"/>
      <c r="Y441" s="88">
        <v>0.04</v>
      </c>
      <c r="Z441" s="88" t="s">
        <v>193</v>
      </c>
      <c r="AA441" s="139"/>
      <c r="AB441" s="199"/>
      <c r="AC441" s="111">
        <f t="shared" si="204"/>
        <v>18150.554499999998</v>
      </c>
      <c r="AD441" s="33"/>
      <c r="AE441" s="85">
        <f t="shared" si="205"/>
        <v>3.2282000000000002</v>
      </c>
      <c r="AF441" s="33"/>
    </row>
    <row r="442" spans="2:32" s="60" customFormat="1" hidden="1">
      <c r="B442" s="17" t="s">
        <v>86</v>
      </c>
      <c r="C442" s="33" t="str">
        <f>VLOOKUP(B442,[2]Sheet1!$A:$B,2,0)</f>
        <v>RCS DEVICE</v>
      </c>
      <c r="D442" s="90" t="s">
        <v>216</v>
      </c>
      <c r="E442" s="33" t="s">
        <v>214</v>
      </c>
      <c r="F442" s="33" t="s">
        <v>141</v>
      </c>
      <c r="G442" s="17" t="s">
        <v>86</v>
      </c>
      <c r="H442" s="99" t="s">
        <v>33</v>
      </c>
      <c r="I442" s="76">
        <v>2023</v>
      </c>
      <c r="J442" s="31">
        <v>4</v>
      </c>
      <c r="K442" s="42">
        <v>45589</v>
      </c>
      <c r="L442" s="80"/>
      <c r="M442" s="117">
        <v>0.224</v>
      </c>
      <c r="N442" s="117">
        <v>0.22489999999999999</v>
      </c>
      <c r="O442" s="117">
        <v>8.9999999999999998E-4</v>
      </c>
      <c r="P442" s="117">
        <f t="shared" si="202"/>
        <v>0</v>
      </c>
      <c r="Q442" s="125">
        <v>1</v>
      </c>
      <c r="R442" s="117">
        <f t="shared" si="185"/>
        <v>0.224</v>
      </c>
      <c r="S442" s="85">
        <v>80468</v>
      </c>
      <c r="T442" s="85">
        <v>80468</v>
      </c>
      <c r="U442" s="161">
        <v>40000</v>
      </c>
      <c r="V442" s="161">
        <f t="shared" si="203"/>
        <v>39927.578800000003</v>
      </c>
      <c r="W442" s="33" t="s">
        <v>215</v>
      </c>
      <c r="X442" s="33"/>
      <c r="Y442" s="88">
        <v>0.04</v>
      </c>
      <c r="Z442" s="88" t="s">
        <v>193</v>
      </c>
      <c r="AA442" s="139"/>
      <c r="AB442" s="199"/>
      <c r="AC442" s="111">
        <f t="shared" si="204"/>
        <v>18097.253199999999</v>
      </c>
      <c r="AD442" s="33"/>
      <c r="AE442" s="85">
        <f t="shared" si="205"/>
        <v>3.2187200000000002</v>
      </c>
      <c r="AF442" s="33"/>
    </row>
    <row r="443" spans="2:32" s="60" customFormat="1" hidden="1">
      <c r="B443" s="17" t="s">
        <v>86</v>
      </c>
      <c r="C443" s="33" t="str">
        <f>VLOOKUP(B443,[2]Sheet1!$A:$B,2,0)</f>
        <v>RCS DEVICE</v>
      </c>
      <c r="D443" s="90" t="s">
        <v>217</v>
      </c>
      <c r="E443" s="33" t="s">
        <v>218</v>
      </c>
      <c r="F443" s="33" t="s">
        <v>141</v>
      </c>
      <c r="G443" s="17" t="s">
        <v>86</v>
      </c>
      <c r="H443" s="99" t="s">
        <v>33</v>
      </c>
      <c r="I443" s="76">
        <v>2025</v>
      </c>
      <c r="J443" s="31">
        <v>2</v>
      </c>
      <c r="K443" s="42">
        <v>45726</v>
      </c>
      <c r="L443" s="80"/>
      <c r="M443" s="117">
        <v>3.5999999999999997E-2</v>
      </c>
      <c r="N443" s="117">
        <v>3.6299999999999999E-2</v>
      </c>
      <c r="O443" s="117">
        <v>2.9999999999999997E-4</v>
      </c>
      <c r="P443" s="117">
        <f t="shared" si="202"/>
        <v>0</v>
      </c>
      <c r="Q443" s="125">
        <v>1</v>
      </c>
      <c r="R443" s="117">
        <f t="shared" ref="R443" si="206">Q443*M443</f>
        <v>3.5999999999999997E-2</v>
      </c>
      <c r="S443" s="85">
        <v>3000</v>
      </c>
      <c r="T443" s="85">
        <f t="shared" ref="T443:T464" si="207">S443+T444</f>
        <v>884552</v>
      </c>
      <c r="U443" s="161">
        <v>30000</v>
      </c>
      <c r="V443" s="161">
        <f t="shared" si="203"/>
        <v>29734.634399999999</v>
      </c>
      <c r="W443" s="33" t="s">
        <v>192</v>
      </c>
      <c r="X443" s="33"/>
      <c r="Y443" s="88">
        <v>2.3E-2</v>
      </c>
      <c r="Z443" s="88" t="s">
        <v>193</v>
      </c>
      <c r="AA443" s="139"/>
      <c r="AB443" s="199"/>
      <c r="AC443" s="111">
        <f t="shared" si="204"/>
        <v>108.89999999999999</v>
      </c>
      <c r="AD443" s="33"/>
      <c r="AE443" s="85">
        <f t="shared" si="205"/>
        <v>6.9000000000000006E-2</v>
      </c>
      <c r="AF443" s="33"/>
    </row>
    <row r="444" spans="2:32" s="60" customFormat="1" hidden="1">
      <c r="B444" s="17" t="s">
        <v>86</v>
      </c>
      <c r="C444" s="33" t="str">
        <f>VLOOKUP(B444,[2]Sheet1!$A:$B,2,0)</f>
        <v>RCS DEVICE</v>
      </c>
      <c r="D444" s="90" t="s">
        <v>217</v>
      </c>
      <c r="E444" s="33" t="s">
        <v>218</v>
      </c>
      <c r="F444" s="33" t="s">
        <v>141</v>
      </c>
      <c r="G444" s="17" t="s">
        <v>86</v>
      </c>
      <c r="H444" s="99" t="s">
        <v>33</v>
      </c>
      <c r="I444" s="76">
        <v>2025</v>
      </c>
      <c r="J444" s="31">
        <v>1</v>
      </c>
      <c r="K444" s="42">
        <v>45698</v>
      </c>
      <c r="L444" s="80"/>
      <c r="M444" s="117">
        <v>3.5999999999999997E-2</v>
      </c>
      <c r="N444" s="117">
        <v>3.6299999999999999E-2</v>
      </c>
      <c r="O444" s="117">
        <v>2.9999999999999997E-4</v>
      </c>
      <c r="P444" s="117">
        <f t="shared" si="202"/>
        <v>0</v>
      </c>
      <c r="Q444" s="125">
        <v>1</v>
      </c>
      <c r="R444" s="117">
        <f t="shared" si="185"/>
        <v>3.5999999999999997E-2</v>
      </c>
      <c r="S444" s="85">
        <v>21000</v>
      </c>
      <c r="T444" s="85">
        <f t="shared" si="207"/>
        <v>881552</v>
      </c>
      <c r="U444" s="161">
        <v>30000</v>
      </c>
      <c r="V444" s="161">
        <f t="shared" si="203"/>
        <v>29735.5344</v>
      </c>
      <c r="W444" s="33" t="s">
        <v>192</v>
      </c>
      <c r="X444" s="33"/>
      <c r="Y444" s="88">
        <v>2.3E-2</v>
      </c>
      <c r="Z444" s="88" t="s">
        <v>193</v>
      </c>
      <c r="AA444" s="139"/>
      <c r="AB444" s="199"/>
      <c r="AC444" s="111">
        <f t="shared" ref="AC444" si="208">N444*S444</f>
        <v>762.3</v>
      </c>
      <c r="AD444" s="33"/>
      <c r="AE444" s="85">
        <f t="shared" ref="AE444" si="209">S444*Y444/1000</f>
        <v>0.48299999999999998</v>
      </c>
      <c r="AF444" s="33"/>
    </row>
    <row r="445" spans="2:32" s="60" customFormat="1" hidden="1">
      <c r="B445" s="17" t="s">
        <v>86</v>
      </c>
      <c r="C445" s="33" t="str">
        <f>VLOOKUP(B445,[2]Sheet1!$A:$B,2,0)</f>
        <v>RCS DEVICE</v>
      </c>
      <c r="D445" s="90" t="s">
        <v>217</v>
      </c>
      <c r="E445" s="33" t="s">
        <v>218</v>
      </c>
      <c r="F445" s="33" t="s">
        <v>141</v>
      </c>
      <c r="G445" s="17" t="s">
        <v>86</v>
      </c>
      <c r="H445" s="99" t="s">
        <v>33</v>
      </c>
      <c r="I445" s="76">
        <v>2024</v>
      </c>
      <c r="J445" s="31">
        <v>12</v>
      </c>
      <c r="K445" s="42">
        <v>45666</v>
      </c>
      <c r="L445" s="80"/>
      <c r="M445" s="117">
        <v>3.5999999999999997E-2</v>
      </c>
      <c r="N445" s="117">
        <v>3.6299999999999999E-2</v>
      </c>
      <c r="O445" s="117">
        <v>2.9999999999999997E-4</v>
      </c>
      <c r="P445" s="117">
        <f t="shared" si="202"/>
        <v>0</v>
      </c>
      <c r="Q445" s="125">
        <v>1</v>
      </c>
      <c r="R445" s="117">
        <f t="shared" ref="R445" si="210">Q445*M445</f>
        <v>3.5999999999999997E-2</v>
      </c>
      <c r="S445" s="85">
        <v>28000</v>
      </c>
      <c r="T445" s="85">
        <f t="shared" si="207"/>
        <v>860552</v>
      </c>
      <c r="U445" s="162">
        <v>30000</v>
      </c>
      <c r="V445" s="161">
        <f t="shared" si="203"/>
        <v>29741.8344</v>
      </c>
      <c r="W445" s="33" t="s">
        <v>192</v>
      </c>
      <c r="X445" s="33"/>
      <c r="Y445" s="88">
        <v>2.3E-2</v>
      </c>
      <c r="Z445" s="88" t="s">
        <v>193</v>
      </c>
      <c r="AA445" s="139"/>
      <c r="AB445" s="199"/>
      <c r="AC445" s="111">
        <f t="shared" si="204"/>
        <v>1016.4</v>
      </c>
      <c r="AD445" s="33"/>
      <c r="AE445" s="85">
        <f t="shared" si="205"/>
        <v>0.64400000000000002</v>
      </c>
      <c r="AF445" s="33"/>
    </row>
    <row r="446" spans="2:32" s="60" customFormat="1" hidden="1">
      <c r="B446" s="17" t="s">
        <v>86</v>
      </c>
      <c r="C446" s="33" t="str">
        <f>VLOOKUP(B446,[2]Sheet1!$A:$B,2,0)</f>
        <v>RCS DEVICE</v>
      </c>
      <c r="D446" s="90" t="s">
        <v>217</v>
      </c>
      <c r="E446" s="33" t="s">
        <v>218</v>
      </c>
      <c r="F446" s="33" t="s">
        <v>141</v>
      </c>
      <c r="G446" s="17" t="s">
        <v>86</v>
      </c>
      <c r="H446" s="99" t="s">
        <v>33</v>
      </c>
      <c r="I446" s="76">
        <v>2024</v>
      </c>
      <c r="J446" s="31">
        <v>11</v>
      </c>
      <c r="K446" s="42">
        <v>45636</v>
      </c>
      <c r="L446" s="80"/>
      <c r="M446" s="117">
        <v>3.5999999999999997E-2</v>
      </c>
      <c r="N446" s="117">
        <v>3.6299999999999999E-2</v>
      </c>
      <c r="O446" s="117">
        <v>2.9999999999999997E-4</v>
      </c>
      <c r="P446" s="117">
        <f t="shared" ref="P446" si="211">L446*O446</f>
        <v>0</v>
      </c>
      <c r="Q446" s="125">
        <v>1</v>
      </c>
      <c r="R446" s="117">
        <f t="shared" si="185"/>
        <v>3.5999999999999997E-2</v>
      </c>
      <c r="S446" s="131">
        <v>9000</v>
      </c>
      <c r="T446" s="85">
        <f t="shared" si="207"/>
        <v>832552</v>
      </c>
      <c r="U446" s="162">
        <v>30000</v>
      </c>
      <c r="V446" s="161">
        <f t="shared" si="203"/>
        <v>29750.234400000001</v>
      </c>
      <c r="W446" s="33" t="s">
        <v>192</v>
      </c>
      <c r="X446" s="33"/>
      <c r="Y446" s="88">
        <v>2.3E-2</v>
      </c>
      <c r="Z446" s="88" t="s">
        <v>193</v>
      </c>
      <c r="AA446" s="139"/>
      <c r="AB446" s="199"/>
      <c r="AC446" s="111">
        <f t="shared" ref="AC446" si="212">N446*S446</f>
        <v>326.7</v>
      </c>
      <c r="AD446" s="33"/>
      <c r="AE446" s="85">
        <f t="shared" ref="AE446" si="213">S446*Y446/1000</f>
        <v>0.20699999999999999</v>
      </c>
      <c r="AF446" s="33"/>
    </row>
    <row r="447" spans="2:32" s="60" customFormat="1" hidden="1">
      <c r="B447" s="17" t="s">
        <v>86</v>
      </c>
      <c r="C447" s="33" t="str">
        <f>VLOOKUP(B447,[2]Sheet1!$A:$B,2,0)</f>
        <v>RCS DEVICE</v>
      </c>
      <c r="D447" s="90" t="s">
        <v>217</v>
      </c>
      <c r="E447" s="33" t="s">
        <v>218</v>
      </c>
      <c r="F447" s="33" t="s">
        <v>141</v>
      </c>
      <c r="G447" s="17" t="s">
        <v>86</v>
      </c>
      <c r="H447" s="99" t="s">
        <v>33</v>
      </c>
      <c r="I447" s="76">
        <v>2024</v>
      </c>
      <c r="J447" s="31">
        <v>10</v>
      </c>
      <c r="K447" s="42">
        <v>45603</v>
      </c>
      <c r="L447" s="80"/>
      <c r="M447" s="117">
        <v>3.5999999999999997E-2</v>
      </c>
      <c r="N447" s="117">
        <v>3.6299999999999999E-2</v>
      </c>
      <c r="O447" s="117">
        <v>2.9999999999999997E-4</v>
      </c>
      <c r="P447" s="117">
        <f t="shared" si="202"/>
        <v>0</v>
      </c>
      <c r="Q447" s="125">
        <v>1</v>
      </c>
      <c r="R447" s="117">
        <f t="shared" si="185"/>
        <v>3.5999999999999997E-2</v>
      </c>
      <c r="S447" s="85">
        <v>0</v>
      </c>
      <c r="T447" s="85">
        <f t="shared" si="207"/>
        <v>823552</v>
      </c>
      <c r="U447" s="162">
        <v>30000</v>
      </c>
      <c r="V447" s="161">
        <f t="shared" si="203"/>
        <v>29752.934399999998</v>
      </c>
      <c r="W447" s="33" t="s">
        <v>192</v>
      </c>
      <c r="X447" s="33"/>
      <c r="Y447" s="88">
        <v>2.3E-2</v>
      </c>
      <c r="Z447" s="88" t="s">
        <v>193</v>
      </c>
      <c r="AA447" s="139"/>
      <c r="AB447" s="199"/>
      <c r="AC447" s="111">
        <f t="shared" si="204"/>
        <v>0</v>
      </c>
      <c r="AD447" s="33"/>
      <c r="AE447" s="85">
        <f t="shared" si="205"/>
        <v>0</v>
      </c>
      <c r="AF447" s="33"/>
    </row>
    <row r="448" spans="2:32" s="60" customFormat="1" hidden="1">
      <c r="B448" s="17" t="s">
        <v>86</v>
      </c>
      <c r="C448" s="33" t="str">
        <f>VLOOKUP(B448,[2]Sheet1!$A:$B,2,0)</f>
        <v>RCS DEVICE</v>
      </c>
      <c r="D448" s="90" t="s">
        <v>217</v>
      </c>
      <c r="E448" s="33" t="s">
        <v>218</v>
      </c>
      <c r="F448" s="33" t="s">
        <v>141</v>
      </c>
      <c r="G448" s="17" t="s">
        <v>86</v>
      </c>
      <c r="H448" s="99" t="s">
        <v>33</v>
      </c>
      <c r="I448" s="76">
        <v>2024</v>
      </c>
      <c r="J448" s="31">
        <v>9</v>
      </c>
      <c r="K448" s="42">
        <v>45589</v>
      </c>
      <c r="L448" s="80"/>
      <c r="M448" s="117">
        <v>3.5999999999999997E-2</v>
      </c>
      <c r="N448" s="117">
        <v>3.6299999999999999E-2</v>
      </c>
      <c r="O448" s="117">
        <v>2.9999999999999997E-4</v>
      </c>
      <c r="P448" s="117">
        <f t="shared" si="202"/>
        <v>0</v>
      </c>
      <c r="Q448" s="125">
        <v>1</v>
      </c>
      <c r="R448" s="117">
        <f t="shared" si="185"/>
        <v>3.5999999999999997E-2</v>
      </c>
      <c r="S448" s="85">
        <v>17700</v>
      </c>
      <c r="T448" s="85">
        <f t="shared" si="207"/>
        <v>823552</v>
      </c>
      <c r="U448" s="162">
        <v>30000</v>
      </c>
      <c r="V448" s="161">
        <f t="shared" si="203"/>
        <v>29752.934399999998</v>
      </c>
      <c r="W448" s="33" t="s">
        <v>192</v>
      </c>
      <c r="X448" s="33"/>
      <c r="Y448" s="88">
        <v>2.3E-2</v>
      </c>
      <c r="Z448" s="88" t="s">
        <v>193</v>
      </c>
      <c r="AA448" s="139"/>
      <c r="AB448" s="199"/>
      <c r="AC448" s="111">
        <f t="shared" si="204"/>
        <v>642.51</v>
      </c>
      <c r="AD448" s="33"/>
      <c r="AE448" s="85">
        <f t="shared" si="205"/>
        <v>0.40709999999999996</v>
      </c>
      <c r="AF448" s="33"/>
    </row>
    <row r="449" spans="2:32" s="60" customFormat="1" hidden="1">
      <c r="B449" s="17" t="s">
        <v>86</v>
      </c>
      <c r="C449" s="33" t="str">
        <f>VLOOKUP(B449,[2]Sheet1!$A:$B,2,0)</f>
        <v>RCS DEVICE</v>
      </c>
      <c r="D449" s="90" t="s">
        <v>217</v>
      </c>
      <c r="E449" s="33" t="s">
        <v>218</v>
      </c>
      <c r="F449" s="33" t="s">
        <v>141</v>
      </c>
      <c r="G449" s="17" t="s">
        <v>86</v>
      </c>
      <c r="H449" s="99" t="s">
        <v>33</v>
      </c>
      <c r="I449" s="76">
        <v>2024</v>
      </c>
      <c r="J449" s="31">
        <v>8</v>
      </c>
      <c r="K449" s="42">
        <v>45589</v>
      </c>
      <c r="L449" s="80"/>
      <c r="M449" s="117">
        <v>3.5999999999999997E-2</v>
      </c>
      <c r="N449" s="117">
        <v>3.6299999999999999E-2</v>
      </c>
      <c r="O449" s="117">
        <v>2.9999999999999997E-4</v>
      </c>
      <c r="P449" s="117">
        <f t="shared" si="202"/>
        <v>0</v>
      </c>
      <c r="Q449" s="125">
        <v>1</v>
      </c>
      <c r="R449" s="117">
        <f t="shared" si="185"/>
        <v>3.5999999999999997E-2</v>
      </c>
      <c r="S449" s="85">
        <v>41900</v>
      </c>
      <c r="T449" s="85">
        <f t="shared" si="207"/>
        <v>805852</v>
      </c>
      <c r="U449" s="162">
        <v>30000</v>
      </c>
      <c r="V449" s="161">
        <f t="shared" si="203"/>
        <v>29758.2444</v>
      </c>
      <c r="W449" s="33" t="s">
        <v>192</v>
      </c>
      <c r="X449" s="33"/>
      <c r="Y449" s="88">
        <v>2.3E-2</v>
      </c>
      <c r="Z449" s="88" t="s">
        <v>193</v>
      </c>
      <c r="AA449" s="139"/>
      <c r="AB449" s="199"/>
      <c r="AC449" s="111">
        <f t="shared" si="204"/>
        <v>1520.97</v>
      </c>
      <c r="AD449" s="33"/>
      <c r="AE449" s="85">
        <f t="shared" si="205"/>
        <v>0.96369999999999989</v>
      </c>
      <c r="AF449" s="33"/>
    </row>
    <row r="450" spans="2:32" s="60" customFormat="1" hidden="1">
      <c r="B450" s="17" t="s">
        <v>86</v>
      </c>
      <c r="C450" s="33" t="str">
        <f>VLOOKUP(B450,[2]Sheet1!$A:$B,2,0)</f>
        <v>RCS DEVICE</v>
      </c>
      <c r="D450" s="90" t="s">
        <v>217</v>
      </c>
      <c r="E450" s="33" t="s">
        <v>218</v>
      </c>
      <c r="F450" s="33" t="s">
        <v>141</v>
      </c>
      <c r="G450" s="17" t="s">
        <v>86</v>
      </c>
      <c r="H450" s="99" t="s">
        <v>33</v>
      </c>
      <c r="I450" s="76">
        <v>2024</v>
      </c>
      <c r="J450" s="31">
        <v>7</v>
      </c>
      <c r="K450" s="42">
        <v>45589</v>
      </c>
      <c r="L450" s="80"/>
      <c r="M450" s="117">
        <v>3.5999999999999997E-2</v>
      </c>
      <c r="N450" s="117">
        <v>3.6299999999999999E-2</v>
      </c>
      <c r="O450" s="117">
        <v>2.9999999999999997E-4</v>
      </c>
      <c r="P450" s="117">
        <f t="shared" si="202"/>
        <v>0</v>
      </c>
      <c r="Q450" s="125">
        <v>1</v>
      </c>
      <c r="R450" s="117">
        <f t="shared" si="185"/>
        <v>3.5999999999999997E-2</v>
      </c>
      <c r="S450" s="85">
        <v>7000</v>
      </c>
      <c r="T450" s="85">
        <f t="shared" si="207"/>
        <v>763952</v>
      </c>
      <c r="U450" s="162">
        <v>30000</v>
      </c>
      <c r="V450" s="161">
        <f t="shared" si="203"/>
        <v>29770.814399999999</v>
      </c>
      <c r="W450" s="33" t="s">
        <v>192</v>
      </c>
      <c r="X450" s="33"/>
      <c r="Y450" s="88">
        <v>2.3E-2</v>
      </c>
      <c r="Z450" s="88" t="s">
        <v>193</v>
      </c>
      <c r="AA450" s="139"/>
      <c r="AB450" s="199"/>
      <c r="AC450" s="111">
        <f t="shared" si="204"/>
        <v>254.1</v>
      </c>
      <c r="AD450" s="33"/>
      <c r="AE450" s="85">
        <f t="shared" si="205"/>
        <v>0.161</v>
      </c>
      <c r="AF450" s="33"/>
    </row>
    <row r="451" spans="2:32" s="60" customFormat="1" hidden="1">
      <c r="B451" s="17" t="s">
        <v>86</v>
      </c>
      <c r="C451" s="33" t="str">
        <f>VLOOKUP(B451,[2]Sheet1!$A:$B,2,0)</f>
        <v>RCS DEVICE</v>
      </c>
      <c r="D451" s="90" t="s">
        <v>217</v>
      </c>
      <c r="E451" s="33" t="s">
        <v>218</v>
      </c>
      <c r="F451" s="33" t="s">
        <v>141</v>
      </c>
      <c r="G451" s="17" t="s">
        <v>86</v>
      </c>
      <c r="H451" s="99" t="s">
        <v>33</v>
      </c>
      <c r="I451" s="76">
        <v>2024</v>
      </c>
      <c r="J451" s="31">
        <v>6</v>
      </c>
      <c r="K451" s="42">
        <v>45589</v>
      </c>
      <c r="L451" s="80"/>
      <c r="M451" s="117">
        <v>3.5999999999999997E-2</v>
      </c>
      <c r="N451" s="117">
        <v>3.6299999999999999E-2</v>
      </c>
      <c r="O451" s="117">
        <v>2.9999999999999997E-4</v>
      </c>
      <c r="P451" s="117">
        <f t="shared" si="202"/>
        <v>0</v>
      </c>
      <c r="Q451" s="125">
        <v>1</v>
      </c>
      <c r="R451" s="117">
        <f t="shared" si="185"/>
        <v>3.5999999999999997E-2</v>
      </c>
      <c r="S451" s="85">
        <v>0</v>
      </c>
      <c r="T451" s="85">
        <f t="shared" si="207"/>
        <v>756952</v>
      </c>
      <c r="U451" s="162">
        <v>30000</v>
      </c>
      <c r="V451" s="161">
        <f t="shared" si="203"/>
        <v>29772.914400000001</v>
      </c>
      <c r="W451" s="33" t="s">
        <v>192</v>
      </c>
      <c r="X451" s="33"/>
      <c r="Y451" s="88">
        <v>2.3E-2</v>
      </c>
      <c r="Z451" s="88" t="s">
        <v>193</v>
      </c>
      <c r="AA451" s="139"/>
      <c r="AB451" s="199"/>
      <c r="AC451" s="111">
        <f t="shared" si="204"/>
        <v>0</v>
      </c>
      <c r="AD451" s="33"/>
      <c r="AE451" s="85">
        <f t="shared" si="205"/>
        <v>0</v>
      </c>
      <c r="AF451" s="33"/>
    </row>
    <row r="452" spans="2:32" s="60" customFormat="1" hidden="1">
      <c r="B452" s="17" t="s">
        <v>86</v>
      </c>
      <c r="C452" s="33" t="str">
        <f>VLOOKUP(B452,[2]Sheet1!$A:$B,2,0)</f>
        <v>RCS DEVICE</v>
      </c>
      <c r="D452" s="90" t="s">
        <v>217</v>
      </c>
      <c r="E452" s="33" t="s">
        <v>218</v>
      </c>
      <c r="F452" s="33" t="s">
        <v>141</v>
      </c>
      <c r="G452" s="17" t="s">
        <v>86</v>
      </c>
      <c r="H452" s="99" t="s">
        <v>33</v>
      </c>
      <c r="I452" s="76">
        <v>2024</v>
      </c>
      <c r="J452" s="31">
        <v>5</v>
      </c>
      <c r="K452" s="42">
        <v>45589</v>
      </c>
      <c r="L452" s="80"/>
      <c r="M452" s="117">
        <v>3.5999999999999997E-2</v>
      </c>
      <c r="N452" s="117">
        <v>3.6299999999999999E-2</v>
      </c>
      <c r="O452" s="117">
        <v>2.9999999999999997E-4</v>
      </c>
      <c r="P452" s="117">
        <f t="shared" si="202"/>
        <v>0</v>
      </c>
      <c r="Q452" s="125">
        <v>1</v>
      </c>
      <c r="R452" s="117">
        <f t="shared" si="185"/>
        <v>3.5999999999999997E-2</v>
      </c>
      <c r="S452" s="85">
        <v>24500</v>
      </c>
      <c r="T452" s="85">
        <f t="shared" si="207"/>
        <v>756952</v>
      </c>
      <c r="U452" s="162">
        <v>30000</v>
      </c>
      <c r="V452" s="161">
        <f t="shared" si="203"/>
        <v>29772.914400000001</v>
      </c>
      <c r="W452" s="33" t="s">
        <v>192</v>
      </c>
      <c r="X452" s="33"/>
      <c r="Y452" s="88">
        <v>2.3E-2</v>
      </c>
      <c r="Z452" s="88" t="s">
        <v>193</v>
      </c>
      <c r="AA452" s="139"/>
      <c r="AB452" s="199"/>
      <c r="AC452" s="111">
        <f t="shared" si="204"/>
        <v>889.35</v>
      </c>
      <c r="AD452" s="33"/>
      <c r="AE452" s="85">
        <f t="shared" si="205"/>
        <v>0.5635</v>
      </c>
      <c r="AF452" s="33"/>
    </row>
    <row r="453" spans="2:32" s="60" customFormat="1" hidden="1">
      <c r="B453" s="17" t="s">
        <v>86</v>
      </c>
      <c r="C453" s="33" t="str">
        <f>VLOOKUP(B453,[2]Sheet1!$A:$B,2,0)</f>
        <v>RCS DEVICE</v>
      </c>
      <c r="D453" s="90" t="s">
        <v>217</v>
      </c>
      <c r="E453" s="33" t="s">
        <v>218</v>
      </c>
      <c r="F453" s="33" t="s">
        <v>141</v>
      </c>
      <c r="G453" s="17" t="s">
        <v>86</v>
      </c>
      <c r="H453" s="99" t="s">
        <v>33</v>
      </c>
      <c r="I453" s="76">
        <v>2024</v>
      </c>
      <c r="J453" s="31">
        <v>4</v>
      </c>
      <c r="K453" s="42">
        <v>45589</v>
      </c>
      <c r="L453" s="80"/>
      <c r="M453" s="117">
        <v>3.5999999999999997E-2</v>
      </c>
      <c r="N453" s="117">
        <v>3.6299999999999999E-2</v>
      </c>
      <c r="O453" s="117">
        <v>2.9999999999999997E-4</v>
      </c>
      <c r="P453" s="117">
        <f t="shared" si="202"/>
        <v>0</v>
      </c>
      <c r="Q453" s="125">
        <v>1</v>
      </c>
      <c r="R453" s="117">
        <f t="shared" si="185"/>
        <v>3.5999999999999997E-2</v>
      </c>
      <c r="S453" s="85">
        <v>162000</v>
      </c>
      <c r="T453" s="85">
        <f t="shared" si="207"/>
        <v>732452</v>
      </c>
      <c r="U453" s="162">
        <v>30000</v>
      </c>
      <c r="V453" s="161">
        <f t="shared" si="203"/>
        <v>29780.2644</v>
      </c>
      <c r="W453" s="33" t="s">
        <v>192</v>
      </c>
      <c r="X453" s="33"/>
      <c r="Y453" s="88">
        <v>2.3E-2</v>
      </c>
      <c r="Z453" s="88" t="s">
        <v>193</v>
      </c>
      <c r="AA453" s="139"/>
      <c r="AB453" s="199"/>
      <c r="AC453" s="111">
        <f t="shared" si="204"/>
        <v>5880.5999999999995</v>
      </c>
      <c r="AD453" s="33"/>
      <c r="AE453" s="85">
        <f t="shared" si="205"/>
        <v>3.726</v>
      </c>
      <c r="AF453" s="33"/>
    </row>
    <row r="454" spans="2:32" s="60" customFormat="1" hidden="1">
      <c r="B454" s="17" t="s">
        <v>86</v>
      </c>
      <c r="C454" s="33" t="str">
        <f>VLOOKUP(B454,[2]Sheet1!$A:$B,2,0)</f>
        <v>RCS DEVICE</v>
      </c>
      <c r="D454" s="90" t="s">
        <v>217</v>
      </c>
      <c r="E454" s="33" t="s">
        <v>218</v>
      </c>
      <c r="F454" s="33" t="s">
        <v>141</v>
      </c>
      <c r="G454" s="17" t="s">
        <v>86</v>
      </c>
      <c r="H454" s="99" t="s">
        <v>33</v>
      </c>
      <c r="I454" s="76">
        <v>2024</v>
      </c>
      <c r="J454" s="31">
        <v>3</v>
      </c>
      <c r="K454" s="42">
        <v>45589</v>
      </c>
      <c r="L454" s="80"/>
      <c r="M454" s="117">
        <v>3.5999999999999997E-2</v>
      </c>
      <c r="N454" s="117">
        <v>3.6299999999999999E-2</v>
      </c>
      <c r="O454" s="117">
        <v>2.9999999999999997E-4</v>
      </c>
      <c r="P454" s="117">
        <f t="shared" si="202"/>
        <v>0</v>
      </c>
      <c r="Q454" s="125">
        <v>1</v>
      </c>
      <c r="R454" s="117">
        <f t="shared" si="185"/>
        <v>3.5999999999999997E-2</v>
      </c>
      <c r="S454" s="85">
        <v>95500</v>
      </c>
      <c r="T454" s="85">
        <f t="shared" si="207"/>
        <v>570452</v>
      </c>
      <c r="U454" s="162">
        <v>30000</v>
      </c>
      <c r="V454" s="161">
        <f t="shared" si="203"/>
        <v>29828.864399999999</v>
      </c>
      <c r="W454" s="33" t="s">
        <v>192</v>
      </c>
      <c r="X454" s="33"/>
      <c r="Y454" s="88">
        <v>2.3E-2</v>
      </c>
      <c r="Z454" s="88" t="s">
        <v>193</v>
      </c>
      <c r="AA454" s="139"/>
      <c r="AB454" s="199"/>
      <c r="AC454" s="111">
        <f t="shared" si="204"/>
        <v>3466.65</v>
      </c>
      <c r="AD454" s="33"/>
      <c r="AE454" s="85">
        <f t="shared" si="205"/>
        <v>2.1964999999999999</v>
      </c>
      <c r="AF454" s="33"/>
    </row>
    <row r="455" spans="2:32" s="60" customFormat="1" hidden="1">
      <c r="B455" s="17" t="s">
        <v>86</v>
      </c>
      <c r="C455" s="33" t="str">
        <f>VLOOKUP(B455,[2]Sheet1!$A:$B,2,0)</f>
        <v>RCS DEVICE</v>
      </c>
      <c r="D455" s="90" t="s">
        <v>217</v>
      </c>
      <c r="E455" s="33" t="s">
        <v>218</v>
      </c>
      <c r="F455" s="33" t="s">
        <v>141</v>
      </c>
      <c r="G455" s="17" t="s">
        <v>86</v>
      </c>
      <c r="H455" s="99" t="s">
        <v>33</v>
      </c>
      <c r="I455" s="76">
        <v>2024</v>
      </c>
      <c r="J455" s="31">
        <v>2</v>
      </c>
      <c r="K455" s="42">
        <v>45589</v>
      </c>
      <c r="L455" s="80"/>
      <c r="M455" s="117">
        <v>3.5999999999999997E-2</v>
      </c>
      <c r="N455" s="117">
        <v>3.6299999999999999E-2</v>
      </c>
      <c r="O455" s="117">
        <v>2.9999999999999997E-4</v>
      </c>
      <c r="P455" s="117">
        <f t="shared" si="202"/>
        <v>0</v>
      </c>
      <c r="Q455" s="125">
        <v>1</v>
      </c>
      <c r="R455" s="117">
        <f t="shared" si="185"/>
        <v>3.5999999999999997E-2</v>
      </c>
      <c r="S455" s="85">
        <v>25000</v>
      </c>
      <c r="T455" s="85">
        <f t="shared" si="207"/>
        <v>474952</v>
      </c>
      <c r="U455" s="162">
        <v>30000</v>
      </c>
      <c r="V455" s="161">
        <f t="shared" si="203"/>
        <v>29857.5144</v>
      </c>
      <c r="W455" s="33" t="s">
        <v>192</v>
      </c>
      <c r="X455" s="33"/>
      <c r="Y455" s="88">
        <v>2.3E-2</v>
      </c>
      <c r="Z455" s="88" t="s">
        <v>193</v>
      </c>
      <c r="AA455" s="139"/>
      <c r="AB455" s="199"/>
      <c r="AC455" s="111">
        <f t="shared" si="204"/>
        <v>907.5</v>
      </c>
      <c r="AD455" s="33"/>
      <c r="AE455" s="85">
        <f t="shared" si="205"/>
        <v>0.57499999999999996</v>
      </c>
      <c r="AF455" s="33"/>
    </row>
    <row r="456" spans="2:32" s="60" customFormat="1" hidden="1">
      <c r="B456" s="17" t="s">
        <v>86</v>
      </c>
      <c r="C456" s="33" t="str">
        <f>VLOOKUP(B456,[2]Sheet1!$A:$B,2,0)</f>
        <v>RCS DEVICE</v>
      </c>
      <c r="D456" s="90" t="s">
        <v>217</v>
      </c>
      <c r="E456" s="33" t="s">
        <v>218</v>
      </c>
      <c r="F456" s="33" t="s">
        <v>141</v>
      </c>
      <c r="G456" s="17" t="s">
        <v>86</v>
      </c>
      <c r="H456" s="99" t="s">
        <v>33</v>
      </c>
      <c r="I456" s="76">
        <v>2024</v>
      </c>
      <c r="J456" s="31">
        <v>1</v>
      </c>
      <c r="K456" s="42">
        <v>45589</v>
      </c>
      <c r="L456" s="80"/>
      <c r="M456" s="117">
        <v>3.5999999999999997E-2</v>
      </c>
      <c r="N456" s="117">
        <v>3.6299999999999999E-2</v>
      </c>
      <c r="O456" s="117">
        <v>2.9999999999999997E-4</v>
      </c>
      <c r="P456" s="117">
        <f t="shared" si="202"/>
        <v>0</v>
      </c>
      <c r="Q456" s="125">
        <v>1</v>
      </c>
      <c r="R456" s="117">
        <f t="shared" si="185"/>
        <v>3.5999999999999997E-2</v>
      </c>
      <c r="S456" s="85">
        <v>79000</v>
      </c>
      <c r="T456" s="85">
        <f t="shared" si="207"/>
        <v>449952</v>
      </c>
      <c r="U456" s="162">
        <v>30000</v>
      </c>
      <c r="V456" s="161">
        <f t="shared" si="203"/>
        <v>29865.0144</v>
      </c>
      <c r="W456" s="33" t="s">
        <v>192</v>
      </c>
      <c r="X456" s="33"/>
      <c r="Y456" s="88">
        <v>2.3E-2</v>
      </c>
      <c r="Z456" s="88" t="s">
        <v>193</v>
      </c>
      <c r="AA456" s="139"/>
      <c r="AB456" s="199"/>
      <c r="AC456" s="111">
        <f t="shared" si="204"/>
        <v>2867.7</v>
      </c>
      <c r="AD456" s="33"/>
      <c r="AE456" s="85">
        <f t="shared" si="205"/>
        <v>1.8169999999999999</v>
      </c>
      <c r="AF456" s="33"/>
    </row>
    <row r="457" spans="2:32" s="60" customFormat="1" hidden="1">
      <c r="B457" s="17" t="s">
        <v>86</v>
      </c>
      <c r="C457" s="33" t="str">
        <f>VLOOKUP(B457,[2]Sheet1!$A:$B,2,0)</f>
        <v>RCS DEVICE</v>
      </c>
      <c r="D457" s="90" t="s">
        <v>217</v>
      </c>
      <c r="E457" s="33" t="s">
        <v>218</v>
      </c>
      <c r="F457" s="33" t="s">
        <v>141</v>
      </c>
      <c r="G457" s="17" t="s">
        <v>86</v>
      </c>
      <c r="H457" s="99" t="s">
        <v>33</v>
      </c>
      <c r="I457" s="76">
        <v>2023</v>
      </c>
      <c r="J457" s="31">
        <v>12</v>
      </c>
      <c r="K457" s="42">
        <v>45589</v>
      </c>
      <c r="L457" s="80"/>
      <c r="M457" s="117">
        <v>3.5999999999999997E-2</v>
      </c>
      <c r="N457" s="117">
        <v>3.6299999999999999E-2</v>
      </c>
      <c r="O457" s="117">
        <v>2.9999999999999997E-4</v>
      </c>
      <c r="P457" s="117">
        <f t="shared" si="202"/>
        <v>0</v>
      </c>
      <c r="Q457" s="125">
        <v>1</v>
      </c>
      <c r="R457" s="117">
        <f t="shared" si="185"/>
        <v>3.5999999999999997E-2</v>
      </c>
      <c r="S457" s="85">
        <v>89305</v>
      </c>
      <c r="T457" s="85">
        <f t="shared" si="207"/>
        <v>370952</v>
      </c>
      <c r="U457" s="162">
        <v>30000</v>
      </c>
      <c r="V457" s="161">
        <f t="shared" si="203"/>
        <v>29888.714400000001</v>
      </c>
      <c r="W457" s="33" t="s">
        <v>192</v>
      </c>
      <c r="X457" s="33"/>
      <c r="Y457" s="88">
        <v>2.3E-2</v>
      </c>
      <c r="Z457" s="88" t="s">
        <v>193</v>
      </c>
      <c r="AA457" s="139"/>
      <c r="AB457" s="199"/>
      <c r="AC457" s="111">
        <f t="shared" si="204"/>
        <v>3241.7714999999998</v>
      </c>
      <c r="AD457" s="33"/>
      <c r="AE457" s="85">
        <f t="shared" si="205"/>
        <v>2.0540149999999997</v>
      </c>
      <c r="AF457" s="33"/>
    </row>
    <row r="458" spans="2:32" s="60" customFormat="1" hidden="1">
      <c r="B458" s="17" t="s">
        <v>86</v>
      </c>
      <c r="C458" s="33" t="str">
        <f>VLOOKUP(B458,[2]Sheet1!$A:$B,2,0)</f>
        <v>RCS DEVICE</v>
      </c>
      <c r="D458" s="90" t="s">
        <v>217</v>
      </c>
      <c r="E458" s="33" t="s">
        <v>218</v>
      </c>
      <c r="F458" s="33" t="s">
        <v>141</v>
      </c>
      <c r="G458" s="17" t="s">
        <v>86</v>
      </c>
      <c r="H458" s="99" t="s">
        <v>33</v>
      </c>
      <c r="I458" s="76">
        <v>2023</v>
      </c>
      <c r="J458" s="31">
        <v>11</v>
      </c>
      <c r="K458" s="42">
        <v>45589</v>
      </c>
      <c r="L458" s="80"/>
      <c r="M458" s="117">
        <v>3.5999999999999997E-2</v>
      </c>
      <c r="N458" s="117">
        <v>3.6299999999999999E-2</v>
      </c>
      <c r="O458" s="117">
        <v>2.9999999999999997E-4</v>
      </c>
      <c r="P458" s="117">
        <f t="shared" si="202"/>
        <v>0</v>
      </c>
      <c r="Q458" s="125">
        <v>1</v>
      </c>
      <c r="R458" s="117">
        <f t="shared" si="185"/>
        <v>3.5999999999999997E-2</v>
      </c>
      <c r="S458" s="85">
        <v>21533</v>
      </c>
      <c r="T458" s="85">
        <f t="shared" si="207"/>
        <v>281647</v>
      </c>
      <c r="U458" s="162">
        <v>30000</v>
      </c>
      <c r="V458" s="161">
        <f t="shared" si="203"/>
        <v>29915.5059</v>
      </c>
      <c r="W458" s="33" t="s">
        <v>192</v>
      </c>
      <c r="X458" s="33"/>
      <c r="Y458" s="88">
        <v>2.3E-2</v>
      </c>
      <c r="Z458" s="88" t="s">
        <v>193</v>
      </c>
      <c r="AA458" s="139"/>
      <c r="AB458" s="199"/>
      <c r="AC458" s="111">
        <f t="shared" si="204"/>
        <v>781.64789999999994</v>
      </c>
      <c r="AD458" s="33"/>
      <c r="AE458" s="85">
        <f t="shared" si="205"/>
        <v>0.495259</v>
      </c>
      <c r="AF458" s="33"/>
    </row>
    <row r="459" spans="2:32" s="60" customFormat="1" hidden="1">
      <c r="B459" s="17" t="s">
        <v>86</v>
      </c>
      <c r="C459" s="33" t="str">
        <f>VLOOKUP(B459,[2]Sheet1!$A:$B,2,0)</f>
        <v>RCS DEVICE</v>
      </c>
      <c r="D459" s="90" t="s">
        <v>217</v>
      </c>
      <c r="E459" s="33" t="s">
        <v>218</v>
      </c>
      <c r="F459" s="33" t="s">
        <v>141</v>
      </c>
      <c r="G459" s="17" t="s">
        <v>86</v>
      </c>
      <c r="H459" s="99" t="s">
        <v>33</v>
      </c>
      <c r="I459" s="76">
        <v>2023</v>
      </c>
      <c r="J459" s="31">
        <v>10</v>
      </c>
      <c r="K459" s="42">
        <v>45589</v>
      </c>
      <c r="L459" s="80"/>
      <c r="M459" s="117">
        <v>3.5999999999999997E-2</v>
      </c>
      <c r="N459" s="117">
        <v>3.6299999999999999E-2</v>
      </c>
      <c r="O459" s="117">
        <v>2.9999999999999997E-4</v>
      </c>
      <c r="P459" s="117">
        <f t="shared" si="202"/>
        <v>0</v>
      </c>
      <c r="Q459" s="125">
        <v>1</v>
      </c>
      <c r="R459" s="117">
        <f t="shared" si="185"/>
        <v>3.5999999999999997E-2</v>
      </c>
      <c r="S459" s="85">
        <v>48700</v>
      </c>
      <c r="T459" s="85">
        <f t="shared" si="207"/>
        <v>260114</v>
      </c>
      <c r="U459" s="162">
        <v>30000</v>
      </c>
      <c r="V459" s="161">
        <f t="shared" si="203"/>
        <v>29921.965800000002</v>
      </c>
      <c r="W459" s="33" t="s">
        <v>192</v>
      </c>
      <c r="X459" s="33"/>
      <c r="Y459" s="88">
        <v>2.3E-2</v>
      </c>
      <c r="Z459" s="88" t="s">
        <v>193</v>
      </c>
      <c r="AA459" s="139"/>
      <c r="AB459" s="199"/>
      <c r="AC459" s="111">
        <f t="shared" si="204"/>
        <v>1767.81</v>
      </c>
      <c r="AD459" s="33"/>
      <c r="AE459" s="85">
        <f t="shared" si="205"/>
        <v>1.1200999999999999</v>
      </c>
      <c r="AF459" s="33"/>
    </row>
    <row r="460" spans="2:32" s="60" customFormat="1" hidden="1">
      <c r="B460" s="17" t="s">
        <v>86</v>
      </c>
      <c r="C460" s="33" t="str">
        <f>VLOOKUP(B460,[2]Sheet1!$A:$B,2,0)</f>
        <v>RCS DEVICE</v>
      </c>
      <c r="D460" s="90" t="s">
        <v>217</v>
      </c>
      <c r="E460" s="33" t="s">
        <v>218</v>
      </c>
      <c r="F460" s="33" t="s">
        <v>141</v>
      </c>
      <c r="G460" s="17" t="s">
        <v>86</v>
      </c>
      <c r="H460" s="99" t="s">
        <v>33</v>
      </c>
      <c r="I460" s="76">
        <v>2023</v>
      </c>
      <c r="J460" s="31">
        <v>9</v>
      </c>
      <c r="K460" s="42">
        <v>45589</v>
      </c>
      <c r="L460" s="80"/>
      <c r="M460" s="117">
        <v>3.5999999999999997E-2</v>
      </c>
      <c r="N460" s="117">
        <v>3.6299999999999999E-2</v>
      </c>
      <c r="O460" s="117">
        <v>2.9999999999999997E-4</v>
      </c>
      <c r="P460" s="117">
        <f t="shared" si="202"/>
        <v>0</v>
      </c>
      <c r="Q460" s="125">
        <v>1</v>
      </c>
      <c r="R460" s="117">
        <f t="shared" ref="R460:R538" si="214">Q460*M460</f>
        <v>3.5999999999999997E-2</v>
      </c>
      <c r="S460" s="85">
        <v>31000</v>
      </c>
      <c r="T460" s="85">
        <f t="shared" si="207"/>
        <v>211414</v>
      </c>
      <c r="U460" s="162">
        <v>30000</v>
      </c>
      <c r="V460" s="161">
        <f t="shared" si="203"/>
        <v>29936.575799999999</v>
      </c>
      <c r="W460" s="33" t="s">
        <v>192</v>
      </c>
      <c r="X460" s="33"/>
      <c r="Y460" s="88">
        <v>2.3E-2</v>
      </c>
      <c r="Z460" s="88" t="s">
        <v>193</v>
      </c>
      <c r="AA460" s="139"/>
      <c r="AB460" s="199"/>
      <c r="AC460" s="111">
        <f t="shared" si="204"/>
        <v>1125.3</v>
      </c>
      <c r="AD460" s="33"/>
      <c r="AE460" s="85">
        <f t="shared" si="205"/>
        <v>0.71299999999999997</v>
      </c>
      <c r="AF460" s="33"/>
    </row>
    <row r="461" spans="2:32" s="60" customFormat="1" hidden="1">
      <c r="B461" s="17" t="s">
        <v>86</v>
      </c>
      <c r="C461" s="33" t="str">
        <f>VLOOKUP(B461,[2]Sheet1!$A:$B,2,0)</f>
        <v>RCS DEVICE</v>
      </c>
      <c r="D461" s="90" t="s">
        <v>217</v>
      </c>
      <c r="E461" s="33" t="s">
        <v>218</v>
      </c>
      <c r="F461" s="33" t="s">
        <v>141</v>
      </c>
      <c r="G461" s="17" t="s">
        <v>86</v>
      </c>
      <c r="H461" s="99" t="s">
        <v>33</v>
      </c>
      <c r="I461" s="76">
        <v>2023</v>
      </c>
      <c r="J461" s="31">
        <v>8</v>
      </c>
      <c r="K461" s="42">
        <v>45589</v>
      </c>
      <c r="L461" s="80"/>
      <c r="M461" s="117">
        <v>3.5999999999999997E-2</v>
      </c>
      <c r="N461" s="117">
        <v>3.6299999999999999E-2</v>
      </c>
      <c r="O461" s="117">
        <v>2.9999999999999997E-4</v>
      </c>
      <c r="P461" s="117">
        <f t="shared" si="202"/>
        <v>0</v>
      </c>
      <c r="Q461" s="125">
        <v>1</v>
      </c>
      <c r="R461" s="117">
        <f t="shared" si="214"/>
        <v>3.5999999999999997E-2</v>
      </c>
      <c r="S461" s="85">
        <v>19286</v>
      </c>
      <c r="T461" s="85">
        <f t="shared" si="207"/>
        <v>180414</v>
      </c>
      <c r="U461" s="162">
        <v>30000</v>
      </c>
      <c r="V461" s="161">
        <f t="shared" si="203"/>
        <v>29945.875800000002</v>
      </c>
      <c r="W461" s="33" t="s">
        <v>192</v>
      </c>
      <c r="X461" s="33"/>
      <c r="Y461" s="88">
        <v>2.3E-2</v>
      </c>
      <c r="Z461" s="88" t="s">
        <v>193</v>
      </c>
      <c r="AA461" s="139"/>
      <c r="AB461" s="199"/>
      <c r="AC461" s="111">
        <f t="shared" si="204"/>
        <v>700.08179999999993</v>
      </c>
      <c r="AD461" s="33"/>
      <c r="AE461" s="85">
        <f t="shared" si="205"/>
        <v>0.44357799999999997</v>
      </c>
      <c r="AF461" s="33"/>
    </row>
    <row r="462" spans="2:32" s="60" customFormat="1" hidden="1">
      <c r="B462" s="17" t="s">
        <v>86</v>
      </c>
      <c r="C462" s="33" t="str">
        <f>VLOOKUP(B462,[2]Sheet1!$A:$B,2,0)</f>
        <v>RCS DEVICE</v>
      </c>
      <c r="D462" s="90" t="s">
        <v>217</v>
      </c>
      <c r="E462" s="33" t="s">
        <v>218</v>
      </c>
      <c r="F462" s="33" t="s">
        <v>141</v>
      </c>
      <c r="G462" s="17" t="s">
        <v>86</v>
      </c>
      <c r="H462" s="99" t="s">
        <v>33</v>
      </c>
      <c r="I462" s="76">
        <v>2023</v>
      </c>
      <c r="J462" s="31">
        <v>7</v>
      </c>
      <c r="K462" s="42">
        <v>45589</v>
      </c>
      <c r="L462" s="80"/>
      <c r="M462" s="117">
        <v>3.5999999999999997E-2</v>
      </c>
      <c r="N462" s="117">
        <v>3.6299999999999999E-2</v>
      </c>
      <c r="O462" s="117">
        <v>2.9999999999999997E-4</v>
      </c>
      <c r="P462" s="117">
        <f t="shared" si="202"/>
        <v>0</v>
      </c>
      <c r="Q462" s="125">
        <v>1</v>
      </c>
      <c r="R462" s="117">
        <f t="shared" si="214"/>
        <v>3.5999999999999997E-2</v>
      </c>
      <c r="S462" s="85">
        <v>0</v>
      </c>
      <c r="T462" s="85">
        <f t="shared" si="207"/>
        <v>161128</v>
      </c>
      <c r="U462" s="162">
        <v>30000</v>
      </c>
      <c r="V462" s="161">
        <f t="shared" si="203"/>
        <v>29951.661599999999</v>
      </c>
      <c r="W462" s="33" t="s">
        <v>192</v>
      </c>
      <c r="X462" s="33"/>
      <c r="Y462" s="88">
        <v>2.3E-2</v>
      </c>
      <c r="Z462" s="88" t="s">
        <v>193</v>
      </c>
      <c r="AA462" s="139"/>
      <c r="AB462" s="199"/>
      <c r="AC462" s="111">
        <f t="shared" si="204"/>
        <v>0</v>
      </c>
      <c r="AD462" s="33"/>
      <c r="AE462" s="85">
        <f t="shared" si="205"/>
        <v>0</v>
      </c>
      <c r="AF462" s="33"/>
    </row>
    <row r="463" spans="2:32" s="60" customFormat="1" hidden="1">
      <c r="B463" s="17" t="s">
        <v>86</v>
      </c>
      <c r="C463" s="33" t="str">
        <f>VLOOKUP(B463,[2]Sheet1!$A:$B,2,0)</f>
        <v>RCS DEVICE</v>
      </c>
      <c r="D463" s="90" t="s">
        <v>217</v>
      </c>
      <c r="E463" s="33" t="s">
        <v>218</v>
      </c>
      <c r="F463" s="33" t="s">
        <v>141</v>
      </c>
      <c r="G463" s="17" t="s">
        <v>86</v>
      </c>
      <c r="H463" s="99" t="s">
        <v>33</v>
      </c>
      <c r="I463" s="76">
        <v>2023</v>
      </c>
      <c r="J463" s="31">
        <v>6</v>
      </c>
      <c r="K463" s="42">
        <v>45589</v>
      </c>
      <c r="L463" s="80"/>
      <c r="M463" s="117">
        <v>3.5999999999999997E-2</v>
      </c>
      <c r="N463" s="117">
        <v>3.6299999999999999E-2</v>
      </c>
      <c r="O463" s="117">
        <v>2.9999999999999997E-4</v>
      </c>
      <c r="P463" s="117">
        <f t="shared" si="202"/>
        <v>0</v>
      </c>
      <c r="Q463" s="125">
        <v>1</v>
      </c>
      <c r="R463" s="117">
        <f t="shared" si="214"/>
        <v>3.5999999999999997E-2</v>
      </c>
      <c r="S463" s="85">
        <v>0</v>
      </c>
      <c r="T463" s="85">
        <f t="shared" si="207"/>
        <v>161128</v>
      </c>
      <c r="U463" s="162">
        <v>30000</v>
      </c>
      <c r="V463" s="161">
        <f t="shared" si="203"/>
        <v>29951.661599999999</v>
      </c>
      <c r="W463" s="33" t="s">
        <v>192</v>
      </c>
      <c r="X463" s="33"/>
      <c r="Y463" s="88">
        <v>2.3E-2</v>
      </c>
      <c r="Z463" s="88" t="s">
        <v>193</v>
      </c>
      <c r="AA463" s="139"/>
      <c r="AB463" s="199"/>
      <c r="AC463" s="111">
        <f t="shared" si="204"/>
        <v>0</v>
      </c>
      <c r="AD463" s="33"/>
      <c r="AE463" s="85">
        <f t="shared" si="205"/>
        <v>0</v>
      </c>
      <c r="AF463" s="33"/>
    </row>
    <row r="464" spans="2:32" s="60" customFormat="1" hidden="1">
      <c r="B464" s="17" t="s">
        <v>86</v>
      </c>
      <c r="C464" s="33" t="str">
        <f>VLOOKUP(B464,[2]Sheet1!$A:$B,2,0)</f>
        <v>RCS DEVICE</v>
      </c>
      <c r="D464" s="90" t="s">
        <v>217</v>
      </c>
      <c r="E464" s="33" t="s">
        <v>218</v>
      </c>
      <c r="F464" s="33" t="s">
        <v>141</v>
      </c>
      <c r="G464" s="17" t="s">
        <v>86</v>
      </c>
      <c r="H464" s="99" t="s">
        <v>33</v>
      </c>
      <c r="I464" s="76">
        <v>2023</v>
      </c>
      <c r="J464" s="31">
        <v>5</v>
      </c>
      <c r="K464" s="42">
        <v>45589</v>
      </c>
      <c r="L464" s="80"/>
      <c r="M464" s="117">
        <v>3.5999999999999997E-2</v>
      </c>
      <c r="N464" s="117">
        <v>3.6299999999999999E-2</v>
      </c>
      <c r="O464" s="117">
        <v>2.9999999999999997E-4</v>
      </c>
      <c r="P464" s="117">
        <f t="shared" si="202"/>
        <v>0</v>
      </c>
      <c r="Q464" s="125">
        <v>1</v>
      </c>
      <c r="R464" s="117">
        <f t="shared" si="214"/>
        <v>3.5999999999999997E-2</v>
      </c>
      <c r="S464" s="85">
        <v>51445</v>
      </c>
      <c r="T464" s="85">
        <f t="shared" si="207"/>
        <v>161128</v>
      </c>
      <c r="U464" s="162">
        <v>30000</v>
      </c>
      <c r="V464" s="161">
        <f t="shared" si="203"/>
        <v>29951.661599999999</v>
      </c>
      <c r="W464" s="33" t="s">
        <v>192</v>
      </c>
      <c r="X464" s="33"/>
      <c r="Y464" s="88">
        <v>2.3E-2</v>
      </c>
      <c r="Z464" s="88" t="s">
        <v>193</v>
      </c>
      <c r="AA464" s="139"/>
      <c r="AB464" s="199"/>
      <c r="AC464" s="111">
        <f t="shared" si="204"/>
        <v>1867.4534999999998</v>
      </c>
      <c r="AD464" s="33"/>
      <c r="AE464" s="85">
        <f t="shared" si="205"/>
        <v>1.1832349999999998</v>
      </c>
      <c r="AF464" s="33"/>
    </row>
    <row r="465" spans="2:32" s="60" customFormat="1" hidden="1">
      <c r="B465" s="17" t="s">
        <v>86</v>
      </c>
      <c r="C465" s="33" t="str">
        <f>VLOOKUP(B465,[2]Sheet1!$A:$B,2,0)</f>
        <v>RCS DEVICE</v>
      </c>
      <c r="D465" s="90" t="s">
        <v>217</v>
      </c>
      <c r="E465" s="33" t="s">
        <v>218</v>
      </c>
      <c r="F465" s="33" t="s">
        <v>141</v>
      </c>
      <c r="G465" s="17" t="s">
        <v>86</v>
      </c>
      <c r="H465" s="99" t="s">
        <v>33</v>
      </c>
      <c r="I465" s="76">
        <v>2023</v>
      </c>
      <c r="J465" s="31">
        <v>4</v>
      </c>
      <c r="K465" s="42">
        <v>45589</v>
      </c>
      <c r="L465" s="80"/>
      <c r="M465" s="117">
        <v>3.5999999999999997E-2</v>
      </c>
      <c r="N465" s="117">
        <v>3.6299999999999999E-2</v>
      </c>
      <c r="O465" s="117">
        <v>2.9999999999999997E-4</v>
      </c>
      <c r="P465" s="117">
        <f t="shared" si="202"/>
        <v>0</v>
      </c>
      <c r="Q465" s="125">
        <v>1</v>
      </c>
      <c r="R465" s="117">
        <f t="shared" si="214"/>
        <v>3.5999999999999997E-2</v>
      </c>
      <c r="S465" s="85">
        <v>109683</v>
      </c>
      <c r="T465" s="85">
        <v>109683</v>
      </c>
      <c r="U465" s="162">
        <v>30000</v>
      </c>
      <c r="V465" s="161">
        <f t="shared" si="203"/>
        <v>29967.095099999999</v>
      </c>
      <c r="W465" s="33" t="s">
        <v>192</v>
      </c>
      <c r="X465" s="33"/>
      <c r="Y465" s="88">
        <v>2.3E-2</v>
      </c>
      <c r="Z465" s="88" t="s">
        <v>193</v>
      </c>
      <c r="AA465" s="139"/>
      <c r="AB465" s="199"/>
      <c r="AC465" s="111">
        <f t="shared" si="204"/>
        <v>3981.4928999999997</v>
      </c>
      <c r="AD465" s="33"/>
      <c r="AE465" s="85">
        <f t="shared" si="205"/>
        <v>2.5227089999999999</v>
      </c>
      <c r="AF465" s="33"/>
    </row>
    <row r="466" spans="2:32" s="60" customFormat="1" hidden="1">
      <c r="B466" s="17" t="s">
        <v>86</v>
      </c>
      <c r="C466" s="33" t="str">
        <f>VLOOKUP(B466,[2]Sheet1!$A:$B,2,0)</f>
        <v>RCS DEVICE</v>
      </c>
      <c r="D466" s="90" t="s">
        <v>219</v>
      </c>
      <c r="E466" s="33" t="s">
        <v>220</v>
      </c>
      <c r="F466" s="33" t="s">
        <v>141</v>
      </c>
      <c r="G466" s="17" t="s">
        <v>86</v>
      </c>
      <c r="H466" s="33" t="s">
        <v>24</v>
      </c>
      <c r="I466" s="76">
        <v>2024</v>
      </c>
      <c r="J466" s="31">
        <v>1</v>
      </c>
      <c r="K466" s="42">
        <v>45617</v>
      </c>
      <c r="L466" s="80"/>
      <c r="M466" s="117">
        <v>0.13900000000000001</v>
      </c>
      <c r="N466" s="117">
        <v>0.18529999999999999</v>
      </c>
      <c r="O466" s="117">
        <v>4.6300000000000001E-2</v>
      </c>
      <c r="P466" s="117">
        <f t="shared" si="202"/>
        <v>0</v>
      </c>
      <c r="Q466" s="125">
        <v>1</v>
      </c>
      <c r="R466" s="117">
        <f t="shared" si="214"/>
        <v>0.13900000000000001</v>
      </c>
      <c r="S466" s="85">
        <v>317000</v>
      </c>
      <c r="T466" s="85">
        <f t="shared" ref="T466:T474" si="215">S466+T467</f>
        <v>5633293</v>
      </c>
      <c r="U466" s="161">
        <v>740000</v>
      </c>
      <c r="V466" s="161">
        <f t="shared" si="203"/>
        <v>479178.53409999999</v>
      </c>
      <c r="W466" s="33" t="s">
        <v>154</v>
      </c>
      <c r="X466" s="33"/>
      <c r="Y466" s="88">
        <v>0.66</v>
      </c>
      <c r="Z466" s="88" t="s">
        <v>199</v>
      </c>
      <c r="AA466" s="139" t="s">
        <v>42</v>
      </c>
      <c r="AB466" s="199">
        <v>0.05</v>
      </c>
      <c r="AC466" s="111">
        <f t="shared" si="204"/>
        <v>58740.1</v>
      </c>
      <c r="AD466" s="146">
        <v>15850</v>
      </c>
      <c r="AE466" s="85">
        <f t="shared" si="205"/>
        <v>209.22</v>
      </c>
      <c r="AF466" s="204" t="s">
        <v>221</v>
      </c>
    </row>
    <row r="467" spans="2:32" s="60" customFormat="1" hidden="1">
      <c r="B467" s="17" t="s">
        <v>86</v>
      </c>
      <c r="C467" s="33" t="str">
        <f>VLOOKUP(B467,[2]Sheet1!$A:$B,2,0)</f>
        <v>RCS DEVICE</v>
      </c>
      <c r="D467" s="90" t="s">
        <v>219</v>
      </c>
      <c r="E467" s="33" t="s">
        <v>220</v>
      </c>
      <c r="F467" s="33" t="s">
        <v>141</v>
      </c>
      <c r="G467" s="17" t="s">
        <v>86</v>
      </c>
      <c r="H467" s="33" t="s">
        <v>24</v>
      </c>
      <c r="I467" s="76">
        <v>2023</v>
      </c>
      <c r="J467" s="31">
        <v>12</v>
      </c>
      <c r="K467" s="42">
        <v>45617</v>
      </c>
      <c r="L467" s="80"/>
      <c r="M467" s="117">
        <v>0.13900000000000001</v>
      </c>
      <c r="N467" s="117">
        <v>0.18529999999999999</v>
      </c>
      <c r="O467" s="117">
        <v>4.6300000000000001E-2</v>
      </c>
      <c r="P467" s="117">
        <f t="shared" si="202"/>
        <v>0</v>
      </c>
      <c r="Q467" s="125">
        <v>1</v>
      </c>
      <c r="R467" s="117">
        <f t="shared" si="214"/>
        <v>0.13900000000000001</v>
      </c>
      <c r="S467" s="85">
        <v>388138</v>
      </c>
      <c r="T467" s="85">
        <f t="shared" si="215"/>
        <v>5316293</v>
      </c>
      <c r="U467" s="161">
        <v>740000</v>
      </c>
      <c r="V467" s="161">
        <f t="shared" si="203"/>
        <v>493855.63410000002</v>
      </c>
      <c r="W467" s="33" t="s">
        <v>154</v>
      </c>
      <c r="X467" s="33"/>
      <c r="Y467" s="88">
        <v>0.66</v>
      </c>
      <c r="Z467" s="88" t="s">
        <v>199</v>
      </c>
      <c r="AA467" s="139" t="s">
        <v>42</v>
      </c>
      <c r="AB467" s="199">
        <v>0.05</v>
      </c>
      <c r="AC467" s="111">
        <f t="shared" si="204"/>
        <v>71921.971399999995</v>
      </c>
      <c r="AD467" s="146">
        <v>19406.900000000001</v>
      </c>
      <c r="AE467" s="85">
        <f t="shared" si="205"/>
        <v>256.17108000000002</v>
      </c>
      <c r="AF467" s="33"/>
    </row>
    <row r="468" spans="2:32" s="60" customFormat="1" hidden="1">
      <c r="B468" s="17" t="s">
        <v>86</v>
      </c>
      <c r="C468" s="33" t="str">
        <f>VLOOKUP(B468,[2]Sheet1!$A:$B,2,0)</f>
        <v>RCS DEVICE</v>
      </c>
      <c r="D468" s="90" t="s">
        <v>219</v>
      </c>
      <c r="E468" s="33" t="s">
        <v>220</v>
      </c>
      <c r="F468" s="33" t="s">
        <v>141</v>
      </c>
      <c r="G468" s="17" t="s">
        <v>86</v>
      </c>
      <c r="H468" s="33" t="s">
        <v>24</v>
      </c>
      <c r="I468" s="76">
        <v>2023</v>
      </c>
      <c r="J468" s="31">
        <v>11</v>
      </c>
      <c r="K468" s="42">
        <v>45617</v>
      </c>
      <c r="L468" s="80"/>
      <c r="M468" s="117">
        <v>0.13900000000000001</v>
      </c>
      <c r="N468" s="117">
        <v>0.18529999999999999</v>
      </c>
      <c r="O468" s="117">
        <v>4.6300000000000001E-2</v>
      </c>
      <c r="P468" s="117">
        <f t="shared" si="202"/>
        <v>0</v>
      </c>
      <c r="Q468" s="125">
        <v>1</v>
      </c>
      <c r="R468" s="117">
        <f t="shared" si="214"/>
        <v>0.13900000000000001</v>
      </c>
      <c r="S468" s="85">
        <v>562597</v>
      </c>
      <c r="T468" s="85">
        <f t="shared" si="215"/>
        <v>4928155</v>
      </c>
      <c r="U468" s="161">
        <v>740000</v>
      </c>
      <c r="V468" s="161">
        <f t="shared" si="203"/>
        <v>511826.42350000003</v>
      </c>
      <c r="W468" s="33" t="s">
        <v>154</v>
      </c>
      <c r="X468" s="33"/>
      <c r="Y468" s="88">
        <v>0.66</v>
      </c>
      <c r="Z468" s="88" t="s">
        <v>199</v>
      </c>
      <c r="AA468" s="139" t="s">
        <v>42</v>
      </c>
      <c r="AB468" s="199">
        <v>0.05</v>
      </c>
      <c r="AC468" s="111">
        <f t="shared" si="204"/>
        <v>104249.22409999999</v>
      </c>
      <c r="AD468" s="146">
        <v>28129.85</v>
      </c>
      <c r="AE468" s="85">
        <f t="shared" si="205"/>
        <v>371.31402000000003</v>
      </c>
      <c r="AF468" s="33"/>
    </row>
    <row r="469" spans="2:32" s="60" customFormat="1" hidden="1">
      <c r="B469" s="17" t="s">
        <v>86</v>
      </c>
      <c r="C469" s="33" t="str">
        <f>VLOOKUP(B469,[2]Sheet1!$A:$B,2,0)</f>
        <v>RCS DEVICE</v>
      </c>
      <c r="D469" s="90" t="s">
        <v>219</v>
      </c>
      <c r="E469" s="33" t="s">
        <v>220</v>
      </c>
      <c r="F469" s="33" t="s">
        <v>141</v>
      </c>
      <c r="G469" s="17" t="s">
        <v>86</v>
      </c>
      <c r="H469" s="33" t="s">
        <v>24</v>
      </c>
      <c r="I469" s="76">
        <v>2023</v>
      </c>
      <c r="J469" s="31">
        <v>10</v>
      </c>
      <c r="K469" s="42">
        <v>45617</v>
      </c>
      <c r="L469" s="80"/>
      <c r="M469" s="117">
        <v>0.13900000000000001</v>
      </c>
      <c r="N469" s="117">
        <v>0.18529999999999999</v>
      </c>
      <c r="O469" s="117">
        <v>4.6300000000000001E-2</v>
      </c>
      <c r="P469" s="117">
        <f t="shared" si="202"/>
        <v>0</v>
      </c>
      <c r="Q469" s="125">
        <v>1</v>
      </c>
      <c r="R469" s="117">
        <f t="shared" si="214"/>
        <v>0.13900000000000001</v>
      </c>
      <c r="S469" s="85">
        <v>457203</v>
      </c>
      <c r="T469" s="85">
        <f t="shared" si="215"/>
        <v>4365558</v>
      </c>
      <c r="U469" s="161">
        <v>740000</v>
      </c>
      <c r="V469" s="161">
        <f t="shared" si="203"/>
        <v>537874.66460000002</v>
      </c>
      <c r="W469" s="33" t="s">
        <v>154</v>
      </c>
      <c r="X469" s="33"/>
      <c r="Y469" s="88">
        <v>0.66</v>
      </c>
      <c r="Z469" s="88" t="s">
        <v>199</v>
      </c>
      <c r="AA469" s="139" t="s">
        <v>42</v>
      </c>
      <c r="AB469" s="199">
        <v>0.05</v>
      </c>
      <c r="AC469" s="111">
        <f t="shared" si="204"/>
        <v>84719.715899999996</v>
      </c>
      <c r="AD469" s="146">
        <v>22860.15</v>
      </c>
      <c r="AE469" s="85">
        <f t="shared" si="205"/>
        <v>301.75398000000001</v>
      </c>
      <c r="AF469" s="33"/>
    </row>
    <row r="470" spans="2:32" s="60" customFormat="1" hidden="1">
      <c r="B470" s="17" t="s">
        <v>86</v>
      </c>
      <c r="C470" s="33" t="str">
        <f>VLOOKUP(B470,[2]Sheet1!$A:$B,2,0)</f>
        <v>RCS DEVICE</v>
      </c>
      <c r="D470" s="90" t="s">
        <v>219</v>
      </c>
      <c r="E470" s="33" t="s">
        <v>220</v>
      </c>
      <c r="F470" s="33" t="s">
        <v>141</v>
      </c>
      <c r="G470" s="17" t="s">
        <v>86</v>
      </c>
      <c r="H470" s="33" t="s">
        <v>24</v>
      </c>
      <c r="I470" s="76">
        <v>2023</v>
      </c>
      <c r="J470" s="31">
        <v>9</v>
      </c>
      <c r="K470" s="42">
        <v>45617</v>
      </c>
      <c r="L470" s="80"/>
      <c r="M470" s="117">
        <v>0.13900000000000001</v>
      </c>
      <c r="N470" s="117">
        <v>0.18529999999999999</v>
      </c>
      <c r="O470" s="117">
        <v>4.6300000000000001E-2</v>
      </c>
      <c r="P470" s="117">
        <f t="shared" si="202"/>
        <v>0</v>
      </c>
      <c r="Q470" s="125">
        <v>1</v>
      </c>
      <c r="R470" s="117">
        <f t="shared" si="214"/>
        <v>0.13900000000000001</v>
      </c>
      <c r="S470" s="85">
        <v>481635</v>
      </c>
      <c r="T470" s="85">
        <f t="shared" si="215"/>
        <v>3908355</v>
      </c>
      <c r="U470" s="161">
        <v>740000</v>
      </c>
      <c r="V470" s="161">
        <f t="shared" si="203"/>
        <v>559043.16350000002</v>
      </c>
      <c r="W470" s="33" t="s">
        <v>154</v>
      </c>
      <c r="X470" s="33"/>
      <c r="Y470" s="88">
        <v>0.66</v>
      </c>
      <c r="Z470" s="88" t="s">
        <v>199</v>
      </c>
      <c r="AA470" s="139" t="s">
        <v>42</v>
      </c>
      <c r="AB470" s="199">
        <v>0.05</v>
      </c>
      <c r="AC470" s="111">
        <f t="shared" si="204"/>
        <v>89246.965499999991</v>
      </c>
      <c r="AD470" s="146">
        <v>24081.75</v>
      </c>
      <c r="AE470" s="85">
        <f t="shared" si="205"/>
        <v>317.87910000000005</v>
      </c>
      <c r="AF470" s="33"/>
    </row>
    <row r="471" spans="2:32" s="60" customFormat="1" hidden="1">
      <c r="B471" s="17" t="s">
        <v>86</v>
      </c>
      <c r="C471" s="33" t="str">
        <f>VLOOKUP(B471,[2]Sheet1!$A:$B,2,0)</f>
        <v>RCS DEVICE</v>
      </c>
      <c r="D471" s="90" t="s">
        <v>219</v>
      </c>
      <c r="E471" s="33" t="s">
        <v>220</v>
      </c>
      <c r="F471" s="33" t="s">
        <v>141</v>
      </c>
      <c r="G471" s="17" t="s">
        <v>86</v>
      </c>
      <c r="H471" s="33" t="s">
        <v>24</v>
      </c>
      <c r="I471" s="76">
        <v>2023</v>
      </c>
      <c r="J471" s="31">
        <v>8</v>
      </c>
      <c r="K471" s="42">
        <v>45617</v>
      </c>
      <c r="L471" s="80"/>
      <c r="M471" s="117">
        <v>0.13900000000000001</v>
      </c>
      <c r="N471" s="117">
        <v>0.18529999999999999</v>
      </c>
      <c r="O471" s="117">
        <v>4.6300000000000001E-2</v>
      </c>
      <c r="P471" s="117">
        <f t="shared" si="202"/>
        <v>0</v>
      </c>
      <c r="Q471" s="125">
        <v>1</v>
      </c>
      <c r="R471" s="117">
        <f t="shared" si="214"/>
        <v>0.13900000000000001</v>
      </c>
      <c r="S471" s="85">
        <v>656645</v>
      </c>
      <c r="T471" s="85">
        <f t="shared" si="215"/>
        <v>3426720</v>
      </c>
      <c r="U471" s="161">
        <v>740000</v>
      </c>
      <c r="V471" s="161">
        <f t="shared" si="203"/>
        <v>581342.86400000006</v>
      </c>
      <c r="W471" s="33" t="s">
        <v>154</v>
      </c>
      <c r="X471" s="33"/>
      <c r="Y471" s="88">
        <v>0.66</v>
      </c>
      <c r="Z471" s="88" t="s">
        <v>199</v>
      </c>
      <c r="AA471" s="139" t="s">
        <v>42</v>
      </c>
      <c r="AB471" s="199">
        <v>0.05</v>
      </c>
      <c r="AC471" s="111">
        <f t="shared" si="204"/>
        <v>121676.31849999999</v>
      </c>
      <c r="AD471" s="146">
        <v>32832.25</v>
      </c>
      <c r="AE471" s="85">
        <f t="shared" si="205"/>
        <v>433.38569999999999</v>
      </c>
      <c r="AF471" s="33"/>
    </row>
    <row r="472" spans="2:32" s="60" customFormat="1" hidden="1">
      <c r="B472" s="17" t="s">
        <v>86</v>
      </c>
      <c r="C472" s="33" t="str">
        <f>VLOOKUP(B472,[2]Sheet1!$A:$B,2,0)</f>
        <v>RCS DEVICE</v>
      </c>
      <c r="D472" s="90" t="s">
        <v>219</v>
      </c>
      <c r="E472" s="33" t="s">
        <v>220</v>
      </c>
      <c r="F472" s="33" t="s">
        <v>141</v>
      </c>
      <c r="G472" s="17" t="s">
        <v>86</v>
      </c>
      <c r="H472" s="33" t="s">
        <v>24</v>
      </c>
      <c r="I472" s="76">
        <v>2023</v>
      </c>
      <c r="J472" s="31">
        <v>7</v>
      </c>
      <c r="K472" s="42">
        <v>45617</v>
      </c>
      <c r="L472" s="80"/>
      <c r="M472" s="117">
        <v>0.13900000000000001</v>
      </c>
      <c r="N472" s="117">
        <v>0.18529999999999999</v>
      </c>
      <c r="O472" s="117">
        <v>4.6300000000000001E-2</v>
      </c>
      <c r="P472" s="117">
        <f t="shared" si="202"/>
        <v>0</v>
      </c>
      <c r="Q472" s="125">
        <v>1</v>
      </c>
      <c r="R472" s="117">
        <f t="shared" si="214"/>
        <v>0.13900000000000001</v>
      </c>
      <c r="S472" s="85">
        <v>-105035</v>
      </c>
      <c r="T472" s="85">
        <f t="shared" si="215"/>
        <v>2770075</v>
      </c>
      <c r="U472" s="161">
        <v>740000</v>
      </c>
      <c r="V472" s="161">
        <f t="shared" si="203"/>
        <v>611745.52749999997</v>
      </c>
      <c r="W472" s="33" t="s">
        <v>154</v>
      </c>
      <c r="X472" s="33"/>
      <c r="Y472" s="88">
        <v>0.66</v>
      </c>
      <c r="Z472" s="88" t="s">
        <v>199</v>
      </c>
      <c r="AA472" s="139" t="s">
        <v>42</v>
      </c>
      <c r="AB472" s="199">
        <v>0.05</v>
      </c>
      <c r="AC472" s="111">
        <f t="shared" si="204"/>
        <v>-19462.985499999999</v>
      </c>
      <c r="AD472" s="146">
        <v>-5251.75</v>
      </c>
      <c r="AE472" s="85">
        <f t="shared" si="205"/>
        <v>-69.323100000000011</v>
      </c>
      <c r="AF472" s="33"/>
    </row>
    <row r="473" spans="2:32" s="60" customFormat="1" hidden="1">
      <c r="B473" s="17" t="s">
        <v>86</v>
      </c>
      <c r="C473" s="33" t="str">
        <f>VLOOKUP(B473,[2]Sheet1!$A:$B,2,0)</f>
        <v>RCS DEVICE</v>
      </c>
      <c r="D473" s="90" t="s">
        <v>219</v>
      </c>
      <c r="E473" s="33" t="s">
        <v>220</v>
      </c>
      <c r="F473" s="33" t="s">
        <v>141</v>
      </c>
      <c r="G473" s="17" t="s">
        <v>86</v>
      </c>
      <c r="H473" s="33" t="s">
        <v>24</v>
      </c>
      <c r="I473" s="76">
        <v>2023</v>
      </c>
      <c r="J473" s="31">
        <v>6</v>
      </c>
      <c r="K473" s="42">
        <v>45617</v>
      </c>
      <c r="L473" s="80"/>
      <c r="M473" s="117">
        <v>0.13900000000000001</v>
      </c>
      <c r="N473" s="117">
        <v>0.18529999999999999</v>
      </c>
      <c r="O473" s="117">
        <v>4.6300000000000001E-2</v>
      </c>
      <c r="P473" s="117">
        <f t="shared" si="202"/>
        <v>0</v>
      </c>
      <c r="Q473" s="125">
        <v>1</v>
      </c>
      <c r="R473" s="117">
        <f t="shared" si="214"/>
        <v>0.13900000000000001</v>
      </c>
      <c r="S473" s="85">
        <v>1500870</v>
      </c>
      <c r="T473" s="85">
        <f t="shared" si="215"/>
        <v>2875110</v>
      </c>
      <c r="U473" s="161">
        <v>740000</v>
      </c>
      <c r="V473" s="161">
        <f t="shared" si="203"/>
        <v>606882.40700000001</v>
      </c>
      <c r="W473" s="33" t="s">
        <v>154</v>
      </c>
      <c r="X473" s="33"/>
      <c r="Y473" s="88">
        <v>0.66</v>
      </c>
      <c r="Z473" s="88" t="s">
        <v>199</v>
      </c>
      <c r="AA473" s="139" t="s">
        <v>42</v>
      </c>
      <c r="AB473" s="199">
        <v>0.05</v>
      </c>
      <c r="AC473" s="111">
        <f t="shared" si="204"/>
        <v>278111.21100000001</v>
      </c>
      <c r="AD473" s="146">
        <v>75043.5</v>
      </c>
      <c r="AE473" s="85">
        <f t="shared" si="205"/>
        <v>990.57420000000002</v>
      </c>
      <c r="AF473" s="33"/>
    </row>
    <row r="474" spans="2:32" s="60" customFormat="1" hidden="1">
      <c r="B474" s="17" t="s">
        <v>86</v>
      </c>
      <c r="C474" s="33" t="str">
        <f>VLOOKUP(B474,[2]Sheet1!$A:$B,2,0)</f>
        <v>RCS DEVICE</v>
      </c>
      <c r="D474" s="90" t="s">
        <v>219</v>
      </c>
      <c r="E474" s="33" t="s">
        <v>220</v>
      </c>
      <c r="F474" s="33" t="s">
        <v>141</v>
      </c>
      <c r="G474" s="17" t="s">
        <v>86</v>
      </c>
      <c r="H474" s="33" t="s">
        <v>24</v>
      </c>
      <c r="I474" s="76">
        <v>2023</v>
      </c>
      <c r="J474" s="31">
        <v>5</v>
      </c>
      <c r="K474" s="42">
        <v>45617</v>
      </c>
      <c r="L474" s="80"/>
      <c r="M474" s="117">
        <v>0.13900000000000001</v>
      </c>
      <c r="N474" s="117">
        <v>0.18529999999999999</v>
      </c>
      <c r="O474" s="117">
        <v>4.6300000000000001E-2</v>
      </c>
      <c r="P474" s="117">
        <f t="shared" si="202"/>
        <v>0</v>
      </c>
      <c r="Q474" s="125">
        <v>1</v>
      </c>
      <c r="R474" s="117">
        <f t="shared" si="214"/>
        <v>0.13900000000000001</v>
      </c>
      <c r="S474" s="85">
        <v>330000</v>
      </c>
      <c r="T474" s="85">
        <f t="shared" si="215"/>
        <v>1374240</v>
      </c>
      <c r="U474" s="161">
        <v>740000</v>
      </c>
      <c r="V474" s="161">
        <f t="shared" si="203"/>
        <v>676372.68799999997</v>
      </c>
      <c r="W474" s="33" t="s">
        <v>154</v>
      </c>
      <c r="X474" s="33"/>
      <c r="Y474" s="88">
        <v>0.66</v>
      </c>
      <c r="Z474" s="88" t="s">
        <v>199</v>
      </c>
      <c r="AA474" s="139" t="s">
        <v>42</v>
      </c>
      <c r="AB474" s="199">
        <v>0.05</v>
      </c>
      <c r="AC474" s="111">
        <f t="shared" si="204"/>
        <v>61149</v>
      </c>
      <c r="AD474" s="146">
        <v>16500</v>
      </c>
      <c r="AE474" s="85">
        <f t="shared" si="205"/>
        <v>217.8</v>
      </c>
      <c r="AF474" s="33"/>
    </row>
    <row r="475" spans="2:32" s="60" customFormat="1" hidden="1">
      <c r="B475" s="17" t="s">
        <v>86</v>
      </c>
      <c r="C475" s="33" t="str">
        <f>VLOOKUP(B475,[2]Sheet1!$A:$B,2,0)</f>
        <v>RCS DEVICE</v>
      </c>
      <c r="D475" s="90" t="s">
        <v>219</v>
      </c>
      <c r="E475" s="33" t="s">
        <v>220</v>
      </c>
      <c r="F475" s="33" t="s">
        <v>141</v>
      </c>
      <c r="G475" s="17" t="s">
        <v>86</v>
      </c>
      <c r="H475" s="33" t="s">
        <v>24</v>
      </c>
      <c r="I475" s="76">
        <v>2023</v>
      </c>
      <c r="J475" s="31">
        <v>4</v>
      </c>
      <c r="K475" s="42">
        <v>45617</v>
      </c>
      <c r="L475" s="80"/>
      <c r="M475" s="117">
        <v>0.13900000000000001</v>
      </c>
      <c r="N475" s="117">
        <v>0.18529999999999999</v>
      </c>
      <c r="O475" s="117">
        <v>4.6300000000000001E-2</v>
      </c>
      <c r="P475" s="117">
        <f t="shared" si="202"/>
        <v>0</v>
      </c>
      <c r="Q475" s="125">
        <v>1</v>
      </c>
      <c r="R475" s="117">
        <f t="shared" si="214"/>
        <v>0.13900000000000001</v>
      </c>
      <c r="S475" s="85">
        <v>1044240</v>
      </c>
      <c r="T475" s="85">
        <v>1044240</v>
      </c>
      <c r="U475" s="161">
        <v>740000</v>
      </c>
      <c r="V475" s="161">
        <f t="shared" si="203"/>
        <v>691651.68799999997</v>
      </c>
      <c r="W475" s="33" t="s">
        <v>154</v>
      </c>
      <c r="X475" s="33"/>
      <c r="Y475" s="88">
        <v>0.66</v>
      </c>
      <c r="Z475" s="88" t="s">
        <v>199</v>
      </c>
      <c r="AA475" s="139" t="s">
        <v>42</v>
      </c>
      <c r="AB475" s="199">
        <v>0.05</v>
      </c>
      <c r="AC475" s="111">
        <f t="shared" si="204"/>
        <v>193497.67199999999</v>
      </c>
      <c r="AD475" s="146">
        <v>52212</v>
      </c>
      <c r="AE475" s="85">
        <f t="shared" si="205"/>
        <v>689.19839999999999</v>
      </c>
      <c r="AF475" s="33"/>
    </row>
    <row r="476" spans="2:32" s="60" customFormat="1" hidden="1">
      <c r="B476" s="25" t="s">
        <v>79</v>
      </c>
      <c r="C476" s="33" t="str">
        <f>VLOOKUP(B476,[2]Sheet1!$A:$B,2,0)</f>
        <v>RCS POD</v>
      </c>
      <c r="D476" s="90" t="s">
        <v>152</v>
      </c>
      <c r="E476" s="100" t="s">
        <v>222</v>
      </c>
      <c r="F476" s="33" t="s">
        <v>141</v>
      </c>
      <c r="G476" s="17" t="s">
        <v>79</v>
      </c>
      <c r="H476" s="33" t="s">
        <v>24</v>
      </c>
      <c r="I476" s="76">
        <v>2025</v>
      </c>
      <c r="J476" s="31">
        <v>2</v>
      </c>
      <c r="K476" s="42">
        <v>45726</v>
      </c>
      <c r="L476" s="80"/>
      <c r="M476" s="210">
        <v>0.1208</v>
      </c>
      <c r="N476" s="210">
        <v>0.13220000000000001</v>
      </c>
      <c r="O476" s="117">
        <v>1.14E-2</v>
      </c>
      <c r="P476" s="117">
        <f t="shared" si="202"/>
        <v>0</v>
      </c>
      <c r="Q476" s="125">
        <v>1</v>
      </c>
      <c r="R476" s="210">
        <v>0.13220000000000001</v>
      </c>
      <c r="S476" s="85">
        <v>3600000</v>
      </c>
      <c r="T476" s="85">
        <f>S476+T477</f>
        <v>103257853</v>
      </c>
      <c r="U476" s="205">
        <v>1876601</v>
      </c>
      <c r="V476" s="160">
        <f>V477-O476*S476</f>
        <v>134893.31580000021</v>
      </c>
      <c r="W476" s="33" t="s">
        <v>154</v>
      </c>
      <c r="X476" s="33"/>
      <c r="Y476" s="88">
        <v>0.19</v>
      </c>
      <c r="Z476" s="88" t="s">
        <v>199</v>
      </c>
      <c r="AA476" s="139" t="s">
        <v>42</v>
      </c>
      <c r="AB476" s="199">
        <v>7.0000000000000007E-2</v>
      </c>
      <c r="AC476" s="111">
        <f>N476*S476</f>
        <v>475920.00000000006</v>
      </c>
      <c r="AD476" s="147">
        <v>620798.01</v>
      </c>
      <c r="AE476" s="85">
        <f>S476*Y476/1000</f>
        <v>684</v>
      </c>
      <c r="AF476" s="33"/>
    </row>
    <row r="477" spans="2:32" s="60" customFormat="1" hidden="1">
      <c r="B477" s="25" t="s">
        <v>79</v>
      </c>
      <c r="C477" s="33" t="str">
        <f>VLOOKUP(B477,[2]Sheet1!$A:$B,2,0)</f>
        <v>RCS POD</v>
      </c>
      <c r="D477" s="90" t="s">
        <v>152</v>
      </c>
      <c r="E477" s="100" t="s">
        <v>222</v>
      </c>
      <c r="F477" s="33" t="s">
        <v>141</v>
      </c>
      <c r="G477" s="17" t="s">
        <v>79</v>
      </c>
      <c r="H477" s="33" t="s">
        <v>24</v>
      </c>
      <c r="I477" s="76">
        <v>2025</v>
      </c>
      <c r="J477" s="31">
        <v>1</v>
      </c>
      <c r="K477" s="42">
        <v>45698</v>
      </c>
      <c r="L477" s="80"/>
      <c r="M477" s="117">
        <v>0.13900000000000001</v>
      </c>
      <c r="N477" s="117">
        <v>0.15040000000000001</v>
      </c>
      <c r="O477" s="117">
        <v>1.14E-2</v>
      </c>
      <c r="P477" s="117">
        <f t="shared" si="202"/>
        <v>0</v>
      </c>
      <c r="Q477" s="125">
        <v>1</v>
      </c>
      <c r="R477" s="117">
        <f t="shared" si="214"/>
        <v>0.13900000000000001</v>
      </c>
      <c r="S477" s="85">
        <v>5908188</v>
      </c>
      <c r="T477" s="85">
        <f t="shared" ref="T477:T487" si="216">S477+T478</f>
        <v>99657853</v>
      </c>
      <c r="U477" s="205">
        <v>1876601</v>
      </c>
      <c r="V477" s="160">
        <f>V478-O477*S477</f>
        <v>175933.31580000021</v>
      </c>
      <c r="W477" s="33" t="s">
        <v>154</v>
      </c>
      <c r="X477" s="33"/>
      <c r="Y477" s="88">
        <v>0.19</v>
      </c>
      <c r="Z477" s="88" t="s">
        <v>199</v>
      </c>
      <c r="AA477" s="139" t="s">
        <v>42</v>
      </c>
      <c r="AB477" s="199">
        <v>7.0000000000000007E-2</v>
      </c>
      <c r="AC477" s="111">
        <f t="shared" si="204"/>
        <v>888591.47519999999</v>
      </c>
      <c r="AD477" s="147">
        <v>620799.01</v>
      </c>
      <c r="AE477" s="85">
        <f t="shared" si="205"/>
        <v>1122.5557200000001</v>
      </c>
      <c r="AF477" s="33"/>
    </row>
    <row r="478" spans="2:32" s="60" customFormat="1" hidden="1">
      <c r="B478" s="25" t="s">
        <v>79</v>
      </c>
      <c r="C478" s="33" t="str">
        <f>VLOOKUP(B478,[2]Sheet1!$A:$B,2,0)</f>
        <v>RCS POD</v>
      </c>
      <c r="D478" s="90" t="s">
        <v>152</v>
      </c>
      <c r="E478" s="100" t="s">
        <v>222</v>
      </c>
      <c r="F478" s="33" t="s">
        <v>141</v>
      </c>
      <c r="G478" s="17" t="s">
        <v>79</v>
      </c>
      <c r="H478" s="33" t="s">
        <v>24</v>
      </c>
      <c r="I478" s="76">
        <v>2024</v>
      </c>
      <c r="J478" s="31">
        <v>12</v>
      </c>
      <c r="K478" s="42">
        <v>45666</v>
      </c>
      <c r="L478" s="80"/>
      <c r="M478" s="117">
        <v>0.13900000000000001</v>
      </c>
      <c r="N478" s="117">
        <v>0.15040000000000001</v>
      </c>
      <c r="O478" s="117">
        <v>1.14E-2</v>
      </c>
      <c r="P478" s="117">
        <f t="shared" si="202"/>
        <v>0</v>
      </c>
      <c r="Q478" s="125">
        <v>1</v>
      </c>
      <c r="R478" s="117">
        <f t="shared" ref="R478" si="217">Q478*M478</f>
        <v>0.13900000000000001</v>
      </c>
      <c r="S478" s="85">
        <v>9600000</v>
      </c>
      <c r="T478" s="85">
        <f t="shared" si="216"/>
        <v>93749665</v>
      </c>
      <c r="U478" s="205">
        <v>1876601</v>
      </c>
      <c r="V478" s="160">
        <f>V479-O478*S478</f>
        <v>243286.65900000022</v>
      </c>
      <c r="W478" s="33" t="s">
        <v>154</v>
      </c>
      <c r="X478" s="33"/>
      <c r="Y478" s="88">
        <v>0.19</v>
      </c>
      <c r="Z478" s="88" t="s">
        <v>199</v>
      </c>
      <c r="AA478" s="139" t="s">
        <v>42</v>
      </c>
      <c r="AB478" s="199">
        <v>7.0000000000000007E-2</v>
      </c>
      <c r="AC478" s="111">
        <f t="shared" ref="AC478" si="218">N478*S478</f>
        <v>1443840</v>
      </c>
      <c r="AD478" s="147">
        <v>620800.01</v>
      </c>
      <c r="AE478" s="85">
        <f t="shared" ref="AE478" si="219">S478*Y478/1000</f>
        <v>1824</v>
      </c>
      <c r="AF478" s="33"/>
    </row>
    <row r="479" spans="2:32" s="60" customFormat="1" hidden="1">
      <c r="B479" s="25" t="s">
        <v>79</v>
      </c>
      <c r="C479" s="33" t="str">
        <f>VLOOKUP(B479,[2]Sheet1!$A:$B,2,0)</f>
        <v>RCS POD</v>
      </c>
      <c r="D479" s="90" t="s">
        <v>152</v>
      </c>
      <c r="E479" s="100" t="s">
        <v>222</v>
      </c>
      <c r="F479" s="33" t="s">
        <v>141</v>
      </c>
      <c r="G479" s="17" t="s">
        <v>79</v>
      </c>
      <c r="H479" s="33" t="s">
        <v>24</v>
      </c>
      <c r="I479" s="76">
        <v>2024</v>
      </c>
      <c r="J479" s="31">
        <v>11</v>
      </c>
      <c r="K479" s="42">
        <v>45636</v>
      </c>
      <c r="L479" s="80"/>
      <c r="M479" s="117">
        <v>0.13900000000000001</v>
      </c>
      <c r="N479" s="117">
        <v>0.15040000000000001</v>
      </c>
      <c r="O479" s="117">
        <v>1.14E-2</v>
      </c>
      <c r="P479" s="117">
        <f t="shared" si="202"/>
        <v>0</v>
      </c>
      <c r="Q479" s="125">
        <v>1</v>
      </c>
      <c r="R479" s="117">
        <f t="shared" si="214"/>
        <v>0.13900000000000001</v>
      </c>
      <c r="S479" s="131">
        <v>7760000</v>
      </c>
      <c r="T479" s="85">
        <f t="shared" si="216"/>
        <v>84149665</v>
      </c>
      <c r="U479" s="205">
        <v>1876601</v>
      </c>
      <c r="V479" s="160">
        <f>V480-O479*S479</f>
        <v>352726.65900000022</v>
      </c>
      <c r="W479" s="33" t="s">
        <v>154</v>
      </c>
      <c r="X479" s="33"/>
      <c r="Y479" s="88">
        <v>0.19</v>
      </c>
      <c r="Z479" s="88" t="s">
        <v>199</v>
      </c>
      <c r="AA479" s="139" t="s">
        <v>42</v>
      </c>
      <c r="AB479" s="199">
        <v>0.08</v>
      </c>
      <c r="AC479" s="111">
        <f t="shared" si="204"/>
        <v>1167104</v>
      </c>
      <c r="AD479" s="147">
        <v>620800</v>
      </c>
      <c r="AE479" s="85">
        <f t="shared" si="205"/>
        <v>1474.4</v>
      </c>
      <c r="AF479" s="33"/>
    </row>
    <row r="480" spans="2:32" s="60" customFormat="1" hidden="1">
      <c r="B480" s="25" t="s">
        <v>79</v>
      </c>
      <c r="C480" s="33" t="str">
        <f>VLOOKUP(B480,[2]Sheet1!$A:$B,2,0)</f>
        <v>RCS POD</v>
      </c>
      <c r="D480" s="90" t="s">
        <v>152</v>
      </c>
      <c r="E480" s="100" t="s">
        <v>222</v>
      </c>
      <c r="F480" s="33" t="s">
        <v>141</v>
      </c>
      <c r="G480" s="17" t="s">
        <v>79</v>
      </c>
      <c r="H480" s="33" t="s">
        <v>24</v>
      </c>
      <c r="I480" s="76">
        <v>2024</v>
      </c>
      <c r="J480" s="31">
        <v>10</v>
      </c>
      <c r="K480" s="42">
        <v>45617</v>
      </c>
      <c r="L480" s="80"/>
      <c r="M480" s="117">
        <v>0.13900000000000001</v>
      </c>
      <c r="N480" s="117">
        <v>0.15040000000000001</v>
      </c>
      <c r="O480" s="117">
        <v>1.14E-2</v>
      </c>
      <c r="P480" s="117">
        <f t="shared" si="202"/>
        <v>0</v>
      </c>
      <c r="Q480" s="125">
        <v>1</v>
      </c>
      <c r="R480" s="117">
        <f t="shared" si="214"/>
        <v>0.13900000000000001</v>
      </c>
      <c r="S480" s="133">
        <v>6591262</v>
      </c>
      <c r="T480" s="85">
        <f t="shared" si="216"/>
        <v>76389665</v>
      </c>
      <c r="U480" s="205">
        <v>1876601</v>
      </c>
      <c r="V480" s="160">
        <f t="shared" ref="V480:V482" si="220">V481-O480*S480</f>
        <v>441190.65900000022</v>
      </c>
      <c r="W480" s="33" t="s">
        <v>154</v>
      </c>
      <c r="X480" s="33"/>
      <c r="Y480" s="88">
        <v>0.19</v>
      </c>
      <c r="Z480" s="88" t="s">
        <v>199</v>
      </c>
      <c r="AA480" s="139" t="s">
        <v>42</v>
      </c>
      <c r="AB480" s="199">
        <v>0.08</v>
      </c>
      <c r="AC480" s="111">
        <f t="shared" si="204"/>
        <v>991325.80480000004</v>
      </c>
      <c r="AD480" s="146">
        <v>474018.32</v>
      </c>
      <c r="AE480" s="85">
        <f t="shared" si="205"/>
        <v>1252.33978</v>
      </c>
      <c r="AF480" s="33"/>
    </row>
    <row r="481" spans="2:32" s="60" customFormat="1" hidden="1">
      <c r="B481" s="25" t="s">
        <v>79</v>
      </c>
      <c r="C481" s="33" t="str">
        <f>VLOOKUP(B481,[2]Sheet1!$A:$B,2,0)</f>
        <v>RCS POD</v>
      </c>
      <c r="D481" s="90" t="s">
        <v>152</v>
      </c>
      <c r="E481" s="100" t="s">
        <v>222</v>
      </c>
      <c r="F481" s="33" t="s">
        <v>141</v>
      </c>
      <c r="G481" s="17" t="s">
        <v>79</v>
      </c>
      <c r="H481" s="33" t="s">
        <v>24</v>
      </c>
      <c r="I481" s="76">
        <v>2024</v>
      </c>
      <c r="J481" s="31">
        <v>9</v>
      </c>
      <c r="K481" s="42">
        <v>45617</v>
      </c>
      <c r="L481" s="80"/>
      <c r="M481" s="117">
        <v>0.13900000000000001</v>
      </c>
      <c r="N481" s="117">
        <v>0.15040000000000001</v>
      </c>
      <c r="O481" s="117">
        <v>1.14E-2</v>
      </c>
      <c r="P481" s="117">
        <f t="shared" ref="P481:P502" si="221">L481*O481</f>
        <v>0</v>
      </c>
      <c r="Q481" s="125">
        <v>1</v>
      </c>
      <c r="R481" s="117">
        <f t="shared" si="214"/>
        <v>0.13900000000000001</v>
      </c>
      <c r="S481" s="85">
        <v>11280000</v>
      </c>
      <c r="T481" s="85">
        <f t="shared" si="216"/>
        <v>69798403</v>
      </c>
      <c r="U481" s="205">
        <v>1876601</v>
      </c>
      <c r="V481" s="160">
        <f t="shared" si="220"/>
        <v>516331.0458000002</v>
      </c>
      <c r="W481" s="33" t="s">
        <v>154</v>
      </c>
      <c r="X481" s="33"/>
      <c r="Y481" s="88">
        <v>0.19</v>
      </c>
      <c r="Z481" s="88" t="s">
        <v>199</v>
      </c>
      <c r="AA481" s="139" t="s">
        <v>42</v>
      </c>
      <c r="AB481" s="199">
        <v>0.08</v>
      </c>
      <c r="AC481" s="111">
        <f t="shared" si="204"/>
        <v>1696512</v>
      </c>
      <c r="AD481" s="146">
        <v>902400</v>
      </c>
      <c r="AE481" s="85">
        <f t="shared" si="205"/>
        <v>2143.1999999999998</v>
      </c>
      <c r="AF481" s="33"/>
    </row>
    <row r="482" spans="2:32" s="60" customFormat="1" hidden="1">
      <c r="B482" s="25" t="s">
        <v>79</v>
      </c>
      <c r="C482" s="33" t="str">
        <f>VLOOKUP(B482,[2]Sheet1!$A:$B,2,0)</f>
        <v>RCS POD</v>
      </c>
      <c r="D482" s="90" t="s">
        <v>152</v>
      </c>
      <c r="E482" s="33" t="s">
        <v>222</v>
      </c>
      <c r="F482" s="33" t="s">
        <v>141</v>
      </c>
      <c r="G482" s="17" t="s">
        <v>79</v>
      </c>
      <c r="H482" s="33" t="s">
        <v>24</v>
      </c>
      <c r="I482" s="76">
        <v>2024</v>
      </c>
      <c r="J482" s="31">
        <v>8</v>
      </c>
      <c r="K482" s="42">
        <v>45617</v>
      </c>
      <c r="L482" s="80"/>
      <c r="M482" s="117">
        <v>0.13900000000000001</v>
      </c>
      <c r="N482" s="117">
        <v>0.15040000000000001</v>
      </c>
      <c r="O482" s="117">
        <v>1.14E-2</v>
      </c>
      <c r="P482" s="117">
        <f t="shared" si="221"/>
        <v>0</v>
      </c>
      <c r="Q482" s="125">
        <v>1</v>
      </c>
      <c r="R482" s="117">
        <f t="shared" si="214"/>
        <v>0.13900000000000001</v>
      </c>
      <c r="S482" s="85">
        <v>15443003</v>
      </c>
      <c r="T482" s="85">
        <f t="shared" si="216"/>
        <v>58518403</v>
      </c>
      <c r="U482" s="205">
        <v>1876601</v>
      </c>
      <c r="V482" s="160">
        <f t="shared" si="220"/>
        <v>644923.0458000002</v>
      </c>
      <c r="W482" s="33" t="s">
        <v>154</v>
      </c>
      <c r="X482" s="33"/>
      <c r="Y482" s="88">
        <v>0.19</v>
      </c>
      <c r="Z482" s="88" t="s">
        <v>199</v>
      </c>
      <c r="AA482" s="139" t="s">
        <v>42</v>
      </c>
      <c r="AB482" s="199">
        <v>0.08</v>
      </c>
      <c r="AC482" s="111">
        <f t="shared" si="204"/>
        <v>2322627.6512000002</v>
      </c>
      <c r="AD482" s="146">
        <v>1235440.24</v>
      </c>
      <c r="AE482" s="85">
        <f t="shared" si="205"/>
        <v>2934.1705699999998</v>
      </c>
      <c r="AF482" s="33"/>
    </row>
    <row r="483" spans="2:32" s="60" customFormat="1" hidden="1">
      <c r="B483" s="25" t="s">
        <v>79</v>
      </c>
      <c r="C483" s="33" t="str">
        <f>VLOOKUP(B483,[2]Sheet1!$A:$B,2,0)</f>
        <v>RCS POD</v>
      </c>
      <c r="D483" s="90" t="s">
        <v>152</v>
      </c>
      <c r="E483" s="33" t="s">
        <v>222</v>
      </c>
      <c r="F483" s="33" t="s">
        <v>141</v>
      </c>
      <c r="G483" s="17" t="s">
        <v>79</v>
      </c>
      <c r="H483" s="33" t="s">
        <v>24</v>
      </c>
      <c r="I483" s="76">
        <v>2024</v>
      </c>
      <c r="J483" s="31">
        <v>7</v>
      </c>
      <c r="K483" s="42">
        <v>45617</v>
      </c>
      <c r="L483" s="80"/>
      <c r="M483" s="117">
        <v>0.13900000000000001</v>
      </c>
      <c r="N483" s="117">
        <v>0.15040000000000001</v>
      </c>
      <c r="O483" s="117">
        <v>1.14E-2</v>
      </c>
      <c r="P483" s="117">
        <f t="shared" si="221"/>
        <v>0</v>
      </c>
      <c r="Q483" s="125">
        <v>1</v>
      </c>
      <c r="R483" s="117">
        <f t="shared" si="214"/>
        <v>0.13900000000000001</v>
      </c>
      <c r="S483" s="85">
        <v>9669000</v>
      </c>
      <c r="T483" s="85">
        <f t="shared" si="216"/>
        <v>43075400</v>
      </c>
      <c r="U483" s="205">
        <v>1876601</v>
      </c>
      <c r="V483" s="160">
        <f>V484-O483*S483</f>
        <v>820973.28000000026</v>
      </c>
      <c r="W483" s="33" t="s">
        <v>154</v>
      </c>
      <c r="X483" s="33"/>
      <c r="Y483" s="88">
        <v>0.19</v>
      </c>
      <c r="Z483" s="88" t="s">
        <v>199</v>
      </c>
      <c r="AA483" s="139" t="s">
        <v>42</v>
      </c>
      <c r="AB483" s="199">
        <v>0.08</v>
      </c>
      <c r="AC483" s="111">
        <f t="shared" si="204"/>
        <v>1454217.6</v>
      </c>
      <c r="AD483" s="146">
        <v>773520</v>
      </c>
      <c r="AE483" s="85">
        <f t="shared" si="205"/>
        <v>1837.11</v>
      </c>
      <c r="AF483" s="33"/>
    </row>
    <row r="484" spans="2:32" s="60" customFormat="1" hidden="1">
      <c r="B484" s="25" t="s">
        <v>79</v>
      </c>
      <c r="C484" s="33" t="str">
        <f>VLOOKUP(B484,[2]Sheet1!$A:$B,2,0)</f>
        <v>RCS POD</v>
      </c>
      <c r="D484" s="90" t="s">
        <v>152</v>
      </c>
      <c r="E484" s="33" t="s">
        <v>222</v>
      </c>
      <c r="F484" s="33" t="s">
        <v>141</v>
      </c>
      <c r="G484" s="17" t="s">
        <v>79</v>
      </c>
      <c r="H484" s="33" t="s">
        <v>24</v>
      </c>
      <c r="I484" s="76">
        <v>2024</v>
      </c>
      <c r="J484" s="31">
        <v>6</v>
      </c>
      <c r="K484" s="42">
        <v>45617</v>
      </c>
      <c r="L484" s="80"/>
      <c r="M484" s="117">
        <v>0.13900000000000001</v>
      </c>
      <c r="N484" s="206">
        <v>0.1673</v>
      </c>
      <c r="O484" s="134">
        <f>N484-M484</f>
        <v>2.8299999999999992E-2</v>
      </c>
      <c r="P484" s="117">
        <f t="shared" si="221"/>
        <v>0</v>
      </c>
      <c r="Q484" s="125">
        <v>1</v>
      </c>
      <c r="R484" s="117">
        <f t="shared" si="214"/>
        <v>0.13900000000000001</v>
      </c>
      <c r="S484" s="85">
        <v>12936000</v>
      </c>
      <c r="T484" s="85">
        <f t="shared" si="216"/>
        <v>33406400</v>
      </c>
      <c r="U484" s="205">
        <v>1876601</v>
      </c>
      <c r="V484" s="160">
        <f t="shared" si="203"/>
        <v>931199.88000000024</v>
      </c>
      <c r="W484" s="33" t="s">
        <v>154</v>
      </c>
      <c r="X484" s="33"/>
      <c r="Y484" s="88">
        <v>0.19</v>
      </c>
      <c r="Z484" s="88" t="s">
        <v>199</v>
      </c>
      <c r="AA484" s="139" t="s">
        <v>42</v>
      </c>
      <c r="AB484" s="199">
        <v>0.08</v>
      </c>
      <c r="AC484" s="111">
        <f t="shared" si="204"/>
        <v>2164192.8000000003</v>
      </c>
      <c r="AD484" s="146">
        <v>1034880</v>
      </c>
      <c r="AE484" s="85">
        <f t="shared" si="205"/>
        <v>2457.84</v>
      </c>
      <c r="AF484" s="33"/>
    </row>
    <row r="485" spans="2:32" s="60" customFormat="1" hidden="1">
      <c r="B485" s="25" t="s">
        <v>79</v>
      </c>
      <c r="C485" s="33" t="str">
        <f>VLOOKUP(B485,[2]Sheet1!$A:$B,2,0)</f>
        <v>RCS POD</v>
      </c>
      <c r="D485" s="90" t="s">
        <v>152</v>
      </c>
      <c r="E485" s="33" t="s">
        <v>222</v>
      </c>
      <c r="F485" s="33" t="s">
        <v>141</v>
      </c>
      <c r="G485" s="17" t="s">
        <v>79</v>
      </c>
      <c r="H485" s="33" t="s">
        <v>24</v>
      </c>
      <c r="I485" s="76">
        <v>2024</v>
      </c>
      <c r="J485" s="31">
        <v>5</v>
      </c>
      <c r="K485" s="42">
        <v>45617</v>
      </c>
      <c r="L485" s="80"/>
      <c r="M485" s="117">
        <v>0.13900000000000001</v>
      </c>
      <c r="N485" s="207">
        <v>0.1673</v>
      </c>
      <c r="O485" s="134">
        <f t="shared" ref="O485:O488" si="222">N485-M485</f>
        <v>2.8299999999999992E-2</v>
      </c>
      <c r="P485" s="117">
        <f t="shared" si="221"/>
        <v>0</v>
      </c>
      <c r="Q485" s="125">
        <v>1</v>
      </c>
      <c r="R485" s="117">
        <f t="shared" si="214"/>
        <v>0.13900000000000001</v>
      </c>
      <c r="S485" s="85">
        <v>11640400</v>
      </c>
      <c r="T485" s="85">
        <f t="shared" si="216"/>
        <v>20470400</v>
      </c>
      <c r="U485" s="205">
        <v>1876601</v>
      </c>
      <c r="V485" s="160">
        <f t="shared" si="203"/>
        <v>1297288.6800000002</v>
      </c>
      <c r="W485" s="33" t="s">
        <v>154</v>
      </c>
      <c r="X485" s="33"/>
      <c r="Y485" s="88">
        <v>0.19</v>
      </c>
      <c r="Z485" s="88" t="s">
        <v>199</v>
      </c>
      <c r="AA485" s="139" t="s">
        <v>42</v>
      </c>
      <c r="AB485" s="199">
        <v>0.08</v>
      </c>
      <c r="AC485" s="111">
        <f t="shared" si="204"/>
        <v>1947438.9200000002</v>
      </c>
      <c r="AD485" s="146">
        <v>931232</v>
      </c>
      <c r="AE485" s="85">
        <f t="shared" si="205"/>
        <v>2211.6759999999999</v>
      </c>
      <c r="AF485" s="33"/>
    </row>
    <row r="486" spans="2:32" s="60" customFormat="1" hidden="1">
      <c r="B486" s="25" t="s">
        <v>79</v>
      </c>
      <c r="C486" s="33" t="str">
        <f>VLOOKUP(B486,[2]Sheet1!$A:$B,2,0)</f>
        <v>RCS POD</v>
      </c>
      <c r="D486" s="90" t="s">
        <v>152</v>
      </c>
      <c r="E486" s="33" t="s">
        <v>222</v>
      </c>
      <c r="F486" s="33" t="s">
        <v>141</v>
      </c>
      <c r="G486" s="17" t="s">
        <v>79</v>
      </c>
      <c r="H486" s="33" t="s">
        <v>24</v>
      </c>
      <c r="I486" s="76">
        <v>2024</v>
      </c>
      <c r="J486" s="31">
        <v>4</v>
      </c>
      <c r="K486" s="42">
        <v>45617</v>
      </c>
      <c r="L486" s="80"/>
      <c r="M486" s="117">
        <v>0.13900000000000001</v>
      </c>
      <c r="N486" s="207">
        <v>0.1673</v>
      </c>
      <c r="O486" s="134">
        <f t="shared" si="222"/>
        <v>2.8299999999999992E-2</v>
      </c>
      <c r="P486" s="117">
        <f t="shared" si="221"/>
        <v>0</v>
      </c>
      <c r="Q486" s="125">
        <v>1</v>
      </c>
      <c r="R486" s="117">
        <f t="shared" si="214"/>
        <v>0.13900000000000001</v>
      </c>
      <c r="S486" s="85">
        <v>7848000</v>
      </c>
      <c r="T486" s="85">
        <f t="shared" si="216"/>
        <v>8830000</v>
      </c>
      <c r="U486" s="205">
        <v>1876601</v>
      </c>
      <c r="V486" s="160">
        <f t="shared" si="203"/>
        <v>1626712</v>
      </c>
      <c r="W486" s="33" t="s">
        <v>154</v>
      </c>
      <c r="X486" s="33"/>
      <c r="Y486" s="88">
        <v>0.19</v>
      </c>
      <c r="Z486" s="88" t="s">
        <v>199</v>
      </c>
      <c r="AA486" s="139" t="s">
        <v>42</v>
      </c>
      <c r="AB486" s="199">
        <v>0.08</v>
      </c>
      <c r="AC486" s="111">
        <f t="shared" si="204"/>
        <v>1312970.4000000001</v>
      </c>
      <c r="AD486" s="146">
        <v>627840</v>
      </c>
      <c r="AE486" s="85">
        <f t="shared" si="205"/>
        <v>1491.12</v>
      </c>
      <c r="AF486" s="33"/>
    </row>
    <row r="487" spans="2:32" s="60" customFormat="1" hidden="1">
      <c r="B487" s="25" t="s">
        <v>79</v>
      </c>
      <c r="C487" s="33" t="str">
        <f>VLOOKUP(B487,[2]Sheet1!$A:$B,2,0)</f>
        <v>RCS POD</v>
      </c>
      <c r="D487" s="90" t="s">
        <v>152</v>
      </c>
      <c r="E487" s="33" t="s">
        <v>222</v>
      </c>
      <c r="F487" s="33" t="s">
        <v>141</v>
      </c>
      <c r="G487" s="17" t="s">
        <v>79</v>
      </c>
      <c r="H487" s="33" t="s">
        <v>24</v>
      </c>
      <c r="I487" s="76">
        <v>2024</v>
      </c>
      <c r="J487" s="31">
        <v>3</v>
      </c>
      <c r="K487" s="42">
        <v>45617</v>
      </c>
      <c r="L487" s="80"/>
      <c r="M487" s="117">
        <v>0.13900000000000001</v>
      </c>
      <c r="N487" s="207">
        <v>0.1673</v>
      </c>
      <c r="O487" s="134">
        <f t="shared" si="222"/>
        <v>2.8299999999999992E-2</v>
      </c>
      <c r="P487" s="117">
        <f t="shared" si="221"/>
        <v>0</v>
      </c>
      <c r="Q487" s="125">
        <v>1</v>
      </c>
      <c r="R487" s="117">
        <f t="shared" si="214"/>
        <v>0.13900000000000001</v>
      </c>
      <c r="S487" s="85">
        <v>766000</v>
      </c>
      <c r="T487" s="85">
        <f t="shared" si="216"/>
        <v>982000</v>
      </c>
      <c r="U487" s="205">
        <v>1876601</v>
      </c>
      <c r="V487" s="160">
        <f t="shared" si="203"/>
        <v>1848810.4</v>
      </c>
      <c r="W487" s="33" t="s">
        <v>154</v>
      </c>
      <c r="X487" s="33"/>
      <c r="Y487" s="88">
        <v>0.19</v>
      </c>
      <c r="Z487" s="88" t="s">
        <v>199</v>
      </c>
      <c r="AA487" s="139" t="s">
        <v>42</v>
      </c>
      <c r="AB487" s="199">
        <v>0.08</v>
      </c>
      <c r="AC487" s="111">
        <f t="shared" si="204"/>
        <v>128151.8</v>
      </c>
      <c r="AD487" s="146">
        <v>61280</v>
      </c>
      <c r="AE487" s="85">
        <f t="shared" si="205"/>
        <v>145.54</v>
      </c>
      <c r="AF487" s="33"/>
    </row>
    <row r="488" spans="2:32" s="60" customFormat="1" hidden="1">
      <c r="B488" s="25" t="s">
        <v>79</v>
      </c>
      <c r="C488" s="33" t="str">
        <f>VLOOKUP(B488,[2]Sheet1!$A:$B,2,0)</f>
        <v>RCS POD</v>
      </c>
      <c r="D488" s="90" t="s">
        <v>152</v>
      </c>
      <c r="E488" s="33" t="s">
        <v>222</v>
      </c>
      <c r="F488" s="33" t="s">
        <v>141</v>
      </c>
      <c r="G488" s="17" t="s">
        <v>79</v>
      </c>
      <c r="H488" s="33" t="s">
        <v>24</v>
      </c>
      <c r="I488" s="76">
        <v>2024</v>
      </c>
      <c r="J488" s="31">
        <v>2</v>
      </c>
      <c r="K488" s="42">
        <v>45617</v>
      </c>
      <c r="L488" s="80"/>
      <c r="M488" s="117">
        <v>0.13900000000000001</v>
      </c>
      <c r="N488" s="207">
        <v>0.1673</v>
      </c>
      <c r="O488" s="134">
        <f t="shared" si="222"/>
        <v>2.8299999999999992E-2</v>
      </c>
      <c r="P488" s="117">
        <f t="shared" si="221"/>
        <v>0</v>
      </c>
      <c r="Q488" s="125">
        <v>1</v>
      </c>
      <c r="R488" s="117">
        <f t="shared" si="214"/>
        <v>0.13900000000000001</v>
      </c>
      <c r="S488" s="85">
        <v>216000</v>
      </c>
      <c r="T488" s="96">
        <v>216000</v>
      </c>
      <c r="U488" s="205">
        <v>1876601</v>
      </c>
      <c r="V488" s="160">
        <f t="shared" si="203"/>
        <v>1870488.2</v>
      </c>
      <c r="W488" s="31" t="s">
        <v>154</v>
      </c>
      <c r="X488" s="31"/>
      <c r="Y488" s="101">
        <v>0.19</v>
      </c>
      <c r="Z488" s="101" t="s">
        <v>199</v>
      </c>
      <c r="AA488" s="139" t="s">
        <v>42</v>
      </c>
      <c r="AB488" s="199">
        <v>0.08</v>
      </c>
      <c r="AC488" s="112">
        <f t="shared" si="204"/>
        <v>36136.800000000003</v>
      </c>
      <c r="AD488" s="146">
        <v>17280</v>
      </c>
      <c r="AE488" s="96">
        <f t="shared" si="205"/>
        <v>41.04</v>
      </c>
      <c r="AF488" s="135" t="s">
        <v>223</v>
      </c>
    </row>
    <row r="489" spans="2:32" s="60" customFormat="1" hidden="1">
      <c r="B489" s="25" t="s">
        <v>93</v>
      </c>
      <c r="C489" s="33" t="s">
        <v>22</v>
      </c>
      <c r="D489" s="90" t="s">
        <v>224</v>
      </c>
      <c r="E489" s="33" t="s">
        <v>225</v>
      </c>
      <c r="F489" s="33" t="s">
        <v>141</v>
      </c>
      <c r="G489" s="17" t="s">
        <v>93</v>
      </c>
      <c r="H489" s="33" t="s">
        <v>33</v>
      </c>
      <c r="I489" s="76">
        <v>2025</v>
      </c>
      <c r="J489" s="31">
        <v>2</v>
      </c>
      <c r="K489" s="42">
        <v>45726</v>
      </c>
      <c r="L489" s="80"/>
      <c r="M489" s="117">
        <v>5.5300000000000002E-2</v>
      </c>
      <c r="N489" s="117">
        <v>5.5300000000000002E-2</v>
      </c>
      <c r="O489" s="144">
        <v>0</v>
      </c>
      <c r="P489" s="117">
        <f t="shared" si="221"/>
        <v>0</v>
      </c>
      <c r="Q489" s="125">
        <v>1</v>
      </c>
      <c r="R489" s="117">
        <f t="shared" ref="R489" si="223">Q489*M489</f>
        <v>5.5300000000000002E-2</v>
      </c>
      <c r="S489" s="85">
        <v>0</v>
      </c>
      <c r="T489" s="96">
        <f t="shared" ref="T489:T501" si="224">S489+T490</f>
        <v>11304747</v>
      </c>
      <c r="U489" s="162">
        <v>28000</v>
      </c>
      <c r="V489" s="161">
        <v>0</v>
      </c>
      <c r="W489" s="33" t="s">
        <v>226</v>
      </c>
      <c r="X489" s="33"/>
      <c r="Y489" s="88">
        <v>0.22320000000000001</v>
      </c>
      <c r="Z489" s="88" t="s">
        <v>193</v>
      </c>
      <c r="AA489" s="139"/>
      <c r="AB489" s="199"/>
      <c r="AC489" s="112">
        <f t="shared" ref="AC489" si="225">M489*S489</f>
        <v>0</v>
      </c>
      <c r="AD489" s="146"/>
      <c r="AE489" s="85">
        <f t="shared" ref="AE489" si="226">S489*Y489/1000</f>
        <v>0</v>
      </c>
      <c r="AF489" s="135"/>
    </row>
    <row r="490" spans="2:32" s="60" customFormat="1" hidden="1">
      <c r="B490" s="25" t="s">
        <v>93</v>
      </c>
      <c r="C490" s="33" t="s">
        <v>22</v>
      </c>
      <c r="D490" s="90" t="s">
        <v>224</v>
      </c>
      <c r="E490" s="33" t="s">
        <v>225</v>
      </c>
      <c r="F490" s="33" t="s">
        <v>141</v>
      </c>
      <c r="G490" s="17" t="s">
        <v>93</v>
      </c>
      <c r="H490" s="33" t="s">
        <v>33</v>
      </c>
      <c r="I490" s="76">
        <v>2025</v>
      </c>
      <c r="J490" s="31">
        <v>1</v>
      </c>
      <c r="K490" s="42">
        <v>45698</v>
      </c>
      <c r="L490" s="80"/>
      <c r="M490" s="117">
        <v>6.1400000000000003E-2</v>
      </c>
      <c r="N490" s="117">
        <v>6.1400000000000003E-2</v>
      </c>
      <c r="O490" s="144">
        <v>0</v>
      </c>
      <c r="P490" s="117">
        <f t="shared" si="221"/>
        <v>0</v>
      </c>
      <c r="Q490" s="125">
        <v>1</v>
      </c>
      <c r="R490" s="117">
        <f t="shared" si="214"/>
        <v>6.1400000000000003E-2</v>
      </c>
      <c r="S490" s="85">
        <v>1542410</v>
      </c>
      <c r="T490" s="96">
        <f t="shared" si="224"/>
        <v>11304747</v>
      </c>
      <c r="U490" s="162">
        <v>28000</v>
      </c>
      <c r="V490" s="161">
        <v>0</v>
      </c>
      <c r="W490" s="33" t="s">
        <v>226</v>
      </c>
      <c r="X490" s="33"/>
      <c r="Y490" s="88">
        <v>0.22320000000000001</v>
      </c>
      <c r="Z490" s="88" t="s">
        <v>193</v>
      </c>
      <c r="AA490" s="139"/>
      <c r="AB490" s="199"/>
      <c r="AC490" s="112">
        <f t="shared" ref="AC490:AC491" si="227">M490*S490</f>
        <v>94703.974000000002</v>
      </c>
      <c r="AD490" s="146"/>
      <c r="AE490" s="85">
        <f t="shared" si="205"/>
        <v>344.26591200000001</v>
      </c>
      <c r="AF490" s="135"/>
    </row>
    <row r="491" spans="2:32" s="60" customFormat="1" hidden="1">
      <c r="B491" s="25" t="s">
        <v>93</v>
      </c>
      <c r="C491" s="33" t="s">
        <v>22</v>
      </c>
      <c r="D491" s="90" t="s">
        <v>224</v>
      </c>
      <c r="E491" s="33" t="s">
        <v>225</v>
      </c>
      <c r="F491" s="33" t="s">
        <v>141</v>
      </c>
      <c r="G491" s="17" t="s">
        <v>93</v>
      </c>
      <c r="H491" s="33" t="s">
        <v>33</v>
      </c>
      <c r="I491" s="76">
        <v>2024</v>
      </c>
      <c r="J491" s="31">
        <v>12</v>
      </c>
      <c r="K491" s="42">
        <v>45666</v>
      </c>
      <c r="L491" s="80"/>
      <c r="M491" s="117">
        <v>6.1400000000000003E-2</v>
      </c>
      <c r="N491" s="117">
        <v>6.1400000000000003E-2</v>
      </c>
      <c r="O491" s="144">
        <v>0</v>
      </c>
      <c r="P491" s="117">
        <f t="shared" si="221"/>
        <v>0</v>
      </c>
      <c r="Q491" s="125">
        <v>1</v>
      </c>
      <c r="R491" s="117">
        <f t="shared" ref="R491" si="228">Q491*M491</f>
        <v>6.1400000000000003E-2</v>
      </c>
      <c r="S491" s="85">
        <v>839187</v>
      </c>
      <c r="T491" s="96">
        <f t="shared" si="224"/>
        <v>9762337</v>
      </c>
      <c r="U491" s="162">
        <v>28000</v>
      </c>
      <c r="V491" s="162">
        <v>0</v>
      </c>
      <c r="W491" s="33" t="s">
        <v>226</v>
      </c>
      <c r="X491" s="33"/>
      <c r="Y491" s="88">
        <v>0.22320000000000001</v>
      </c>
      <c r="Z491" s="88" t="s">
        <v>193</v>
      </c>
      <c r="AA491" s="141"/>
      <c r="AB491" s="208"/>
      <c r="AC491" s="112">
        <f t="shared" si="227"/>
        <v>51526.0818</v>
      </c>
      <c r="AD491" s="33"/>
      <c r="AE491" s="85">
        <f t="shared" si="205"/>
        <v>187.30653840000002</v>
      </c>
      <c r="AF491" s="90"/>
    </row>
    <row r="492" spans="2:32" s="60" customFormat="1" hidden="1">
      <c r="B492" s="25" t="s">
        <v>93</v>
      </c>
      <c r="C492" s="33" t="s">
        <v>22</v>
      </c>
      <c r="D492" s="90" t="s">
        <v>224</v>
      </c>
      <c r="E492" s="33" t="s">
        <v>225</v>
      </c>
      <c r="F492" s="33" t="s">
        <v>141</v>
      </c>
      <c r="G492" s="17" t="s">
        <v>93</v>
      </c>
      <c r="H492" s="33" t="s">
        <v>33</v>
      </c>
      <c r="I492" s="76">
        <v>2024</v>
      </c>
      <c r="J492" s="31">
        <v>11</v>
      </c>
      <c r="K492" s="42">
        <v>45636</v>
      </c>
      <c r="L492" s="80"/>
      <c r="M492" s="117">
        <v>6.1400000000000003E-2</v>
      </c>
      <c r="N492" s="117">
        <v>6.1400000000000003E-2</v>
      </c>
      <c r="O492" s="117">
        <v>0</v>
      </c>
      <c r="P492" s="117">
        <f t="shared" ref="P492" si="229">L492*O492</f>
        <v>0</v>
      </c>
      <c r="Q492" s="125">
        <v>1</v>
      </c>
      <c r="R492" s="117">
        <f t="shared" si="214"/>
        <v>6.1400000000000003E-2</v>
      </c>
      <c r="S492" s="131">
        <v>831430</v>
      </c>
      <c r="T492" s="96">
        <f t="shared" si="224"/>
        <v>8923150</v>
      </c>
      <c r="U492" s="162">
        <v>28000</v>
      </c>
      <c r="V492" s="162">
        <v>0</v>
      </c>
      <c r="W492" s="33" t="s">
        <v>226</v>
      </c>
      <c r="X492" s="33"/>
      <c r="Y492" s="88">
        <v>0.22320000000000001</v>
      </c>
      <c r="Z492" s="88" t="s">
        <v>193</v>
      </c>
      <c r="AA492" s="139"/>
      <c r="AB492" s="208"/>
      <c r="AC492" s="112">
        <f t="shared" ref="AC492" si="230">M492*S492</f>
        <v>51049.802000000003</v>
      </c>
      <c r="AD492" s="33"/>
      <c r="AE492" s="85">
        <f t="shared" ref="AE492" si="231">S492*Y492/1000</f>
        <v>185.575176</v>
      </c>
      <c r="AF492" s="102"/>
    </row>
    <row r="493" spans="2:32" s="60" customFormat="1" hidden="1">
      <c r="B493" s="25" t="s">
        <v>93</v>
      </c>
      <c r="C493" s="33" t="s">
        <v>22</v>
      </c>
      <c r="D493" s="90" t="s">
        <v>224</v>
      </c>
      <c r="E493" s="33" t="s">
        <v>225</v>
      </c>
      <c r="F493" s="33" t="s">
        <v>141</v>
      </c>
      <c r="G493" s="17" t="s">
        <v>93</v>
      </c>
      <c r="H493" s="33" t="s">
        <v>33</v>
      </c>
      <c r="I493" s="76">
        <v>2024</v>
      </c>
      <c r="J493" s="31">
        <v>10</v>
      </c>
      <c r="K493" s="42">
        <v>45603</v>
      </c>
      <c r="L493" s="80"/>
      <c r="M493" s="117">
        <v>6.1400000000000003E-2</v>
      </c>
      <c r="N493" s="117">
        <v>6.1400000000000003E-2</v>
      </c>
      <c r="O493" s="117">
        <v>0</v>
      </c>
      <c r="P493" s="117">
        <f t="shared" si="221"/>
        <v>0</v>
      </c>
      <c r="Q493" s="125">
        <v>1</v>
      </c>
      <c r="R493" s="117">
        <f t="shared" si="214"/>
        <v>6.1400000000000003E-2</v>
      </c>
      <c r="S493" s="132">
        <v>840500</v>
      </c>
      <c r="T493" s="96">
        <f t="shared" si="224"/>
        <v>8091720</v>
      </c>
      <c r="U493" s="162">
        <v>28000</v>
      </c>
      <c r="V493" s="162">
        <v>0</v>
      </c>
      <c r="W493" s="33" t="s">
        <v>226</v>
      </c>
      <c r="X493" s="33"/>
      <c r="Y493" s="88">
        <v>0.22320000000000001</v>
      </c>
      <c r="Z493" s="88" t="s">
        <v>193</v>
      </c>
      <c r="AA493" s="139"/>
      <c r="AB493" s="208"/>
      <c r="AC493" s="112">
        <f t="shared" ref="AC493:AC495" si="232">M493*S493</f>
        <v>51606.700000000004</v>
      </c>
      <c r="AD493" s="33"/>
      <c r="AE493" s="85">
        <f t="shared" si="205"/>
        <v>187.59960000000001</v>
      </c>
      <c r="AF493" s="102"/>
    </row>
    <row r="494" spans="2:32" s="60" customFormat="1" hidden="1">
      <c r="B494" s="25" t="s">
        <v>93</v>
      </c>
      <c r="C494" s="33" t="s">
        <v>22</v>
      </c>
      <c r="D494" s="90" t="s">
        <v>224</v>
      </c>
      <c r="E494" s="33" t="s">
        <v>225</v>
      </c>
      <c r="F494" s="33" t="s">
        <v>141</v>
      </c>
      <c r="G494" s="17" t="s">
        <v>93</v>
      </c>
      <c r="H494" s="33" t="s">
        <v>33</v>
      </c>
      <c r="I494" s="76">
        <v>2024</v>
      </c>
      <c r="J494" s="31">
        <v>9</v>
      </c>
      <c r="K494" s="42">
        <v>45589</v>
      </c>
      <c r="L494" s="83"/>
      <c r="M494" s="117">
        <v>6.1400000000000003E-2</v>
      </c>
      <c r="N494" s="117">
        <v>6.1400000000000003E-2</v>
      </c>
      <c r="O494" s="117">
        <v>0</v>
      </c>
      <c r="P494" s="117">
        <f t="shared" si="221"/>
        <v>0</v>
      </c>
      <c r="Q494" s="125">
        <v>1</v>
      </c>
      <c r="R494" s="117">
        <f t="shared" si="214"/>
        <v>6.1400000000000003E-2</v>
      </c>
      <c r="S494" s="85">
        <v>2100000</v>
      </c>
      <c r="T494" s="96">
        <f t="shared" si="224"/>
        <v>7251220</v>
      </c>
      <c r="U494" s="162">
        <v>28000</v>
      </c>
      <c r="V494" s="162">
        <v>0</v>
      </c>
      <c r="W494" s="33" t="s">
        <v>226</v>
      </c>
      <c r="X494" s="33"/>
      <c r="Y494" s="88">
        <v>0.22320000000000001</v>
      </c>
      <c r="Z494" s="88" t="s">
        <v>193</v>
      </c>
      <c r="AA494" s="139"/>
      <c r="AB494" s="208"/>
      <c r="AC494" s="112">
        <f t="shared" si="232"/>
        <v>128940</v>
      </c>
      <c r="AD494" s="33"/>
      <c r="AE494" s="85">
        <f t="shared" si="205"/>
        <v>468.72</v>
      </c>
      <c r="AF494" s="102"/>
    </row>
    <row r="495" spans="2:32" s="60" customFormat="1" hidden="1">
      <c r="B495" s="25" t="s">
        <v>93</v>
      </c>
      <c r="C495" s="33" t="s">
        <v>22</v>
      </c>
      <c r="D495" s="90" t="s">
        <v>224</v>
      </c>
      <c r="E495" s="33" t="s">
        <v>225</v>
      </c>
      <c r="F495" s="33" t="s">
        <v>141</v>
      </c>
      <c r="G495" s="17" t="s">
        <v>93</v>
      </c>
      <c r="H495" s="33" t="s">
        <v>33</v>
      </c>
      <c r="I495" s="76">
        <v>2024</v>
      </c>
      <c r="J495" s="31">
        <v>8</v>
      </c>
      <c r="K495" s="42">
        <v>45589</v>
      </c>
      <c r="L495" s="83"/>
      <c r="M495" s="117">
        <v>6.1400000000000003E-2</v>
      </c>
      <c r="N495" s="117">
        <v>6.1400000000000003E-2</v>
      </c>
      <c r="O495" s="117">
        <v>0</v>
      </c>
      <c r="P495" s="117">
        <f t="shared" si="221"/>
        <v>0</v>
      </c>
      <c r="Q495" s="125">
        <v>1</v>
      </c>
      <c r="R495" s="117">
        <f t="shared" si="214"/>
        <v>6.1400000000000003E-2</v>
      </c>
      <c r="S495" s="85">
        <v>2040000</v>
      </c>
      <c r="T495" s="96">
        <f t="shared" si="224"/>
        <v>5151220</v>
      </c>
      <c r="U495" s="162">
        <v>28000</v>
      </c>
      <c r="V495" s="162">
        <v>0</v>
      </c>
      <c r="W495" s="33" t="s">
        <v>226</v>
      </c>
      <c r="X495" s="33"/>
      <c r="Y495" s="88">
        <v>0.22320000000000001</v>
      </c>
      <c r="Z495" s="88" t="s">
        <v>193</v>
      </c>
      <c r="AA495" s="139"/>
      <c r="AB495" s="208"/>
      <c r="AC495" s="112">
        <f t="shared" si="232"/>
        <v>125256</v>
      </c>
      <c r="AD495" s="33"/>
      <c r="AE495" s="85">
        <f t="shared" si="205"/>
        <v>455.32799999999997</v>
      </c>
      <c r="AF495" s="102"/>
    </row>
    <row r="496" spans="2:32" s="60" customFormat="1" hidden="1">
      <c r="B496" s="25" t="s">
        <v>93</v>
      </c>
      <c r="C496" s="33" t="s">
        <v>22</v>
      </c>
      <c r="D496" s="90" t="s">
        <v>224</v>
      </c>
      <c r="E496" s="33" t="s">
        <v>225</v>
      </c>
      <c r="F496" s="33" t="s">
        <v>141</v>
      </c>
      <c r="G496" s="17" t="s">
        <v>93</v>
      </c>
      <c r="H496" s="33" t="s">
        <v>33</v>
      </c>
      <c r="I496" s="76">
        <v>2024</v>
      </c>
      <c r="J496" s="31">
        <v>7</v>
      </c>
      <c r="K496" s="42">
        <v>45589</v>
      </c>
      <c r="L496" s="83"/>
      <c r="M496" s="117">
        <v>6.1400000000000003E-2</v>
      </c>
      <c r="N496" s="117">
        <v>6.1400000000000003E-2</v>
      </c>
      <c r="O496" s="117">
        <v>2.3300000000000001E-2</v>
      </c>
      <c r="P496" s="117">
        <f t="shared" si="221"/>
        <v>0</v>
      </c>
      <c r="Q496" s="125">
        <v>1</v>
      </c>
      <c r="R496" s="117">
        <f t="shared" si="214"/>
        <v>6.1400000000000003E-2</v>
      </c>
      <c r="S496" s="85">
        <v>465000</v>
      </c>
      <c r="T496" s="96">
        <f t="shared" si="224"/>
        <v>3111220</v>
      </c>
      <c r="U496" s="162">
        <v>28000</v>
      </c>
      <c r="V496" s="162">
        <f t="shared" ref="V496:V501" si="233">U496-T496*O496</f>
        <v>-44491.426000000007</v>
      </c>
      <c r="W496" s="33" t="s">
        <v>226</v>
      </c>
      <c r="X496" s="33"/>
      <c r="Y496" s="88">
        <v>0.22320000000000001</v>
      </c>
      <c r="Z496" s="88" t="s">
        <v>193</v>
      </c>
      <c r="AA496" s="139"/>
      <c r="AB496" s="208"/>
      <c r="AC496" s="112">
        <f t="shared" ref="AC496:AC502" si="234">N496*S496</f>
        <v>28551</v>
      </c>
      <c r="AD496" s="33"/>
      <c r="AE496" s="85">
        <f t="shared" si="205"/>
        <v>103.788</v>
      </c>
      <c r="AF496" s="102"/>
    </row>
    <row r="497" spans="2:32" s="60" customFormat="1" hidden="1">
      <c r="B497" s="25" t="s">
        <v>93</v>
      </c>
      <c r="C497" s="33" t="s">
        <v>22</v>
      </c>
      <c r="D497" s="90" t="s">
        <v>224</v>
      </c>
      <c r="E497" s="33" t="s">
        <v>225</v>
      </c>
      <c r="F497" s="33" t="s">
        <v>141</v>
      </c>
      <c r="G497" s="17" t="s">
        <v>93</v>
      </c>
      <c r="H497" s="33" t="s">
        <v>33</v>
      </c>
      <c r="I497" s="76">
        <v>2024</v>
      </c>
      <c r="J497" s="31">
        <v>6</v>
      </c>
      <c r="K497" s="42">
        <v>45589</v>
      </c>
      <c r="L497" s="83"/>
      <c r="M497" s="117">
        <v>6.1400000000000003E-2</v>
      </c>
      <c r="N497" s="117">
        <v>8.4699999999999998E-2</v>
      </c>
      <c r="O497" s="117">
        <v>2.3300000000000001E-2</v>
      </c>
      <c r="P497" s="117">
        <f t="shared" si="221"/>
        <v>0</v>
      </c>
      <c r="Q497" s="125">
        <v>1</v>
      </c>
      <c r="R497" s="117">
        <f t="shared" si="214"/>
        <v>6.1400000000000003E-2</v>
      </c>
      <c r="S497" s="85">
        <v>760000</v>
      </c>
      <c r="T497" s="96">
        <f t="shared" si="224"/>
        <v>2646220</v>
      </c>
      <c r="U497" s="162">
        <v>28000</v>
      </c>
      <c r="V497" s="162">
        <f t="shared" si="233"/>
        <v>-33656.926000000007</v>
      </c>
      <c r="W497" s="33" t="s">
        <v>226</v>
      </c>
      <c r="X497" s="33"/>
      <c r="Y497" s="88">
        <v>0.22320000000000001</v>
      </c>
      <c r="Z497" s="88" t="s">
        <v>193</v>
      </c>
      <c r="AA497" s="139"/>
      <c r="AB497" s="208"/>
      <c r="AC497" s="112">
        <f t="shared" si="234"/>
        <v>64372</v>
      </c>
      <c r="AD497" s="33"/>
      <c r="AE497" s="85">
        <f t="shared" si="205"/>
        <v>169.63200000000001</v>
      </c>
      <c r="AF497" s="102"/>
    </row>
    <row r="498" spans="2:32" s="60" customFormat="1" hidden="1">
      <c r="B498" s="25" t="s">
        <v>93</v>
      </c>
      <c r="C498" s="33" t="s">
        <v>22</v>
      </c>
      <c r="D498" s="90" t="s">
        <v>224</v>
      </c>
      <c r="E498" s="33" t="s">
        <v>225</v>
      </c>
      <c r="F498" s="33" t="s">
        <v>141</v>
      </c>
      <c r="G498" s="17" t="s">
        <v>93</v>
      </c>
      <c r="H498" s="33" t="s">
        <v>33</v>
      </c>
      <c r="I498" s="76">
        <v>2024</v>
      </c>
      <c r="J498" s="31">
        <v>5</v>
      </c>
      <c r="K498" s="42">
        <v>45589</v>
      </c>
      <c r="L498" s="83"/>
      <c r="M498" s="117">
        <v>6.1400000000000003E-2</v>
      </c>
      <c r="N498" s="117">
        <v>8.4699999999999998E-2</v>
      </c>
      <c r="O498" s="117">
        <v>2.3300000000000001E-2</v>
      </c>
      <c r="P498" s="117">
        <f t="shared" si="221"/>
        <v>0</v>
      </c>
      <c r="Q498" s="125">
        <v>1</v>
      </c>
      <c r="R498" s="117">
        <f t="shared" si="214"/>
        <v>6.1400000000000003E-2</v>
      </c>
      <c r="S498" s="85">
        <v>1120000</v>
      </c>
      <c r="T498" s="96">
        <f t="shared" si="224"/>
        <v>1886220</v>
      </c>
      <c r="U498" s="162">
        <v>28000</v>
      </c>
      <c r="V498" s="162">
        <f t="shared" si="233"/>
        <v>-15948.925999999999</v>
      </c>
      <c r="W498" s="33" t="s">
        <v>226</v>
      </c>
      <c r="X498" s="33"/>
      <c r="Y498" s="88">
        <v>0.22320000000000001</v>
      </c>
      <c r="Z498" s="88" t="s">
        <v>193</v>
      </c>
      <c r="AA498" s="139"/>
      <c r="AB498" s="208"/>
      <c r="AC498" s="112">
        <f t="shared" si="234"/>
        <v>94864</v>
      </c>
      <c r="AD498" s="33"/>
      <c r="AE498" s="85">
        <f t="shared" si="205"/>
        <v>249.98400000000001</v>
      </c>
      <c r="AF498" s="102"/>
    </row>
    <row r="499" spans="2:32" s="60" customFormat="1" hidden="1">
      <c r="B499" s="25" t="s">
        <v>93</v>
      </c>
      <c r="C499" s="33" t="s">
        <v>22</v>
      </c>
      <c r="D499" s="90" t="s">
        <v>224</v>
      </c>
      <c r="E499" s="33" t="s">
        <v>225</v>
      </c>
      <c r="F499" s="33" t="s">
        <v>141</v>
      </c>
      <c r="G499" s="17" t="s">
        <v>93</v>
      </c>
      <c r="H499" s="33" t="s">
        <v>33</v>
      </c>
      <c r="I499" s="76">
        <v>2024</v>
      </c>
      <c r="J499" s="31">
        <v>4</v>
      </c>
      <c r="K499" s="42">
        <v>45589</v>
      </c>
      <c r="L499" s="83"/>
      <c r="M499" s="117">
        <v>6.1400000000000003E-2</v>
      </c>
      <c r="N499" s="117">
        <v>8.4699999999999998E-2</v>
      </c>
      <c r="O499" s="117">
        <v>2.3300000000000001E-2</v>
      </c>
      <c r="P499" s="117">
        <f t="shared" si="221"/>
        <v>0</v>
      </c>
      <c r="Q499" s="125">
        <v>1</v>
      </c>
      <c r="R499" s="117">
        <f t="shared" si="214"/>
        <v>6.1400000000000003E-2</v>
      </c>
      <c r="S499" s="85">
        <v>545500</v>
      </c>
      <c r="T499" s="96">
        <f t="shared" si="224"/>
        <v>766220</v>
      </c>
      <c r="U499" s="162">
        <v>28000</v>
      </c>
      <c r="V499" s="162">
        <f t="shared" si="233"/>
        <v>10147.074000000001</v>
      </c>
      <c r="W499" s="33" t="s">
        <v>226</v>
      </c>
      <c r="X499" s="33"/>
      <c r="Y499" s="88">
        <v>0.22320000000000001</v>
      </c>
      <c r="Z499" s="88" t="s">
        <v>193</v>
      </c>
      <c r="AA499" s="139"/>
      <c r="AB499" s="208"/>
      <c r="AC499" s="112">
        <f t="shared" si="234"/>
        <v>46203.85</v>
      </c>
      <c r="AD499" s="33"/>
      <c r="AE499" s="85">
        <f t="shared" si="205"/>
        <v>121.7556</v>
      </c>
      <c r="AF499" s="102"/>
    </row>
    <row r="500" spans="2:32" s="60" customFormat="1" hidden="1">
      <c r="B500" s="25" t="s">
        <v>93</v>
      </c>
      <c r="C500" s="33" t="s">
        <v>22</v>
      </c>
      <c r="D500" s="90" t="s">
        <v>224</v>
      </c>
      <c r="E500" s="33" t="s">
        <v>225</v>
      </c>
      <c r="F500" s="33" t="s">
        <v>141</v>
      </c>
      <c r="G500" s="17" t="s">
        <v>93</v>
      </c>
      <c r="H500" s="33" t="s">
        <v>33</v>
      </c>
      <c r="I500" s="76">
        <v>2024</v>
      </c>
      <c r="J500" s="31">
        <v>3</v>
      </c>
      <c r="K500" s="42">
        <v>45589</v>
      </c>
      <c r="L500" s="83"/>
      <c r="M500" s="117">
        <v>6.1400000000000003E-2</v>
      </c>
      <c r="N500" s="117">
        <v>8.4699999999999998E-2</v>
      </c>
      <c r="O500" s="117">
        <v>2.3300000000000001E-2</v>
      </c>
      <c r="P500" s="117">
        <f t="shared" si="221"/>
        <v>0</v>
      </c>
      <c r="Q500" s="125">
        <v>1</v>
      </c>
      <c r="R500" s="117">
        <f t="shared" si="214"/>
        <v>6.1400000000000003E-2</v>
      </c>
      <c r="S500" s="85">
        <v>5200</v>
      </c>
      <c r="T500" s="96">
        <f t="shared" si="224"/>
        <v>220720</v>
      </c>
      <c r="U500" s="162">
        <v>28000</v>
      </c>
      <c r="V500" s="162">
        <f t="shared" si="233"/>
        <v>22857.224000000002</v>
      </c>
      <c r="W500" s="33" t="s">
        <v>226</v>
      </c>
      <c r="X500" s="33"/>
      <c r="Y500" s="88">
        <v>0.22320000000000001</v>
      </c>
      <c r="Z500" s="88" t="s">
        <v>193</v>
      </c>
      <c r="AA500" s="139"/>
      <c r="AB500" s="208"/>
      <c r="AC500" s="112">
        <f t="shared" si="234"/>
        <v>440.44</v>
      </c>
      <c r="AD500" s="33"/>
      <c r="AE500" s="85">
        <f t="shared" si="205"/>
        <v>1.1606400000000001</v>
      </c>
      <c r="AF500" s="102"/>
    </row>
    <row r="501" spans="2:32" s="60" customFormat="1" hidden="1">
      <c r="B501" s="25" t="s">
        <v>93</v>
      </c>
      <c r="C501" s="33" t="s">
        <v>22</v>
      </c>
      <c r="D501" s="90" t="s">
        <v>224</v>
      </c>
      <c r="E501" s="33" t="s">
        <v>225</v>
      </c>
      <c r="F501" s="33" t="s">
        <v>141</v>
      </c>
      <c r="G501" s="17" t="s">
        <v>93</v>
      </c>
      <c r="H501" s="33" t="s">
        <v>33</v>
      </c>
      <c r="I501" s="76">
        <v>2024</v>
      </c>
      <c r="J501" s="31">
        <v>2</v>
      </c>
      <c r="K501" s="42">
        <v>45589</v>
      </c>
      <c r="L501" s="83"/>
      <c r="M501" s="117">
        <v>6.1400000000000003E-2</v>
      </c>
      <c r="N501" s="117">
        <v>8.4699999999999998E-2</v>
      </c>
      <c r="O501" s="117">
        <v>2.3300000000000001E-2</v>
      </c>
      <c r="P501" s="117">
        <f t="shared" si="221"/>
        <v>0</v>
      </c>
      <c r="Q501" s="125">
        <v>1</v>
      </c>
      <c r="R501" s="117">
        <f t="shared" si="214"/>
        <v>6.1400000000000003E-2</v>
      </c>
      <c r="S501" s="85">
        <v>4000</v>
      </c>
      <c r="T501" s="96">
        <f t="shared" si="224"/>
        <v>215520</v>
      </c>
      <c r="U501" s="162">
        <v>28000</v>
      </c>
      <c r="V501" s="162">
        <f t="shared" si="233"/>
        <v>22978.383999999998</v>
      </c>
      <c r="W501" s="33" t="s">
        <v>226</v>
      </c>
      <c r="X501" s="33"/>
      <c r="Y501" s="88">
        <v>0.22320000000000001</v>
      </c>
      <c r="Z501" s="88" t="s">
        <v>193</v>
      </c>
      <c r="AA501" s="139"/>
      <c r="AB501" s="208"/>
      <c r="AC501" s="112">
        <f t="shared" si="234"/>
        <v>338.8</v>
      </c>
      <c r="AD501" s="33"/>
      <c r="AE501" s="85">
        <f t="shared" si="205"/>
        <v>0.89280000000000004</v>
      </c>
      <c r="AF501" s="102"/>
    </row>
    <row r="502" spans="2:32" s="60" customFormat="1" hidden="1">
      <c r="B502" s="25" t="s">
        <v>93</v>
      </c>
      <c r="C502" s="33" t="s">
        <v>22</v>
      </c>
      <c r="D502" s="90" t="s">
        <v>224</v>
      </c>
      <c r="E502" s="33" t="s">
        <v>225</v>
      </c>
      <c r="F502" s="33" t="s">
        <v>141</v>
      </c>
      <c r="G502" s="17" t="s">
        <v>93</v>
      </c>
      <c r="H502" s="33" t="s">
        <v>33</v>
      </c>
      <c r="I502" s="76">
        <v>2024</v>
      </c>
      <c r="J502" s="31">
        <v>1</v>
      </c>
      <c r="K502" s="42">
        <v>45589</v>
      </c>
      <c r="L502" s="83"/>
      <c r="M502" s="117">
        <v>6.1400000000000003E-2</v>
      </c>
      <c r="N502" s="117">
        <v>8.4699999999999998E-2</v>
      </c>
      <c r="O502" s="117">
        <v>2.3300000000000001E-2</v>
      </c>
      <c r="P502" s="117">
        <f t="shared" si="221"/>
        <v>0</v>
      </c>
      <c r="Q502" s="125">
        <v>1</v>
      </c>
      <c r="R502" s="117">
        <f t="shared" si="214"/>
        <v>6.1400000000000003E-2</v>
      </c>
      <c r="S502" s="85">
        <v>211520</v>
      </c>
      <c r="T502" s="96">
        <v>211520</v>
      </c>
      <c r="U502" s="162">
        <v>28000</v>
      </c>
      <c r="V502" s="162">
        <f t="shared" ref="V502:V507" si="235">U502-T502*O502</f>
        <v>23071.583999999999</v>
      </c>
      <c r="W502" s="33" t="s">
        <v>226</v>
      </c>
      <c r="X502" s="33"/>
      <c r="Y502" s="88">
        <v>0.22320000000000001</v>
      </c>
      <c r="Z502" s="88" t="s">
        <v>193</v>
      </c>
      <c r="AA502" s="139"/>
      <c r="AB502" s="208"/>
      <c r="AC502" s="112">
        <f t="shared" si="234"/>
        <v>17915.743999999999</v>
      </c>
      <c r="AD502" s="33"/>
      <c r="AE502" s="85">
        <f t="shared" si="205"/>
        <v>47.211264</v>
      </c>
      <c r="AF502" s="102"/>
    </row>
    <row r="503" spans="2:32" s="60" customFormat="1" hidden="1">
      <c r="B503" s="25" t="s">
        <v>93</v>
      </c>
      <c r="C503" s="33" t="s">
        <v>22</v>
      </c>
      <c r="D503" s="90" t="s">
        <v>227</v>
      </c>
      <c r="E503" s="33" t="s">
        <v>228</v>
      </c>
      <c r="F503" s="33" t="s">
        <v>141</v>
      </c>
      <c r="G503" s="17" t="s">
        <v>93</v>
      </c>
      <c r="H503" s="33" t="s">
        <v>33</v>
      </c>
      <c r="I503" s="76">
        <v>2025</v>
      </c>
      <c r="J503" s="31">
        <v>2</v>
      </c>
      <c r="K503" s="42">
        <v>45723</v>
      </c>
      <c r="L503" s="83"/>
      <c r="M503" s="117">
        <v>3.8399999999999997E-2</v>
      </c>
      <c r="N503" s="117">
        <v>4.7600000000000003E-2</v>
      </c>
      <c r="O503" s="117">
        <f>N503-M503</f>
        <v>9.2000000000000068E-3</v>
      </c>
      <c r="P503" s="117">
        <f>L503*O503</f>
        <v>0</v>
      </c>
      <c r="Q503" s="125">
        <v>1</v>
      </c>
      <c r="R503" s="117">
        <f>Q503*M503</f>
        <v>3.8399999999999997E-2</v>
      </c>
      <c r="S503" s="148">
        <v>0</v>
      </c>
      <c r="T503" s="85">
        <f>S503+T504</f>
        <v>635420</v>
      </c>
      <c r="U503" s="162">
        <v>11000</v>
      </c>
      <c r="V503" s="162">
        <f t="shared" si="235"/>
        <v>5154.1359999999959</v>
      </c>
      <c r="W503" s="33" t="s">
        <v>226</v>
      </c>
      <c r="X503" s="33"/>
      <c r="Y503" s="88">
        <v>0.315</v>
      </c>
      <c r="Z503" s="88" t="s">
        <v>193</v>
      </c>
      <c r="AA503" s="139"/>
      <c r="AB503" s="208"/>
      <c r="AC503" s="112">
        <f>N503*S503</f>
        <v>0</v>
      </c>
      <c r="AD503" s="33"/>
      <c r="AE503" s="85">
        <f>S503*Y503/1000</f>
        <v>0</v>
      </c>
      <c r="AF503" s="102"/>
    </row>
    <row r="504" spans="2:32" s="60" customFormat="1" hidden="1">
      <c r="B504" s="25" t="s">
        <v>93</v>
      </c>
      <c r="C504" s="33" t="s">
        <v>22</v>
      </c>
      <c r="D504" s="90" t="s">
        <v>227</v>
      </c>
      <c r="E504" s="33" t="s">
        <v>228</v>
      </c>
      <c r="F504" s="33" t="s">
        <v>141</v>
      </c>
      <c r="G504" s="17" t="s">
        <v>93</v>
      </c>
      <c r="H504" s="33" t="s">
        <v>33</v>
      </c>
      <c r="I504" s="76">
        <v>2025</v>
      </c>
      <c r="J504" s="31">
        <v>1</v>
      </c>
      <c r="K504" s="42">
        <v>45695</v>
      </c>
      <c r="L504" s="83"/>
      <c r="M504" s="117">
        <v>3.8399999999999997E-2</v>
      </c>
      <c r="N504" s="117">
        <v>4.7600000000000003E-2</v>
      </c>
      <c r="O504" s="117">
        <f>N504-M504</f>
        <v>9.2000000000000068E-3</v>
      </c>
      <c r="P504" s="117">
        <f>L504*O504</f>
        <v>0</v>
      </c>
      <c r="Q504" s="125">
        <v>1</v>
      </c>
      <c r="R504" s="117">
        <f>Q504*M504</f>
        <v>3.8399999999999997E-2</v>
      </c>
      <c r="S504" s="148">
        <v>0</v>
      </c>
      <c r="T504" s="85">
        <f>S504+T505</f>
        <v>635420</v>
      </c>
      <c r="U504" s="162">
        <v>11000</v>
      </c>
      <c r="V504" s="162">
        <f t="shared" si="235"/>
        <v>5154.1359999999959</v>
      </c>
      <c r="W504" s="33" t="s">
        <v>226</v>
      </c>
      <c r="X504" s="33"/>
      <c r="Y504" s="88">
        <v>0.315</v>
      </c>
      <c r="Z504" s="88" t="s">
        <v>193</v>
      </c>
      <c r="AA504" s="139"/>
      <c r="AB504" s="208"/>
      <c r="AC504" s="112">
        <f>N504*S504</f>
        <v>0</v>
      </c>
      <c r="AD504" s="33"/>
      <c r="AE504" s="85">
        <f>S504*Y504/1000</f>
        <v>0</v>
      </c>
      <c r="AF504" s="102"/>
    </row>
    <row r="505" spans="2:32" s="60" customFormat="1" hidden="1">
      <c r="B505" s="25" t="s">
        <v>93</v>
      </c>
      <c r="C505" s="33" t="s">
        <v>22</v>
      </c>
      <c r="D505" s="90" t="s">
        <v>227</v>
      </c>
      <c r="E505" s="33" t="s">
        <v>228</v>
      </c>
      <c r="F505" s="33" t="s">
        <v>141</v>
      </c>
      <c r="G505" s="17" t="s">
        <v>93</v>
      </c>
      <c r="H505" s="33" t="s">
        <v>33</v>
      </c>
      <c r="I505" s="76">
        <v>2024</v>
      </c>
      <c r="J505" s="31">
        <v>12</v>
      </c>
      <c r="K505" s="42">
        <v>45666</v>
      </c>
      <c r="L505" s="83"/>
      <c r="M505" s="117">
        <v>3.8399999999999997E-2</v>
      </c>
      <c r="N505" s="117">
        <v>4.7600000000000003E-2</v>
      </c>
      <c r="O505" s="117">
        <f>N505-M505</f>
        <v>9.2000000000000068E-3</v>
      </c>
      <c r="P505" s="117">
        <f>L505*O505</f>
        <v>0</v>
      </c>
      <c r="Q505" s="125">
        <v>1</v>
      </c>
      <c r="R505" s="117">
        <f t="shared" ref="R505" si="236">Q505*M505</f>
        <v>3.8399999999999997E-2</v>
      </c>
      <c r="S505" s="148">
        <v>0</v>
      </c>
      <c r="T505" s="85">
        <f t="shared" ref="T505:T515" si="237">S505+T506</f>
        <v>635420</v>
      </c>
      <c r="U505" s="162">
        <v>11000</v>
      </c>
      <c r="V505" s="162">
        <f t="shared" si="235"/>
        <v>5154.1359999999959</v>
      </c>
      <c r="W505" s="33" t="s">
        <v>226</v>
      </c>
      <c r="X505" s="33"/>
      <c r="Y505" s="88">
        <v>0.315</v>
      </c>
      <c r="Z505" s="88" t="s">
        <v>193</v>
      </c>
      <c r="AA505" s="139"/>
      <c r="AB505" s="208"/>
      <c r="AC505" s="112">
        <f>N505*S505</f>
        <v>0</v>
      </c>
      <c r="AD505" s="33"/>
      <c r="AE505" s="85">
        <f>S505*Y505/1000</f>
        <v>0</v>
      </c>
      <c r="AF505" s="102"/>
    </row>
    <row r="506" spans="2:32" s="60" customFormat="1" hidden="1">
      <c r="B506" s="25" t="s">
        <v>93</v>
      </c>
      <c r="C506" s="33" t="s">
        <v>22</v>
      </c>
      <c r="D506" s="90" t="s">
        <v>227</v>
      </c>
      <c r="E506" s="33" t="s">
        <v>228</v>
      </c>
      <c r="F506" s="33" t="s">
        <v>141</v>
      </c>
      <c r="G506" s="17" t="s">
        <v>93</v>
      </c>
      <c r="H506" s="33" t="s">
        <v>33</v>
      </c>
      <c r="I506" s="76">
        <v>2024</v>
      </c>
      <c r="J506" s="31">
        <v>11</v>
      </c>
      <c r="K506" s="42">
        <v>45636</v>
      </c>
      <c r="L506" s="83"/>
      <c r="M506" s="117">
        <v>3.8399999999999997E-2</v>
      </c>
      <c r="N506" s="117">
        <v>4.7600000000000003E-2</v>
      </c>
      <c r="O506" s="117">
        <f>N506-M506</f>
        <v>9.2000000000000068E-3</v>
      </c>
      <c r="P506" s="117">
        <f>L506*O506</f>
        <v>0</v>
      </c>
      <c r="Q506" s="125">
        <v>1</v>
      </c>
      <c r="R506" s="117">
        <f t="shared" si="214"/>
        <v>3.8399999999999997E-2</v>
      </c>
      <c r="S506" s="85">
        <v>0</v>
      </c>
      <c r="T506" s="85">
        <f t="shared" si="237"/>
        <v>635420</v>
      </c>
      <c r="U506" s="162">
        <v>11000</v>
      </c>
      <c r="V506" s="162">
        <f t="shared" si="235"/>
        <v>5154.1359999999959</v>
      </c>
      <c r="W506" s="33" t="s">
        <v>226</v>
      </c>
      <c r="X506" s="33"/>
      <c r="Y506" s="88">
        <v>0.315</v>
      </c>
      <c r="Z506" s="88" t="s">
        <v>193</v>
      </c>
      <c r="AA506" s="139"/>
      <c r="AB506" s="208"/>
      <c r="AC506" s="112">
        <f>N506*S506</f>
        <v>0</v>
      </c>
      <c r="AD506" s="33"/>
      <c r="AE506" s="85">
        <f>S506*Y506/1000</f>
        <v>0</v>
      </c>
      <c r="AF506" s="102"/>
    </row>
    <row r="507" spans="2:32" s="60" customFormat="1" hidden="1">
      <c r="B507" s="25" t="s">
        <v>93</v>
      </c>
      <c r="C507" s="33" t="s">
        <v>22</v>
      </c>
      <c r="D507" s="90" t="s">
        <v>227</v>
      </c>
      <c r="E507" s="33" t="s">
        <v>228</v>
      </c>
      <c r="F507" s="33" t="s">
        <v>141</v>
      </c>
      <c r="G507" s="17" t="s">
        <v>93</v>
      </c>
      <c r="H507" s="33" t="s">
        <v>33</v>
      </c>
      <c r="I507" s="76">
        <v>2024</v>
      </c>
      <c r="J507" s="31">
        <v>10</v>
      </c>
      <c r="K507" s="42">
        <v>45603</v>
      </c>
      <c r="L507" s="80"/>
      <c r="M507" s="117">
        <v>3.8399999999999997E-2</v>
      </c>
      <c r="N507" s="117">
        <v>4.7600000000000003E-2</v>
      </c>
      <c r="O507" s="117">
        <f>N507-M507</f>
        <v>9.2000000000000068E-3</v>
      </c>
      <c r="P507" s="117">
        <f>L507*O507</f>
        <v>0</v>
      </c>
      <c r="Q507" s="125">
        <v>1</v>
      </c>
      <c r="R507" s="117">
        <f t="shared" si="214"/>
        <v>3.8399999999999997E-2</v>
      </c>
      <c r="S507" s="85">
        <v>0</v>
      </c>
      <c r="T507" s="85">
        <f t="shared" si="237"/>
        <v>635420</v>
      </c>
      <c r="U507" s="162">
        <v>11000</v>
      </c>
      <c r="V507" s="162">
        <f t="shared" si="235"/>
        <v>5154.1359999999959</v>
      </c>
      <c r="W507" s="33" t="s">
        <v>226</v>
      </c>
      <c r="X507" s="33"/>
      <c r="Y507" s="88">
        <v>0.315</v>
      </c>
      <c r="Z507" s="88" t="s">
        <v>193</v>
      </c>
      <c r="AA507" s="139"/>
      <c r="AB507" s="208"/>
      <c r="AC507" s="112">
        <f>N507*S507</f>
        <v>0</v>
      </c>
      <c r="AD507" s="33"/>
      <c r="AE507" s="85">
        <f>S507*Y507/1000</f>
        <v>0</v>
      </c>
      <c r="AF507" s="102"/>
    </row>
    <row r="508" spans="2:32" s="60" customFormat="1" hidden="1">
      <c r="B508" s="25" t="s">
        <v>93</v>
      </c>
      <c r="C508" s="33" t="s">
        <v>22</v>
      </c>
      <c r="D508" s="90" t="s">
        <v>227</v>
      </c>
      <c r="E508" s="33" t="s">
        <v>228</v>
      </c>
      <c r="F508" s="33" t="s">
        <v>141</v>
      </c>
      <c r="G508" s="17" t="s">
        <v>93</v>
      </c>
      <c r="H508" s="33" t="s">
        <v>33</v>
      </c>
      <c r="I508" s="76">
        <v>2024</v>
      </c>
      <c r="J508" s="31">
        <v>9</v>
      </c>
      <c r="K508" s="42">
        <v>45589</v>
      </c>
      <c r="L508" s="80"/>
      <c r="M508" s="117">
        <v>3.8399999999999997E-2</v>
      </c>
      <c r="N508" s="117">
        <v>4.7600000000000003E-2</v>
      </c>
      <c r="O508" s="117">
        <f t="shared" ref="O508:O583" si="238">N508-M508</f>
        <v>9.2000000000000068E-3</v>
      </c>
      <c r="P508" s="117">
        <f t="shared" ref="P508:P583" si="239">L508*O508</f>
        <v>0</v>
      </c>
      <c r="Q508" s="125">
        <v>1</v>
      </c>
      <c r="R508" s="117">
        <f t="shared" si="214"/>
        <v>3.8399999999999997E-2</v>
      </c>
      <c r="S508" s="85">
        <v>0</v>
      </c>
      <c r="T508" s="85">
        <f t="shared" si="237"/>
        <v>635420</v>
      </c>
      <c r="U508" s="161">
        <v>11000</v>
      </c>
      <c r="V508" s="162">
        <f t="shared" ref="V508:V544" si="240">U508-T508*O508</f>
        <v>5154.1359999999959</v>
      </c>
      <c r="W508" s="33" t="s">
        <v>226</v>
      </c>
      <c r="X508" s="33"/>
      <c r="Y508" s="88">
        <v>0.315</v>
      </c>
      <c r="Z508" s="88" t="s">
        <v>193</v>
      </c>
      <c r="AA508" s="139"/>
      <c r="AB508" s="208"/>
      <c r="AC508" s="112">
        <f t="shared" ref="AC508:AC583" si="241">N508*S508</f>
        <v>0</v>
      </c>
      <c r="AD508" s="33"/>
      <c r="AE508" s="85">
        <f t="shared" ref="AE508:AE583" si="242">S508*Y508/1000</f>
        <v>0</v>
      </c>
      <c r="AF508" s="102"/>
    </row>
    <row r="509" spans="2:32" s="60" customFormat="1" hidden="1">
      <c r="B509" s="25" t="s">
        <v>93</v>
      </c>
      <c r="C509" s="33" t="s">
        <v>22</v>
      </c>
      <c r="D509" s="90" t="s">
        <v>227</v>
      </c>
      <c r="E509" s="33" t="s">
        <v>228</v>
      </c>
      <c r="F509" s="33" t="s">
        <v>141</v>
      </c>
      <c r="G509" s="17" t="s">
        <v>93</v>
      </c>
      <c r="H509" s="33" t="s">
        <v>33</v>
      </c>
      <c r="I509" s="76">
        <v>2024</v>
      </c>
      <c r="J509" s="31">
        <v>8</v>
      </c>
      <c r="K509" s="42">
        <v>45589</v>
      </c>
      <c r="L509" s="80"/>
      <c r="M509" s="117">
        <v>3.8399999999999997E-2</v>
      </c>
      <c r="N509" s="117">
        <v>4.7600000000000003E-2</v>
      </c>
      <c r="O509" s="117">
        <f t="shared" si="238"/>
        <v>9.2000000000000068E-3</v>
      </c>
      <c r="P509" s="117">
        <f t="shared" si="239"/>
        <v>0</v>
      </c>
      <c r="Q509" s="125">
        <v>1</v>
      </c>
      <c r="R509" s="117">
        <f t="shared" si="214"/>
        <v>3.8399999999999997E-2</v>
      </c>
      <c r="S509" s="85">
        <v>0</v>
      </c>
      <c r="T509" s="85">
        <f t="shared" si="237"/>
        <v>635420</v>
      </c>
      <c r="U509" s="161">
        <v>11000</v>
      </c>
      <c r="V509" s="162">
        <f t="shared" si="240"/>
        <v>5154.1359999999959</v>
      </c>
      <c r="W509" s="33" t="s">
        <v>226</v>
      </c>
      <c r="X509" s="33"/>
      <c r="Y509" s="88">
        <v>0.315</v>
      </c>
      <c r="Z509" s="88" t="s">
        <v>193</v>
      </c>
      <c r="AA509" s="139"/>
      <c r="AB509" s="208"/>
      <c r="AC509" s="112">
        <f t="shared" si="241"/>
        <v>0</v>
      </c>
      <c r="AD509" s="33"/>
      <c r="AE509" s="85">
        <f t="shared" si="242"/>
        <v>0</v>
      </c>
      <c r="AF509" s="102"/>
    </row>
    <row r="510" spans="2:32" s="60" customFormat="1" hidden="1">
      <c r="B510" s="25" t="s">
        <v>93</v>
      </c>
      <c r="C510" s="33" t="s">
        <v>22</v>
      </c>
      <c r="D510" s="90" t="s">
        <v>227</v>
      </c>
      <c r="E510" s="33" t="s">
        <v>228</v>
      </c>
      <c r="F510" s="33" t="s">
        <v>141</v>
      </c>
      <c r="G510" s="17" t="s">
        <v>93</v>
      </c>
      <c r="H510" s="33" t="s">
        <v>33</v>
      </c>
      <c r="I510" s="76">
        <v>2024</v>
      </c>
      <c r="J510" s="31">
        <v>7</v>
      </c>
      <c r="K510" s="42">
        <v>45589</v>
      </c>
      <c r="L510" s="80"/>
      <c r="M510" s="117">
        <v>3.8399999999999997E-2</v>
      </c>
      <c r="N510" s="117">
        <v>4.7600000000000003E-2</v>
      </c>
      <c r="O510" s="117">
        <f t="shared" si="238"/>
        <v>9.2000000000000068E-3</v>
      </c>
      <c r="P510" s="117">
        <f t="shared" si="239"/>
        <v>0</v>
      </c>
      <c r="Q510" s="125">
        <v>1</v>
      </c>
      <c r="R510" s="117">
        <f t="shared" si="214"/>
        <v>3.8399999999999997E-2</v>
      </c>
      <c r="S510" s="85">
        <v>40000</v>
      </c>
      <c r="T510" s="85">
        <f t="shared" si="237"/>
        <v>635420</v>
      </c>
      <c r="U510" s="161">
        <v>11000</v>
      </c>
      <c r="V510" s="162">
        <f t="shared" si="240"/>
        <v>5154.1359999999959</v>
      </c>
      <c r="W510" s="33" t="s">
        <v>226</v>
      </c>
      <c r="X510" s="33"/>
      <c r="Y510" s="88">
        <v>0.315</v>
      </c>
      <c r="Z510" s="88" t="s">
        <v>193</v>
      </c>
      <c r="AA510" s="139"/>
      <c r="AB510" s="208"/>
      <c r="AC510" s="112">
        <f t="shared" si="241"/>
        <v>1904.0000000000002</v>
      </c>
      <c r="AD510" s="33"/>
      <c r="AE510" s="85">
        <f t="shared" si="242"/>
        <v>12.6</v>
      </c>
      <c r="AF510" s="102"/>
    </row>
    <row r="511" spans="2:32" s="60" customFormat="1" hidden="1">
      <c r="B511" s="25" t="s">
        <v>93</v>
      </c>
      <c r="C511" s="33" t="s">
        <v>22</v>
      </c>
      <c r="D511" s="90" t="s">
        <v>227</v>
      </c>
      <c r="E511" s="33" t="s">
        <v>228</v>
      </c>
      <c r="F511" s="33" t="s">
        <v>141</v>
      </c>
      <c r="G511" s="17" t="s">
        <v>93</v>
      </c>
      <c r="H511" s="33" t="s">
        <v>33</v>
      </c>
      <c r="I511" s="76">
        <v>2024</v>
      </c>
      <c r="J511" s="31">
        <v>6</v>
      </c>
      <c r="K511" s="42">
        <v>45589</v>
      </c>
      <c r="L511" s="80"/>
      <c r="M511" s="117">
        <v>3.8399999999999997E-2</v>
      </c>
      <c r="N511" s="117">
        <v>4.7600000000000003E-2</v>
      </c>
      <c r="O511" s="117">
        <f t="shared" si="238"/>
        <v>9.2000000000000068E-3</v>
      </c>
      <c r="P511" s="117">
        <f t="shared" si="239"/>
        <v>0</v>
      </c>
      <c r="Q511" s="125">
        <v>1</v>
      </c>
      <c r="R511" s="117">
        <f t="shared" si="214"/>
        <v>3.8399999999999997E-2</v>
      </c>
      <c r="S511" s="85">
        <v>66000</v>
      </c>
      <c r="T511" s="85">
        <f t="shared" si="237"/>
        <v>595420</v>
      </c>
      <c r="U511" s="161">
        <v>11000</v>
      </c>
      <c r="V511" s="162">
        <f t="shared" si="240"/>
        <v>5522.1359999999959</v>
      </c>
      <c r="W511" s="33" t="s">
        <v>226</v>
      </c>
      <c r="X511" s="33"/>
      <c r="Y511" s="88">
        <v>0.315</v>
      </c>
      <c r="Z511" s="88" t="s">
        <v>193</v>
      </c>
      <c r="AA511" s="139"/>
      <c r="AB511" s="208"/>
      <c r="AC511" s="112">
        <f t="shared" si="241"/>
        <v>3141.6000000000004</v>
      </c>
      <c r="AD511" s="33"/>
      <c r="AE511" s="85">
        <f t="shared" si="242"/>
        <v>20.79</v>
      </c>
      <c r="AF511" s="102"/>
    </row>
    <row r="512" spans="2:32" s="60" customFormat="1" hidden="1">
      <c r="B512" s="25" t="s">
        <v>93</v>
      </c>
      <c r="C512" s="33" t="s">
        <v>22</v>
      </c>
      <c r="D512" s="90" t="s">
        <v>227</v>
      </c>
      <c r="E512" s="33" t="s">
        <v>228</v>
      </c>
      <c r="F512" s="33" t="s">
        <v>141</v>
      </c>
      <c r="G512" s="17" t="s">
        <v>93</v>
      </c>
      <c r="H512" s="33" t="s">
        <v>33</v>
      </c>
      <c r="I512" s="76">
        <v>2024</v>
      </c>
      <c r="J512" s="31">
        <v>5</v>
      </c>
      <c r="K512" s="42">
        <v>45589</v>
      </c>
      <c r="L512" s="80"/>
      <c r="M512" s="117">
        <v>3.8399999999999997E-2</v>
      </c>
      <c r="N512" s="117">
        <v>4.7600000000000003E-2</v>
      </c>
      <c r="O512" s="117">
        <f t="shared" si="238"/>
        <v>9.2000000000000068E-3</v>
      </c>
      <c r="P512" s="117">
        <f t="shared" si="239"/>
        <v>0</v>
      </c>
      <c r="Q512" s="125">
        <v>1</v>
      </c>
      <c r="R512" s="117">
        <f t="shared" si="214"/>
        <v>3.8399999999999997E-2</v>
      </c>
      <c r="S512" s="85">
        <v>230000</v>
      </c>
      <c r="T512" s="85">
        <f t="shared" si="237"/>
        <v>529420</v>
      </c>
      <c r="U512" s="161">
        <v>11000</v>
      </c>
      <c r="V512" s="162">
        <f t="shared" si="240"/>
        <v>6129.3359999999966</v>
      </c>
      <c r="W512" s="33" t="s">
        <v>226</v>
      </c>
      <c r="X512" s="33"/>
      <c r="Y512" s="88">
        <v>0.315</v>
      </c>
      <c r="Z512" s="88" t="s">
        <v>193</v>
      </c>
      <c r="AA512" s="139"/>
      <c r="AB512" s="208"/>
      <c r="AC512" s="112">
        <f t="shared" si="241"/>
        <v>10948</v>
      </c>
      <c r="AD512" s="33"/>
      <c r="AE512" s="85">
        <f t="shared" si="242"/>
        <v>72.45</v>
      </c>
      <c r="AF512" s="102"/>
    </row>
    <row r="513" spans="2:32" s="60" customFormat="1" hidden="1">
      <c r="B513" s="25" t="s">
        <v>93</v>
      </c>
      <c r="C513" s="33" t="s">
        <v>22</v>
      </c>
      <c r="D513" s="90" t="s">
        <v>227</v>
      </c>
      <c r="E513" s="33" t="s">
        <v>228</v>
      </c>
      <c r="F513" s="33" t="s">
        <v>141</v>
      </c>
      <c r="G513" s="17" t="s">
        <v>93</v>
      </c>
      <c r="H513" s="33" t="s">
        <v>33</v>
      </c>
      <c r="I513" s="76">
        <v>2024</v>
      </c>
      <c r="J513" s="31">
        <v>4</v>
      </c>
      <c r="K513" s="42">
        <v>45589</v>
      </c>
      <c r="L513" s="80"/>
      <c r="M513" s="117">
        <v>3.8399999999999997E-2</v>
      </c>
      <c r="N513" s="117">
        <v>4.7600000000000003E-2</v>
      </c>
      <c r="O513" s="117">
        <f t="shared" si="238"/>
        <v>9.2000000000000068E-3</v>
      </c>
      <c r="P513" s="117">
        <f t="shared" si="239"/>
        <v>0</v>
      </c>
      <c r="Q513" s="125">
        <v>1</v>
      </c>
      <c r="R513" s="117">
        <f t="shared" si="214"/>
        <v>3.8399999999999997E-2</v>
      </c>
      <c r="S513" s="85">
        <v>0</v>
      </c>
      <c r="T513" s="85">
        <f t="shared" si="237"/>
        <v>299420</v>
      </c>
      <c r="U513" s="161">
        <v>11000</v>
      </c>
      <c r="V513" s="162">
        <f t="shared" si="240"/>
        <v>8245.3359999999975</v>
      </c>
      <c r="W513" s="33" t="s">
        <v>226</v>
      </c>
      <c r="X513" s="33"/>
      <c r="Y513" s="88">
        <v>0.315</v>
      </c>
      <c r="Z513" s="88" t="s">
        <v>193</v>
      </c>
      <c r="AA513" s="139"/>
      <c r="AB513" s="208"/>
      <c r="AC513" s="112">
        <f t="shared" si="241"/>
        <v>0</v>
      </c>
      <c r="AD513" s="33"/>
      <c r="AE513" s="85">
        <f t="shared" si="242"/>
        <v>0</v>
      </c>
      <c r="AF513" s="102"/>
    </row>
    <row r="514" spans="2:32" s="60" customFormat="1" hidden="1">
      <c r="B514" s="25" t="s">
        <v>93</v>
      </c>
      <c r="C514" s="33" t="s">
        <v>22</v>
      </c>
      <c r="D514" s="90" t="s">
        <v>227</v>
      </c>
      <c r="E514" s="33" t="s">
        <v>228</v>
      </c>
      <c r="F514" s="33" t="s">
        <v>141</v>
      </c>
      <c r="G514" s="17" t="s">
        <v>93</v>
      </c>
      <c r="H514" s="33" t="s">
        <v>33</v>
      </c>
      <c r="I514" s="76">
        <v>2024</v>
      </c>
      <c r="J514" s="31">
        <v>3</v>
      </c>
      <c r="K514" s="42">
        <v>45589</v>
      </c>
      <c r="L514" s="80"/>
      <c r="M514" s="117">
        <v>3.8399999999999997E-2</v>
      </c>
      <c r="N514" s="117">
        <v>4.7600000000000003E-2</v>
      </c>
      <c r="O514" s="117">
        <f t="shared" si="238"/>
        <v>9.2000000000000068E-3</v>
      </c>
      <c r="P514" s="117">
        <f t="shared" si="239"/>
        <v>0</v>
      </c>
      <c r="Q514" s="125">
        <v>1</v>
      </c>
      <c r="R514" s="117">
        <f t="shared" si="214"/>
        <v>3.8399999999999997E-2</v>
      </c>
      <c r="S514" s="85">
        <v>13700</v>
      </c>
      <c r="T514" s="85">
        <f t="shared" si="237"/>
        <v>299420</v>
      </c>
      <c r="U514" s="161">
        <v>11000</v>
      </c>
      <c r="V514" s="162">
        <f t="shared" si="240"/>
        <v>8245.3359999999975</v>
      </c>
      <c r="W514" s="33" t="s">
        <v>226</v>
      </c>
      <c r="X514" s="33"/>
      <c r="Y514" s="88">
        <v>0.315</v>
      </c>
      <c r="Z514" s="88" t="s">
        <v>193</v>
      </c>
      <c r="AA514" s="139"/>
      <c r="AB514" s="208"/>
      <c r="AC514" s="112">
        <f t="shared" si="241"/>
        <v>652.12</v>
      </c>
      <c r="AD514" s="33"/>
      <c r="AE514" s="85">
        <f t="shared" si="242"/>
        <v>4.3155000000000001</v>
      </c>
      <c r="AF514" s="102"/>
    </row>
    <row r="515" spans="2:32" s="60" customFormat="1" hidden="1">
      <c r="B515" s="25" t="s">
        <v>93</v>
      </c>
      <c r="C515" s="33" t="s">
        <v>22</v>
      </c>
      <c r="D515" s="90" t="s">
        <v>227</v>
      </c>
      <c r="E515" s="33" t="s">
        <v>228</v>
      </c>
      <c r="F515" s="33" t="s">
        <v>141</v>
      </c>
      <c r="G515" s="17" t="s">
        <v>93</v>
      </c>
      <c r="H515" s="33" t="s">
        <v>33</v>
      </c>
      <c r="I515" s="76">
        <v>2024</v>
      </c>
      <c r="J515" s="31">
        <v>2</v>
      </c>
      <c r="K515" s="42">
        <v>45589</v>
      </c>
      <c r="L515" s="80"/>
      <c r="M515" s="117">
        <v>3.8399999999999997E-2</v>
      </c>
      <c r="N515" s="117">
        <v>4.7600000000000003E-2</v>
      </c>
      <c r="O515" s="117">
        <f t="shared" si="238"/>
        <v>9.2000000000000068E-3</v>
      </c>
      <c r="P515" s="117">
        <f t="shared" si="239"/>
        <v>0</v>
      </c>
      <c r="Q515" s="125">
        <v>1</v>
      </c>
      <c r="R515" s="117">
        <f t="shared" si="214"/>
        <v>3.8399999999999997E-2</v>
      </c>
      <c r="S515" s="85">
        <v>0</v>
      </c>
      <c r="T515" s="85">
        <f t="shared" si="237"/>
        <v>285720</v>
      </c>
      <c r="U515" s="161">
        <v>11000</v>
      </c>
      <c r="V515" s="162">
        <f t="shared" si="240"/>
        <v>8371.3759999999984</v>
      </c>
      <c r="W515" s="33" t="s">
        <v>226</v>
      </c>
      <c r="X515" s="33"/>
      <c r="Y515" s="88">
        <v>0.315</v>
      </c>
      <c r="Z515" s="88" t="s">
        <v>193</v>
      </c>
      <c r="AA515" s="139"/>
      <c r="AB515" s="208"/>
      <c r="AC515" s="112">
        <f t="shared" si="241"/>
        <v>0</v>
      </c>
      <c r="AD515" s="33"/>
      <c r="AE515" s="85">
        <f t="shared" si="242"/>
        <v>0</v>
      </c>
      <c r="AF515" s="102"/>
    </row>
    <row r="516" spans="2:32" s="60" customFormat="1" hidden="1">
      <c r="B516" s="25" t="s">
        <v>93</v>
      </c>
      <c r="C516" s="33" t="s">
        <v>22</v>
      </c>
      <c r="D516" s="90" t="s">
        <v>227</v>
      </c>
      <c r="E516" s="33" t="s">
        <v>228</v>
      </c>
      <c r="F516" s="33" t="s">
        <v>141</v>
      </c>
      <c r="G516" s="17" t="s">
        <v>93</v>
      </c>
      <c r="H516" s="33" t="s">
        <v>33</v>
      </c>
      <c r="I516" s="76">
        <v>2024</v>
      </c>
      <c r="J516" s="31">
        <v>1</v>
      </c>
      <c r="K516" s="42">
        <v>45589</v>
      </c>
      <c r="L516" s="80"/>
      <c r="M516" s="117">
        <v>3.8399999999999997E-2</v>
      </c>
      <c r="N516" s="117">
        <v>4.7600000000000003E-2</v>
      </c>
      <c r="O516" s="117">
        <f t="shared" si="238"/>
        <v>9.2000000000000068E-3</v>
      </c>
      <c r="P516" s="117">
        <f t="shared" si="239"/>
        <v>0</v>
      </c>
      <c r="Q516" s="125">
        <v>1</v>
      </c>
      <c r="R516" s="117">
        <f t="shared" si="214"/>
        <v>3.8399999999999997E-2</v>
      </c>
      <c r="S516" s="85">
        <v>285720</v>
      </c>
      <c r="T516" s="85">
        <v>285720</v>
      </c>
      <c r="U516" s="161">
        <v>11000</v>
      </c>
      <c r="V516" s="162">
        <f t="shared" si="240"/>
        <v>8371.3759999999984</v>
      </c>
      <c r="W516" s="33" t="s">
        <v>226</v>
      </c>
      <c r="X516" s="33"/>
      <c r="Y516" s="88">
        <v>0.315</v>
      </c>
      <c r="Z516" s="88" t="s">
        <v>193</v>
      </c>
      <c r="AA516" s="139"/>
      <c r="AB516" s="208"/>
      <c r="AC516" s="112">
        <f t="shared" si="241"/>
        <v>13600.272000000001</v>
      </c>
      <c r="AD516" s="33"/>
      <c r="AE516" s="85">
        <f t="shared" si="242"/>
        <v>90.001800000000003</v>
      </c>
      <c r="AF516" s="102"/>
    </row>
    <row r="517" spans="2:32" s="60" customFormat="1" hidden="1">
      <c r="B517" s="25" t="s">
        <v>93</v>
      </c>
      <c r="C517" s="33" t="s">
        <v>22</v>
      </c>
      <c r="D517" s="90" t="s">
        <v>229</v>
      </c>
      <c r="E517" s="33" t="s">
        <v>230</v>
      </c>
      <c r="F517" s="33" t="s">
        <v>141</v>
      </c>
      <c r="G517" s="17" t="s">
        <v>93</v>
      </c>
      <c r="H517" s="33" t="s">
        <v>33</v>
      </c>
      <c r="I517" s="76">
        <v>2025</v>
      </c>
      <c r="J517" s="31">
        <v>2</v>
      </c>
      <c r="K517" s="42"/>
      <c r="L517" s="80"/>
      <c r="M517" s="117">
        <v>5.0500000000000003E-2</v>
      </c>
      <c r="N517" s="117">
        <v>6.1800000000000001E-2</v>
      </c>
      <c r="O517" s="117">
        <f>N517-M517</f>
        <v>1.1299999999999998E-2</v>
      </c>
      <c r="P517" s="117">
        <f>L517*O517</f>
        <v>0</v>
      </c>
      <c r="Q517" s="125">
        <v>1</v>
      </c>
      <c r="R517" s="117">
        <f>Q517*M517</f>
        <v>5.0500000000000003E-2</v>
      </c>
      <c r="S517" s="85">
        <v>0</v>
      </c>
      <c r="T517" s="85">
        <f>S517+T518</f>
        <v>637820</v>
      </c>
      <c r="U517" s="161">
        <v>13500</v>
      </c>
      <c r="V517" s="162">
        <f>U517-T517*O517</f>
        <v>6292.6340000000018</v>
      </c>
      <c r="W517" s="33" t="s">
        <v>226</v>
      </c>
      <c r="X517" s="33"/>
      <c r="Y517" s="88">
        <v>0.315</v>
      </c>
      <c r="Z517" s="88" t="s">
        <v>193</v>
      </c>
      <c r="AA517" s="139"/>
      <c r="AB517" s="208"/>
      <c r="AC517" s="112">
        <f>N517*S517</f>
        <v>0</v>
      </c>
      <c r="AD517" s="33"/>
      <c r="AE517" s="85">
        <f>S517*Y517/1000</f>
        <v>0</v>
      </c>
      <c r="AF517" s="102"/>
    </row>
    <row r="518" spans="2:32" s="60" customFormat="1" hidden="1">
      <c r="B518" s="25" t="s">
        <v>93</v>
      </c>
      <c r="C518" s="33" t="s">
        <v>22</v>
      </c>
      <c r="D518" s="90" t="s">
        <v>229</v>
      </c>
      <c r="E518" s="33" t="s">
        <v>230</v>
      </c>
      <c r="F518" s="33" t="s">
        <v>141</v>
      </c>
      <c r="G518" s="17" t="s">
        <v>93</v>
      </c>
      <c r="H518" s="33" t="s">
        <v>33</v>
      </c>
      <c r="I518" s="76">
        <v>2025</v>
      </c>
      <c r="J518" s="31">
        <v>1</v>
      </c>
      <c r="K518" s="42"/>
      <c r="L518" s="80"/>
      <c r="M518" s="117">
        <v>5.0500000000000003E-2</v>
      </c>
      <c r="N518" s="117">
        <v>6.1800000000000001E-2</v>
      </c>
      <c r="O518" s="117">
        <f>N518-M518</f>
        <v>1.1299999999999998E-2</v>
      </c>
      <c r="P518" s="117">
        <f>L518*O518</f>
        <v>0</v>
      </c>
      <c r="Q518" s="125">
        <v>1</v>
      </c>
      <c r="R518" s="117">
        <f>Q518*M518</f>
        <v>5.0500000000000003E-2</v>
      </c>
      <c r="S518" s="85">
        <v>0</v>
      </c>
      <c r="T518" s="85">
        <f>S518+T519</f>
        <v>637820</v>
      </c>
      <c r="U518" s="161">
        <v>13500</v>
      </c>
      <c r="V518" s="162">
        <f>U518-T518*O518</f>
        <v>6292.6340000000018</v>
      </c>
      <c r="W518" s="33" t="s">
        <v>226</v>
      </c>
      <c r="X518" s="33"/>
      <c r="Y518" s="88">
        <v>0.315</v>
      </c>
      <c r="Z518" s="88" t="s">
        <v>193</v>
      </c>
      <c r="AA518" s="139"/>
      <c r="AB518" s="208"/>
      <c r="AC518" s="112">
        <f>N518*S518</f>
        <v>0</v>
      </c>
      <c r="AD518" s="33"/>
      <c r="AE518" s="85">
        <f>S518*Y518/1000</f>
        <v>0</v>
      </c>
      <c r="AF518" s="102"/>
    </row>
    <row r="519" spans="2:32" s="60" customFormat="1" hidden="1">
      <c r="B519" s="25" t="s">
        <v>93</v>
      </c>
      <c r="C519" s="33" t="s">
        <v>22</v>
      </c>
      <c r="D519" s="90" t="s">
        <v>229</v>
      </c>
      <c r="E519" s="33" t="s">
        <v>230</v>
      </c>
      <c r="F519" s="33" t="s">
        <v>141</v>
      </c>
      <c r="G519" s="17" t="s">
        <v>93</v>
      </c>
      <c r="H519" s="33" t="s">
        <v>33</v>
      </c>
      <c r="I519" s="76">
        <v>2024</v>
      </c>
      <c r="J519" s="31">
        <v>12</v>
      </c>
      <c r="K519" s="42">
        <v>45666</v>
      </c>
      <c r="L519" s="80"/>
      <c r="M519" s="117">
        <v>5.0500000000000003E-2</v>
      </c>
      <c r="N519" s="117">
        <v>6.1800000000000001E-2</v>
      </c>
      <c r="O519" s="117">
        <f t="shared" si="238"/>
        <v>1.1299999999999998E-2</v>
      </c>
      <c r="P519" s="117">
        <f t="shared" si="239"/>
        <v>0</v>
      </c>
      <c r="Q519" s="125">
        <v>1</v>
      </c>
      <c r="R519" s="117">
        <f t="shared" ref="R519" si="243">Q519*M519</f>
        <v>5.0500000000000003E-2</v>
      </c>
      <c r="S519" s="85">
        <v>0</v>
      </c>
      <c r="T519" s="85">
        <f t="shared" ref="T519:T529" si="244">S519+T520</f>
        <v>637820</v>
      </c>
      <c r="U519" s="161">
        <v>13500</v>
      </c>
      <c r="V519" s="162">
        <f t="shared" ref="V519:V520" si="245">U519-T519*O519</f>
        <v>6292.6340000000018</v>
      </c>
      <c r="W519" s="33" t="s">
        <v>226</v>
      </c>
      <c r="X519" s="33"/>
      <c r="Y519" s="88">
        <v>0.315</v>
      </c>
      <c r="Z519" s="88" t="s">
        <v>193</v>
      </c>
      <c r="AA519" s="139"/>
      <c r="AB519" s="208"/>
      <c r="AC519" s="112">
        <f t="shared" si="241"/>
        <v>0</v>
      </c>
      <c r="AD519" s="33"/>
      <c r="AE519" s="85">
        <f t="shared" ref="AE519:AE520" si="246">S519*Y519/1000</f>
        <v>0</v>
      </c>
      <c r="AF519" s="102"/>
    </row>
    <row r="520" spans="2:32" s="60" customFormat="1" hidden="1">
      <c r="B520" s="25" t="s">
        <v>93</v>
      </c>
      <c r="C520" s="33" t="s">
        <v>22</v>
      </c>
      <c r="D520" s="90" t="s">
        <v>229</v>
      </c>
      <c r="E520" s="33" t="s">
        <v>230</v>
      </c>
      <c r="F520" s="33" t="s">
        <v>141</v>
      </c>
      <c r="G520" s="17" t="s">
        <v>93</v>
      </c>
      <c r="H520" s="33" t="s">
        <v>33</v>
      </c>
      <c r="I520" s="76">
        <v>2024</v>
      </c>
      <c r="J520" s="31">
        <v>11</v>
      </c>
      <c r="K520" s="42">
        <v>45636</v>
      </c>
      <c r="L520" s="80"/>
      <c r="M520" s="117">
        <v>5.0500000000000003E-2</v>
      </c>
      <c r="N520" s="117">
        <v>6.1800000000000001E-2</v>
      </c>
      <c r="O520" s="117">
        <f t="shared" ref="O520" si="247">N520-M520</f>
        <v>1.1299999999999998E-2</v>
      </c>
      <c r="P520" s="117">
        <f t="shared" ref="P520" si="248">L520*O520</f>
        <v>0</v>
      </c>
      <c r="Q520" s="125">
        <v>1</v>
      </c>
      <c r="R520" s="117">
        <f t="shared" si="214"/>
        <v>5.0500000000000003E-2</v>
      </c>
      <c r="S520" s="85">
        <v>0</v>
      </c>
      <c r="T520" s="85">
        <f t="shared" si="244"/>
        <v>637820</v>
      </c>
      <c r="U520" s="161">
        <v>13500</v>
      </c>
      <c r="V520" s="162">
        <f t="shared" si="245"/>
        <v>6292.6340000000018</v>
      </c>
      <c r="W520" s="33" t="s">
        <v>226</v>
      </c>
      <c r="X520" s="33"/>
      <c r="Y520" s="88">
        <v>0.315</v>
      </c>
      <c r="Z520" s="88" t="s">
        <v>193</v>
      </c>
      <c r="AA520" s="139"/>
      <c r="AB520" s="208"/>
      <c r="AC520" s="112">
        <f t="shared" si="241"/>
        <v>0</v>
      </c>
      <c r="AD520" s="33"/>
      <c r="AE520" s="85">
        <f t="shared" si="246"/>
        <v>0</v>
      </c>
      <c r="AF520" s="102"/>
    </row>
    <row r="521" spans="2:32" s="60" customFormat="1" hidden="1">
      <c r="B521" s="25" t="s">
        <v>93</v>
      </c>
      <c r="C521" s="33" t="s">
        <v>22</v>
      </c>
      <c r="D521" s="90" t="s">
        <v>229</v>
      </c>
      <c r="E521" s="33" t="s">
        <v>230</v>
      </c>
      <c r="F521" s="33" t="s">
        <v>141</v>
      </c>
      <c r="G521" s="17" t="s">
        <v>93</v>
      </c>
      <c r="H521" s="33" t="s">
        <v>33</v>
      </c>
      <c r="I521" s="76">
        <v>2024</v>
      </c>
      <c r="J521" s="31">
        <v>10</v>
      </c>
      <c r="K521" s="42">
        <v>45605</v>
      </c>
      <c r="L521" s="80"/>
      <c r="M521" s="117">
        <v>5.0500000000000003E-2</v>
      </c>
      <c r="N521" s="117">
        <v>6.1800000000000001E-2</v>
      </c>
      <c r="O521" s="117">
        <f t="shared" si="238"/>
        <v>1.1299999999999998E-2</v>
      </c>
      <c r="P521" s="117">
        <f t="shared" si="239"/>
        <v>0</v>
      </c>
      <c r="Q521" s="125">
        <v>1</v>
      </c>
      <c r="R521" s="117">
        <f t="shared" si="214"/>
        <v>5.0500000000000003E-2</v>
      </c>
      <c r="S521" s="85">
        <v>0</v>
      </c>
      <c r="T521" s="85">
        <f t="shared" si="244"/>
        <v>637820</v>
      </c>
      <c r="U521" s="161">
        <v>13500</v>
      </c>
      <c r="V521" s="162">
        <f t="shared" si="240"/>
        <v>6292.6340000000018</v>
      </c>
      <c r="W521" s="33" t="s">
        <v>226</v>
      </c>
      <c r="X521" s="33"/>
      <c r="Y521" s="88">
        <v>0.315</v>
      </c>
      <c r="Z521" s="88" t="s">
        <v>193</v>
      </c>
      <c r="AA521" s="139"/>
      <c r="AB521" s="208"/>
      <c r="AC521" s="112">
        <f t="shared" si="241"/>
        <v>0</v>
      </c>
      <c r="AD521" s="33"/>
      <c r="AE521" s="85">
        <f t="shared" si="242"/>
        <v>0</v>
      </c>
      <c r="AF521" s="102"/>
    </row>
    <row r="522" spans="2:32" s="60" customFormat="1" hidden="1">
      <c r="B522" s="25" t="s">
        <v>93</v>
      </c>
      <c r="C522" s="33" t="s">
        <v>22</v>
      </c>
      <c r="D522" s="90" t="s">
        <v>229</v>
      </c>
      <c r="E522" s="33" t="s">
        <v>230</v>
      </c>
      <c r="F522" s="33" t="s">
        <v>141</v>
      </c>
      <c r="G522" s="17" t="s">
        <v>93</v>
      </c>
      <c r="H522" s="33" t="s">
        <v>33</v>
      </c>
      <c r="I522" s="76">
        <v>2024</v>
      </c>
      <c r="J522" s="31">
        <v>9</v>
      </c>
      <c r="K522" s="42">
        <v>45589</v>
      </c>
      <c r="L522" s="80"/>
      <c r="M522" s="117">
        <v>5.0500000000000003E-2</v>
      </c>
      <c r="N522" s="117">
        <v>6.1800000000000001E-2</v>
      </c>
      <c r="O522" s="117">
        <f t="shared" si="238"/>
        <v>1.1299999999999998E-2</v>
      </c>
      <c r="P522" s="117">
        <f t="shared" si="239"/>
        <v>0</v>
      </c>
      <c r="Q522" s="125">
        <v>1</v>
      </c>
      <c r="R522" s="117">
        <f t="shared" si="214"/>
        <v>5.0500000000000003E-2</v>
      </c>
      <c r="S522" s="85">
        <v>0</v>
      </c>
      <c r="T522" s="85">
        <f t="shared" si="244"/>
        <v>637820</v>
      </c>
      <c r="U522" s="161">
        <v>13500</v>
      </c>
      <c r="V522" s="162">
        <f t="shared" si="240"/>
        <v>6292.6340000000018</v>
      </c>
      <c r="W522" s="33" t="s">
        <v>226</v>
      </c>
      <c r="X522" s="33"/>
      <c r="Y522" s="88">
        <v>0.33</v>
      </c>
      <c r="Z522" s="88" t="s">
        <v>193</v>
      </c>
      <c r="AA522" s="139"/>
      <c r="AB522" s="208"/>
      <c r="AC522" s="112">
        <f t="shared" si="241"/>
        <v>0</v>
      </c>
      <c r="AD522" s="33"/>
      <c r="AE522" s="85">
        <f t="shared" si="242"/>
        <v>0</v>
      </c>
      <c r="AF522" s="102"/>
    </row>
    <row r="523" spans="2:32" s="60" customFormat="1" hidden="1">
      <c r="B523" s="25" t="s">
        <v>93</v>
      </c>
      <c r="C523" s="33" t="s">
        <v>22</v>
      </c>
      <c r="D523" s="90" t="s">
        <v>229</v>
      </c>
      <c r="E523" s="33" t="s">
        <v>230</v>
      </c>
      <c r="F523" s="33" t="s">
        <v>141</v>
      </c>
      <c r="G523" s="17" t="s">
        <v>93</v>
      </c>
      <c r="H523" s="33" t="s">
        <v>33</v>
      </c>
      <c r="I523" s="76">
        <v>2024</v>
      </c>
      <c r="J523" s="31">
        <v>8</v>
      </c>
      <c r="K523" s="42">
        <v>45589</v>
      </c>
      <c r="L523" s="80"/>
      <c r="M523" s="117">
        <v>5.0500000000000003E-2</v>
      </c>
      <c r="N523" s="117">
        <v>6.1800000000000001E-2</v>
      </c>
      <c r="O523" s="117">
        <f t="shared" si="238"/>
        <v>1.1299999999999998E-2</v>
      </c>
      <c r="P523" s="117">
        <f t="shared" si="239"/>
        <v>0</v>
      </c>
      <c r="Q523" s="125">
        <v>1</v>
      </c>
      <c r="R523" s="117">
        <f t="shared" si="214"/>
        <v>5.0500000000000003E-2</v>
      </c>
      <c r="S523" s="85">
        <v>0</v>
      </c>
      <c r="T523" s="85">
        <f t="shared" si="244"/>
        <v>637820</v>
      </c>
      <c r="U523" s="161">
        <v>13500</v>
      </c>
      <c r="V523" s="162">
        <f t="shared" si="240"/>
        <v>6292.6340000000018</v>
      </c>
      <c r="W523" s="33" t="s">
        <v>226</v>
      </c>
      <c r="X523" s="33"/>
      <c r="Y523" s="88">
        <v>0.33</v>
      </c>
      <c r="Z523" s="88" t="s">
        <v>193</v>
      </c>
      <c r="AA523" s="139"/>
      <c r="AB523" s="208"/>
      <c r="AC523" s="112">
        <f t="shared" si="241"/>
        <v>0</v>
      </c>
      <c r="AD523" s="33"/>
      <c r="AE523" s="85">
        <f t="shared" si="242"/>
        <v>0</v>
      </c>
      <c r="AF523" s="102"/>
    </row>
    <row r="524" spans="2:32" s="60" customFormat="1" hidden="1">
      <c r="B524" s="25" t="s">
        <v>93</v>
      </c>
      <c r="C524" s="33" t="s">
        <v>22</v>
      </c>
      <c r="D524" s="90" t="s">
        <v>229</v>
      </c>
      <c r="E524" s="33" t="s">
        <v>230</v>
      </c>
      <c r="F524" s="33" t="s">
        <v>141</v>
      </c>
      <c r="G524" s="17" t="s">
        <v>93</v>
      </c>
      <c r="H524" s="33" t="s">
        <v>33</v>
      </c>
      <c r="I524" s="76">
        <v>2024</v>
      </c>
      <c r="J524" s="31">
        <v>7</v>
      </c>
      <c r="K524" s="42">
        <v>45589</v>
      </c>
      <c r="L524" s="80"/>
      <c r="M524" s="117">
        <v>5.0500000000000003E-2</v>
      </c>
      <c r="N524" s="117">
        <v>6.1800000000000001E-2</v>
      </c>
      <c r="O524" s="117">
        <f t="shared" si="238"/>
        <v>1.1299999999999998E-2</v>
      </c>
      <c r="P524" s="117">
        <f t="shared" si="239"/>
        <v>0</v>
      </c>
      <c r="Q524" s="125">
        <v>1</v>
      </c>
      <c r="R524" s="117">
        <f t="shared" si="214"/>
        <v>5.0500000000000003E-2</v>
      </c>
      <c r="S524" s="85">
        <v>40000</v>
      </c>
      <c r="T524" s="85">
        <f t="shared" si="244"/>
        <v>637820</v>
      </c>
      <c r="U524" s="161">
        <v>13500</v>
      </c>
      <c r="V524" s="162">
        <f t="shared" si="240"/>
        <v>6292.6340000000018</v>
      </c>
      <c r="W524" s="33" t="s">
        <v>226</v>
      </c>
      <c r="X524" s="33"/>
      <c r="Y524" s="88">
        <v>0.33</v>
      </c>
      <c r="Z524" s="88" t="s">
        <v>193</v>
      </c>
      <c r="AA524" s="139"/>
      <c r="AB524" s="208"/>
      <c r="AC524" s="112">
        <f t="shared" si="241"/>
        <v>2472</v>
      </c>
      <c r="AD524" s="33"/>
      <c r="AE524" s="85">
        <f t="shared" si="242"/>
        <v>13.2</v>
      </c>
      <c r="AF524" s="102"/>
    </row>
    <row r="525" spans="2:32" s="60" customFormat="1" hidden="1">
      <c r="B525" s="25" t="s">
        <v>93</v>
      </c>
      <c r="C525" s="33" t="s">
        <v>22</v>
      </c>
      <c r="D525" s="90" t="s">
        <v>229</v>
      </c>
      <c r="E525" s="33" t="s">
        <v>230</v>
      </c>
      <c r="F525" s="33" t="s">
        <v>141</v>
      </c>
      <c r="G525" s="17" t="s">
        <v>93</v>
      </c>
      <c r="H525" s="33" t="s">
        <v>33</v>
      </c>
      <c r="I525" s="76">
        <v>2024</v>
      </c>
      <c r="J525" s="31">
        <v>6</v>
      </c>
      <c r="K525" s="42">
        <v>45589</v>
      </c>
      <c r="L525" s="80"/>
      <c r="M525" s="117">
        <v>5.0500000000000003E-2</v>
      </c>
      <c r="N525" s="117">
        <v>6.1800000000000001E-2</v>
      </c>
      <c r="O525" s="117">
        <f t="shared" si="238"/>
        <v>1.1299999999999998E-2</v>
      </c>
      <c r="P525" s="117">
        <f t="shared" si="239"/>
        <v>0</v>
      </c>
      <c r="Q525" s="125">
        <v>1</v>
      </c>
      <c r="R525" s="117">
        <f t="shared" si="214"/>
        <v>5.0500000000000003E-2</v>
      </c>
      <c r="S525" s="85">
        <v>66000</v>
      </c>
      <c r="T525" s="85">
        <f t="shared" si="244"/>
        <v>597820</v>
      </c>
      <c r="U525" s="161">
        <v>13500</v>
      </c>
      <c r="V525" s="162">
        <f t="shared" si="240"/>
        <v>6744.6340000000018</v>
      </c>
      <c r="W525" s="33" t="s">
        <v>226</v>
      </c>
      <c r="X525" s="33"/>
      <c r="Y525" s="88">
        <v>0.33</v>
      </c>
      <c r="Z525" s="88" t="s">
        <v>193</v>
      </c>
      <c r="AA525" s="139"/>
      <c r="AB525" s="208"/>
      <c r="AC525" s="112">
        <f t="shared" si="241"/>
        <v>4078.8</v>
      </c>
      <c r="AD525" s="33"/>
      <c r="AE525" s="85">
        <f t="shared" si="242"/>
        <v>21.78</v>
      </c>
      <c r="AF525" s="102"/>
    </row>
    <row r="526" spans="2:32" s="60" customFormat="1" hidden="1">
      <c r="B526" s="25" t="s">
        <v>93</v>
      </c>
      <c r="C526" s="33" t="s">
        <v>22</v>
      </c>
      <c r="D526" s="90" t="s">
        <v>229</v>
      </c>
      <c r="E526" s="33" t="s">
        <v>230</v>
      </c>
      <c r="F526" s="33" t="s">
        <v>141</v>
      </c>
      <c r="G526" s="17" t="s">
        <v>93</v>
      </c>
      <c r="H526" s="33" t="s">
        <v>33</v>
      </c>
      <c r="I526" s="76">
        <v>2024</v>
      </c>
      <c r="J526" s="31">
        <v>5</v>
      </c>
      <c r="K526" s="42">
        <v>45589</v>
      </c>
      <c r="L526" s="80"/>
      <c r="M526" s="117">
        <v>5.0500000000000003E-2</v>
      </c>
      <c r="N526" s="117">
        <v>6.1800000000000001E-2</v>
      </c>
      <c r="O526" s="117">
        <f t="shared" si="238"/>
        <v>1.1299999999999998E-2</v>
      </c>
      <c r="P526" s="117">
        <f t="shared" si="239"/>
        <v>0</v>
      </c>
      <c r="Q526" s="125">
        <v>1</v>
      </c>
      <c r="R526" s="117">
        <f t="shared" si="214"/>
        <v>5.0500000000000003E-2</v>
      </c>
      <c r="S526" s="85">
        <v>230000</v>
      </c>
      <c r="T526" s="85">
        <f t="shared" si="244"/>
        <v>531820</v>
      </c>
      <c r="U526" s="161">
        <v>13500</v>
      </c>
      <c r="V526" s="162">
        <f t="shared" si="240"/>
        <v>7490.4340000000011</v>
      </c>
      <c r="W526" s="33" t="s">
        <v>226</v>
      </c>
      <c r="X526" s="33"/>
      <c r="Y526" s="88">
        <v>0.33</v>
      </c>
      <c r="Z526" s="88" t="s">
        <v>193</v>
      </c>
      <c r="AA526" s="139"/>
      <c r="AB526" s="208"/>
      <c r="AC526" s="112">
        <f t="shared" si="241"/>
        <v>14214</v>
      </c>
      <c r="AD526" s="33"/>
      <c r="AE526" s="85">
        <f t="shared" si="242"/>
        <v>75.900000000000006</v>
      </c>
      <c r="AF526" s="102"/>
    </row>
    <row r="527" spans="2:32" s="60" customFormat="1" hidden="1">
      <c r="B527" s="25" t="s">
        <v>93</v>
      </c>
      <c r="C527" s="33" t="s">
        <v>22</v>
      </c>
      <c r="D527" s="90" t="s">
        <v>229</v>
      </c>
      <c r="E527" s="33" t="s">
        <v>230</v>
      </c>
      <c r="F527" s="33" t="s">
        <v>141</v>
      </c>
      <c r="G527" s="17" t="s">
        <v>93</v>
      </c>
      <c r="H527" s="33" t="s">
        <v>33</v>
      </c>
      <c r="I527" s="76">
        <v>2024</v>
      </c>
      <c r="J527" s="31">
        <v>4</v>
      </c>
      <c r="K527" s="42">
        <v>45589</v>
      </c>
      <c r="L527" s="80"/>
      <c r="M527" s="117">
        <v>5.0500000000000003E-2</v>
      </c>
      <c r="N527" s="117">
        <v>6.1800000000000001E-2</v>
      </c>
      <c r="O527" s="117">
        <f t="shared" si="238"/>
        <v>1.1299999999999998E-2</v>
      </c>
      <c r="P527" s="117">
        <f t="shared" si="239"/>
        <v>0</v>
      </c>
      <c r="Q527" s="125">
        <v>1</v>
      </c>
      <c r="R527" s="117">
        <f t="shared" si="214"/>
        <v>5.0500000000000003E-2</v>
      </c>
      <c r="S527" s="85">
        <v>0</v>
      </c>
      <c r="T527" s="85">
        <f t="shared" si="244"/>
        <v>301820</v>
      </c>
      <c r="U527" s="161">
        <v>13500</v>
      </c>
      <c r="V527" s="162">
        <f t="shared" si="240"/>
        <v>10089.434000000001</v>
      </c>
      <c r="W527" s="33" t="s">
        <v>226</v>
      </c>
      <c r="X527" s="33"/>
      <c r="Y527" s="88">
        <v>0.33</v>
      </c>
      <c r="Z527" s="88" t="s">
        <v>193</v>
      </c>
      <c r="AA527" s="139"/>
      <c r="AB527" s="208"/>
      <c r="AC527" s="112">
        <f t="shared" si="241"/>
        <v>0</v>
      </c>
      <c r="AD527" s="33"/>
      <c r="AE527" s="85">
        <f t="shared" si="242"/>
        <v>0</v>
      </c>
      <c r="AF527" s="102"/>
    </row>
    <row r="528" spans="2:32" s="60" customFormat="1" hidden="1">
      <c r="B528" s="25" t="s">
        <v>93</v>
      </c>
      <c r="C528" s="33" t="s">
        <v>22</v>
      </c>
      <c r="D528" s="90" t="s">
        <v>229</v>
      </c>
      <c r="E528" s="33" t="s">
        <v>230</v>
      </c>
      <c r="F528" s="33" t="s">
        <v>141</v>
      </c>
      <c r="G528" s="17" t="s">
        <v>93</v>
      </c>
      <c r="H528" s="33" t="s">
        <v>33</v>
      </c>
      <c r="I528" s="76">
        <v>2024</v>
      </c>
      <c r="J528" s="31">
        <v>3</v>
      </c>
      <c r="K528" s="42">
        <v>45589</v>
      </c>
      <c r="L528" s="80"/>
      <c r="M528" s="117">
        <v>5.0500000000000003E-2</v>
      </c>
      <c r="N528" s="117">
        <v>6.1800000000000001E-2</v>
      </c>
      <c r="O528" s="117">
        <f t="shared" si="238"/>
        <v>1.1299999999999998E-2</v>
      </c>
      <c r="P528" s="117">
        <f t="shared" si="239"/>
        <v>0</v>
      </c>
      <c r="Q528" s="125">
        <v>1</v>
      </c>
      <c r="R528" s="117">
        <f t="shared" si="214"/>
        <v>5.0500000000000003E-2</v>
      </c>
      <c r="S528" s="85">
        <v>16100</v>
      </c>
      <c r="T528" s="85">
        <f t="shared" si="244"/>
        <v>301820</v>
      </c>
      <c r="U528" s="161">
        <v>13500</v>
      </c>
      <c r="V528" s="162">
        <f t="shared" si="240"/>
        <v>10089.434000000001</v>
      </c>
      <c r="W528" s="33" t="s">
        <v>226</v>
      </c>
      <c r="X528" s="33"/>
      <c r="Y528" s="88">
        <v>0.33</v>
      </c>
      <c r="Z528" s="88" t="s">
        <v>193</v>
      </c>
      <c r="AA528" s="139"/>
      <c r="AB528" s="208"/>
      <c r="AC528" s="112">
        <f t="shared" si="241"/>
        <v>994.98</v>
      </c>
      <c r="AD528" s="33"/>
      <c r="AE528" s="85">
        <f t="shared" si="242"/>
        <v>5.3129999999999997</v>
      </c>
      <c r="AF528" s="102"/>
    </row>
    <row r="529" spans="2:32" s="60" customFormat="1" hidden="1">
      <c r="B529" s="25" t="s">
        <v>93</v>
      </c>
      <c r="C529" s="33" t="s">
        <v>22</v>
      </c>
      <c r="D529" s="90" t="s">
        <v>229</v>
      </c>
      <c r="E529" s="33" t="s">
        <v>230</v>
      </c>
      <c r="F529" s="33" t="s">
        <v>141</v>
      </c>
      <c r="G529" s="17" t="s">
        <v>93</v>
      </c>
      <c r="H529" s="33" t="s">
        <v>33</v>
      </c>
      <c r="I529" s="76">
        <v>2024</v>
      </c>
      <c r="J529" s="31">
        <v>2</v>
      </c>
      <c r="K529" s="42">
        <v>45589</v>
      </c>
      <c r="L529" s="80"/>
      <c r="M529" s="117">
        <v>5.0500000000000003E-2</v>
      </c>
      <c r="N529" s="117">
        <v>6.1800000000000001E-2</v>
      </c>
      <c r="O529" s="117">
        <f t="shared" si="238"/>
        <v>1.1299999999999998E-2</v>
      </c>
      <c r="P529" s="117">
        <f t="shared" si="239"/>
        <v>0</v>
      </c>
      <c r="Q529" s="125">
        <v>1</v>
      </c>
      <c r="R529" s="117">
        <f t="shared" si="214"/>
        <v>5.0500000000000003E-2</v>
      </c>
      <c r="S529" s="85">
        <v>0</v>
      </c>
      <c r="T529" s="85">
        <f t="shared" si="244"/>
        <v>285720</v>
      </c>
      <c r="U529" s="161">
        <v>13500</v>
      </c>
      <c r="V529" s="162">
        <f t="shared" si="240"/>
        <v>10271.364000000001</v>
      </c>
      <c r="W529" s="33" t="s">
        <v>226</v>
      </c>
      <c r="X529" s="33"/>
      <c r="Y529" s="88">
        <v>0.33</v>
      </c>
      <c r="Z529" s="88" t="s">
        <v>193</v>
      </c>
      <c r="AA529" s="139"/>
      <c r="AB529" s="208"/>
      <c r="AC529" s="112">
        <f t="shared" si="241"/>
        <v>0</v>
      </c>
      <c r="AD529" s="33"/>
      <c r="AE529" s="85">
        <f t="shared" si="242"/>
        <v>0</v>
      </c>
      <c r="AF529" s="102"/>
    </row>
    <row r="530" spans="2:32" s="60" customFormat="1" hidden="1">
      <c r="B530" s="25" t="s">
        <v>93</v>
      </c>
      <c r="C530" s="33" t="s">
        <v>22</v>
      </c>
      <c r="D530" s="90" t="s">
        <v>229</v>
      </c>
      <c r="E530" s="33" t="s">
        <v>230</v>
      </c>
      <c r="F530" s="33" t="s">
        <v>141</v>
      </c>
      <c r="G530" s="17" t="s">
        <v>93</v>
      </c>
      <c r="H530" s="33" t="s">
        <v>33</v>
      </c>
      <c r="I530" s="76">
        <v>2024</v>
      </c>
      <c r="J530" s="31">
        <v>1</v>
      </c>
      <c r="K530" s="42">
        <v>45589</v>
      </c>
      <c r="L530" s="80"/>
      <c r="M530" s="117">
        <v>5.0500000000000003E-2</v>
      </c>
      <c r="N530" s="117">
        <v>6.1800000000000001E-2</v>
      </c>
      <c r="O530" s="117">
        <f t="shared" si="238"/>
        <v>1.1299999999999998E-2</v>
      </c>
      <c r="P530" s="117">
        <f t="shared" si="239"/>
        <v>0</v>
      </c>
      <c r="Q530" s="125">
        <v>1</v>
      </c>
      <c r="R530" s="117">
        <f t="shared" si="214"/>
        <v>5.0500000000000003E-2</v>
      </c>
      <c r="S530" s="85">
        <v>285720</v>
      </c>
      <c r="T530" s="85">
        <v>285720</v>
      </c>
      <c r="U530" s="161">
        <v>13500</v>
      </c>
      <c r="V530" s="162">
        <f t="shared" si="240"/>
        <v>10271.364000000001</v>
      </c>
      <c r="W530" s="33" t="s">
        <v>226</v>
      </c>
      <c r="X530" s="33"/>
      <c r="Y530" s="88">
        <v>0.33</v>
      </c>
      <c r="Z530" s="88" t="s">
        <v>193</v>
      </c>
      <c r="AA530" s="139"/>
      <c r="AB530" s="208"/>
      <c r="AC530" s="112">
        <f t="shared" si="241"/>
        <v>17657.495999999999</v>
      </c>
      <c r="AD530" s="33"/>
      <c r="AE530" s="85">
        <f t="shared" si="242"/>
        <v>94.287600000000012</v>
      </c>
      <c r="AF530" s="102"/>
    </row>
    <row r="531" spans="2:32" s="60" customFormat="1" hidden="1">
      <c r="B531" s="25" t="s">
        <v>93</v>
      </c>
      <c r="C531" s="33" t="s">
        <v>22</v>
      </c>
      <c r="D531" s="90" t="s">
        <v>231</v>
      </c>
      <c r="E531" s="33" t="s">
        <v>232</v>
      </c>
      <c r="F531" s="33" t="s">
        <v>141</v>
      </c>
      <c r="G531" s="17" t="s">
        <v>93</v>
      </c>
      <c r="H531" s="33" t="s">
        <v>33</v>
      </c>
      <c r="I531" s="76">
        <v>2025</v>
      </c>
      <c r="J531" s="31">
        <v>2</v>
      </c>
      <c r="K531" s="42"/>
      <c r="L531" s="80"/>
      <c r="M531" s="117">
        <v>2.1899999999999999E-2</v>
      </c>
      <c r="N531" s="117">
        <v>2.9399999999999999E-2</v>
      </c>
      <c r="O531" s="117">
        <f>N531-M531</f>
        <v>7.4999999999999997E-3</v>
      </c>
      <c r="P531" s="117">
        <f>L531*O531</f>
        <v>0</v>
      </c>
      <c r="Q531" s="149">
        <v>1</v>
      </c>
      <c r="R531" s="117">
        <f>Q531*M531</f>
        <v>2.1899999999999999E-2</v>
      </c>
      <c r="S531" s="85">
        <v>0</v>
      </c>
      <c r="T531" s="85">
        <f>S531+T532</f>
        <v>635420</v>
      </c>
      <c r="U531" s="161">
        <v>9000</v>
      </c>
      <c r="V531" s="162">
        <f>U531-T531*O531</f>
        <v>4234.3500000000004</v>
      </c>
      <c r="W531" s="33" t="s">
        <v>226</v>
      </c>
      <c r="X531" s="33"/>
      <c r="Y531" s="88">
        <v>0.12</v>
      </c>
      <c r="Z531" s="88" t="s">
        <v>193</v>
      </c>
      <c r="AA531" s="139"/>
      <c r="AB531" s="208"/>
      <c r="AC531" s="112"/>
      <c r="AD531" s="33"/>
      <c r="AE531" s="85"/>
      <c r="AF531" s="102"/>
    </row>
    <row r="532" spans="2:32" s="60" customFormat="1" hidden="1">
      <c r="B532" s="25" t="s">
        <v>93</v>
      </c>
      <c r="C532" s="33" t="s">
        <v>22</v>
      </c>
      <c r="D532" s="90" t="s">
        <v>231</v>
      </c>
      <c r="E532" s="33" t="s">
        <v>232</v>
      </c>
      <c r="F532" s="33" t="s">
        <v>141</v>
      </c>
      <c r="G532" s="17" t="s">
        <v>93</v>
      </c>
      <c r="H532" s="33" t="s">
        <v>33</v>
      </c>
      <c r="I532" s="76">
        <v>2025</v>
      </c>
      <c r="J532" s="31">
        <v>1</v>
      </c>
      <c r="K532" s="42"/>
      <c r="L532" s="80"/>
      <c r="M532" s="117">
        <v>2.1899999999999999E-2</v>
      </c>
      <c r="N532" s="117">
        <v>2.9399999999999999E-2</v>
      </c>
      <c r="O532" s="117">
        <f>N532-M532</f>
        <v>7.4999999999999997E-3</v>
      </c>
      <c r="P532" s="117">
        <f>L532*O532</f>
        <v>0</v>
      </c>
      <c r="Q532" s="125">
        <v>1</v>
      </c>
      <c r="R532" s="117">
        <f>Q532*M532</f>
        <v>2.1899999999999999E-2</v>
      </c>
      <c r="S532" s="85">
        <v>0</v>
      </c>
      <c r="T532" s="85">
        <f>S532+T533</f>
        <v>635420</v>
      </c>
      <c r="U532" s="161">
        <v>9000</v>
      </c>
      <c r="V532" s="162">
        <f>U532-T532*O532</f>
        <v>4234.3500000000004</v>
      </c>
      <c r="W532" s="33" t="s">
        <v>226</v>
      </c>
      <c r="X532" s="33"/>
      <c r="Y532" s="88">
        <v>0.12</v>
      </c>
      <c r="Z532" s="88" t="s">
        <v>193</v>
      </c>
      <c r="AA532" s="139"/>
      <c r="AB532" s="208"/>
      <c r="AC532" s="112"/>
      <c r="AD532" s="33"/>
      <c r="AE532" s="85"/>
      <c r="AF532" s="102"/>
    </row>
    <row r="533" spans="2:32" s="60" customFormat="1" hidden="1">
      <c r="B533" s="25" t="s">
        <v>93</v>
      </c>
      <c r="C533" s="33" t="s">
        <v>22</v>
      </c>
      <c r="D533" s="90" t="s">
        <v>231</v>
      </c>
      <c r="E533" s="33" t="s">
        <v>232</v>
      </c>
      <c r="F533" s="33" t="s">
        <v>141</v>
      </c>
      <c r="G533" s="17" t="s">
        <v>93</v>
      </c>
      <c r="H533" s="33" t="s">
        <v>33</v>
      </c>
      <c r="I533" s="76">
        <v>2024</v>
      </c>
      <c r="J533" s="31">
        <v>12</v>
      </c>
      <c r="K533" s="42">
        <v>45605</v>
      </c>
      <c r="L533" s="80"/>
      <c r="M533" s="117">
        <v>2.1899999999999999E-2</v>
      </c>
      <c r="N533" s="117">
        <v>2.9399999999999999E-2</v>
      </c>
      <c r="O533" s="117">
        <f t="shared" si="238"/>
        <v>7.4999999999999997E-3</v>
      </c>
      <c r="P533" s="117">
        <f t="shared" si="239"/>
        <v>0</v>
      </c>
      <c r="Q533" s="149">
        <v>1</v>
      </c>
      <c r="R533" s="117">
        <f>Q533*M533</f>
        <v>2.1899999999999999E-2</v>
      </c>
      <c r="S533" s="148">
        <v>0</v>
      </c>
      <c r="T533" s="85">
        <f t="shared" ref="T533:T543" si="249">S533+T534</f>
        <v>635420</v>
      </c>
      <c r="U533" s="161">
        <v>9000</v>
      </c>
      <c r="V533" s="162">
        <f t="shared" si="240"/>
        <v>4234.3500000000004</v>
      </c>
      <c r="W533" s="33" t="s">
        <v>226</v>
      </c>
      <c r="X533" s="33"/>
      <c r="Y533" s="88">
        <v>0.12</v>
      </c>
      <c r="Z533" s="88" t="s">
        <v>193</v>
      </c>
      <c r="AA533" s="139"/>
      <c r="AB533" s="208"/>
      <c r="AC533" s="112">
        <f t="shared" ref="AC533:AC534" si="250">N533*S533</f>
        <v>0</v>
      </c>
      <c r="AD533" s="33"/>
      <c r="AE533" s="85">
        <f t="shared" ref="AE533:AE534" si="251">S533*Y533/1000</f>
        <v>0</v>
      </c>
      <c r="AF533" s="102"/>
    </row>
    <row r="534" spans="2:32" s="60" customFormat="1" hidden="1">
      <c r="B534" s="25" t="s">
        <v>93</v>
      </c>
      <c r="C534" s="33" t="s">
        <v>22</v>
      </c>
      <c r="D534" s="90" t="s">
        <v>231</v>
      </c>
      <c r="E534" s="33" t="s">
        <v>232</v>
      </c>
      <c r="F534" s="33" t="s">
        <v>141</v>
      </c>
      <c r="G534" s="17" t="s">
        <v>93</v>
      </c>
      <c r="H534" s="33" t="s">
        <v>33</v>
      </c>
      <c r="I534" s="76">
        <v>2024</v>
      </c>
      <c r="J534" s="31">
        <v>11</v>
      </c>
      <c r="K534" s="42">
        <v>45636</v>
      </c>
      <c r="L534" s="80"/>
      <c r="M534" s="117">
        <v>2.1899999999999999E-2</v>
      </c>
      <c r="N534" s="117">
        <v>2.9399999999999999E-2</v>
      </c>
      <c r="O534" s="117">
        <f t="shared" ref="O534" si="252">N534-M534</f>
        <v>7.4999999999999997E-3</v>
      </c>
      <c r="P534" s="117">
        <f t="shared" ref="P534" si="253">L534*O534</f>
        <v>0</v>
      </c>
      <c r="Q534" s="125">
        <v>1</v>
      </c>
      <c r="R534" s="117">
        <f t="shared" si="214"/>
        <v>2.1899999999999999E-2</v>
      </c>
      <c r="S534" s="85">
        <v>0</v>
      </c>
      <c r="T534" s="85">
        <f t="shared" si="249"/>
        <v>635420</v>
      </c>
      <c r="U534" s="161">
        <v>9000</v>
      </c>
      <c r="V534" s="162">
        <f t="shared" si="240"/>
        <v>4234.3500000000004</v>
      </c>
      <c r="W534" s="33" t="s">
        <v>226</v>
      </c>
      <c r="X534" s="33"/>
      <c r="Y534" s="88">
        <v>0.12</v>
      </c>
      <c r="Z534" s="88" t="s">
        <v>193</v>
      </c>
      <c r="AA534" s="139"/>
      <c r="AB534" s="208"/>
      <c r="AC534" s="112">
        <f t="shared" si="250"/>
        <v>0</v>
      </c>
      <c r="AD534" s="33"/>
      <c r="AE534" s="85">
        <f t="shared" si="251"/>
        <v>0</v>
      </c>
      <c r="AF534" s="102"/>
    </row>
    <row r="535" spans="2:32" s="60" customFormat="1" hidden="1">
      <c r="B535" s="25" t="s">
        <v>93</v>
      </c>
      <c r="C535" s="33" t="s">
        <v>22</v>
      </c>
      <c r="D535" s="90" t="s">
        <v>231</v>
      </c>
      <c r="E535" s="33" t="s">
        <v>232</v>
      </c>
      <c r="F535" s="33" t="s">
        <v>141</v>
      </c>
      <c r="G535" s="17" t="s">
        <v>93</v>
      </c>
      <c r="H535" s="33" t="s">
        <v>33</v>
      </c>
      <c r="I535" s="76">
        <v>2024</v>
      </c>
      <c r="J535" s="31">
        <v>10</v>
      </c>
      <c r="K535" s="42">
        <v>45605</v>
      </c>
      <c r="L535" s="80"/>
      <c r="M535" s="117">
        <v>2.1899999999999999E-2</v>
      </c>
      <c r="N535" s="117">
        <v>2.9399999999999999E-2</v>
      </c>
      <c r="O535" s="117">
        <f t="shared" si="238"/>
        <v>7.4999999999999997E-3</v>
      </c>
      <c r="P535" s="117">
        <f t="shared" si="239"/>
        <v>0</v>
      </c>
      <c r="Q535" s="125">
        <v>1</v>
      </c>
      <c r="R535" s="117">
        <f t="shared" si="214"/>
        <v>2.1899999999999999E-2</v>
      </c>
      <c r="S535" s="85">
        <v>0</v>
      </c>
      <c r="T535" s="85">
        <f t="shared" si="249"/>
        <v>635420</v>
      </c>
      <c r="U535" s="161">
        <v>9000</v>
      </c>
      <c r="V535" s="162">
        <f t="shared" si="240"/>
        <v>4234.3500000000004</v>
      </c>
      <c r="W535" s="33" t="s">
        <v>226</v>
      </c>
      <c r="X535" s="33"/>
      <c r="Y535" s="88">
        <v>0.12</v>
      </c>
      <c r="Z535" s="88" t="s">
        <v>193</v>
      </c>
      <c r="AA535" s="139"/>
      <c r="AB535" s="208"/>
      <c r="AC535" s="112">
        <f t="shared" si="241"/>
        <v>0</v>
      </c>
      <c r="AD535" s="33"/>
      <c r="AE535" s="85">
        <f t="shared" si="242"/>
        <v>0</v>
      </c>
      <c r="AF535" s="102"/>
    </row>
    <row r="536" spans="2:32" s="60" customFormat="1" hidden="1">
      <c r="B536" s="25" t="s">
        <v>93</v>
      </c>
      <c r="C536" s="33" t="s">
        <v>22</v>
      </c>
      <c r="D536" s="90" t="s">
        <v>231</v>
      </c>
      <c r="E536" s="33" t="s">
        <v>232</v>
      </c>
      <c r="F536" s="33" t="s">
        <v>141</v>
      </c>
      <c r="G536" s="17" t="s">
        <v>93</v>
      </c>
      <c r="H536" s="33" t="s">
        <v>33</v>
      </c>
      <c r="I536" s="76">
        <v>2024</v>
      </c>
      <c r="J536" s="31">
        <v>9</v>
      </c>
      <c r="K536" s="42">
        <v>45589</v>
      </c>
      <c r="L536" s="80"/>
      <c r="M536" s="117">
        <v>2.1899999999999999E-2</v>
      </c>
      <c r="N536" s="117">
        <v>2.9399999999999999E-2</v>
      </c>
      <c r="O536" s="117">
        <f t="shared" si="238"/>
        <v>7.4999999999999997E-3</v>
      </c>
      <c r="P536" s="117">
        <f t="shared" si="239"/>
        <v>0</v>
      </c>
      <c r="Q536" s="125">
        <v>1</v>
      </c>
      <c r="R536" s="117">
        <f t="shared" si="214"/>
        <v>2.1899999999999999E-2</v>
      </c>
      <c r="S536" s="85">
        <v>0</v>
      </c>
      <c r="T536" s="85">
        <f t="shared" si="249"/>
        <v>635420</v>
      </c>
      <c r="U536" s="161">
        <v>9000</v>
      </c>
      <c r="V536" s="162">
        <f t="shared" si="240"/>
        <v>4234.3500000000004</v>
      </c>
      <c r="W536" s="33" t="s">
        <v>226</v>
      </c>
      <c r="X536" s="33"/>
      <c r="Y536" s="88">
        <v>0.12</v>
      </c>
      <c r="Z536" s="88" t="s">
        <v>193</v>
      </c>
      <c r="AA536" s="139"/>
      <c r="AB536" s="208"/>
      <c r="AC536" s="112">
        <f t="shared" si="241"/>
        <v>0</v>
      </c>
      <c r="AD536" s="33"/>
      <c r="AE536" s="85">
        <f t="shared" si="242"/>
        <v>0</v>
      </c>
      <c r="AF536" s="102"/>
    </row>
    <row r="537" spans="2:32" s="60" customFormat="1" hidden="1">
      <c r="B537" s="25" t="s">
        <v>93</v>
      </c>
      <c r="C537" s="33" t="s">
        <v>22</v>
      </c>
      <c r="D537" s="90" t="s">
        <v>231</v>
      </c>
      <c r="E537" s="33" t="s">
        <v>232</v>
      </c>
      <c r="F537" s="33" t="s">
        <v>141</v>
      </c>
      <c r="G537" s="17" t="s">
        <v>93</v>
      </c>
      <c r="H537" s="33" t="s">
        <v>33</v>
      </c>
      <c r="I537" s="76">
        <v>2024</v>
      </c>
      <c r="J537" s="31">
        <v>8</v>
      </c>
      <c r="K537" s="42">
        <v>45589</v>
      </c>
      <c r="L537" s="80"/>
      <c r="M537" s="117">
        <v>2.1899999999999999E-2</v>
      </c>
      <c r="N537" s="117">
        <v>2.9399999999999999E-2</v>
      </c>
      <c r="O537" s="117">
        <f t="shared" si="238"/>
        <v>7.4999999999999997E-3</v>
      </c>
      <c r="P537" s="117">
        <f t="shared" si="239"/>
        <v>0</v>
      </c>
      <c r="Q537" s="125">
        <v>1</v>
      </c>
      <c r="R537" s="117">
        <f t="shared" si="214"/>
        <v>2.1899999999999999E-2</v>
      </c>
      <c r="S537" s="85">
        <v>0</v>
      </c>
      <c r="T537" s="85">
        <f t="shared" si="249"/>
        <v>635420</v>
      </c>
      <c r="U537" s="161">
        <v>9000</v>
      </c>
      <c r="V537" s="162">
        <f t="shared" si="240"/>
        <v>4234.3500000000004</v>
      </c>
      <c r="W537" s="33" t="s">
        <v>226</v>
      </c>
      <c r="X537" s="33"/>
      <c r="Y537" s="88">
        <v>0.12</v>
      </c>
      <c r="Z537" s="88" t="s">
        <v>193</v>
      </c>
      <c r="AA537" s="139"/>
      <c r="AB537" s="208"/>
      <c r="AC537" s="112">
        <f t="shared" si="241"/>
        <v>0</v>
      </c>
      <c r="AD537" s="33"/>
      <c r="AE537" s="85">
        <f t="shared" si="242"/>
        <v>0</v>
      </c>
      <c r="AF537" s="102"/>
    </row>
    <row r="538" spans="2:32" s="60" customFormat="1" hidden="1">
      <c r="B538" s="25" t="s">
        <v>93</v>
      </c>
      <c r="C538" s="33" t="s">
        <v>22</v>
      </c>
      <c r="D538" s="90" t="s">
        <v>231</v>
      </c>
      <c r="E538" s="33" t="s">
        <v>232</v>
      </c>
      <c r="F538" s="33" t="s">
        <v>141</v>
      </c>
      <c r="G538" s="17" t="s">
        <v>93</v>
      </c>
      <c r="H538" s="33" t="s">
        <v>33</v>
      </c>
      <c r="I538" s="76">
        <v>2024</v>
      </c>
      <c r="J538" s="31">
        <v>7</v>
      </c>
      <c r="K538" s="42">
        <v>45589</v>
      </c>
      <c r="L538" s="80"/>
      <c r="M538" s="117">
        <v>2.1899999999999999E-2</v>
      </c>
      <c r="N538" s="117">
        <v>2.9399999999999999E-2</v>
      </c>
      <c r="O538" s="117">
        <f t="shared" si="238"/>
        <v>7.4999999999999997E-3</v>
      </c>
      <c r="P538" s="117">
        <f t="shared" si="239"/>
        <v>0</v>
      </c>
      <c r="Q538" s="125">
        <v>1</v>
      </c>
      <c r="R538" s="117">
        <f t="shared" si="214"/>
        <v>2.1899999999999999E-2</v>
      </c>
      <c r="S538" s="85">
        <v>40000</v>
      </c>
      <c r="T538" s="85">
        <f t="shared" si="249"/>
        <v>635420</v>
      </c>
      <c r="U538" s="161">
        <v>9000</v>
      </c>
      <c r="V538" s="162">
        <f t="shared" si="240"/>
        <v>4234.3500000000004</v>
      </c>
      <c r="W538" s="33" t="s">
        <v>226</v>
      </c>
      <c r="X538" s="33"/>
      <c r="Y538" s="88">
        <v>0.12</v>
      </c>
      <c r="Z538" s="88" t="s">
        <v>193</v>
      </c>
      <c r="AA538" s="139"/>
      <c r="AB538" s="208"/>
      <c r="AC538" s="112">
        <f t="shared" si="241"/>
        <v>1176</v>
      </c>
      <c r="AD538" s="33"/>
      <c r="AE538" s="85">
        <f t="shared" si="242"/>
        <v>4.8</v>
      </c>
      <c r="AF538" s="102"/>
    </row>
    <row r="539" spans="2:32" s="60" customFormat="1" hidden="1">
      <c r="B539" s="25" t="s">
        <v>93</v>
      </c>
      <c r="C539" s="33" t="s">
        <v>22</v>
      </c>
      <c r="D539" s="90" t="s">
        <v>231</v>
      </c>
      <c r="E539" s="33" t="s">
        <v>232</v>
      </c>
      <c r="F539" s="33" t="s">
        <v>141</v>
      </c>
      <c r="G539" s="17" t="s">
        <v>93</v>
      </c>
      <c r="H539" s="33" t="s">
        <v>33</v>
      </c>
      <c r="I539" s="76">
        <v>2024</v>
      </c>
      <c r="J539" s="31">
        <v>6</v>
      </c>
      <c r="K539" s="42">
        <v>45589</v>
      </c>
      <c r="L539" s="80"/>
      <c r="M539" s="117">
        <v>2.1899999999999999E-2</v>
      </c>
      <c r="N539" s="117">
        <v>2.9399999999999999E-2</v>
      </c>
      <c r="O539" s="117">
        <f t="shared" si="238"/>
        <v>7.4999999999999997E-3</v>
      </c>
      <c r="P539" s="117">
        <f t="shared" si="239"/>
        <v>0</v>
      </c>
      <c r="Q539" s="125">
        <v>1</v>
      </c>
      <c r="R539" s="117">
        <f t="shared" ref="R539:R605" si="254">Q539*M539</f>
        <v>2.1899999999999999E-2</v>
      </c>
      <c r="S539" s="85">
        <v>66000</v>
      </c>
      <c r="T539" s="85">
        <f t="shared" si="249"/>
        <v>595420</v>
      </c>
      <c r="U539" s="161">
        <v>9000</v>
      </c>
      <c r="V539" s="162">
        <f t="shared" si="240"/>
        <v>4534.3500000000004</v>
      </c>
      <c r="W539" s="33" t="s">
        <v>226</v>
      </c>
      <c r="X539" s="33"/>
      <c r="Y539" s="88">
        <v>0.12</v>
      </c>
      <c r="Z539" s="88" t="s">
        <v>193</v>
      </c>
      <c r="AA539" s="139"/>
      <c r="AB539" s="208"/>
      <c r="AC539" s="112">
        <f t="shared" si="241"/>
        <v>1940.3999999999999</v>
      </c>
      <c r="AD539" s="33"/>
      <c r="AE539" s="85">
        <f t="shared" si="242"/>
        <v>7.92</v>
      </c>
      <c r="AF539" s="102"/>
    </row>
    <row r="540" spans="2:32" s="60" customFormat="1" hidden="1">
      <c r="B540" s="25" t="s">
        <v>93</v>
      </c>
      <c r="C540" s="33" t="s">
        <v>22</v>
      </c>
      <c r="D540" s="90" t="s">
        <v>231</v>
      </c>
      <c r="E540" s="33" t="s">
        <v>232</v>
      </c>
      <c r="F540" s="33" t="s">
        <v>141</v>
      </c>
      <c r="G540" s="17" t="s">
        <v>93</v>
      </c>
      <c r="H540" s="33" t="s">
        <v>33</v>
      </c>
      <c r="I540" s="76">
        <v>2024</v>
      </c>
      <c r="J540" s="31">
        <v>5</v>
      </c>
      <c r="K540" s="42">
        <v>45589</v>
      </c>
      <c r="L540" s="80"/>
      <c r="M540" s="117">
        <v>2.1899999999999999E-2</v>
      </c>
      <c r="N540" s="117">
        <v>2.9399999999999999E-2</v>
      </c>
      <c r="O540" s="117">
        <f t="shared" si="238"/>
        <v>7.4999999999999997E-3</v>
      </c>
      <c r="P540" s="117">
        <f t="shared" si="239"/>
        <v>0</v>
      </c>
      <c r="Q540" s="125">
        <v>1</v>
      </c>
      <c r="R540" s="117">
        <f t="shared" si="254"/>
        <v>2.1899999999999999E-2</v>
      </c>
      <c r="S540" s="85">
        <v>230000</v>
      </c>
      <c r="T540" s="85">
        <f t="shared" si="249"/>
        <v>529420</v>
      </c>
      <c r="U540" s="161">
        <v>9000</v>
      </c>
      <c r="V540" s="162">
        <f t="shared" si="240"/>
        <v>5029.3500000000004</v>
      </c>
      <c r="W540" s="33" t="s">
        <v>226</v>
      </c>
      <c r="X540" s="33"/>
      <c r="Y540" s="88">
        <v>0.12</v>
      </c>
      <c r="Z540" s="88" t="s">
        <v>193</v>
      </c>
      <c r="AA540" s="139"/>
      <c r="AB540" s="208"/>
      <c r="AC540" s="112">
        <f t="shared" si="241"/>
        <v>6762</v>
      </c>
      <c r="AD540" s="33"/>
      <c r="AE540" s="85">
        <f t="shared" si="242"/>
        <v>27.6</v>
      </c>
      <c r="AF540" s="102"/>
    </row>
    <row r="541" spans="2:32" s="60" customFormat="1" hidden="1">
      <c r="B541" s="25" t="s">
        <v>93</v>
      </c>
      <c r="C541" s="33" t="s">
        <v>22</v>
      </c>
      <c r="D541" s="90" t="s">
        <v>231</v>
      </c>
      <c r="E541" s="33" t="s">
        <v>232</v>
      </c>
      <c r="F541" s="33" t="s">
        <v>141</v>
      </c>
      <c r="G541" s="17" t="s">
        <v>93</v>
      </c>
      <c r="H541" s="33" t="s">
        <v>33</v>
      </c>
      <c r="I541" s="76">
        <v>2024</v>
      </c>
      <c r="J541" s="31">
        <v>4</v>
      </c>
      <c r="K541" s="42">
        <v>45589</v>
      </c>
      <c r="L541" s="80"/>
      <c r="M541" s="117">
        <v>2.1899999999999999E-2</v>
      </c>
      <c r="N541" s="117">
        <v>2.9399999999999999E-2</v>
      </c>
      <c r="O541" s="117">
        <f t="shared" si="238"/>
        <v>7.4999999999999997E-3</v>
      </c>
      <c r="P541" s="117">
        <f t="shared" si="239"/>
        <v>0</v>
      </c>
      <c r="Q541" s="125">
        <v>1</v>
      </c>
      <c r="R541" s="117">
        <f t="shared" si="254"/>
        <v>2.1899999999999999E-2</v>
      </c>
      <c r="S541" s="85">
        <v>0</v>
      </c>
      <c r="T541" s="85">
        <f t="shared" si="249"/>
        <v>299420</v>
      </c>
      <c r="U541" s="161">
        <v>9000</v>
      </c>
      <c r="V541" s="162">
        <f t="shared" si="240"/>
        <v>6754.35</v>
      </c>
      <c r="W541" s="33" t="s">
        <v>226</v>
      </c>
      <c r="X541" s="33"/>
      <c r="Y541" s="88">
        <v>0.12</v>
      </c>
      <c r="Z541" s="88" t="s">
        <v>193</v>
      </c>
      <c r="AA541" s="139"/>
      <c r="AB541" s="208"/>
      <c r="AC541" s="112">
        <f t="shared" si="241"/>
        <v>0</v>
      </c>
      <c r="AD541" s="33"/>
      <c r="AE541" s="85">
        <f t="shared" si="242"/>
        <v>0</v>
      </c>
      <c r="AF541" s="102"/>
    </row>
    <row r="542" spans="2:32" s="60" customFormat="1" hidden="1">
      <c r="B542" s="25" t="s">
        <v>93</v>
      </c>
      <c r="C542" s="33" t="s">
        <v>22</v>
      </c>
      <c r="D542" s="90" t="s">
        <v>231</v>
      </c>
      <c r="E542" s="33" t="s">
        <v>232</v>
      </c>
      <c r="F542" s="33" t="s">
        <v>141</v>
      </c>
      <c r="G542" s="17" t="s">
        <v>93</v>
      </c>
      <c r="H542" s="33" t="s">
        <v>33</v>
      </c>
      <c r="I542" s="76">
        <v>2024</v>
      </c>
      <c r="J542" s="31">
        <v>3</v>
      </c>
      <c r="K542" s="42">
        <v>45589</v>
      </c>
      <c r="L542" s="80"/>
      <c r="M542" s="117">
        <v>2.1899999999999999E-2</v>
      </c>
      <c r="N542" s="117">
        <v>2.9399999999999999E-2</v>
      </c>
      <c r="O542" s="117">
        <f t="shared" si="238"/>
        <v>7.4999999999999997E-3</v>
      </c>
      <c r="P542" s="117">
        <f t="shared" si="239"/>
        <v>0</v>
      </c>
      <c r="Q542" s="125">
        <v>1</v>
      </c>
      <c r="R542" s="117">
        <f t="shared" si="254"/>
        <v>2.1899999999999999E-2</v>
      </c>
      <c r="S542" s="85">
        <v>13700</v>
      </c>
      <c r="T542" s="85">
        <f t="shared" si="249"/>
        <v>299420</v>
      </c>
      <c r="U542" s="161">
        <v>9000</v>
      </c>
      <c r="V542" s="162">
        <f t="shared" si="240"/>
        <v>6754.35</v>
      </c>
      <c r="W542" s="33" t="s">
        <v>226</v>
      </c>
      <c r="X542" s="33"/>
      <c r="Y542" s="88">
        <v>0.12</v>
      </c>
      <c r="Z542" s="88" t="s">
        <v>193</v>
      </c>
      <c r="AA542" s="139"/>
      <c r="AB542" s="208"/>
      <c r="AC542" s="112">
        <f t="shared" si="241"/>
        <v>402.78</v>
      </c>
      <c r="AD542" s="33"/>
      <c r="AE542" s="85">
        <f t="shared" si="242"/>
        <v>1.6439999999999999</v>
      </c>
      <c r="AF542" s="102"/>
    </row>
    <row r="543" spans="2:32" s="60" customFormat="1" hidden="1">
      <c r="B543" s="25" t="s">
        <v>93</v>
      </c>
      <c r="C543" s="33" t="s">
        <v>22</v>
      </c>
      <c r="D543" s="90" t="s">
        <v>231</v>
      </c>
      <c r="E543" s="33" t="s">
        <v>232</v>
      </c>
      <c r="F543" s="33" t="s">
        <v>141</v>
      </c>
      <c r="G543" s="17" t="s">
        <v>93</v>
      </c>
      <c r="H543" s="33" t="s">
        <v>33</v>
      </c>
      <c r="I543" s="76">
        <v>2024</v>
      </c>
      <c r="J543" s="31">
        <v>2</v>
      </c>
      <c r="K543" s="42">
        <v>45589</v>
      </c>
      <c r="L543" s="80"/>
      <c r="M543" s="117">
        <v>2.1899999999999999E-2</v>
      </c>
      <c r="N543" s="117">
        <v>2.9399999999999999E-2</v>
      </c>
      <c r="O543" s="117">
        <f t="shared" si="238"/>
        <v>7.4999999999999997E-3</v>
      </c>
      <c r="P543" s="117">
        <f t="shared" si="239"/>
        <v>0</v>
      </c>
      <c r="Q543" s="125">
        <v>1</v>
      </c>
      <c r="R543" s="117">
        <f t="shared" si="254"/>
        <v>2.1899999999999999E-2</v>
      </c>
      <c r="S543" s="85">
        <v>0</v>
      </c>
      <c r="T543" s="85">
        <f t="shared" si="249"/>
        <v>285720</v>
      </c>
      <c r="U543" s="161">
        <v>9000</v>
      </c>
      <c r="V543" s="162">
        <f t="shared" si="240"/>
        <v>6857.1</v>
      </c>
      <c r="W543" s="33" t="s">
        <v>226</v>
      </c>
      <c r="X543" s="33"/>
      <c r="Y543" s="88">
        <v>0.12</v>
      </c>
      <c r="Z543" s="88" t="s">
        <v>193</v>
      </c>
      <c r="AA543" s="139"/>
      <c r="AB543" s="208"/>
      <c r="AC543" s="112">
        <f t="shared" si="241"/>
        <v>0</v>
      </c>
      <c r="AD543" s="33"/>
      <c r="AE543" s="85">
        <f t="shared" si="242"/>
        <v>0</v>
      </c>
      <c r="AF543" s="102"/>
    </row>
    <row r="544" spans="2:32" s="60" customFormat="1" hidden="1">
      <c r="B544" s="25" t="s">
        <v>93</v>
      </c>
      <c r="C544" s="33" t="s">
        <v>22</v>
      </c>
      <c r="D544" s="90" t="s">
        <v>231</v>
      </c>
      <c r="E544" s="33" t="s">
        <v>232</v>
      </c>
      <c r="F544" s="33" t="s">
        <v>141</v>
      </c>
      <c r="G544" s="17" t="s">
        <v>93</v>
      </c>
      <c r="H544" s="33" t="s">
        <v>33</v>
      </c>
      <c r="I544" s="94">
        <v>2024</v>
      </c>
      <c r="J544" s="31">
        <v>1</v>
      </c>
      <c r="K544" s="42">
        <v>45589</v>
      </c>
      <c r="L544" s="80"/>
      <c r="M544" s="117">
        <v>2.1899999999999999E-2</v>
      </c>
      <c r="N544" s="117">
        <v>2.9399999999999999E-2</v>
      </c>
      <c r="O544" s="117">
        <f t="shared" si="238"/>
        <v>7.4999999999999997E-3</v>
      </c>
      <c r="P544" s="117">
        <f t="shared" si="239"/>
        <v>0</v>
      </c>
      <c r="Q544" s="125">
        <v>1</v>
      </c>
      <c r="R544" s="117">
        <f t="shared" si="254"/>
        <v>2.1899999999999999E-2</v>
      </c>
      <c r="S544" s="85">
        <v>285720</v>
      </c>
      <c r="T544" s="85">
        <v>285720</v>
      </c>
      <c r="U544" s="161">
        <v>9000</v>
      </c>
      <c r="V544" s="162">
        <f t="shared" si="240"/>
        <v>6857.1</v>
      </c>
      <c r="W544" s="33" t="s">
        <v>226</v>
      </c>
      <c r="X544" s="33"/>
      <c r="Y544" s="88">
        <v>0.12</v>
      </c>
      <c r="Z544" s="88" t="s">
        <v>193</v>
      </c>
      <c r="AA544" s="139"/>
      <c r="AB544" s="208"/>
      <c r="AC544" s="112">
        <f t="shared" si="241"/>
        <v>8400.1679999999997</v>
      </c>
      <c r="AD544" s="33"/>
      <c r="AE544" s="85">
        <f t="shared" si="242"/>
        <v>34.2864</v>
      </c>
      <c r="AF544" s="102"/>
    </row>
    <row r="545" spans="2:32" s="60" customFormat="1" hidden="1">
      <c r="B545" s="17" t="s">
        <v>23</v>
      </c>
      <c r="C545" s="33" t="str">
        <f>VLOOKUP(B545,[2]Sheet1!$A:$B,2,0)</f>
        <v>MODI</v>
      </c>
      <c r="D545" s="90" t="s">
        <v>233</v>
      </c>
      <c r="E545" s="33" t="s">
        <v>234</v>
      </c>
      <c r="F545" s="33" t="s">
        <v>141</v>
      </c>
      <c r="G545" s="17" t="s">
        <v>23</v>
      </c>
      <c r="H545" s="33" t="s">
        <v>33</v>
      </c>
      <c r="I545" s="94">
        <v>2024</v>
      </c>
      <c r="J545" s="31">
        <v>12</v>
      </c>
      <c r="K545" s="42">
        <v>45666</v>
      </c>
      <c r="L545" s="80"/>
      <c r="M545" s="117">
        <v>8.4199999999999997E-2</v>
      </c>
      <c r="N545" s="117">
        <v>8.4757326661713095E-2</v>
      </c>
      <c r="O545" s="117">
        <f t="shared" si="238"/>
        <v>5.5732666171309786E-4</v>
      </c>
      <c r="P545" s="117">
        <f t="shared" si="239"/>
        <v>0</v>
      </c>
      <c r="Q545" s="125">
        <v>1</v>
      </c>
      <c r="R545" s="117">
        <f t="shared" ref="R545" si="255">Q545*M545</f>
        <v>8.4199999999999997E-2</v>
      </c>
      <c r="S545" s="85">
        <v>0</v>
      </c>
      <c r="T545" s="85">
        <f t="shared" ref="T545:T569" si="256">S545+T546</f>
        <v>12718461</v>
      </c>
      <c r="U545" s="161">
        <v>9300</v>
      </c>
      <c r="V545" s="161">
        <f t="shared" ref="V545:V614" si="257">U545-O545*T545</f>
        <v>2211.6625887417713</v>
      </c>
      <c r="W545" s="33" t="s">
        <v>33</v>
      </c>
      <c r="X545" s="33"/>
      <c r="Y545" s="88">
        <v>0.19</v>
      </c>
      <c r="Z545" s="88" t="s">
        <v>235</v>
      </c>
      <c r="AA545" s="139"/>
      <c r="AB545" s="208"/>
      <c r="AC545" s="112">
        <f t="shared" si="241"/>
        <v>0</v>
      </c>
      <c r="AD545" s="33"/>
      <c r="AE545" s="85">
        <f t="shared" si="242"/>
        <v>0</v>
      </c>
      <c r="AF545" s="102"/>
    </row>
    <row r="546" spans="2:32" s="60" customFormat="1" hidden="1">
      <c r="B546" s="17" t="s">
        <v>23</v>
      </c>
      <c r="C546" s="33" t="str">
        <f>VLOOKUP(B546,[2]Sheet1!$A:$B,2,0)</f>
        <v>MODI</v>
      </c>
      <c r="D546" s="90" t="s">
        <v>233</v>
      </c>
      <c r="E546" s="33" t="s">
        <v>234</v>
      </c>
      <c r="F546" s="33" t="s">
        <v>141</v>
      </c>
      <c r="G546" s="17" t="s">
        <v>23</v>
      </c>
      <c r="H546" s="33" t="s">
        <v>33</v>
      </c>
      <c r="I546" s="94">
        <v>2024</v>
      </c>
      <c r="J546" s="31">
        <v>11</v>
      </c>
      <c r="K546" s="42">
        <v>45636</v>
      </c>
      <c r="L546" s="80"/>
      <c r="M546" s="117">
        <v>8.4199999999999997E-2</v>
      </c>
      <c r="N546" s="117">
        <v>8.4757326661713095E-2</v>
      </c>
      <c r="O546" s="117">
        <f t="shared" ref="O546" si="258">N546-M546</f>
        <v>5.5732666171309786E-4</v>
      </c>
      <c r="P546" s="117">
        <f t="shared" ref="P546" si="259">L546*O546</f>
        <v>0</v>
      </c>
      <c r="Q546" s="125">
        <v>1</v>
      </c>
      <c r="R546" s="117">
        <f t="shared" si="254"/>
        <v>8.4199999999999997E-2</v>
      </c>
      <c r="S546" s="85">
        <v>0</v>
      </c>
      <c r="T546" s="85">
        <f t="shared" si="256"/>
        <v>12718461</v>
      </c>
      <c r="U546" s="161">
        <v>9300</v>
      </c>
      <c r="V546" s="161">
        <f t="shared" si="257"/>
        <v>2211.6625887417713</v>
      </c>
      <c r="W546" s="33" t="s">
        <v>33</v>
      </c>
      <c r="X546" s="33"/>
      <c r="Y546" s="88">
        <v>0.19</v>
      </c>
      <c r="Z546" s="88" t="s">
        <v>235</v>
      </c>
      <c r="AA546" s="139"/>
      <c r="AB546" s="208"/>
      <c r="AC546" s="112">
        <f t="shared" ref="AC546" si="260">N546*S546</f>
        <v>0</v>
      </c>
      <c r="AD546" s="33"/>
      <c r="AE546" s="85">
        <f t="shared" ref="AE546" si="261">S546*Y546/1000</f>
        <v>0</v>
      </c>
      <c r="AF546" s="102"/>
    </row>
    <row r="547" spans="2:32" s="60" customFormat="1" hidden="1">
      <c r="B547" s="17" t="s">
        <v>23</v>
      </c>
      <c r="C547" s="33" t="str">
        <f>VLOOKUP(B547,[2]Sheet1!$A:$B,2,0)</f>
        <v>MODI</v>
      </c>
      <c r="D547" s="90" t="s">
        <v>233</v>
      </c>
      <c r="E547" s="33" t="s">
        <v>234</v>
      </c>
      <c r="F547" s="33" t="s">
        <v>141</v>
      </c>
      <c r="G547" s="17" t="s">
        <v>23</v>
      </c>
      <c r="H547" s="33" t="s">
        <v>33</v>
      </c>
      <c r="I547" s="94">
        <v>2024</v>
      </c>
      <c r="J547" s="31">
        <v>10</v>
      </c>
      <c r="K547" s="42">
        <v>45605</v>
      </c>
      <c r="L547" s="80"/>
      <c r="M547" s="117">
        <v>8.4199999999999997E-2</v>
      </c>
      <c r="N547" s="117">
        <v>8.4757326661713095E-2</v>
      </c>
      <c r="O547" s="117">
        <f t="shared" si="238"/>
        <v>5.5732666171309786E-4</v>
      </c>
      <c r="P547" s="117">
        <f t="shared" si="239"/>
        <v>0</v>
      </c>
      <c r="Q547" s="125">
        <v>1</v>
      </c>
      <c r="R547" s="117">
        <f t="shared" si="254"/>
        <v>8.4199999999999997E-2</v>
      </c>
      <c r="S547" s="85">
        <v>20000</v>
      </c>
      <c r="T547" s="85">
        <f t="shared" si="256"/>
        <v>12718461</v>
      </c>
      <c r="U547" s="161">
        <v>9300</v>
      </c>
      <c r="V547" s="161">
        <f t="shared" si="257"/>
        <v>2211.6625887417713</v>
      </c>
      <c r="W547" s="33" t="s">
        <v>33</v>
      </c>
      <c r="X547" s="33"/>
      <c r="Y547" s="88">
        <v>0.19</v>
      </c>
      <c r="Z547" s="88" t="s">
        <v>235</v>
      </c>
      <c r="AA547" s="139"/>
      <c r="AB547" s="208"/>
      <c r="AC547" s="112">
        <f t="shared" si="241"/>
        <v>1695.1465332342618</v>
      </c>
      <c r="AD547" s="33"/>
      <c r="AE547" s="85">
        <f t="shared" si="242"/>
        <v>3.8</v>
      </c>
      <c r="AF547" s="102"/>
    </row>
    <row r="548" spans="2:32" s="60" customFormat="1" hidden="1">
      <c r="B548" s="17" t="s">
        <v>23</v>
      </c>
      <c r="C548" s="33" t="str">
        <f>VLOOKUP(B548,[2]Sheet1!$A:$B,2,0)</f>
        <v>MODI</v>
      </c>
      <c r="D548" s="90" t="s">
        <v>233</v>
      </c>
      <c r="E548" s="33" t="s">
        <v>234</v>
      </c>
      <c r="F548" s="33" t="s">
        <v>141</v>
      </c>
      <c r="G548" s="17" t="s">
        <v>23</v>
      </c>
      <c r="H548" s="33" t="s">
        <v>33</v>
      </c>
      <c r="I548" s="94">
        <v>2024</v>
      </c>
      <c r="J548" s="31">
        <v>9</v>
      </c>
      <c r="K548" s="42">
        <v>45589</v>
      </c>
      <c r="L548" s="80"/>
      <c r="M548" s="117">
        <v>8.4199999999999997E-2</v>
      </c>
      <c r="N548" s="117">
        <v>8.4757326661713095E-2</v>
      </c>
      <c r="O548" s="117">
        <f t="shared" si="238"/>
        <v>5.5732666171309786E-4</v>
      </c>
      <c r="P548" s="117">
        <f t="shared" si="239"/>
        <v>0</v>
      </c>
      <c r="Q548" s="125">
        <v>1</v>
      </c>
      <c r="R548" s="117">
        <f t="shared" si="254"/>
        <v>8.4199999999999997E-2</v>
      </c>
      <c r="S548" s="85">
        <v>140000</v>
      </c>
      <c r="T548" s="85">
        <f t="shared" si="256"/>
        <v>12698461</v>
      </c>
      <c r="U548" s="161">
        <v>9300</v>
      </c>
      <c r="V548" s="161">
        <f t="shared" si="257"/>
        <v>2222.8091219760336</v>
      </c>
      <c r="W548" s="33" t="s">
        <v>33</v>
      </c>
      <c r="X548" s="33"/>
      <c r="Y548" s="88">
        <v>0.19</v>
      </c>
      <c r="Z548" s="88" t="s">
        <v>235</v>
      </c>
      <c r="AA548" s="139"/>
      <c r="AB548" s="208"/>
      <c r="AC548" s="111">
        <f t="shared" si="241"/>
        <v>11866.025732639833</v>
      </c>
      <c r="AD548" s="33"/>
      <c r="AE548" s="85">
        <f t="shared" si="242"/>
        <v>26.6</v>
      </c>
      <c r="AF548" s="33"/>
    </row>
    <row r="549" spans="2:32" s="60" customFormat="1" hidden="1">
      <c r="B549" s="17" t="s">
        <v>23</v>
      </c>
      <c r="C549" s="33" t="str">
        <f>VLOOKUP(B549,[2]Sheet1!$A:$B,2,0)</f>
        <v>MODI</v>
      </c>
      <c r="D549" s="90" t="s">
        <v>233</v>
      </c>
      <c r="E549" s="33" t="s">
        <v>234</v>
      </c>
      <c r="F549" s="33" t="s">
        <v>141</v>
      </c>
      <c r="G549" s="17" t="s">
        <v>23</v>
      </c>
      <c r="H549" s="33" t="s">
        <v>33</v>
      </c>
      <c r="I549" s="94">
        <v>2024</v>
      </c>
      <c r="J549" s="31">
        <v>8</v>
      </c>
      <c r="K549" s="42">
        <v>45589</v>
      </c>
      <c r="L549" s="80"/>
      <c r="M549" s="117">
        <v>8.4199999999999997E-2</v>
      </c>
      <c r="N549" s="117">
        <v>8.4757326661713095E-2</v>
      </c>
      <c r="O549" s="117">
        <f t="shared" si="238"/>
        <v>5.5732666171309786E-4</v>
      </c>
      <c r="P549" s="117">
        <f t="shared" si="239"/>
        <v>0</v>
      </c>
      <c r="Q549" s="125">
        <v>1</v>
      </c>
      <c r="R549" s="117">
        <f t="shared" si="254"/>
        <v>8.4199999999999997E-2</v>
      </c>
      <c r="S549" s="85">
        <v>151888</v>
      </c>
      <c r="T549" s="85">
        <f t="shared" si="256"/>
        <v>12558461</v>
      </c>
      <c r="U549" s="161">
        <v>9300</v>
      </c>
      <c r="V549" s="161">
        <f t="shared" si="257"/>
        <v>2300.8348546158677</v>
      </c>
      <c r="W549" s="33" t="s">
        <v>33</v>
      </c>
      <c r="X549" s="33"/>
      <c r="Y549" s="88">
        <v>0.19</v>
      </c>
      <c r="Z549" s="88" t="s">
        <v>235</v>
      </c>
      <c r="AA549" s="139"/>
      <c r="AB549" s="208"/>
      <c r="AC549" s="111">
        <f t="shared" si="241"/>
        <v>12873.620831994278</v>
      </c>
      <c r="AD549" s="33"/>
      <c r="AE549" s="85">
        <f t="shared" si="242"/>
        <v>28.858720000000002</v>
      </c>
      <c r="AF549" s="33"/>
    </row>
    <row r="550" spans="2:32" s="60" customFormat="1" hidden="1">
      <c r="B550" s="17" t="s">
        <v>23</v>
      </c>
      <c r="C550" s="33" t="str">
        <f>VLOOKUP(B550,[2]Sheet1!$A:$B,2,0)</f>
        <v>MODI</v>
      </c>
      <c r="D550" s="90" t="s">
        <v>233</v>
      </c>
      <c r="E550" s="33" t="s">
        <v>234</v>
      </c>
      <c r="F550" s="33" t="s">
        <v>141</v>
      </c>
      <c r="G550" s="17" t="s">
        <v>23</v>
      </c>
      <c r="H550" s="33" t="s">
        <v>33</v>
      </c>
      <c r="I550" s="94">
        <v>2024</v>
      </c>
      <c r="J550" s="31">
        <v>7</v>
      </c>
      <c r="K550" s="42">
        <v>45589</v>
      </c>
      <c r="L550" s="80"/>
      <c r="M550" s="117">
        <v>8.4199999999999997E-2</v>
      </c>
      <c r="N550" s="117">
        <v>8.4757326661713095E-2</v>
      </c>
      <c r="O550" s="117">
        <f t="shared" si="238"/>
        <v>5.5732666171309786E-4</v>
      </c>
      <c r="P550" s="117">
        <f t="shared" si="239"/>
        <v>0</v>
      </c>
      <c r="Q550" s="125">
        <v>1</v>
      </c>
      <c r="R550" s="117">
        <f t="shared" si="254"/>
        <v>8.4199999999999997E-2</v>
      </c>
      <c r="S550" s="85">
        <v>0</v>
      </c>
      <c r="T550" s="85">
        <f t="shared" si="256"/>
        <v>12406573</v>
      </c>
      <c r="U550" s="161">
        <v>9300</v>
      </c>
      <c r="V550" s="161">
        <f t="shared" si="257"/>
        <v>2385.4860866101462</v>
      </c>
      <c r="W550" s="33" t="s">
        <v>33</v>
      </c>
      <c r="X550" s="33"/>
      <c r="Y550" s="88">
        <v>0.19</v>
      </c>
      <c r="Z550" s="88" t="s">
        <v>235</v>
      </c>
      <c r="AA550" s="139"/>
      <c r="AB550" s="208"/>
      <c r="AC550" s="111">
        <f t="shared" si="241"/>
        <v>0</v>
      </c>
      <c r="AD550" s="33"/>
      <c r="AE550" s="85">
        <f t="shared" si="242"/>
        <v>0</v>
      </c>
      <c r="AF550" s="33"/>
    </row>
    <row r="551" spans="2:32" s="60" customFormat="1" hidden="1">
      <c r="B551" s="17" t="s">
        <v>23</v>
      </c>
      <c r="C551" s="33" t="str">
        <f>VLOOKUP(B551,[2]Sheet1!$A:$B,2,0)</f>
        <v>MODI</v>
      </c>
      <c r="D551" s="90" t="s">
        <v>233</v>
      </c>
      <c r="E551" s="33" t="s">
        <v>234</v>
      </c>
      <c r="F551" s="33" t="s">
        <v>141</v>
      </c>
      <c r="G551" s="17" t="s">
        <v>23</v>
      </c>
      <c r="H551" s="33" t="s">
        <v>33</v>
      </c>
      <c r="I551" s="94">
        <v>2024</v>
      </c>
      <c r="J551" s="31">
        <v>6</v>
      </c>
      <c r="K551" s="42">
        <v>45589</v>
      </c>
      <c r="L551" s="80"/>
      <c r="M551" s="117">
        <v>8.4199999999999997E-2</v>
      </c>
      <c r="N551" s="117">
        <v>8.4757326661713095E-2</v>
      </c>
      <c r="O551" s="117">
        <f t="shared" si="238"/>
        <v>5.5732666171309786E-4</v>
      </c>
      <c r="P551" s="117">
        <f t="shared" si="239"/>
        <v>0</v>
      </c>
      <c r="Q551" s="125">
        <v>1</v>
      </c>
      <c r="R551" s="117">
        <f t="shared" si="254"/>
        <v>8.4199999999999997E-2</v>
      </c>
      <c r="S551" s="85">
        <v>90000</v>
      </c>
      <c r="T551" s="85">
        <f t="shared" si="256"/>
        <v>12406573</v>
      </c>
      <c r="U551" s="161">
        <v>9300</v>
      </c>
      <c r="V551" s="161">
        <f t="shared" si="257"/>
        <v>2385.4860866101462</v>
      </c>
      <c r="W551" s="33" t="s">
        <v>33</v>
      </c>
      <c r="X551" s="33"/>
      <c r="Y551" s="88">
        <v>0.19</v>
      </c>
      <c r="Z551" s="88" t="s">
        <v>235</v>
      </c>
      <c r="AA551" s="139"/>
      <c r="AB551" s="208"/>
      <c r="AC551" s="111">
        <f t="shared" si="241"/>
        <v>7628.1593995541789</v>
      </c>
      <c r="AD551" s="33"/>
      <c r="AE551" s="85">
        <f t="shared" si="242"/>
        <v>17.100000000000001</v>
      </c>
      <c r="AF551" s="33"/>
    </row>
    <row r="552" spans="2:32" s="60" customFormat="1" hidden="1">
      <c r="B552" s="17" t="s">
        <v>23</v>
      </c>
      <c r="C552" s="33" t="str">
        <f>VLOOKUP(B552,[2]Sheet1!$A:$B,2,0)</f>
        <v>MODI</v>
      </c>
      <c r="D552" s="90" t="s">
        <v>233</v>
      </c>
      <c r="E552" s="33" t="s">
        <v>234</v>
      </c>
      <c r="F552" s="33" t="s">
        <v>141</v>
      </c>
      <c r="G552" s="17" t="s">
        <v>23</v>
      </c>
      <c r="H552" s="33" t="s">
        <v>33</v>
      </c>
      <c r="I552" s="94">
        <v>2024</v>
      </c>
      <c r="J552" s="31">
        <v>5</v>
      </c>
      <c r="K552" s="42">
        <v>45589</v>
      </c>
      <c r="L552" s="80"/>
      <c r="M552" s="117">
        <v>8.4199999999999997E-2</v>
      </c>
      <c r="N552" s="117">
        <v>8.4757326661713095E-2</v>
      </c>
      <c r="O552" s="117">
        <f t="shared" si="238"/>
        <v>5.5732666171309786E-4</v>
      </c>
      <c r="P552" s="117">
        <f t="shared" si="239"/>
        <v>0</v>
      </c>
      <c r="Q552" s="125">
        <v>1</v>
      </c>
      <c r="R552" s="117">
        <f t="shared" si="254"/>
        <v>8.4199999999999997E-2</v>
      </c>
      <c r="S552" s="85">
        <v>56544</v>
      </c>
      <c r="T552" s="85">
        <f t="shared" si="256"/>
        <v>12316573</v>
      </c>
      <c r="U552" s="161">
        <v>9300</v>
      </c>
      <c r="V552" s="161">
        <f t="shared" si="257"/>
        <v>2435.6454861643251</v>
      </c>
      <c r="W552" s="33" t="s">
        <v>33</v>
      </c>
      <c r="X552" s="33"/>
      <c r="Y552" s="88">
        <v>0.19</v>
      </c>
      <c r="Z552" s="88" t="s">
        <v>235</v>
      </c>
      <c r="AA552" s="139"/>
      <c r="AB552" s="208"/>
      <c r="AC552" s="111">
        <f t="shared" si="241"/>
        <v>4792.5182787599051</v>
      </c>
      <c r="AD552" s="33"/>
      <c r="AE552" s="85">
        <f t="shared" si="242"/>
        <v>10.743360000000001</v>
      </c>
      <c r="AF552" s="33"/>
    </row>
    <row r="553" spans="2:32" s="60" customFormat="1" hidden="1">
      <c r="B553" s="17" t="s">
        <v>23</v>
      </c>
      <c r="C553" s="33" t="str">
        <f>VLOOKUP(B553,[2]Sheet1!$A:$B,2,0)</f>
        <v>MODI</v>
      </c>
      <c r="D553" s="90" t="s">
        <v>233</v>
      </c>
      <c r="E553" s="33" t="s">
        <v>234</v>
      </c>
      <c r="F553" s="33" t="s">
        <v>141</v>
      </c>
      <c r="G553" s="17" t="s">
        <v>23</v>
      </c>
      <c r="H553" s="33" t="s">
        <v>33</v>
      </c>
      <c r="I553" s="94">
        <v>2024</v>
      </c>
      <c r="J553" s="31">
        <v>4</v>
      </c>
      <c r="K553" s="42">
        <v>45589</v>
      </c>
      <c r="L553" s="80"/>
      <c r="M553" s="117">
        <v>8.4199999999999997E-2</v>
      </c>
      <c r="N553" s="117">
        <v>8.4757326661713095E-2</v>
      </c>
      <c r="O553" s="117">
        <f t="shared" si="238"/>
        <v>5.5732666171309786E-4</v>
      </c>
      <c r="P553" s="117">
        <f t="shared" si="239"/>
        <v>0</v>
      </c>
      <c r="Q553" s="125">
        <v>1</v>
      </c>
      <c r="R553" s="117">
        <f t="shared" si="254"/>
        <v>8.4199999999999997E-2</v>
      </c>
      <c r="S553" s="85">
        <v>663164</v>
      </c>
      <c r="T553" s="85">
        <f t="shared" si="256"/>
        <v>12260029</v>
      </c>
      <c r="U553" s="161">
        <v>9300</v>
      </c>
      <c r="V553" s="161">
        <f t="shared" si="257"/>
        <v>2467.1589649242305</v>
      </c>
      <c r="W553" s="33" t="s">
        <v>33</v>
      </c>
      <c r="X553" s="33"/>
      <c r="Y553" s="88">
        <v>0.19</v>
      </c>
      <c r="Z553" s="88" t="s">
        <v>235</v>
      </c>
      <c r="AA553" s="139"/>
      <c r="AB553" s="208"/>
      <c r="AC553" s="111">
        <f t="shared" si="241"/>
        <v>56208.007778288302</v>
      </c>
      <c r="AD553" s="33"/>
      <c r="AE553" s="85">
        <f t="shared" si="242"/>
        <v>126.00116</v>
      </c>
      <c r="AF553" s="33"/>
    </row>
    <row r="554" spans="2:32" s="60" customFormat="1" hidden="1">
      <c r="B554" s="17" t="s">
        <v>23</v>
      </c>
      <c r="C554" s="33" t="str">
        <f>VLOOKUP(B554,[2]Sheet1!$A:$B,2,0)</f>
        <v>MODI</v>
      </c>
      <c r="D554" s="90" t="s">
        <v>233</v>
      </c>
      <c r="E554" s="33" t="s">
        <v>234</v>
      </c>
      <c r="F554" s="33" t="s">
        <v>141</v>
      </c>
      <c r="G554" s="17" t="s">
        <v>23</v>
      </c>
      <c r="H554" s="33" t="s">
        <v>33</v>
      </c>
      <c r="I554" s="94">
        <v>2024</v>
      </c>
      <c r="J554" s="31">
        <v>3</v>
      </c>
      <c r="K554" s="42">
        <v>45589</v>
      </c>
      <c r="L554" s="80"/>
      <c r="M554" s="117">
        <v>8.4199999999999997E-2</v>
      </c>
      <c r="N554" s="117">
        <v>8.4757326661713095E-2</v>
      </c>
      <c r="O554" s="117">
        <f t="shared" si="238"/>
        <v>5.5732666171309786E-4</v>
      </c>
      <c r="P554" s="117">
        <f t="shared" si="239"/>
        <v>0</v>
      </c>
      <c r="Q554" s="125">
        <v>1</v>
      </c>
      <c r="R554" s="117">
        <f t="shared" si="254"/>
        <v>8.4199999999999997E-2</v>
      </c>
      <c r="S554" s="85">
        <v>339000</v>
      </c>
      <c r="T554" s="85">
        <f t="shared" si="256"/>
        <v>11596865</v>
      </c>
      <c r="U554" s="161">
        <v>9300</v>
      </c>
      <c r="V554" s="161">
        <f t="shared" si="257"/>
        <v>2836.7579432125358</v>
      </c>
      <c r="W554" s="33" t="s">
        <v>33</v>
      </c>
      <c r="X554" s="33"/>
      <c r="Y554" s="88">
        <v>0.19</v>
      </c>
      <c r="Z554" s="88" t="s">
        <v>235</v>
      </c>
      <c r="AA554" s="139"/>
      <c r="AB554" s="208"/>
      <c r="AC554" s="111">
        <f t="shared" si="241"/>
        <v>28732.733738320738</v>
      </c>
      <c r="AD554" s="33"/>
      <c r="AE554" s="85">
        <f t="shared" si="242"/>
        <v>64.41</v>
      </c>
      <c r="AF554" s="33"/>
    </row>
    <row r="555" spans="2:32" s="60" customFormat="1" hidden="1">
      <c r="B555" s="17" t="s">
        <v>23</v>
      </c>
      <c r="C555" s="33" t="str">
        <f>VLOOKUP(B555,[2]Sheet1!$A:$B,2,0)</f>
        <v>MODI</v>
      </c>
      <c r="D555" s="90" t="s">
        <v>233</v>
      </c>
      <c r="E555" s="33" t="s">
        <v>234</v>
      </c>
      <c r="F555" s="33" t="s">
        <v>141</v>
      </c>
      <c r="G555" s="17" t="s">
        <v>23</v>
      </c>
      <c r="H555" s="33" t="s">
        <v>33</v>
      </c>
      <c r="I555" s="94">
        <v>2024</v>
      </c>
      <c r="J555" s="31">
        <v>2</v>
      </c>
      <c r="K555" s="42">
        <v>45589</v>
      </c>
      <c r="L555" s="80"/>
      <c r="M555" s="117">
        <v>8.4199999999999997E-2</v>
      </c>
      <c r="N555" s="117">
        <v>8.4757326661713095E-2</v>
      </c>
      <c r="O555" s="117">
        <f t="shared" si="238"/>
        <v>5.5732666171309786E-4</v>
      </c>
      <c r="P555" s="117">
        <f t="shared" si="239"/>
        <v>0</v>
      </c>
      <c r="Q555" s="125">
        <v>1</v>
      </c>
      <c r="R555" s="117">
        <f t="shared" si="254"/>
        <v>8.4199999999999997E-2</v>
      </c>
      <c r="S555" s="85">
        <v>112500</v>
      </c>
      <c r="T555" s="85">
        <f t="shared" si="256"/>
        <v>11257865</v>
      </c>
      <c r="U555" s="161">
        <v>9300</v>
      </c>
      <c r="V555" s="161">
        <f t="shared" si="257"/>
        <v>3025.6916815332752</v>
      </c>
      <c r="W555" s="33" t="s">
        <v>33</v>
      </c>
      <c r="X555" s="33"/>
      <c r="Y555" s="88">
        <v>0.19</v>
      </c>
      <c r="Z555" s="88" t="s">
        <v>235</v>
      </c>
      <c r="AA555" s="139"/>
      <c r="AB555" s="208"/>
      <c r="AC555" s="111">
        <f t="shared" si="241"/>
        <v>9535.1992494427232</v>
      </c>
      <c r="AD555" s="33"/>
      <c r="AE555" s="85">
        <f t="shared" si="242"/>
        <v>21.375</v>
      </c>
      <c r="AF555" s="33"/>
    </row>
    <row r="556" spans="2:32" s="60" customFormat="1" hidden="1">
      <c r="B556" s="17" t="s">
        <v>23</v>
      </c>
      <c r="C556" s="33" t="str">
        <f>VLOOKUP(B556,[2]Sheet1!$A:$B,2,0)</f>
        <v>MODI</v>
      </c>
      <c r="D556" s="90" t="s">
        <v>233</v>
      </c>
      <c r="E556" s="33" t="s">
        <v>234</v>
      </c>
      <c r="F556" s="33" t="s">
        <v>141</v>
      </c>
      <c r="G556" s="17" t="s">
        <v>23</v>
      </c>
      <c r="H556" s="33" t="s">
        <v>33</v>
      </c>
      <c r="I556" s="94">
        <v>2024</v>
      </c>
      <c r="J556" s="31">
        <v>1</v>
      </c>
      <c r="K556" s="42">
        <v>45589</v>
      </c>
      <c r="L556" s="80"/>
      <c r="M556" s="117">
        <v>8.4199999999999997E-2</v>
      </c>
      <c r="N556" s="117">
        <v>8.4757326661713095E-2</v>
      </c>
      <c r="O556" s="117">
        <f t="shared" si="238"/>
        <v>5.5732666171309786E-4</v>
      </c>
      <c r="P556" s="117">
        <f t="shared" si="239"/>
        <v>0</v>
      </c>
      <c r="Q556" s="125">
        <v>1</v>
      </c>
      <c r="R556" s="117">
        <f t="shared" si="254"/>
        <v>8.4199999999999997E-2</v>
      </c>
      <c r="S556" s="85">
        <v>198170</v>
      </c>
      <c r="T556" s="85">
        <f t="shared" si="256"/>
        <v>11145365</v>
      </c>
      <c r="U556" s="161">
        <v>9300</v>
      </c>
      <c r="V556" s="161">
        <f t="shared" si="257"/>
        <v>3088.3909309759993</v>
      </c>
      <c r="W556" s="33" t="s">
        <v>33</v>
      </c>
      <c r="X556" s="33"/>
      <c r="Y556" s="88">
        <v>0.19</v>
      </c>
      <c r="Z556" s="88" t="s">
        <v>235</v>
      </c>
      <c r="AA556" s="139"/>
      <c r="AB556" s="208"/>
      <c r="AC556" s="111">
        <f t="shared" si="241"/>
        <v>16796.359424551683</v>
      </c>
      <c r="AD556" s="33"/>
      <c r="AE556" s="85">
        <f t="shared" si="242"/>
        <v>37.652300000000004</v>
      </c>
      <c r="AF556" s="33"/>
    </row>
    <row r="557" spans="2:32" s="60" customFormat="1" hidden="1">
      <c r="B557" s="17" t="s">
        <v>23</v>
      </c>
      <c r="C557" s="33" t="str">
        <f>VLOOKUP(B557,[2]Sheet1!$A:$B,2,0)</f>
        <v>MODI</v>
      </c>
      <c r="D557" s="90" t="s">
        <v>233</v>
      </c>
      <c r="E557" s="33" t="s">
        <v>234</v>
      </c>
      <c r="F557" s="33" t="s">
        <v>141</v>
      </c>
      <c r="G557" s="17" t="s">
        <v>23</v>
      </c>
      <c r="H557" s="33" t="s">
        <v>33</v>
      </c>
      <c r="I557" s="94">
        <v>2023</v>
      </c>
      <c r="J557" s="31">
        <v>12</v>
      </c>
      <c r="K557" s="42">
        <v>45589</v>
      </c>
      <c r="L557" s="80"/>
      <c r="M557" s="117">
        <v>8.4199999999999997E-2</v>
      </c>
      <c r="N557" s="117">
        <v>8.4757326661713095E-2</v>
      </c>
      <c r="O557" s="117">
        <f t="shared" si="238"/>
        <v>5.5732666171309786E-4</v>
      </c>
      <c r="P557" s="117">
        <f t="shared" si="239"/>
        <v>0</v>
      </c>
      <c r="Q557" s="125">
        <v>1</v>
      </c>
      <c r="R557" s="117">
        <f t="shared" si="254"/>
        <v>8.4199999999999997E-2</v>
      </c>
      <c r="S557" s="85">
        <v>31950</v>
      </c>
      <c r="T557" s="85">
        <f t="shared" si="256"/>
        <v>10947195</v>
      </c>
      <c r="U557" s="161">
        <v>9300</v>
      </c>
      <c r="V557" s="161">
        <f t="shared" si="257"/>
        <v>3198.8363555276837</v>
      </c>
      <c r="W557" s="33" t="s">
        <v>33</v>
      </c>
      <c r="X557" s="33"/>
      <c r="Y557" s="88">
        <v>0.19</v>
      </c>
      <c r="Z557" s="88" t="s">
        <v>235</v>
      </c>
      <c r="AA557" s="139"/>
      <c r="AB557" s="208"/>
      <c r="AC557" s="111">
        <f t="shared" si="241"/>
        <v>2707.9965868417335</v>
      </c>
      <c r="AD557" s="33"/>
      <c r="AE557" s="85">
        <f t="shared" si="242"/>
        <v>6.0705</v>
      </c>
      <c r="AF557" s="33"/>
    </row>
    <row r="558" spans="2:32" s="60" customFormat="1" hidden="1">
      <c r="B558" s="17" t="s">
        <v>23</v>
      </c>
      <c r="C558" s="33" t="str">
        <f>VLOOKUP(B558,[2]Sheet1!$A:$B,2,0)</f>
        <v>MODI</v>
      </c>
      <c r="D558" s="90" t="s">
        <v>233</v>
      </c>
      <c r="E558" s="33" t="s">
        <v>234</v>
      </c>
      <c r="F558" s="33" t="s">
        <v>141</v>
      </c>
      <c r="G558" s="17" t="s">
        <v>23</v>
      </c>
      <c r="H558" s="33" t="s">
        <v>33</v>
      </c>
      <c r="I558" s="94">
        <v>2023</v>
      </c>
      <c r="J558" s="31">
        <v>11</v>
      </c>
      <c r="K558" s="42">
        <v>45589</v>
      </c>
      <c r="L558" s="80"/>
      <c r="M558" s="117">
        <v>8.4199999999999997E-2</v>
      </c>
      <c r="N558" s="117">
        <v>8.4757326661713095E-2</v>
      </c>
      <c r="O558" s="117">
        <f t="shared" si="238"/>
        <v>5.5732666171309786E-4</v>
      </c>
      <c r="P558" s="117">
        <f t="shared" si="239"/>
        <v>0</v>
      </c>
      <c r="Q558" s="125">
        <v>1</v>
      </c>
      <c r="R558" s="117">
        <f t="shared" si="254"/>
        <v>8.4199999999999997E-2</v>
      </c>
      <c r="S558" s="85">
        <v>350314</v>
      </c>
      <c r="T558" s="85">
        <f t="shared" si="256"/>
        <v>10915245</v>
      </c>
      <c r="U558" s="161">
        <v>9300</v>
      </c>
      <c r="V558" s="161">
        <f t="shared" si="257"/>
        <v>3216.6429423694171</v>
      </c>
      <c r="W558" s="33" t="s">
        <v>33</v>
      </c>
      <c r="X558" s="33"/>
      <c r="Y558" s="88">
        <v>0.19</v>
      </c>
      <c r="Z558" s="88" t="s">
        <v>235</v>
      </c>
      <c r="AA558" s="139"/>
      <c r="AB558" s="208"/>
      <c r="AC558" s="111">
        <f t="shared" si="241"/>
        <v>29691.678132171361</v>
      </c>
      <c r="AD558" s="33"/>
      <c r="AE558" s="85">
        <f t="shared" si="242"/>
        <v>66.559660000000008</v>
      </c>
      <c r="AF558" s="33"/>
    </row>
    <row r="559" spans="2:32" s="60" customFormat="1" hidden="1">
      <c r="B559" s="17" t="s">
        <v>23</v>
      </c>
      <c r="C559" s="33" t="str">
        <f>VLOOKUP(B559,[2]Sheet1!$A:$B,2,0)</f>
        <v>MODI</v>
      </c>
      <c r="D559" s="90" t="s">
        <v>233</v>
      </c>
      <c r="E559" s="33" t="s">
        <v>234</v>
      </c>
      <c r="F559" s="33" t="s">
        <v>141</v>
      </c>
      <c r="G559" s="17" t="s">
        <v>23</v>
      </c>
      <c r="H559" s="33" t="s">
        <v>33</v>
      </c>
      <c r="I559" s="94">
        <v>2023</v>
      </c>
      <c r="J559" s="31">
        <v>10</v>
      </c>
      <c r="K559" s="42">
        <v>45589</v>
      </c>
      <c r="L559" s="80"/>
      <c r="M559" s="117">
        <v>8.4199999999999997E-2</v>
      </c>
      <c r="N559" s="117">
        <v>8.4757326661713095E-2</v>
      </c>
      <c r="O559" s="117">
        <f t="shared" si="238"/>
        <v>5.5732666171309786E-4</v>
      </c>
      <c r="P559" s="117">
        <f t="shared" si="239"/>
        <v>0</v>
      </c>
      <c r="Q559" s="125">
        <v>1</v>
      </c>
      <c r="R559" s="117">
        <f t="shared" si="254"/>
        <v>8.4199999999999997E-2</v>
      </c>
      <c r="S559" s="85">
        <v>85500</v>
      </c>
      <c r="T559" s="85">
        <f t="shared" si="256"/>
        <v>10564931</v>
      </c>
      <c r="U559" s="161">
        <v>9300</v>
      </c>
      <c r="V559" s="161">
        <f t="shared" si="257"/>
        <v>3411.8822745407797</v>
      </c>
      <c r="W559" s="33" t="s">
        <v>33</v>
      </c>
      <c r="X559" s="33"/>
      <c r="Y559" s="88">
        <v>0.19</v>
      </c>
      <c r="Z559" s="88" t="s">
        <v>235</v>
      </c>
      <c r="AA559" s="139"/>
      <c r="AB559" s="208"/>
      <c r="AC559" s="111">
        <f t="shared" si="241"/>
        <v>7246.7514295764695</v>
      </c>
      <c r="AD559" s="33"/>
      <c r="AE559" s="85">
        <f t="shared" si="242"/>
        <v>16.245000000000001</v>
      </c>
      <c r="AF559" s="33"/>
    </row>
    <row r="560" spans="2:32" s="60" customFormat="1" hidden="1">
      <c r="B560" s="17" t="s">
        <v>23</v>
      </c>
      <c r="C560" s="33" t="str">
        <f>VLOOKUP(B560,[2]Sheet1!$A:$B,2,0)</f>
        <v>MODI</v>
      </c>
      <c r="D560" s="90" t="s">
        <v>233</v>
      </c>
      <c r="E560" s="33" t="s">
        <v>234</v>
      </c>
      <c r="F560" s="33" t="s">
        <v>141</v>
      </c>
      <c r="G560" s="17" t="s">
        <v>23</v>
      </c>
      <c r="H560" s="33" t="s">
        <v>33</v>
      </c>
      <c r="I560" s="94">
        <v>2023</v>
      </c>
      <c r="J560" s="31">
        <v>9</v>
      </c>
      <c r="K560" s="42">
        <v>45589</v>
      </c>
      <c r="L560" s="80"/>
      <c r="M560" s="117">
        <v>8.4199999999999997E-2</v>
      </c>
      <c r="N560" s="117">
        <v>8.4757326661713095E-2</v>
      </c>
      <c r="O560" s="117">
        <f t="shared" si="238"/>
        <v>5.5732666171309786E-4</v>
      </c>
      <c r="P560" s="117">
        <f t="shared" si="239"/>
        <v>0</v>
      </c>
      <c r="Q560" s="125">
        <v>1</v>
      </c>
      <c r="R560" s="117">
        <f t="shared" si="254"/>
        <v>8.4199999999999997E-2</v>
      </c>
      <c r="S560" s="85">
        <v>861411</v>
      </c>
      <c r="T560" s="85">
        <f t="shared" si="256"/>
        <v>10479431</v>
      </c>
      <c r="U560" s="161">
        <v>9300</v>
      </c>
      <c r="V560" s="161">
        <f t="shared" si="257"/>
        <v>3459.5337041172488</v>
      </c>
      <c r="W560" s="33" t="s">
        <v>33</v>
      </c>
      <c r="X560" s="33"/>
      <c r="Y560" s="88">
        <v>0.19</v>
      </c>
      <c r="Z560" s="88" t="s">
        <v>235</v>
      </c>
      <c r="AA560" s="139"/>
      <c r="AB560" s="208"/>
      <c r="AC560" s="111">
        <f t="shared" si="241"/>
        <v>73010.893516992932</v>
      </c>
      <c r="AD560" s="33"/>
      <c r="AE560" s="85">
        <f t="shared" si="242"/>
        <v>163.66809000000001</v>
      </c>
      <c r="AF560" s="33"/>
    </row>
    <row r="561" spans="2:32" s="60" customFormat="1" hidden="1">
      <c r="B561" s="17" t="s">
        <v>23</v>
      </c>
      <c r="C561" s="33" t="str">
        <f>VLOOKUP(B561,[2]Sheet1!$A:$B,2,0)</f>
        <v>MODI</v>
      </c>
      <c r="D561" s="90" t="s">
        <v>233</v>
      </c>
      <c r="E561" s="33" t="s">
        <v>234</v>
      </c>
      <c r="F561" s="33" t="s">
        <v>141</v>
      </c>
      <c r="G561" s="17" t="s">
        <v>23</v>
      </c>
      <c r="H561" s="33" t="s">
        <v>33</v>
      </c>
      <c r="I561" s="94">
        <v>2023</v>
      </c>
      <c r="J561" s="31">
        <v>8</v>
      </c>
      <c r="K561" s="42">
        <v>45589</v>
      </c>
      <c r="L561" s="80"/>
      <c r="M561" s="117">
        <v>8.4199999999999997E-2</v>
      </c>
      <c r="N561" s="117">
        <v>8.4757326661713095E-2</v>
      </c>
      <c r="O561" s="117">
        <f t="shared" si="238"/>
        <v>5.5732666171309786E-4</v>
      </c>
      <c r="P561" s="117">
        <f t="shared" si="239"/>
        <v>0</v>
      </c>
      <c r="Q561" s="125">
        <v>1</v>
      </c>
      <c r="R561" s="117">
        <f t="shared" si="254"/>
        <v>8.4199999999999997E-2</v>
      </c>
      <c r="S561" s="85">
        <v>209200</v>
      </c>
      <c r="T561" s="85">
        <f t="shared" si="256"/>
        <v>9618020</v>
      </c>
      <c r="U561" s="161">
        <v>9300</v>
      </c>
      <c r="V561" s="161">
        <f t="shared" si="257"/>
        <v>3939.6210211101907</v>
      </c>
      <c r="W561" s="33" t="s">
        <v>33</v>
      </c>
      <c r="X561" s="33"/>
      <c r="Y561" s="88">
        <v>0.19</v>
      </c>
      <c r="Z561" s="88" t="s">
        <v>235</v>
      </c>
      <c r="AA561" s="139"/>
      <c r="AB561" s="208"/>
      <c r="AC561" s="111">
        <f t="shared" si="241"/>
        <v>17731.23273763038</v>
      </c>
      <c r="AD561" s="33"/>
      <c r="AE561" s="85">
        <f t="shared" si="242"/>
        <v>39.747999999999998</v>
      </c>
      <c r="AF561" s="33"/>
    </row>
    <row r="562" spans="2:32" s="60" customFormat="1" hidden="1">
      <c r="B562" s="17" t="s">
        <v>23</v>
      </c>
      <c r="C562" s="33" t="str">
        <f>VLOOKUP(B562,[2]Sheet1!$A:$B,2,0)</f>
        <v>MODI</v>
      </c>
      <c r="D562" s="90" t="s">
        <v>233</v>
      </c>
      <c r="E562" s="33" t="s">
        <v>234</v>
      </c>
      <c r="F562" s="33" t="s">
        <v>141</v>
      </c>
      <c r="G562" s="17" t="s">
        <v>23</v>
      </c>
      <c r="H562" s="33" t="s">
        <v>33</v>
      </c>
      <c r="I562" s="94">
        <v>2023</v>
      </c>
      <c r="J562" s="31">
        <v>7</v>
      </c>
      <c r="K562" s="42">
        <v>45589</v>
      </c>
      <c r="L562" s="80"/>
      <c r="M562" s="117">
        <v>8.4199999999999997E-2</v>
      </c>
      <c r="N562" s="117">
        <v>8.4757326661713095E-2</v>
      </c>
      <c r="O562" s="117">
        <f t="shared" si="238"/>
        <v>5.5732666171309786E-4</v>
      </c>
      <c r="P562" s="117">
        <f t="shared" si="239"/>
        <v>0</v>
      </c>
      <c r="Q562" s="125">
        <v>1</v>
      </c>
      <c r="R562" s="117">
        <f t="shared" si="254"/>
        <v>8.4199999999999997E-2</v>
      </c>
      <c r="S562" s="85">
        <v>573700</v>
      </c>
      <c r="T562" s="85">
        <f t="shared" si="256"/>
        <v>9408820</v>
      </c>
      <c r="U562" s="161">
        <v>9300</v>
      </c>
      <c r="V562" s="161">
        <f t="shared" si="257"/>
        <v>4056.2137587405705</v>
      </c>
      <c r="W562" s="33" t="s">
        <v>33</v>
      </c>
      <c r="X562" s="33"/>
      <c r="Y562" s="88">
        <v>0.19</v>
      </c>
      <c r="Z562" s="88" t="s">
        <v>235</v>
      </c>
      <c r="AA562" s="139"/>
      <c r="AB562" s="208"/>
      <c r="AC562" s="111">
        <f t="shared" si="241"/>
        <v>48625.278305824802</v>
      </c>
      <c r="AD562" s="33"/>
      <c r="AE562" s="85">
        <f t="shared" si="242"/>
        <v>109.003</v>
      </c>
      <c r="AF562" s="33"/>
    </row>
    <row r="563" spans="2:32" s="60" customFormat="1" hidden="1">
      <c r="B563" s="17" t="s">
        <v>23</v>
      </c>
      <c r="C563" s="33" t="str">
        <f>VLOOKUP(B563,[2]Sheet1!$A:$B,2,0)</f>
        <v>MODI</v>
      </c>
      <c r="D563" s="90" t="s">
        <v>233</v>
      </c>
      <c r="E563" s="33" t="s">
        <v>234</v>
      </c>
      <c r="F563" s="33" t="s">
        <v>141</v>
      </c>
      <c r="G563" s="17" t="s">
        <v>23</v>
      </c>
      <c r="H563" s="33" t="s">
        <v>33</v>
      </c>
      <c r="I563" s="94">
        <v>2023</v>
      </c>
      <c r="J563" s="31">
        <v>6</v>
      </c>
      <c r="K563" s="42">
        <v>45589</v>
      </c>
      <c r="L563" s="80"/>
      <c r="M563" s="117">
        <v>8.4199999999999997E-2</v>
      </c>
      <c r="N563" s="117">
        <v>8.4757326661713095E-2</v>
      </c>
      <c r="O563" s="117">
        <f t="shared" si="238"/>
        <v>5.5732666171309786E-4</v>
      </c>
      <c r="P563" s="117">
        <f t="shared" si="239"/>
        <v>0</v>
      </c>
      <c r="Q563" s="125">
        <v>1</v>
      </c>
      <c r="R563" s="117">
        <f t="shared" si="254"/>
        <v>8.4199999999999997E-2</v>
      </c>
      <c r="S563" s="85">
        <v>311800</v>
      </c>
      <c r="T563" s="85">
        <f t="shared" si="256"/>
        <v>8835120</v>
      </c>
      <c r="U563" s="161">
        <v>9300</v>
      </c>
      <c r="V563" s="161">
        <f t="shared" si="257"/>
        <v>4375.9520645653747</v>
      </c>
      <c r="W563" s="33" t="s">
        <v>33</v>
      </c>
      <c r="X563" s="33"/>
      <c r="Y563" s="88">
        <v>0.19</v>
      </c>
      <c r="Z563" s="88" t="s">
        <v>235</v>
      </c>
      <c r="AA563" s="139"/>
      <c r="AB563" s="208"/>
      <c r="AC563" s="111">
        <f t="shared" si="241"/>
        <v>26427.334453122145</v>
      </c>
      <c r="AD563" s="33"/>
      <c r="AE563" s="85">
        <f t="shared" si="242"/>
        <v>59.241999999999997</v>
      </c>
      <c r="AF563" s="33"/>
    </row>
    <row r="564" spans="2:32" s="60" customFormat="1" hidden="1">
      <c r="B564" s="17" t="s">
        <v>23</v>
      </c>
      <c r="C564" s="33" t="str">
        <f>VLOOKUP(B564,[2]Sheet1!$A:$B,2,0)</f>
        <v>MODI</v>
      </c>
      <c r="D564" s="90" t="s">
        <v>233</v>
      </c>
      <c r="E564" s="33" t="s">
        <v>234</v>
      </c>
      <c r="F564" s="33" t="s">
        <v>141</v>
      </c>
      <c r="G564" s="17" t="s">
        <v>23</v>
      </c>
      <c r="H564" s="33" t="s">
        <v>33</v>
      </c>
      <c r="I564" s="94">
        <v>2023</v>
      </c>
      <c r="J564" s="31">
        <v>5</v>
      </c>
      <c r="K564" s="42">
        <v>45589</v>
      </c>
      <c r="L564" s="80"/>
      <c r="M564" s="117">
        <v>8.4199999999999997E-2</v>
      </c>
      <c r="N564" s="117">
        <v>8.4757326661713095E-2</v>
      </c>
      <c r="O564" s="117">
        <f t="shared" si="238"/>
        <v>5.5732666171309786E-4</v>
      </c>
      <c r="P564" s="117">
        <f t="shared" si="239"/>
        <v>0</v>
      </c>
      <c r="Q564" s="125">
        <v>1</v>
      </c>
      <c r="R564" s="117">
        <f t="shared" si="254"/>
        <v>8.4199999999999997E-2</v>
      </c>
      <c r="S564" s="85">
        <v>472200</v>
      </c>
      <c r="T564" s="85">
        <f t="shared" si="256"/>
        <v>8523320</v>
      </c>
      <c r="U564" s="161">
        <v>9300</v>
      </c>
      <c r="V564" s="161">
        <f t="shared" si="257"/>
        <v>4549.7265176875189</v>
      </c>
      <c r="W564" s="33" t="s">
        <v>33</v>
      </c>
      <c r="X564" s="33"/>
      <c r="Y564" s="88">
        <v>0.19</v>
      </c>
      <c r="Z564" s="88" t="s">
        <v>235</v>
      </c>
      <c r="AA564" s="139"/>
      <c r="AB564" s="208"/>
      <c r="AC564" s="111">
        <f t="shared" si="241"/>
        <v>40022.40964966092</v>
      </c>
      <c r="AD564" s="33"/>
      <c r="AE564" s="85">
        <f t="shared" si="242"/>
        <v>89.718000000000004</v>
      </c>
      <c r="AF564" s="33"/>
    </row>
    <row r="565" spans="2:32" s="60" customFormat="1" hidden="1">
      <c r="B565" s="17" t="s">
        <v>23</v>
      </c>
      <c r="C565" s="33" t="str">
        <f>VLOOKUP(B565,[2]Sheet1!$A:$B,2,0)</f>
        <v>MODI</v>
      </c>
      <c r="D565" s="90" t="s">
        <v>233</v>
      </c>
      <c r="E565" s="33" t="s">
        <v>234</v>
      </c>
      <c r="F565" s="33" t="s">
        <v>141</v>
      </c>
      <c r="G565" s="17" t="s">
        <v>23</v>
      </c>
      <c r="H565" s="33" t="s">
        <v>33</v>
      </c>
      <c r="I565" s="94">
        <v>2023</v>
      </c>
      <c r="J565" s="31">
        <v>4</v>
      </c>
      <c r="K565" s="42">
        <v>45589</v>
      </c>
      <c r="L565" s="80"/>
      <c r="M565" s="117">
        <v>8.4199999999999997E-2</v>
      </c>
      <c r="N565" s="117">
        <v>8.4757326661713095E-2</v>
      </c>
      <c r="O565" s="117">
        <f t="shared" si="238"/>
        <v>5.5732666171309786E-4</v>
      </c>
      <c r="P565" s="117">
        <f t="shared" si="239"/>
        <v>0</v>
      </c>
      <c r="Q565" s="125">
        <v>1</v>
      </c>
      <c r="R565" s="117">
        <f t="shared" si="254"/>
        <v>8.4199999999999997E-2</v>
      </c>
      <c r="S565" s="85">
        <v>350000</v>
      </c>
      <c r="T565" s="85">
        <f t="shared" si="256"/>
        <v>8051120</v>
      </c>
      <c r="U565" s="161">
        <v>9300</v>
      </c>
      <c r="V565" s="161">
        <f t="shared" si="257"/>
        <v>4812.8961673484437</v>
      </c>
      <c r="W565" s="33" t="s">
        <v>33</v>
      </c>
      <c r="X565" s="33"/>
      <c r="Y565" s="88">
        <v>0.19</v>
      </c>
      <c r="Z565" s="88" t="s">
        <v>235</v>
      </c>
      <c r="AA565" s="139"/>
      <c r="AB565" s="208"/>
      <c r="AC565" s="111">
        <f t="shared" si="241"/>
        <v>29665.064331599584</v>
      </c>
      <c r="AD565" s="33"/>
      <c r="AE565" s="85">
        <f t="shared" si="242"/>
        <v>66.5</v>
      </c>
      <c r="AF565" s="33"/>
    </row>
    <row r="566" spans="2:32" s="60" customFormat="1" hidden="1">
      <c r="B566" s="17" t="s">
        <v>23</v>
      </c>
      <c r="C566" s="33" t="str">
        <f>VLOOKUP(B566,[2]Sheet1!$A:$B,2,0)</f>
        <v>MODI</v>
      </c>
      <c r="D566" s="90" t="s">
        <v>233</v>
      </c>
      <c r="E566" s="33" t="s">
        <v>234</v>
      </c>
      <c r="F566" s="33" t="s">
        <v>141</v>
      </c>
      <c r="G566" s="17" t="s">
        <v>23</v>
      </c>
      <c r="H566" s="33" t="s">
        <v>33</v>
      </c>
      <c r="I566" s="94">
        <v>2023</v>
      </c>
      <c r="J566" s="31">
        <v>3</v>
      </c>
      <c r="K566" s="42">
        <v>45589</v>
      </c>
      <c r="L566" s="80"/>
      <c r="M566" s="117">
        <v>8.4199999999999997E-2</v>
      </c>
      <c r="N566" s="117">
        <v>8.4757326661713095E-2</v>
      </c>
      <c r="O566" s="117">
        <f t="shared" si="238"/>
        <v>5.5732666171309786E-4</v>
      </c>
      <c r="P566" s="117">
        <f t="shared" si="239"/>
        <v>0</v>
      </c>
      <c r="Q566" s="125">
        <v>1</v>
      </c>
      <c r="R566" s="117">
        <f t="shared" si="254"/>
        <v>8.4199999999999997E-2</v>
      </c>
      <c r="S566" s="85">
        <v>780700</v>
      </c>
      <c r="T566" s="85">
        <f t="shared" si="256"/>
        <v>7701120</v>
      </c>
      <c r="U566" s="161">
        <v>9300</v>
      </c>
      <c r="V566" s="161">
        <f t="shared" si="257"/>
        <v>5007.9604989480276</v>
      </c>
      <c r="W566" s="33" t="s">
        <v>33</v>
      </c>
      <c r="X566" s="33"/>
      <c r="Y566" s="88">
        <v>0.19</v>
      </c>
      <c r="Z566" s="88" t="s">
        <v>235</v>
      </c>
      <c r="AA566" s="139"/>
      <c r="AB566" s="208"/>
      <c r="AC566" s="111">
        <f t="shared" si="241"/>
        <v>66170.044924799411</v>
      </c>
      <c r="AD566" s="33"/>
      <c r="AE566" s="85">
        <f t="shared" si="242"/>
        <v>148.333</v>
      </c>
      <c r="AF566" s="33"/>
    </row>
    <row r="567" spans="2:32" s="60" customFormat="1" hidden="1">
      <c r="B567" s="17" t="s">
        <v>23</v>
      </c>
      <c r="C567" s="33" t="str">
        <f>VLOOKUP(B567,[2]Sheet1!$A:$B,2,0)</f>
        <v>MODI</v>
      </c>
      <c r="D567" s="90" t="s">
        <v>233</v>
      </c>
      <c r="E567" s="33" t="s">
        <v>234</v>
      </c>
      <c r="F567" s="33" t="s">
        <v>141</v>
      </c>
      <c r="G567" s="17" t="s">
        <v>23</v>
      </c>
      <c r="H567" s="33" t="s">
        <v>33</v>
      </c>
      <c r="I567" s="94">
        <v>2023</v>
      </c>
      <c r="J567" s="31">
        <v>2</v>
      </c>
      <c r="K567" s="42">
        <v>45589</v>
      </c>
      <c r="L567" s="80"/>
      <c r="M567" s="117">
        <v>8.4199999999999997E-2</v>
      </c>
      <c r="N567" s="117">
        <v>8.4757326661713095E-2</v>
      </c>
      <c r="O567" s="117">
        <f t="shared" si="238"/>
        <v>5.5732666171309786E-4</v>
      </c>
      <c r="P567" s="117">
        <f t="shared" si="239"/>
        <v>0</v>
      </c>
      <c r="Q567" s="125">
        <v>1</v>
      </c>
      <c r="R567" s="117">
        <f t="shared" si="254"/>
        <v>8.4199999999999997E-2</v>
      </c>
      <c r="S567" s="85">
        <v>713420</v>
      </c>
      <c r="T567" s="85">
        <f t="shared" si="256"/>
        <v>6920420</v>
      </c>
      <c r="U567" s="161">
        <v>9300</v>
      </c>
      <c r="V567" s="161">
        <f t="shared" si="257"/>
        <v>5443.0654237474428</v>
      </c>
      <c r="W567" s="33" t="s">
        <v>33</v>
      </c>
      <c r="X567" s="33"/>
      <c r="Y567" s="88">
        <v>0.19</v>
      </c>
      <c r="Z567" s="88" t="s">
        <v>235</v>
      </c>
      <c r="AA567" s="139"/>
      <c r="AB567" s="208"/>
      <c r="AC567" s="111">
        <f t="shared" si="241"/>
        <v>60467.571986999355</v>
      </c>
      <c r="AD567" s="33"/>
      <c r="AE567" s="85">
        <f t="shared" si="242"/>
        <v>135.54979999999998</v>
      </c>
      <c r="AF567" s="33"/>
    </row>
    <row r="568" spans="2:32" s="60" customFormat="1" hidden="1">
      <c r="B568" s="17" t="s">
        <v>23</v>
      </c>
      <c r="C568" s="33" t="str">
        <f>VLOOKUP(B568,[2]Sheet1!$A:$B,2,0)</f>
        <v>MODI</v>
      </c>
      <c r="D568" s="90" t="s">
        <v>233</v>
      </c>
      <c r="E568" s="33" t="s">
        <v>234</v>
      </c>
      <c r="F568" s="33" t="s">
        <v>141</v>
      </c>
      <c r="G568" s="17" t="s">
        <v>23</v>
      </c>
      <c r="H568" s="33" t="s">
        <v>33</v>
      </c>
      <c r="I568" s="94">
        <v>2023</v>
      </c>
      <c r="J568" s="31">
        <v>1</v>
      </c>
      <c r="K568" s="42">
        <v>45589</v>
      </c>
      <c r="L568" s="80"/>
      <c r="M568" s="117">
        <v>8.4199999999999997E-2</v>
      </c>
      <c r="N568" s="117">
        <v>8.4757326661713095E-2</v>
      </c>
      <c r="O568" s="117">
        <f t="shared" si="238"/>
        <v>5.5732666171309786E-4</v>
      </c>
      <c r="P568" s="117">
        <f t="shared" si="239"/>
        <v>0</v>
      </c>
      <c r="Q568" s="125">
        <v>1</v>
      </c>
      <c r="R568" s="117">
        <f t="shared" si="254"/>
        <v>8.4199999999999997E-2</v>
      </c>
      <c r="S568" s="85">
        <v>2790000</v>
      </c>
      <c r="T568" s="85">
        <f t="shared" si="256"/>
        <v>6207000</v>
      </c>
      <c r="U568" s="161">
        <v>9300</v>
      </c>
      <c r="V568" s="161">
        <f t="shared" si="257"/>
        <v>5840.6734107468019</v>
      </c>
      <c r="W568" s="33" t="s">
        <v>33</v>
      </c>
      <c r="X568" s="33"/>
      <c r="Y568" s="88">
        <v>0.19</v>
      </c>
      <c r="Z568" s="88" t="s">
        <v>235</v>
      </c>
      <c r="AA568" s="139"/>
      <c r="AB568" s="208"/>
      <c r="AC568" s="111">
        <f t="shared" si="241"/>
        <v>236472.94138617953</v>
      </c>
      <c r="AD568" s="33"/>
      <c r="AE568" s="85">
        <f t="shared" si="242"/>
        <v>530.1</v>
      </c>
      <c r="AF568" s="33"/>
    </row>
    <row r="569" spans="2:32" s="60" customFormat="1" hidden="1">
      <c r="B569" s="17" t="s">
        <v>23</v>
      </c>
      <c r="C569" s="33" t="str">
        <f>VLOOKUP(B569,[2]Sheet1!$A:$B,2,0)</f>
        <v>MODI</v>
      </c>
      <c r="D569" s="90" t="s">
        <v>233</v>
      </c>
      <c r="E569" s="33" t="s">
        <v>234</v>
      </c>
      <c r="F569" s="33" t="s">
        <v>141</v>
      </c>
      <c r="G569" s="17" t="s">
        <v>23</v>
      </c>
      <c r="H569" s="33" t="s">
        <v>33</v>
      </c>
      <c r="I569" s="95">
        <v>2022</v>
      </c>
      <c r="J569" s="31">
        <v>12</v>
      </c>
      <c r="K569" s="42">
        <v>45589</v>
      </c>
      <c r="L569" s="80"/>
      <c r="M569" s="117">
        <v>8.4199999999999997E-2</v>
      </c>
      <c r="N569" s="117">
        <v>8.4757326661713095E-2</v>
      </c>
      <c r="O569" s="117">
        <f t="shared" si="238"/>
        <v>5.5732666171309786E-4</v>
      </c>
      <c r="P569" s="117">
        <f t="shared" si="239"/>
        <v>0</v>
      </c>
      <c r="Q569" s="125">
        <v>1</v>
      </c>
      <c r="R569" s="117">
        <f t="shared" si="254"/>
        <v>8.4199999999999997E-2</v>
      </c>
      <c r="S569" s="85">
        <v>1990000</v>
      </c>
      <c r="T569" s="85">
        <f t="shared" si="256"/>
        <v>3417000</v>
      </c>
      <c r="U569" s="161">
        <v>9300</v>
      </c>
      <c r="V569" s="161">
        <f t="shared" si="257"/>
        <v>7395.6147969263448</v>
      </c>
      <c r="W569" s="33" t="s">
        <v>33</v>
      </c>
      <c r="X569" s="33"/>
      <c r="Y569" s="88">
        <v>0.19</v>
      </c>
      <c r="Z569" s="88" t="s">
        <v>235</v>
      </c>
      <c r="AA569" s="139"/>
      <c r="AB569" s="208"/>
      <c r="AC569" s="111">
        <f t="shared" si="241"/>
        <v>168667.08005680906</v>
      </c>
      <c r="AD569" s="33"/>
      <c r="AE569" s="85">
        <f t="shared" si="242"/>
        <v>378.1</v>
      </c>
      <c r="AF569" s="33"/>
    </row>
    <row r="570" spans="2:32" s="60" customFormat="1" hidden="1">
      <c r="B570" s="17" t="s">
        <v>23</v>
      </c>
      <c r="C570" s="33" t="str">
        <f>VLOOKUP(B570,[2]Sheet1!$A:$B,2,0)</f>
        <v>MODI</v>
      </c>
      <c r="D570" s="90" t="s">
        <v>233</v>
      </c>
      <c r="E570" s="33" t="s">
        <v>234</v>
      </c>
      <c r="F570" s="33" t="s">
        <v>141</v>
      </c>
      <c r="G570" s="17" t="s">
        <v>23</v>
      </c>
      <c r="H570" s="33" t="s">
        <v>33</v>
      </c>
      <c r="I570" s="95">
        <v>2022</v>
      </c>
      <c r="J570" s="31">
        <v>11</v>
      </c>
      <c r="K570" s="42">
        <v>45589</v>
      </c>
      <c r="L570" s="80"/>
      <c r="M570" s="117">
        <v>8.4199999999999997E-2</v>
      </c>
      <c r="N570" s="117">
        <v>8.4757326661713095E-2</v>
      </c>
      <c r="O570" s="117">
        <f t="shared" si="238"/>
        <v>5.5732666171309786E-4</v>
      </c>
      <c r="P570" s="117">
        <f t="shared" si="239"/>
        <v>0</v>
      </c>
      <c r="Q570" s="125">
        <v>1</v>
      </c>
      <c r="R570" s="117">
        <f t="shared" si="254"/>
        <v>8.4199999999999997E-2</v>
      </c>
      <c r="S570" s="85">
        <v>1427000</v>
      </c>
      <c r="T570" s="85">
        <v>1427000</v>
      </c>
      <c r="U570" s="161">
        <v>9300</v>
      </c>
      <c r="V570" s="161">
        <f t="shared" si="257"/>
        <v>8504.6948537354092</v>
      </c>
      <c r="W570" s="33" t="s">
        <v>33</v>
      </c>
      <c r="X570" s="33"/>
      <c r="Y570" s="88">
        <v>0.19</v>
      </c>
      <c r="Z570" s="88" t="s">
        <v>235</v>
      </c>
      <c r="AA570" s="139"/>
      <c r="AB570" s="208"/>
      <c r="AC570" s="111">
        <f t="shared" si="241"/>
        <v>120948.70514626459</v>
      </c>
      <c r="AD570" s="33"/>
      <c r="AE570" s="85">
        <f t="shared" si="242"/>
        <v>271.13</v>
      </c>
      <c r="AF570" s="33"/>
    </row>
    <row r="571" spans="2:32" s="60" customFormat="1" hidden="1">
      <c r="B571" s="17" t="s">
        <v>23</v>
      </c>
      <c r="C571" s="33" t="str">
        <f>VLOOKUP(B571,[2]Sheet1!$A:$B,2,0)</f>
        <v>MODI</v>
      </c>
      <c r="D571" s="90" t="s">
        <v>236</v>
      </c>
      <c r="E571" s="33" t="s">
        <v>237</v>
      </c>
      <c r="F571" s="33" t="s">
        <v>141</v>
      </c>
      <c r="G571" s="17" t="s">
        <v>23</v>
      </c>
      <c r="H571" s="33" t="s">
        <v>33</v>
      </c>
      <c r="I571" s="94">
        <v>2024</v>
      </c>
      <c r="J571" s="31">
        <v>12</v>
      </c>
      <c r="K571" s="42">
        <v>45666</v>
      </c>
      <c r="L571" s="80"/>
      <c r="M571" s="117">
        <v>7.3200000000000001E-2</v>
      </c>
      <c r="N571" s="117">
        <v>7.3706525242518098E-2</v>
      </c>
      <c r="O571" s="117">
        <f t="shared" si="238"/>
        <v>5.0652524251809661E-4</v>
      </c>
      <c r="P571" s="117">
        <f t="shared" si="239"/>
        <v>0</v>
      </c>
      <c r="Q571" s="125">
        <v>1</v>
      </c>
      <c r="R571" s="117">
        <f t="shared" ref="R571" si="262">Q571*M571</f>
        <v>7.3200000000000001E-2</v>
      </c>
      <c r="S571" s="85">
        <v>0</v>
      </c>
      <c r="T571" s="85">
        <f t="shared" ref="T571" si="263">S571+T572</f>
        <v>12722057</v>
      </c>
      <c r="U571" s="161">
        <v>43238</v>
      </c>
      <c r="V571" s="161">
        <f t="shared" ref="V571" si="264">U571-O571*T571</f>
        <v>36793.956992745952</v>
      </c>
      <c r="W571" s="33" t="s">
        <v>33</v>
      </c>
      <c r="X571" s="33"/>
      <c r="Y571" s="88">
        <v>0.19</v>
      </c>
      <c r="Z571" s="88" t="s">
        <v>235</v>
      </c>
      <c r="AA571" s="139"/>
      <c r="AB571" s="208"/>
      <c r="AC571" s="111">
        <f t="shared" ref="AC571" si="265">N571*S571</f>
        <v>0</v>
      </c>
      <c r="AD571" s="33"/>
      <c r="AE571" s="85">
        <f t="shared" si="242"/>
        <v>0</v>
      </c>
      <c r="AF571" s="33"/>
    </row>
    <row r="572" spans="2:32" s="60" customFormat="1" hidden="1">
      <c r="B572" s="17" t="s">
        <v>23</v>
      </c>
      <c r="C572" s="33" t="str">
        <f>VLOOKUP(B572,[2]Sheet1!$A:$B,2,0)</f>
        <v>MODI</v>
      </c>
      <c r="D572" s="90" t="s">
        <v>236</v>
      </c>
      <c r="E572" s="33" t="s">
        <v>237</v>
      </c>
      <c r="F572" s="33" t="s">
        <v>141</v>
      </c>
      <c r="G572" s="17" t="s">
        <v>23</v>
      </c>
      <c r="H572" s="33" t="s">
        <v>33</v>
      </c>
      <c r="I572" s="94">
        <v>2024</v>
      </c>
      <c r="J572" s="31">
        <v>11</v>
      </c>
      <c r="K572" s="42">
        <v>45636</v>
      </c>
      <c r="L572" s="80"/>
      <c r="M572" s="117">
        <v>7.3200000000000001E-2</v>
      </c>
      <c r="N572" s="117">
        <v>7.3706525242518098E-2</v>
      </c>
      <c r="O572" s="117">
        <f t="shared" ref="O572" si="266">N572-M572</f>
        <v>5.0652524251809661E-4</v>
      </c>
      <c r="P572" s="117">
        <f t="shared" ref="P572" si="267">L572*O572</f>
        <v>0</v>
      </c>
      <c r="Q572" s="125">
        <v>1</v>
      </c>
      <c r="R572" s="117">
        <f t="shared" si="254"/>
        <v>7.3200000000000001E-2</v>
      </c>
      <c r="S572" s="85">
        <v>0</v>
      </c>
      <c r="T572" s="85">
        <f t="shared" ref="T572:T595" si="268">S572+T573</f>
        <v>12722057</v>
      </c>
      <c r="U572" s="161">
        <v>43238</v>
      </c>
      <c r="V572" s="161">
        <f t="shared" si="257"/>
        <v>36793.956992745952</v>
      </c>
      <c r="W572" s="33" t="s">
        <v>33</v>
      </c>
      <c r="X572" s="33"/>
      <c r="Y572" s="88">
        <v>0.19</v>
      </c>
      <c r="Z572" s="88" t="s">
        <v>235</v>
      </c>
      <c r="AA572" s="139"/>
      <c r="AB572" s="208"/>
      <c r="AC572" s="111">
        <f t="shared" si="241"/>
        <v>0</v>
      </c>
      <c r="AD572" s="33"/>
      <c r="AE572" s="85">
        <f t="shared" ref="AE572" si="269">S572*Y572/1000</f>
        <v>0</v>
      </c>
      <c r="AF572" s="33"/>
    </row>
    <row r="573" spans="2:32" s="60" customFormat="1" hidden="1">
      <c r="B573" s="17" t="s">
        <v>23</v>
      </c>
      <c r="C573" s="33" t="str">
        <f>VLOOKUP(B573,[2]Sheet1!$A:$B,2,0)</f>
        <v>MODI</v>
      </c>
      <c r="D573" s="90" t="s">
        <v>236</v>
      </c>
      <c r="E573" s="33" t="s">
        <v>237</v>
      </c>
      <c r="F573" s="33" t="s">
        <v>141</v>
      </c>
      <c r="G573" s="17" t="s">
        <v>23</v>
      </c>
      <c r="H573" s="33" t="s">
        <v>33</v>
      </c>
      <c r="I573" s="94">
        <v>2024</v>
      </c>
      <c r="J573" s="31">
        <v>10</v>
      </c>
      <c r="K573" s="42">
        <v>45605</v>
      </c>
      <c r="L573" s="80"/>
      <c r="M573" s="117">
        <v>7.3200000000000001E-2</v>
      </c>
      <c r="N573" s="117">
        <v>7.3706525242518098E-2</v>
      </c>
      <c r="O573" s="117">
        <f t="shared" si="238"/>
        <v>5.0652524251809661E-4</v>
      </c>
      <c r="P573" s="117">
        <f t="shared" si="239"/>
        <v>0</v>
      </c>
      <c r="Q573" s="125">
        <v>1</v>
      </c>
      <c r="R573" s="117">
        <f t="shared" si="254"/>
        <v>7.3200000000000001E-2</v>
      </c>
      <c r="S573" s="85">
        <v>20000</v>
      </c>
      <c r="T573" s="85">
        <f t="shared" si="268"/>
        <v>12722057</v>
      </c>
      <c r="U573" s="161">
        <v>43238</v>
      </c>
      <c r="V573" s="161">
        <f t="shared" si="257"/>
        <v>36793.956992745952</v>
      </c>
      <c r="W573" s="33" t="s">
        <v>33</v>
      </c>
      <c r="X573" s="33"/>
      <c r="Y573" s="88">
        <v>0.19</v>
      </c>
      <c r="Z573" s="88" t="s">
        <v>235</v>
      </c>
      <c r="AA573" s="139"/>
      <c r="AB573" s="208"/>
      <c r="AC573" s="111">
        <f t="shared" si="241"/>
        <v>1474.1305048503621</v>
      </c>
      <c r="AD573" s="33"/>
      <c r="AE573" s="85">
        <f t="shared" si="242"/>
        <v>3.8</v>
      </c>
      <c r="AF573" s="33"/>
    </row>
    <row r="574" spans="2:32" s="60" customFormat="1" hidden="1">
      <c r="B574" s="17" t="s">
        <v>23</v>
      </c>
      <c r="C574" s="33" t="str">
        <f>VLOOKUP(B574,[2]Sheet1!$A:$B,2,0)</f>
        <v>MODI</v>
      </c>
      <c r="D574" s="90" t="s">
        <v>236</v>
      </c>
      <c r="E574" s="33" t="s">
        <v>237</v>
      </c>
      <c r="F574" s="33" t="s">
        <v>141</v>
      </c>
      <c r="G574" s="17" t="s">
        <v>23</v>
      </c>
      <c r="H574" s="33" t="s">
        <v>33</v>
      </c>
      <c r="I574" s="94">
        <v>2024</v>
      </c>
      <c r="J574" s="31">
        <v>9</v>
      </c>
      <c r="K574" s="42">
        <v>45589</v>
      </c>
      <c r="L574" s="80"/>
      <c r="M574" s="117">
        <v>7.3200000000000001E-2</v>
      </c>
      <c r="N574" s="117">
        <v>7.3706525242518098E-2</v>
      </c>
      <c r="O574" s="117">
        <f t="shared" si="238"/>
        <v>5.0652524251809661E-4</v>
      </c>
      <c r="P574" s="117">
        <f t="shared" si="239"/>
        <v>0</v>
      </c>
      <c r="Q574" s="125">
        <v>1</v>
      </c>
      <c r="R574" s="117">
        <f t="shared" si="254"/>
        <v>7.3200000000000001E-2</v>
      </c>
      <c r="S574" s="85">
        <v>140000</v>
      </c>
      <c r="T574" s="85">
        <f t="shared" si="268"/>
        <v>12702057</v>
      </c>
      <c r="U574" s="161">
        <v>43238</v>
      </c>
      <c r="V574" s="161">
        <f t="shared" si="257"/>
        <v>36804.087497596316</v>
      </c>
      <c r="W574" s="33" t="s">
        <v>33</v>
      </c>
      <c r="X574" s="33"/>
      <c r="Y574" s="88">
        <v>1.47</v>
      </c>
      <c r="Z574" s="88" t="s">
        <v>235</v>
      </c>
      <c r="AA574" s="139"/>
      <c r="AB574" s="208"/>
      <c r="AC574" s="111">
        <f t="shared" si="241"/>
        <v>10318.913533952533</v>
      </c>
      <c r="AD574" s="33"/>
      <c r="AE574" s="85">
        <f t="shared" si="242"/>
        <v>205.8</v>
      </c>
      <c r="AF574" s="33"/>
    </row>
    <row r="575" spans="2:32" s="60" customFormat="1" hidden="1">
      <c r="B575" s="17" t="s">
        <v>23</v>
      </c>
      <c r="C575" s="33" t="str">
        <f>VLOOKUP(B575,[2]Sheet1!$A:$B,2,0)</f>
        <v>MODI</v>
      </c>
      <c r="D575" s="90" t="s">
        <v>236</v>
      </c>
      <c r="E575" s="33" t="s">
        <v>237</v>
      </c>
      <c r="F575" s="33" t="s">
        <v>141</v>
      </c>
      <c r="G575" s="17" t="s">
        <v>23</v>
      </c>
      <c r="H575" s="33" t="s">
        <v>33</v>
      </c>
      <c r="I575" s="94">
        <v>2024</v>
      </c>
      <c r="J575" s="31">
        <v>8</v>
      </c>
      <c r="K575" s="42">
        <v>45589</v>
      </c>
      <c r="L575" s="80"/>
      <c r="M575" s="117">
        <v>7.3200000000000001E-2</v>
      </c>
      <c r="N575" s="117">
        <v>7.3706525242518098E-2</v>
      </c>
      <c r="O575" s="117">
        <f t="shared" si="238"/>
        <v>5.0652524251809661E-4</v>
      </c>
      <c r="P575" s="117">
        <f t="shared" si="239"/>
        <v>0</v>
      </c>
      <c r="Q575" s="125">
        <v>1</v>
      </c>
      <c r="R575" s="117">
        <f t="shared" si="254"/>
        <v>7.3200000000000001E-2</v>
      </c>
      <c r="S575" s="85">
        <v>140388</v>
      </c>
      <c r="T575" s="85">
        <f t="shared" si="268"/>
        <v>12562057</v>
      </c>
      <c r="U575" s="161">
        <v>43238</v>
      </c>
      <c r="V575" s="161">
        <f t="shared" si="257"/>
        <v>36875.001031548847</v>
      </c>
      <c r="W575" s="33" t="s">
        <v>33</v>
      </c>
      <c r="X575" s="33"/>
      <c r="Y575" s="88">
        <v>1.47</v>
      </c>
      <c r="Z575" s="88" t="s">
        <v>235</v>
      </c>
      <c r="AA575" s="139"/>
      <c r="AB575" s="208"/>
      <c r="AC575" s="111">
        <f t="shared" si="241"/>
        <v>10347.511665746631</v>
      </c>
      <c r="AD575" s="33"/>
      <c r="AE575" s="85">
        <f t="shared" si="242"/>
        <v>206.37035999999998</v>
      </c>
      <c r="AF575" s="33"/>
    </row>
    <row r="576" spans="2:32" s="60" customFormat="1" hidden="1">
      <c r="B576" s="17" t="s">
        <v>23</v>
      </c>
      <c r="C576" s="33" t="str">
        <f>VLOOKUP(B576,[2]Sheet1!$A:$B,2,0)</f>
        <v>MODI</v>
      </c>
      <c r="D576" s="90" t="s">
        <v>236</v>
      </c>
      <c r="E576" s="33" t="s">
        <v>237</v>
      </c>
      <c r="F576" s="33" t="s">
        <v>141</v>
      </c>
      <c r="G576" s="17" t="s">
        <v>23</v>
      </c>
      <c r="H576" s="33" t="s">
        <v>33</v>
      </c>
      <c r="I576" s="94">
        <v>2024</v>
      </c>
      <c r="J576" s="31">
        <v>7</v>
      </c>
      <c r="K576" s="42">
        <v>45589</v>
      </c>
      <c r="L576" s="80"/>
      <c r="M576" s="117">
        <v>7.3200000000000001E-2</v>
      </c>
      <c r="N576" s="117">
        <v>7.3706525242518098E-2</v>
      </c>
      <c r="O576" s="117">
        <f t="shared" si="238"/>
        <v>5.0652524251809661E-4</v>
      </c>
      <c r="P576" s="117">
        <f t="shared" si="239"/>
        <v>0</v>
      </c>
      <c r="Q576" s="125">
        <v>1</v>
      </c>
      <c r="R576" s="117">
        <f t="shared" si="254"/>
        <v>7.3200000000000001E-2</v>
      </c>
      <c r="S576" s="85">
        <v>0</v>
      </c>
      <c r="T576" s="85">
        <f t="shared" si="268"/>
        <v>12421669</v>
      </c>
      <c r="U576" s="161">
        <v>43238</v>
      </c>
      <c r="V576" s="161">
        <f t="shared" si="257"/>
        <v>36946.111097295478</v>
      </c>
      <c r="W576" s="33" t="s">
        <v>33</v>
      </c>
      <c r="X576" s="33"/>
      <c r="Y576" s="88">
        <v>1.47</v>
      </c>
      <c r="Z576" s="88" t="s">
        <v>235</v>
      </c>
      <c r="AA576" s="139"/>
      <c r="AB576" s="208"/>
      <c r="AC576" s="111">
        <f t="shared" si="241"/>
        <v>0</v>
      </c>
      <c r="AD576" s="33"/>
      <c r="AE576" s="85">
        <f t="shared" si="242"/>
        <v>0</v>
      </c>
      <c r="AF576" s="33"/>
    </row>
    <row r="577" spans="2:32" s="60" customFormat="1" hidden="1">
      <c r="B577" s="17" t="s">
        <v>23</v>
      </c>
      <c r="C577" s="33" t="str">
        <f>VLOOKUP(B577,[2]Sheet1!$A:$B,2,0)</f>
        <v>MODI</v>
      </c>
      <c r="D577" s="90" t="s">
        <v>236</v>
      </c>
      <c r="E577" s="33" t="s">
        <v>237</v>
      </c>
      <c r="F577" s="33" t="s">
        <v>141</v>
      </c>
      <c r="G577" s="17" t="s">
        <v>23</v>
      </c>
      <c r="H577" s="33" t="s">
        <v>33</v>
      </c>
      <c r="I577" s="94">
        <v>2024</v>
      </c>
      <c r="J577" s="31">
        <v>6</v>
      </c>
      <c r="K577" s="42">
        <v>45589</v>
      </c>
      <c r="L577" s="80"/>
      <c r="M577" s="117">
        <v>7.3200000000000001E-2</v>
      </c>
      <c r="N577" s="117">
        <v>7.3706525242518098E-2</v>
      </c>
      <c r="O577" s="117">
        <f t="shared" si="238"/>
        <v>5.0652524251809661E-4</v>
      </c>
      <c r="P577" s="117">
        <f t="shared" si="239"/>
        <v>0</v>
      </c>
      <c r="Q577" s="125">
        <v>1</v>
      </c>
      <c r="R577" s="117">
        <f t="shared" si="254"/>
        <v>7.3200000000000001E-2</v>
      </c>
      <c r="S577" s="85">
        <v>70000</v>
      </c>
      <c r="T577" s="85">
        <f t="shared" si="268"/>
        <v>12421669</v>
      </c>
      <c r="U577" s="161">
        <v>43238</v>
      </c>
      <c r="V577" s="161">
        <f t="shared" si="257"/>
        <v>36946.111097295478</v>
      </c>
      <c r="W577" s="33" t="s">
        <v>33</v>
      </c>
      <c r="X577" s="33"/>
      <c r="Y577" s="88">
        <v>1.47</v>
      </c>
      <c r="Z577" s="88" t="s">
        <v>235</v>
      </c>
      <c r="AA577" s="139"/>
      <c r="AB577" s="208"/>
      <c r="AC577" s="111">
        <f t="shared" si="241"/>
        <v>5159.4567669762664</v>
      </c>
      <c r="AD577" s="33"/>
      <c r="AE577" s="85">
        <f t="shared" si="242"/>
        <v>102.9</v>
      </c>
      <c r="AF577" s="33"/>
    </row>
    <row r="578" spans="2:32" s="60" customFormat="1" hidden="1">
      <c r="B578" s="17" t="s">
        <v>23</v>
      </c>
      <c r="C578" s="33" t="str">
        <f>VLOOKUP(B578,[2]Sheet1!$A:$B,2,0)</f>
        <v>MODI</v>
      </c>
      <c r="D578" s="90" t="s">
        <v>236</v>
      </c>
      <c r="E578" s="33" t="s">
        <v>237</v>
      </c>
      <c r="F578" s="33" t="s">
        <v>141</v>
      </c>
      <c r="G578" s="17" t="s">
        <v>23</v>
      </c>
      <c r="H578" s="33" t="s">
        <v>33</v>
      </c>
      <c r="I578" s="94">
        <v>2024</v>
      </c>
      <c r="J578" s="31">
        <v>5</v>
      </c>
      <c r="K578" s="42">
        <v>45589</v>
      </c>
      <c r="L578" s="80"/>
      <c r="M578" s="117">
        <v>7.3200000000000001E-2</v>
      </c>
      <c r="N578" s="117">
        <v>7.3706525242518098E-2</v>
      </c>
      <c r="O578" s="117">
        <f t="shared" si="238"/>
        <v>5.0652524251809661E-4</v>
      </c>
      <c r="P578" s="117">
        <f t="shared" si="239"/>
        <v>0</v>
      </c>
      <c r="Q578" s="125">
        <v>1</v>
      </c>
      <c r="R578" s="117">
        <f t="shared" si="254"/>
        <v>7.3200000000000001E-2</v>
      </c>
      <c r="S578" s="85">
        <v>55476</v>
      </c>
      <c r="T578" s="85">
        <f t="shared" si="268"/>
        <v>12351669</v>
      </c>
      <c r="U578" s="161">
        <v>43238</v>
      </c>
      <c r="V578" s="161">
        <f t="shared" si="257"/>
        <v>36981.567864271747</v>
      </c>
      <c r="W578" s="33" t="s">
        <v>33</v>
      </c>
      <c r="X578" s="33"/>
      <c r="Y578" s="88">
        <v>1.47</v>
      </c>
      <c r="Z578" s="88" t="s">
        <v>235</v>
      </c>
      <c r="AA578" s="139"/>
      <c r="AB578" s="208"/>
      <c r="AC578" s="111">
        <f t="shared" si="241"/>
        <v>4088.9431943539339</v>
      </c>
      <c r="AD578" s="33"/>
      <c r="AE578" s="85">
        <f t="shared" si="242"/>
        <v>81.549720000000008</v>
      </c>
      <c r="AF578" s="33"/>
    </row>
    <row r="579" spans="2:32" s="60" customFormat="1" hidden="1">
      <c r="B579" s="17" t="s">
        <v>23</v>
      </c>
      <c r="C579" s="33" t="str">
        <f>VLOOKUP(B579,[2]Sheet1!$A:$B,2,0)</f>
        <v>MODI</v>
      </c>
      <c r="D579" s="90" t="s">
        <v>236</v>
      </c>
      <c r="E579" s="33" t="s">
        <v>237</v>
      </c>
      <c r="F579" s="33" t="s">
        <v>141</v>
      </c>
      <c r="G579" s="17" t="s">
        <v>23</v>
      </c>
      <c r="H579" s="33" t="s">
        <v>33</v>
      </c>
      <c r="I579" s="94">
        <v>2024</v>
      </c>
      <c r="J579" s="31">
        <v>4</v>
      </c>
      <c r="K579" s="42">
        <v>45589</v>
      </c>
      <c r="L579" s="80"/>
      <c r="M579" s="117">
        <v>7.3200000000000001E-2</v>
      </c>
      <c r="N579" s="117">
        <v>7.3706525242518098E-2</v>
      </c>
      <c r="O579" s="117">
        <f t="shared" si="238"/>
        <v>5.0652524251809661E-4</v>
      </c>
      <c r="P579" s="117">
        <f t="shared" si="239"/>
        <v>0</v>
      </c>
      <c r="Q579" s="125">
        <v>1</v>
      </c>
      <c r="R579" s="117">
        <f t="shared" si="254"/>
        <v>7.3200000000000001E-2</v>
      </c>
      <c r="S579" s="85">
        <v>662129</v>
      </c>
      <c r="T579" s="85">
        <f t="shared" si="268"/>
        <v>12296193</v>
      </c>
      <c r="U579" s="161">
        <v>43238</v>
      </c>
      <c r="V579" s="161">
        <f t="shared" si="257"/>
        <v>37009.667858625675</v>
      </c>
      <c r="W579" s="33" t="s">
        <v>33</v>
      </c>
      <c r="X579" s="33"/>
      <c r="Y579" s="88">
        <v>1.47</v>
      </c>
      <c r="Z579" s="88" t="s">
        <v>235</v>
      </c>
      <c r="AA579" s="139"/>
      <c r="AB579" s="208"/>
      <c r="AC579" s="111">
        <f t="shared" si="241"/>
        <v>48803.227852303266</v>
      </c>
      <c r="AD579" s="33"/>
      <c r="AE579" s="85">
        <f t="shared" si="242"/>
        <v>973.32962999999995</v>
      </c>
      <c r="AF579" s="33"/>
    </row>
    <row r="580" spans="2:32" s="60" customFormat="1" hidden="1">
      <c r="B580" s="17" t="s">
        <v>23</v>
      </c>
      <c r="C580" s="33" t="str">
        <f>VLOOKUP(B580,[2]Sheet1!$A:$B,2,0)</f>
        <v>MODI</v>
      </c>
      <c r="D580" s="90" t="s">
        <v>236</v>
      </c>
      <c r="E580" s="33" t="s">
        <v>237</v>
      </c>
      <c r="F580" s="33" t="s">
        <v>141</v>
      </c>
      <c r="G580" s="17" t="s">
        <v>23</v>
      </c>
      <c r="H580" s="33" t="s">
        <v>33</v>
      </c>
      <c r="I580" s="94">
        <v>2024</v>
      </c>
      <c r="J580" s="31">
        <v>3</v>
      </c>
      <c r="K580" s="42">
        <v>45589</v>
      </c>
      <c r="L580" s="80"/>
      <c r="M580" s="117">
        <v>7.3200000000000001E-2</v>
      </c>
      <c r="N580" s="117">
        <v>7.3706525242518098E-2</v>
      </c>
      <c r="O580" s="117">
        <f t="shared" si="238"/>
        <v>5.0652524251809661E-4</v>
      </c>
      <c r="P580" s="117">
        <f t="shared" si="239"/>
        <v>0</v>
      </c>
      <c r="Q580" s="125">
        <v>1</v>
      </c>
      <c r="R580" s="117">
        <f t="shared" si="254"/>
        <v>7.3200000000000001E-2</v>
      </c>
      <c r="S580" s="85">
        <v>339000</v>
      </c>
      <c r="T580" s="85">
        <f t="shared" si="268"/>
        <v>11634064</v>
      </c>
      <c r="U580" s="161">
        <v>43238</v>
      </c>
      <c r="V580" s="161">
        <f t="shared" si="257"/>
        <v>37345.052910928942</v>
      </c>
      <c r="W580" s="33" t="s">
        <v>33</v>
      </c>
      <c r="X580" s="33"/>
      <c r="Y580" s="88">
        <v>1.47</v>
      </c>
      <c r="Z580" s="88" t="s">
        <v>235</v>
      </c>
      <c r="AA580" s="139"/>
      <c r="AB580" s="208"/>
      <c r="AC580" s="111">
        <f t="shared" si="241"/>
        <v>24986.512057213637</v>
      </c>
      <c r="AD580" s="33"/>
      <c r="AE580" s="85">
        <f t="shared" si="242"/>
        <v>498.33</v>
      </c>
      <c r="AF580" s="33"/>
    </row>
    <row r="581" spans="2:32" s="60" customFormat="1" hidden="1">
      <c r="B581" s="17" t="s">
        <v>23</v>
      </c>
      <c r="C581" s="33" t="str">
        <f>VLOOKUP(B581,[2]Sheet1!$A:$B,2,0)</f>
        <v>MODI</v>
      </c>
      <c r="D581" s="90" t="s">
        <v>236</v>
      </c>
      <c r="E581" s="33" t="s">
        <v>237</v>
      </c>
      <c r="F581" s="33" t="s">
        <v>141</v>
      </c>
      <c r="G581" s="17" t="s">
        <v>23</v>
      </c>
      <c r="H581" s="33" t="s">
        <v>33</v>
      </c>
      <c r="I581" s="94">
        <v>2024</v>
      </c>
      <c r="J581" s="31">
        <v>2</v>
      </c>
      <c r="K581" s="42">
        <v>45589</v>
      </c>
      <c r="L581" s="80"/>
      <c r="M581" s="117">
        <v>7.3200000000000001E-2</v>
      </c>
      <c r="N581" s="117">
        <v>7.3706525242518098E-2</v>
      </c>
      <c r="O581" s="117">
        <f t="shared" si="238"/>
        <v>5.0652524251809661E-4</v>
      </c>
      <c r="P581" s="117">
        <f t="shared" si="239"/>
        <v>0</v>
      </c>
      <c r="Q581" s="125">
        <v>1</v>
      </c>
      <c r="R581" s="117">
        <f t="shared" si="254"/>
        <v>7.3200000000000001E-2</v>
      </c>
      <c r="S581" s="85">
        <v>112500</v>
      </c>
      <c r="T581" s="85">
        <f t="shared" si="268"/>
        <v>11295064</v>
      </c>
      <c r="U581" s="161">
        <v>43238</v>
      </c>
      <c r="V581" s="161">
        <f t="shared" si="257"/>
        <v>37516.764968142576</v>
      </c>
      <c r="W581" s="33" t="s">
        <v>33</v>
      </c>
      <c r="X581" s="33"/>
      <c r="Y581" s="88">
        <v>1.47</v>
      </c>
      <c r="Z581" s="88" t="s">
        <v>235</v>
      </c>
      <c r="AA581" s="139"/>
      <c r="AB581" s="208"/>
      <c r="AC581" s="111">
        <f t="shared" si="241"/>
        <v>8291.9840897832855</v>
      </c>
      <c r="AD581" s="33"/>
      <c r="AE581" s="85">
        <f t="shared" si="242"/>
        <v>165.375</v>
      </c>
      <c r="AF581" s="33"/>
    </row>
    <row r="582" spans="2:32" s="60" customFormat="1" hidden="1">
      <c r="B582" s="17" t="s">
        <v>23</v>
      </c>
      <c r="C582" s="33" t="str">
        <f>VLOOKUP(B582,[2]Sheet1!$A:$B,2,0)</f>
        <v>MODI</v>
      </c>
      <c r="D582" s="90" t="s">
        <v>236</v>
      </c>
      <c r="E582" s="33" t="s">
        <v>237</v>
      </c>
      <c r="F582" s="33" t="s">
        <v>141</v>
      </c>
      <c r="G582" s="17" t="s">
        <v>23</v>
      </c>
      <c r="H582" s="33" t="s">
        <v>33</v>
      </c>
      <c r="I582" s="94">
        <v>2024</v>
      </c>
      <c r="J582" s="31">
        <v>1</v>
      </c>
      <c r="K582" s="42">
        <v>45589</v>
      </c>
      <c r="L582" s="80"/>
      <c r="M582" s="117">
        <v>7.3200000000000001E-2</v>
      </c>
      <c r="N582" s="117">
        <v>7.3706525242518098E-2</v>
      </c>
      <c r="O582" s="117">
        <f t="shared" si="238"/>
        <v>5.0652524251809661E-4</v>
      </c>
      <c r="P582" s="117">
        <f t="shared" si="239"/>
        <v>0</v>
      </c>
      <c r="Q582" s="125">
        <v>1</v>
      </c>
      <c r="R582" s="117">
        <f t="shared" si="254"/>
        <v>7.3200000000000001E-2</v>
      </c>
      <c r="S582" s="85">
        <v>201019</v>
      </c>
      <c r="T582" s="85">
        <f t="shared" si="268"/>
        <v>11182564</v>
      </c>
      <c r="U582" s="161">
        <v>43238</v>
      </c>
      <c r="V582" s="161">
        <f t="shared" si="257"/>
        <v>37573.749057925867</v>
      </c>
      <c r="W582" s="33" t="s">
        <v>33</v>
      </c>
      <c r="X582" s="33"/>
      <c r="Y582" s="88">
        <v>1.47</v>
      </c>
      <c r="Z582" s="88" t="s">
        <v>235</v>
      </c>
      <c r="AA582" s="139"/>
      <c r="AB582" s="208"/>
      <c r="AC582" s="111">
        <f t="shared" si="241"/>
        <v>14816.411997725745</v>
      </c>
      <c r="AD582" s="33"/>
      <c r="AE582" s="85">
        <f t="shared" si="242"/>
        <v>295.49793</v>
      </c>
      <c r="AF582" s="33"/>
    </row>
    <row r="583" spans="2:32" s="60" customFormat="1" hidden="1">
      <c r="B583" s="17" t="s">
        <v>23</v>
      </c>
      <c r="C583" s="33" t="str">
        <f>VLOOKUP(B583,[2]Sheet1!$A:$B,2,0)</f>
        <v>MODI</v>
      </c>
      <c r="D583" s="90" t="s">
        <v>236</v>
      </c>
      <c r="E583" s="33" t="s">
        <v>237</v>
      </c>
      <c r="F583" s="33" t="s">
        <v>141</v>
      </c>
      <c r="G583" s="17" t="s">
        <v>23</v>
      </c>
      <c r="H583" s="33" t="s">
        <v>33</v>
      </c>
      <c r="I583" s="94">
        <v>2023</v>
      </c>
      <c r="J583" s="31">
        <v>12</v>
      </c>
      <c r="K583" s="42">
        <v>45589</v>
      </c>
      <c r="L583" s="80"/>
      <c r="M583" s="117">
        <v>7.3200000000000001E-2</v>
      </c>
      <c r="N583" s="117">
        <v>7.3706525242518098E-2</v>
      </c>
      <c r="O583" s="117">
        <f t="shared" si="238"/>
        <v>5.0652524251809661E-4</v>
      </c>
      <c r="P583" s="117">
        <f t="shared" si="239"/>
        <v>0</v>
      </c>
      <c r="Q583" s="125">
        <v>1</v>
      </c>
      <c r="R583" s="117">
        <f t="shared" si="254"/>
        <v>7.3200000000000001E-2</v>
      </c>
      <c r="S583" s="85">
        <v>31500</v>
      </c>
      <c r="T583" s="85">
        <f t="shared" si="268"/>
        <v>10981545</v>
      </c>
      <c r="U583" s="161">
        <v>43238</v>
      </c>
      <c r="V583" s="161">
        <f t="shared" si="257"/>
        <v>37675.570255651612</v>
      </c>
      <c r="W583" s="33" t="s">
        <v>33</v>
      </c>
      <c r="X583" s="33"/>
      <c r="Y583" s="88">
        <v>1.47</v>
      </c>
      <c r="Z583" s="88" t="s">
        <v>235</v>
      </c>
      <c r="AA583" s="139"/>
      <c r="AB583" s="208"/>
      <c r="AC583" s="111">
        <f t="shared" si="241"/>
        <v>2321.75554513932</v>
      </c>
      <c r="AD583" s="33"/>
      <c r="AE583" s="85">
        <f t="shared" si="242"/>
        <v>46.305</v>
      </c>
      <c r="AF583" s="33"/>
    </row>
    <row r="584" spans="2:32" s="60" customFormat="1" hidden="1">
      <c r="B584" s="17" t="s">
        <v>23</v>
      </c>
      <c r="C584" s="33" t="str">
        <f>VLOOKUP(B584,[2]Sheet1!$A:$B,2,0)</f>
        <v>MODI</v>
      </c>
      <c r="D584" s="90" t="s">
        <v>236</v>
      </c>
      <c r="E584" s="33" t="s">
        <v>237</v>
      </c>
      <c r="F584" s="33" t="s">
        <v>141</v>
      </c>
      <c r="G584" s="17" t="s">
        <v>23</v>
      </c>
      <c r="H584" s="33" t="s">
        <v>33</v>
      </c>
      <c r="I584" s="94">
        <v>2023</v>
      </c>
      <c r="J584" s="31">
        <v>11</v>
      </c>
      <c r="K584" s="42">
        <v>45589</v>
      </c>
      <c r="L584" s="80"/>
      <c r="M584" s="117">
        <v>7.3200000000000001E-2</v>
      </c>
      <c r="N584" s="117">
        <v>7.3706525242518098E-2</v>
      </c>
      <c r="O584" s="117">
        <f t="shared" ref="O584:O653" si="270">N584-M584</f>
        <v>5.0652524251809661E-4</v>
      </c>
      <c r="P584" s="117">
        <f t="shared" ref="P584:P653" si="271">L584*O584</f>
        <v>0</v>
      </c>
      <c r="Q584" s="125">
        <v>1</v>
      </c>
      <c r="R584" s="117">
        <f t="shared" si="254"/>
        <v>7.3200000000000001E-2</v>
      </c>
      <c r="S584" s="85">
        <v>345814</v>
      </c>
      <c r="T584" s="85">
        <f t="shared" si="268"/>
        <v>10950045</v>
      </c>
      <c r="U584" s="161">
        <v>43238</v>
      </c>
      <c r="V584" s="161">
        <f t="shared" si="257"/>
        <v>37691.525800790929</v>
      </c>
      <c r="W584" s="33" t="s">
        <v>33</v>
      </c>
      <c r="X584" s="33"/>
      <c r="Y584" s="88">
        <v>1.47</v>
      </c>
      <c r="Z584" s="88" t="s">
        <v>235</v>
      </c>
      <c r="AA584" s="139"/>
      <c r="AB584" s="208"/>
      <c r="AC584" s="111">
        <f t="shared" ref="AC584:AC653" si="272">N584*S584</f>
        <v>25488.748320216153</v>
      </c>
      <c r="AD584" s="33"/>
      <c r="AE584" s="85">
        <f t="shared" ref="AE584:AE653" si="273">S584*Y584/1000</f>
        <v>508.34658000000002</v>
      </c>
      <c r="AF584" s="33"/>
    </row>
    <row r="585" spans="2:32" s="60" customFormat="1" hidden="1">
      <c r="B585" s="17" t="s">
        <v>23</v>
      </c>
      <c r="C585" s="33" t="str">
        <f>VLOOKUP(B585,[2]Sheet1!$A:$B,2,0)</f>
        <v>MODI</v>
      </c>
      <c r="D585" s="90" t="s">
        <v>236</v>
      </c>
      <c r="E585" s="33" t="s">
        <v>237</v>
      </c>
      <c r="F585" s="33" t="s">
        <v>141</v>
      </c>
      <c r="G585" s="17" t="s">
        <v>23</v>
      </c>
      <c r="H585" s="33" t="s">
        <v>33</v>
      </c>
      <c r="I585" s="94">
        <v>2023</v>
      </c>
      <c r="J585" s="31">
        <v>10</v>
      </c>
      <c r="K585" s="42">
        <v>45589</v>
      </c>
      <c r="L585" s="80"/>
      <c r="M585" s="117">
        <v>7.3200000000000001E-2</v>
      </c>
      <c r="N585" s="117">
        <v>7.3706525242518098E-2</v>
      </c>
      <c r="O585" s="117">
        <f t="shared" si="270"/>
        <v>5.0652524251809661E-4</v>
      </c>
      <c r="P585" s="117">
        <f t="shared" si="271"/>
        <v>0</v>
      </c>
      <c r="Q585" s="125">
        <v>1</v>
      </c>
      <c r="R585" s="117">
        <f t="shared" si="254"/>
        <v>7.3200000000000001E-2</v>
      </c>
      <c r="S585" s="85">
        <v>85500</v>
      </c>
      <c r="T585" s="85">
        <f t="shared" si="268"/>
        <v>10604231</v>
      </c>
      <c r="U585" s="161">
        <v>43238</v>
      </c>
      <c r="V585" s="161">
        <f t="shared" si="257"/>
        <v>37866.689321007085</v>
      </c>
      <c r="W585" s="33" t="s">
        <v>33</v>
      </c>
      <c r="X585" s="33"/>
      <c r="Y585" s="88">
        <v>1.47</v>
      </c>
      <c r="Z585" s="88" t="s">
        <v>235</v>
      </c>
      <c r="AA585" s="139"/>
      <c r="AB585" s="208"/>
      <c r="AC585" s="111">
        <f t="shared" si="272"/>
        <v>6301.9079082352973</v>
      </c>
      <c r="AD585" s="33"/>
      <c r="AE585" s="85">
        <f t="shared" si="273"/>
        <v>125.685</v>
      </c>
      <c r="AF585" s="33"/>
    </row>
    <row r="586" spans="2:32" s="60" customFormat="1" hidden="1">
      <c r="B586" s="17" t="s">
        <v>23</v>
      </c>
      <c r="C586" s="33" t="str">
        <f>VLOOKUP(B586,[2]Sheet1!$A:$B,2,0)</f>
        <v>MODI</v>
      </c>
      <c r="D586" s="90" t="s">
        <v>236</v>
      </c>
      <c r="E586" s="33" t="s">
        <v>237</v>
      </c>
      <c r="F586" s="33" t="s">
        <v>141</v>
      </c>
      <c r="G586" s="17" t="s">
        <v>23</v>
      </c>
      <c r="H586" s="33" t="s">
        <v>33</v>
      </c>
      <c r="I586" s="94">
        <v>2023</v>
      </c>
      <c r="J586" s="31">
        <v>9</v>
      </c>
      <c r="K586" s="42">
        <v>45589</v>
      </c>
      <c r="L586" s="80"/>
      <c r="M586" s="117">
        <v>7.3200000000000001E-2</v>
      </c>
      <c r="N586" s="117">
        <v>7.3706525242518098E-2</v>
      </c>
      <c r="O586" s="117">
        <f t="shared" si="270"/>
        <v>5.0652524251809661E-4</v>
      </c>
      <c r="P586" s="117">
        <f t="shared" si="271"/>
        <v>0</v>
      </c>
      <c r="Q586" s="125">
        <v>1</v>
      </c>
      <c r="R586" s="117">
        <f t="shared" si="254"/>
        <v>7.3200000000000001E-2</v>
      </c>
      <c r="S586" s="85">
        <v>769421</v>
      </c>
      <c r="T586" s="85">
        <f t="shared" si="268"/>
        <v>10518731</v>
      </c>
      <c r="U586" s="161">
        <v>43238</v>
      </c>
      <c r="V586" s="161">
        <f t="shared" si="257"/>
        <v>37909.997229242377</v>
      </c>
      <c r="W586" s="33" t="s">
        <v>33</v>
      </c>
      <c r="X586" s="33"/>
      <c r="Y586" s="88">
        <v>1.47</v>
      </c>
      <c r="Z586" s="88" t="s">
        <v>235</v>
      </c>
      <c r="AA586" s="139"/>
      <c r="AB586" s="208"/>
      <c r="AC586" s="111">
        <f t="shared" si="272"/>
        <v>56711.348358623516</v>
      </c>
      <c r="AD586" s="33"/>
      <c r="AE586" s="85">
        <f t="shared" si="273"/>
        <v>1131.0488699999999</v>
      </c>
      <c r="AF586" s="33"/>
    </row>
    <row r="587" spans="2:32" s="60" customFormat="1" hidden="1">
      <c r="B587" s="17" t="s">
        <v>23</v>
      </c>
      <c r="C587" s="33" t="str">
        <f>VLOOKUP(B587,[2]Sheet1!$A:$B,2,0)</f>
        <v>MODI</v>
      </c>
      <c r="D587" s="90" t="s">
        <v>236</v>
      </c>
      <c r="E587" s="33" t="s">
        <v>237</v>
      </c>
      <c r="F587" s="33" t="s">
        <v>141</v>
      </c>
      <c r="G587" s="17" t="s">
        <v>23</v>
      </c>
      <c r="H587" s="33" t="s">
        <v>33</v>
      </c>
      <c r="I587" s="94">
        <v>2023</v>
      </c>
      <c r="J587" s="31">
        <v>8</v>
      </c>
      <c r="K587" s="42">
        <v>45589</v>
      </c>
      <c r="L587" s="80"/>
      <c r="M587" s="117">
        <v>7.3200000000000001E-2</v>
      </c>
      <c r="N587" s="117">
        <v>7.3706525242518098E-2</v>
      </c>
      <c r="O587" s="117">
        <f t="shared" si="270"/>
        <v>5.0652524251809661E-4</v>
      </c>
      <c r="P587" s="117">
        <f t="shared" si="271"/>
        <v>0</v>
      </c>
      <c r="Q587" s="125">
        <v>1</v>
      </c>
      <c r="R587" s="117">
        <f t="shared" si="254"/>
        <v>7.3200000000000001E-2</v>
      </c>
      <c r="S587" s="85">
        <v>220300</v>
      </c>
      <c r="T587" s="85">
        <f t="shared" si="268"/>
        <v>9749310</v>
      </c>
      <c r="U587" s="161">
        <v>43238</v>
      </c>
      <c r="V587" s="161">
        <f t="shared" si="257"/>
        <v>38299.728387865893</v>
      </c>
      <c r="W587" s="33" t="s">
        <v>33</v>
      </c>
      <c r="X587" s="33"/>
      <c r="Y587" s="88">
        <v>1.47</v>
      </c>
      <c r="Z587" s="88" t="s">
        <v>235</v>
      </c>
      <c r="AA587" s="139"/>
      <c r="AB587" s="208"/>
      <c r="AC587" s="111">
        <f t="shared" si="272"/>
        <v>16237.547510926737</v>
      </c>
      <c r="AD587" s="33"/>
      <c r="AE587" s="85">
        <f t="shared" si="273"/>
        <v>323.84100000000001</v>
      </c>
      <c r="AF587" s="33"/>
    </row>
    <row r="588" spans="2:32" s="60" customFormat="1" hidden="1">
      <c r="B588" s="17" t="s">
        <v>23</v>
      </c>
      <c r="C588" s="33" t="str">
        <f>VLOOKUP(B588,[2]Sheet1!$A:$B,2,0)</f>
        <v>MODI</v>
      </c>
      <c r="D588" s="90" t="s">
        <v>236</v>
      </c>
      <c r="E588" s="33" t="s">
        <v>237</v>
      </c>
      <c r="F588" s="33" t="s">
        <v>141</v>
      </c>
      <c r="G588" s="17" t="s">
        <v>23</v>
      </c>
      <c r="H588" s="33" t="s">
        <v>33</v>
      </c>
      <c r="I588" s="94">
        <v>2023</v>
      </c>
      <c r="J588" s="31">
        <v>7</v>
      </c>
      <c r="K588" s="42">
        <v>45589</v>
      </c>
      <c r="L588" s="80"/>
      <c r="M588" s="117">
        <v>7.3200000000000001E-2</v>
      </c>
      <c r="N588" s="117">
        <v>7.3706525242518098E-2</v>
      </c>
      <c r="O588" s="117">
        <f t="shared" si="270"/>
        <v>5.0652524251809661E-4</v>
      </c>
      <c r="P588" s="117">
        <f t="shared" si="271"/>
        <v>0</v>
      </c>
      <c r="Q588" s="125">
        <v>1</v>
      </c>
      <c r="R588" s="117">
        <f t="shared" si="254"/>
        <v>7.3200000000000001E-2</v>
      </c>
      <c r="S588" s="85">
        <v>764500</v>
      </c>
      <c r="T588" s="85">
        <f t="shared" si="268"/>
        <v>9529010</v>
      </c>
      <c r="U588" s="161">
        <v>43238</v>
      </c>
      <c r="V588" s="161">
        <f t="shared" si="257"/>
        <v>38411.315898792629</v>
      </c>
      <c r="W588" s="33" t="s">
        <v>33</v>
      </c>
      <c r="X588" s="33"/>
      <c r="Y588" s="88">
        <v>1.47</v>
      </c>
      <c r="Z588" s="88" t="s">
        <v>235</v>
      </c>
      <c r="AA588" s="139"/>
      <c r="AB588" s="208"/>
      <c r="AC588" s="111">
        <f t="shared" si="272"/>
        <v>56348.638547905088</v>
      </c>
      <c r="AD588" s="33"/>
      <c r="AE588" s="85">
        <f t="shared" si="273"/>
        <v>1123.8150000000001</v>
      </c>
      <c r="AF588" s="33"/>
    </row>
    <row r="589" spans="2:32" s="60" customFormat="1" hidden="1">
      <c r="B589" s="17" t="s">
        <v>23</v>
      </c>
      <c r="C589" s="33" t="str">
        <f>VLOOKUP(B589,[2]Sheet1!$A:$B,2,0)</f>
        <v>MODI</v>
      </c>
      <c r="D589" s="90" t="s">
        <v>236</v>
      </c>
      <c r="E589" s="33" t="s">
        <v>237</v>
      </c>
      <c r="F589" s="33" t="s">
        <v>141</v>
      </c>
      <c r="G589" s="17" t="s">
        <v>23</v>
      </c>
      <c r="H589" s="33" t="s">
        <v>33</v>
      </c>
      <c r="I589" s="94">
        <v>2023</v>
      </c>
      <c r="J589" s="31">
        <v>6</v>
      </c>
      <c r="K589" s="42">
        <v>45589</v>
      </c>
      <c r="L589" s="80"/>
      <c r="M589" s="117">
        <v>7.3200000000000001E-2</v>
      </c>
      <c r="N589" s="117">
        <v>7.3706525242518098E-2</v>
      </c>
      <c r="O589" s="117">
        <f t="shared" si="270"/>
        <v>5.0652524251809661E-4</v>
      </c>
      <c r="P589" s="117">
        <f t="shared" si="271"/>
        <v>0</v>
      </c>
      <c r="Q589" s="125">
        <v>1</v>
      </c>
      <c r="R589" s="117">
        <f t="shared" si="254"/>
        <v>7.3200000000000001E-2</v>
      </c>
      <c r="S589" s="85">
        <v>340300</v>
      </c>
      <c r="T589" s="85">
        <f t="shared" si="268"/>
        <v>8764510</v>
      </c>
      <c r="U589" s="161">
        <v>43238</v>
      </c>
      <c r="V589" s="161">
        <f t="shared" si="257"/>
        <v>38798.554446697715</v>
      </c>
      <c r="W589" s="33" t="s">
        <v>33</v>
      </c>
      <c r="X589" s="33"/>
      <c r="Y589" s="88">
        <v>1.47</v>
      </c>
      <c r="Z589" s="88" t="s">
        <v>235</v>
      </c>
      <c r="AA589" s="139"/>
      <c r="AB589" s="208"/>
      <c r="AC589" s="111">
        <f t="shared" si="272"/>
        <v>25082.33054002891</v>
      </c>
      <c r="AD589" s="33"/>
      <c r="AE589" s="85">
        <f t="shared" si="273"/>
        <v>500.24099999999999</v>
      </c>
      <c r="AF589" s="33"/>
    </row>
    <row r="590" spans="2:32" s="60" customFormat="1" hidden="1">
      <c r="B590" s="17" t="s">
        <v>23</v>
      </c>
      <c r="C590" s="33" t="str">
        <f>VLOOKUP(B590,[2]Sheet1!$A:$B,2,0)</f>
        <v>MODI</v>
      </c>
      <c r="D590" s="90" t="s">
        <v>236</v>
      </c>
      <c r="E590" s="33" t="s">
        <v>237</v>
      </c>
      <c r="F590" s="33" t="s">
        <v>141</v>
      </c>
      <c r="G590" s="17" t="s">
        <v>23</v>
      </c>
      <c r="H590" s="33" t="s">
        <v>33</v>
      </c>
      <c r="I590" s="94">
        <v>2023</v>
      </c>
      <c r="J590" s="31">
        <v>5</v>
      </c>
      <c r="K590" s="42">
        <v>45589</v>
      </c>
      <c r="L590" s="80"/>
      <c r="M590" s="117">
        <v>7.3200000000000001E-2</v>
      </c>
      <c r="N590" s="117">
        <v>7.3706525242518098E-2</v>
      </c>
      <c r="O590" s="117">
        <f t="shared" si="270"/>
        <v>5.0652524251809661E-4</v>
      </c>
      <c r="P590" s="117">
        <f t="shared" si="271"/>
        <v>0</v>
      </c>
      <c r="Q590" s="125">
        <v>1</v>
      </c>
      <c r="R590" s="117">
        <f t="shared" si="254"/>
        <v>7.3200000000000001E-2</v>
      </c>
      <c r="S590" s="85">
        <v>430400</v>
      </c>
      <c r="T590" s="85">
        <f t="shared" si="268"/>
        <v>8424210</v>
      </c>
      <c r="U590" s="161">
        <v>43238</v>
      </c>
      <c r="V590" s="161">
        <f t="shared" si="257"/>
        <v>38970.924986726626</v>
      </c>
      <c r="W590" s="33" t="s">
        <v>33</v>
      </c>
      <c r="X590" s="33"/>
      <c r="Y590" s="88">
        <v>1.47</v>
      </c>
      <c r="Z590" s="88" t="s">
        <v>235</v>
      </c>
      <c r="AA590" s="139"/>
      <c r="AB590" s="208"/>
      <c r="AC590" s="111">
        <f t="shared" si="272"/>
        <v>31723.288464379788</v>
      </c>
      <c r="AD590" s="33"/>
      <c r="AE590" s="85">
        <f t="shared" si="273"/>
        <v>632.68799999999999</v>
      </c>
      <c r="AF590" s="33"/>
    </row>
    <row r="591" spans="2:32" s="60" customFormat="1" hidden="1">
      <c r="B591" s="17" t="s">
        <v>23</v>
      </c>
      <c r="C591" s="33" t="str">
        <f>VLOOKUP(B591,[2]Sheet1!$A:$B,2,0)</f>
        <v>MODI</v>
      </c>
      <c r="D591" s="90" t="s">
        <v>236</v>
      </c>
      <c r="E591" s="33" t="s">
        <v>237</v>
      </c>
      <c r="F591" s="33" t="s">
        <v>141</v>
      </c>
      <c r="G591" s="17" t="s">
        <v>23</v>
      </c>
      <c r="H591" s="33" t="s">
        <v>33</v>
      </c>
      <c r="I591" s="94">
        <v>2023</v>
      </c>
      <c r="J591" s="31">
        <v>4</v>
      </c>
      <c r="K591" s="42">
        <v>45589</v>
      </c>
      <c r="L591" s="80"/>
      <c r="M591" s="117">
        <v>7.3200000000000001E-2</v>
      </c>
      <c r="N591" s="117">
        <v>7.3706525242518098E-2</v>
      </c>
      <c r="O591" s="117">
        <f t="shared" si="270"/>
        <v>5.0652524251809661E-4</v>
      </c>
      <c r="P591" s="117">
        <f t="shared" si="271"/>
        <v>0</v>
      </c>
      <c r="Q591" s="125">
        <v>1</v>
      </c>
      <c r="R591" s="117">
        <f t="shared" si="254"/>
        <v>7.3200000000000001E-2</v>
      </c>
      <c r="S591" s="85">
        <v>330000</v>
      </c>
      <c r="T591" s="85">
        <f t="shared" si="268"/>
        <v>7993810</v>
      </c>
      <c r="U591" s="161">
        <v>43238</v>
      </c>
      <c r="V591" s="161">
        <f t="shared" si="257"/>
        <v>39188.933451106415</v>
      </c>
      <c r="W591" s="33" t="s">
        <v>33</v>
      </c>
      <c r="X591" s="33"/>
      <c r="Y591" s="88">
        <v>1.47</v>
      </c>
      <c r="Z591" s="88" t="s">
        <v>235</v>
      </c>
      <c r="AA591" s="139"/>
      <c r="AB591" s="208"/>
      <c r="AC591" s="111">
        <f t="shared" si="272"/>
        <v>24323.153330030971</v>
      </c>
      <c r="AD591" s="33"/>
      <c r="AE591" s="85">
        <f t="shared" si="273"/>
        <v>485.1</v>
      </c>
      <c r="AF591" s="33"/>
    </row>
    <row r="592" spans="2:32" s="60" customFormat="1" hidden="1">
      <c r="B592" s="17" t="s">
        <v>23</v>
      </c>
      <c r="C592" s="33" t="str">
        <f>VLOOKUP(B592,[2]Sheet1!$A:$B,2,0)</f>
        <v>MODI</v>
      </c>
      <c r="D592" s="90" t="s">
        <v>236</v>
      </c>
      <c r="E592" s="33" t="s">
        <v>237</v>
      </c>
      <c r="F592" s="33" t="s">
        <v>141</v>
      </c>
      <c r="G592" s="17" t="s">
        <v>23</v>
      </c>
      <c r="H592" s="33" t="s">
        <v>33</v>
      </c>
      <c r="I592" s="94">
        <v>2023</v>
      </c>
      <c r="J592" s="31">
        <v>3</v>
      </c>
      <c r="K592" s="42">
        <v>45589</v>
      </c>
      <c r="L592" s="80"/>
      <c r="M592" s="117">
        <v>7.3200000000000001E-2</v>
      </c>
      <c r="N592" s="117">
        <v>7.3706525242518098E-2</v>
      </c>
      <c r="O592" s="117">
        <f t="shared" si="270"/>
        <v>5.0652524251809661E-4</v>
      </c>
      <c r="P592" s="117">
        <f t="shared" si="271"/>
        <v>0</v>
      </c>
      <c r="Q592" s="125">
        <v>1</v>
      </c>
      <c r="R592" s="117">
        <f t="shared" si="254"/>
        <v>7.3200000000000001E-2</v>
      </c>
      <c r="S592" s="85">
        <v>818100</v>
      </c>
      <c r="T592" s="85">
        <f t="shared" si="268"/>
        <v>7663810</v>
      </c>
      <c r="U592" s="161">
        <v>43238</v>
      </c>
      <c r="V592" s="161">
        <f t="shared" si="257"/>
        <v>39356.086781137383</v>
      </c>
      <c r="W592" s="33" t="s">
        <v>33</v>
      </c>
      <c r="X592" s="33"/>
      <c r="Y592" s="88">
        <v>1.47</v>
      </c>
      <c r="Z592" s="88" t="s">
        <v>235</v>
      </c>
      <c r="AA592" s="139"/>
      <c r="AB592" s="208"/>
      <c r="AC592" s="111">
        <f t="shared" si="272"/>
        <v>60299.308300904057</v>
      </c>
      <c r="AD592" s="33"/>
      <c r="AE592" s="85">
        <f t="shared" si="273"/>
        <v>1202.607</v>
      </c>
      <c r="AF592" s="33"/>
    </row>
    <row r="593" spans="2:32" s="60" customFormat="1" hidden="1">
      <c r="B593" s="17" t="s">
        <v>23</v>
      </c>
      <c r="C593" s="33" t="str">
        <f>VLOOKUP(B593,[2]Sheet1!$A:$B,2,0)</f>
        <v>MODI</v>
      </c>
      <c r="D593" s="90" t="s">
        <v>236</v>
      </c>
      <c r="E593" s="33" t="s">
        <v>237</v>
      </c>
      <c r="F593" s="33" t="s">
        <v>141</v>
      </c>
      <c r="G593" s="17" t="s">
        <v>23</v>
      </c>
      <c r="H593" s="33" t="s">
        <v>33</v>
      </c>
      <c r="I593" s="94">
        <v>2023</v>
      </c>
      <c r="J593" s="31">
        <v>2</v>
      </c>
      <c r="K593" s="42">
        <v>45589</v>
      </c>
      <c r="L593" s="80"/>
      <c r="M593" s="117">
        <v>7.3200000000000001E-2</v>
      </c>
      <c r="N593" s="117">
        <v>7.3706525242518098E-2</v>
      </c>
      <c r="O593" s="117">
        <f t="shared" si="270"/>
        <v>5.0652524251809661E-4</v>
      </c>
      <c r="P593" s="117">
        <f t="shared" si="271"/>
        <v>0</v>
      </c>
      <c r="Q593" s="125">
        <v>1</v>
      </c>
      <c r="R593" s="117">
        <f t="shared" si="254"/>
        <v>7.3200000000000001E-2</v>
      </c>
      <c r="S593" s="85">
        <v>645710</v>
      </c>
      <c r="T593" s="85">
        <f t="shared" si="268"/>
        <v>6845710</v>
      </c>
      <c r="U593" s="161">
        <v>43238</v>
      </c>
      <c r="V593" s="161">
        <f t="shared" si="257"/>
        <v>39770.475082041441</v>
      </c>
      <c r="W593" s="33" t="s">
        <v>33</v>
      </c>
      <c r="X593" s="33"/>
      <c r="Y593" s="88">
        <v>1.47</v>
      </c>
      <c r="Z593" s="88" t="s">
        <v>235</v>
      </c>
      <c r="AA593" s="139"/>
      <c r="AB593" s="208"/>
      <c r="AC593" s="111">
        <f t="shared" si="272"/>
        <v>47593.04041434636</v>
      </c>
      <c r="AD593" s="33"/>
      <c r="AE593" s="85">
        <f t="shared" si="273"/>
        <v>949.19369999999992</v>
      </c>
      <c r="AF593" s="33"/>
    </row>
    <row r="594" spans="2:32" s="60" customFormat="1" hidden="1">
      <c r="B594" s="17" t="s">
        <v>23</v>
      </c>
      <c r="C594" s="33" t="str">
        <f>VLOOKUP(B594,[2]Sheet1!$A:$B,2,0)</f>
        <v>MODI</v>
      </c>
      <c r="D594" s="90" t="s">
        <v>236</v>
      </c>
      <c r="E594" s="33" t="s">
        <v>237</v>
      </c>
      <c r="F594" s="33" t="s">
        <v>141</v>
      </c>
      <c r="G594" s="17" t="s">
        <v>23</v>
      </c>
      <c r="H594" s="33" t="s">
        <v>33</v>
      </c>
      <c r="I594" s="94">
        <v>2023</v>
      </c>
      <c r="J594" s="31">
        <v>1</v>
      </c>
      <c r="K594" s="42">
        <v>45589</v>
      </c>
      <c r="L594" s="80"/>
      <c r="M594" s="117">
        <v>7.3200000000000001E-2</v>
      </c>
      <c r="N594" s="117">
        <v>7.3706525242518098E-2</v>
      </c>
      <c r="O594" s="117">
        <f t="shared" si="270"/>
        <v>5.0652524251809661E-4</v>
      </c>
      <c r="P594" s="117">
        <f t="shared" si="271"/>
        <v>0</v>
      </c>
      <c r="Q594" s="125">
        <v>1</v>
      </c>
      <c r="R594" s="117">
        <f t="shared" si="254"/>
        <v>7.3200000000000001E-2</v>
      </c>
      <c r="S594" s="85">
        <v>2790000</v>
      </c>
      <c r="T594" s="85">
        <f t="shared" si="268"/>
        <v>6200000</v>
      </c>
      <c r="U594" s="161">
        <v>43238</v>
      </c>
      <c r="V594" s="161">
        <f t="shared" si="257"/>
        <v>40097.5434963878</v>
      </c>
      <c r="W594" s="33" t="s">
        <v>33</v>
      </c>
      <c r="X594" s="33"/>
      <c r="Y594" s="88">
        <v>1.47</v>
      </c>
      <c r="Z594" s="88" t="s">
        <v>235</v>
      </c>
      <c r="AA594" s="139"/>
      <c r="AB594" s="208"/>
      <c r="AC594" s="111">
        <f t="shared" si="272"/>
        <v>205641.2054266255</v>
      </c>
      <c r="AD594" s="33"/>
      <c r="AE594" s="85">
        <f t="shared" si="273"/>
        <v>4101.3</v>
      </c>
      <c r="AF594" s="33"/>
    </row>
    <row r="595" spans="2:32" s="60" customFormat="1" hidden="1">
      <c r="B595" s="17" t="s">
        <v>23</v>
      </c>
      <c r="C595" s="33" t="str">
        <f>VLOOKUP(B595,[2]Sheet1!$A:$B,2,0)</f>
        <v>MODI</v>
      </c>
      <c r="D595" s="90" t="s">
        <v>236</v>
      </c>
      <c r="E595" s="33" t="s">
        <v>237</v>
      </c>
      <c r="F595" s="33" t="s">
        <v>141</v>
      </c>
      <c r="G595" s="17" t="s">
        <v>23</v>
      </c>
      <c r="H595" s="33" t="s">
        <v>33</v>
      </c>
      <c r="I595" s="95">
        <v>2022</v>
      </c>
      <c r="J595" s="31">
        <v>12</v>
      </c>
      <c r="K595" s="42">
        <v>45589</v>
      </c>
      <c r="L595" s="80"/>
      <c r="M595" s="117">
        <v>7.3200000000000001E-2</v>
      </c>
      <c r="N595" s="117">
        <v>7.3706525242518098E-2</v>
      </c>
      <c r="O595" s="117">
        <f t="shared" si="270"/>
        <v>5.0652524251809661E-4</v>
      </c>
      <c r="P595" s="117">
        <f t="shared" si="271"/>
        <v>0</v>
      </c>
      <c r="Q595" s="125">
        <v>1</v>
      </c>
      <c r="R595" s="117">
        <f t="shared" si="254"/>
        <v>7.3200000000000001E-2</v>
      </c>
      <c r="S595" s="85">
        <v>1990000</v>
      </c>
      <c r="T595" s="85">
        <f t="shared" si="268"/>
        <v>3410000</v>
      </c>
      <c r="U595" s="161">
        <v>43238</v>
      </c>
      <c r="V595" s="161">
        <f t="shared" si="257"/>
        <v>41510.748923013292</v>
      </c>
      <c r="W595" s="33" t="s">
        <v>33</v>
      </c>
      <c r="X595" s="33"/>
      <c r="Y595" s="88">
        <v>1.47</v>
      </c>
      <c r="Z595" s="88" t="s">
        <v>235</v>
      </c>
      <c r="AA595" s="139"/>
      <c r="AB595" s="208"/>
      <c r="AC595" s="111">
        <f t="shared" si="272"/>
        <v>146675.98523261101</v>
      </c>
      <c r="AD595" s="33"/>
      <c r="AE595" s="85">
        <f t="shared" si="273"/>
        <v>2925.3</v>
      </c>
      <c r="AF595" s="33"/>
    </row>
    <row r="596" spans="2:32" s="60" customFormat="1" hidden="1">
      <c r="B596" s="17" t="s">
        <v>23</v>
      </c>
      <c r="C596" s="33" t="str">
        <f>VLOOKUP(B596,[2]Sheet1!$A:$B,2,0)</f>
        <v>MODI</v>
      </c>
      <c r="D596" s="90" t="s">
        <v>236</v>
      </c>
      <c r="E596" s="33" t="s">
        <v>237</v>
      </c>
      <c r="F596" s="33" t="s">
        <v>141</v>
      </c>
      <c r="G596" s="17" t="s">
        <v>23</v>
      </c>
      <c r="H596" s="33" t="s">
        <v>33</v>
      </c>
      <c r="I596" s="95">
        <v>2022</v>
      </c>
      <c r="J596" s="31">
        <v>11</v>
      </c>
      <c r="K596" s="42">
        <v>45589</v>
      </c>
      <c r="L596" s="80"/>
      <c r="M596" s="117">
        <v>7.3200000000000001E-2</v>
      </c>
      <c r="N596" s="117">
        <v>7.3706525242518098E-2</v>
      </c>
      <c r="O596" s="117">
        <f t="shared" si="270"/>
        <v>5.0652524251809661E-4</v>
      </c>
      <c r="P596" s="117">
        <f t="shared" si="271"/>
        <v>0</v>
      </c>
      <c r="Q596" s="125">
        <v>1</v>
      </c>
      <c r="R596" s="117">
        <f t="shared" si="254"/>
        <v>7.3200000000000001E-2</v>
      </c>
      <c r="S596" s="85">
        <v>1420000</v>
      </c>
      <c r="T596" s="85">
        <v>1420000</v>
      </c>
      <c r="U596" s="161">
        <v>43238</v>
      </c>
      <c r="V596" s="161">
        <f t="shared" si="257"/>
        <v>42518.734155624305</v>
      </c>
      <c r="W596" s="33" t="s">
        <v>33</v>
      </c>
      <c r="X596" s="33"/>
      <c r="Y596" s="88">
        <v>1.47</v>
      </c>
      <c r="Z596" s="88" t="s">
        <v>235</v>
      </c>
      <c r="AA596" s="139"/>
      <c r="AB596" s="208"/>
      <c r="AC596" s="111">
        <f t="shared" si="272"/>
        <v>104663.2658443757</v>
      </c>
      <c r="AD596" s="33"/>
      <c r="AE596" s="85">
        <f t="shared" si="273"/>
        <v>2087.4</v>
      </c>
      <c r="AF596" s="33"/>
    </row>
    <row r="597" spans="2:32" s="60" customFormat="1" hidden="1">
      <c r="B597" s="17" t="s">
        <v>23</v>
      </c>
      <c r="C597" s="33" t="str">
        <f>VLOOKUP(B597,[2]Sheet1!$A:$B,2,0)</f>
        <v>MODI</v>
      </c>
      <c r="D597" s="90" t="s">
        <v>238</v>
      </c>
      <c r="E597" s="33" t="s">
        <v>239</v>
      </c>
      <c r="F597" s="33" t="s">
        <v>141</v>
      </c>
      <c r="G597" s="17" t="s">
        <v>23</v>
      </c>
      <c r="H597" s="33" t="s">
        <v>33</v>
      </c>
      <c r="I597" s="94">
        <v>2024</v>
      </c>
      <c r="J597" s="31">
        <v>12</v>
      </c>
      <c r="K597" s="42">
        <v>45666</v>
      </c>
      <c r="L597" s="80"/>
      <c r="M597" s="117">
        <v>8.4199999999999997E-2</v>
      </c>
      <c r="N597" s="117">
        <v>8.6039462865220601E-2</v>
      </c>
      <c r="O597" s="117">
        <f t="shared" si="270"/>
        <v>1.8394628652206035E-3</v>
      </c>
      <c r="P597" s="117">
        <f t="shared" si="271"/>
        <v>0</v>
      </c>
      <c r="Q597" s="125">
        <v>1</v>
      </c>
      <c r="R597" s="117">
        <f t="shared" ref="R597" si="274">Q597*M597</f>
        <v>8.4199999999999997E-2</v>
      </c>
      <c r="S597" s="85">
        <v>0</v>
      </c>
      <c r="T597" s="85">
        <f t="shared" ref="T597:T621" si="275">S597+T598</f>
        <v>12629905</v>
      </c>
      <c r="U597" s="161">
        <v>37100</v>
      </c>
      <c r="V597" s="161">
        <f t="shared" si="257"/>
        <v>13867.758761235975</v>
      </c>
      <c r="W597" s="33" t="s">
        <v>33</v>
      </c>
      <c r="X597" s="33"/>
      <c r="Y597" s="88">
        <v>1.03</v>
      </c>
      <c r="Z597" s="88" t="s">
        <v>235</v>
      </c>
      <c r="AA597" s="139"/>
      <c r="AB597" s="208"/>
      <c r="AC597" s="111">
        <f t="shared" si="272"/>
        <v>0</v>
      </c>
      <c r="AD597" s="33"/>
      <c r="AE597" s="85">
        <f t="shared" si="273"/>
        <v>0</v>
      </c>
      <c r="AF597" s="33"/>
    </row>
    <row r="598" spans="2:32" s="60" customFormat="1" hidden="1">
      <c r="B598" s="17" t="s">
        <v>23</v>
      </c>
      <c r="C598" s="33" t="str">
        <f>VLOOKUP(B598,[2]Sheet1!$A:$B,2,0)</f>
        <v>MODI</v>
      </c>
      <c r="D598" s="90" t="s">
        <v>238</v>
      </c>
      <c r="E598" s="33" t="s">
        <v>239</v>
      </c>
      <c r="F598" s="33" t="s">
        <v>141</v>
      </c>
      <c r="G598" s="17" t="s">
        <v>23</v>
      </c>
      <c r="H598" s="33" t="s">
        <v>33</v>
      </c>
      <c r="I598" s="94">
        <v>2024</v>
      </c>
      <c r="J598" s="31">
        <v>11</v>
      </c>
      <c r="K598" s="42">
        <v>45636</v>
      </c>
      <c r="L598" s="80"/>
      <c r="M598" s="117">
        <v>8.4199999999999997E-2</v>
      </c>
      <c r="N598" s="117">
        <v>8.6039462865220601E-2</v>
      </c>
      <c r="O598" s="117">
        <f t="shared" ref="O598" si="276">N598-M598</f>
        <v>1.8394628652206035E-3</v>
      </c>
      <c r="P598" s="117">
        <f t="shared" ref="P598" si="277">L598*O598</f>
        <v>0</v>
      </c>
      <c r="Q598" s="125">
        <v>1</v>
      </c>
      <c r="R598" s="117">
        <f t="shared" si="254"/>
        <v>8.4199999999999997E-2</v>
      </c>
      <c r="S598" s="85">
        <v>0</v>
      </c>
      <c r="T598" s="85">
        <f t="shared" si="275"/>
        <v>12629905</v>
      </c>
      <c r="U598" s="161">
        <v>37100</v>
      </c>
      <c r="V598" s="161">
        <f t="shared" si="257"/>
        <v>13867.758761235975</v>
      </c>
      <c r="W598" s="33" t="s">
        <v>33</v>
      </c>
      <c r="X598" s="33"/>
      <c r="Y598" s="88">
        <v>1.03</v>
      </c>
      <c r="Z598" s="88" t="s">
        <v>235</v>
      </c>
      <c r="AA598" s="139"/>
      <c r="AB598" s="208"/>
      <c r="AC598" s="111">
        <f t="shared" ref="AC598" si="278">N598*S598</f>
        <v>0</v>
      </c>
      <c r="AD598" s="33"/>
      <c r="AE598" s="85">
        <f t="shared" ref="AE598" si="279">S598*Y598/1000</f>
        <v>0</v>
      </c>
      <c r="AF598" s="33"/>
    </row>
    <row r="599" spans="2:32" s="60" customFormat="1" hidden="1">
      <c r="B599" s="17" t="s">
        <v>23</v>
      </c>
      <c r="C599" s="33" t="str">
        <f>VLOOKUP(B599,[2]Sheet1!$A:$B,2,0)</f>
        <v>MODI</v>
      </c>
      <c r="D599" s="90" t="s">
        <v>238</v>
      </c>
      <c r="E599" s="33" t="s">
        <v>239</v>
      </c>
      <c r="F599" s="33" t="s">
        <v>141</v>
      </c>
      <c r="G599" s="17" t="s">
        <v>23</v>
      </c>
      <c r="H599" s="33" t="s">
        <v>33</v>
      </c>
      <c r="I599" s="94">
        <v>2024</v>
      </c>
      <c r="J599" s="31">
        <v>10</v>
      </c>
      <c r="K599" s="42">
        <v>45603</v>
      </c>
      <c r="L599" s="80"/>
      <c r="M599" s="117">
        <v>8.4199999999999997E-2</v>
      </c>
      <c r="N599" s="117">
        <v>8.6039462865220601E-2</v>
      </c>
      <c r="O599" s="117">
        <f t="shared" si="270"/>
        <v>1.8394628652206035E-3</v>
      </c>
      <c r="P599" s="117">
        <f t="shared" si="271"/>
        <v>0</v>
      </c>
      <c r="Q599" s="125">
        <v>1</v>
      </c>
      <c r="R599" s="117">
        <f t="shared" si="254"/>
        <v>8.4199999999999997E-2</v>
      </c>
      <c r="S599" s="85">
        <v>20000</v>
      </c>
      <c r="T599" s="85">
        <f t="shared" si="275"/>
        <v>12629905</v>
      </c>
      <c r="U599" s="161">
        <v>37100</v>
      </c>
      <c r="V599" s="161">
        <f t="shared" si="257"/>
        <v>13867.758761235975</v>
      </c>
      <c r="W599" s="33" t="s">
        <v>33</v>
      </c>
      <c r="X599" s="33"/>
      <c r="Y599" s="88">
        <v>1.03</v>
      </c>
      <c r="Z599" s="88" t="s">
        <v>235</v>
      </c>
      <c r="AA599" s="139"/>
      <c r="AB599" s="208"/>
      <c r="AC599" s="111">
        <f t="shared" si="272"/>
        <v>1720.7892573044121</v>
      </c>
      <c r="AD599" s="33"/>
      <c r="AE599" s="85">
        <f t="shared" si="273"/>
        <v>20.6</v>
      </c>
      <c r="AF599" s="33"/>
    </row>
    <row r="600" spans="2:32" s="60" customFormat="1" hidden="1">
      <c r="B600" s="17" t="s">
        <v>23</v>
      </c>
      <c r="C600" s="33" t="str">
        <f>VLOOKUP(B600,[2]Sheet1!$A:$B,2,0)</f>
        <v>MODI</v>
      </c>
      <c r="D600" s="90" t="s">
        <v>238</v>
      </c>
      <c r="E600" s="33" t="s">
        <v>239</v>
      </c>
      <c r="F600" s="33" t="s">
        <v>141</v>
      </c>
      <c r="G600" s="17" t="s">
        <v>23</v>
      </c>
      <c r="H600" s="33" t="s">
        <v>33</v>
      </c>
      <c r="I600" s="94">
        <v>2024</v>
      </c>
      <c r="J600" s="31">
        <v>9</v>
      </c>
      <c r="K600" s="42">
        <v>45589</v>
      </c>
      <c r="L600" s="80"/>
      <c r="M600" s="117">
        <v>8.4199999999999997E-2</v>
      </c>
      <c r="N600" s="117">
        <v>8.6039462865220601E-2</v>
      </c>
      <c r="O600" s="117">
        <f t="shared" si="270"/>
        <v>1.8394628652206035E-3</v>
      </c>
      <c r="P600" s="117">
        <f t="shared" si="271"/>
        <v>0</v>
      </c>
      <c r="Q600" s="125">
        <v>1</v>
      </c>
      <c r="R600" s="117">
        <f t="shared" si="254"/>
        <v>8.4199999999999997E-2</v>
      </c>
      <c r="S600" s="85">
        <v>140000</v>
      </c>
      <c r="T600" s="85">
        <f t="shared" si="275"/>
        <v>12609905</v>
      </c>
      <c r="U600" s="161">
        <v>37100</v>
      </c>
      <c r="V600" s="161">
        <f t="shared" si="257"/>
        <v>13904.548018540387</v>
      </c>
      <c r="W600" s="33" t="s">
        <v>33</v>
      </c>
      <c r="X600" s="33"/>
      <c r="Y600" s="88">
        <v>1.03</v>
      </c>
      <c r="Z600" s="88" t="s">
        <v>235</v>
      </c>
      <c r="AA600" s="139"/>
      <c r="AB600" s="208"/>
      <c r="AC600" s="111">
        <f t="shared" si="272"/>
        <v>12045.524801130885</v>
      </c>
      <c r="AD600" s="33"/>
      <c r="AE600" s="85">
        <f t="shared" si="273"/>
        <v>144.19999999999999</v>
      </c>
      <c r="AF600" s="33"/>
    </row>
    <row r="601" spans="2:32" s="60" customFormat="1" hidden="1">
      <c r="B601" s="17" t="s">
        <v>23</v>
      </c>
      <c r="C601" s="33" t="str">
        <f>VLOOKUP(B601,[2]Sheet1!$A:$B,2,0)</f>
        <v>MODI</v>
      </c>
      <c r="D601" s="90" t="s">
        <v>238</v>
      </c>
      <c r="E601" s="33" t="s">
        <v>239</v>
      </c>
      <c r="F601" s="33" t="s">
        <v>141</v>
      </c>
      <c r="G601" s="17" t="s">
        <v>23</v>
      </c>
      <c r="H601" s="33" t="s">
        <v>33</v>
      </c>
      <c r="I601" s="94">
        <v>2024</v>
      </c>
      <c r="J601" s="31">
        <v>8</v>
      </c>
      <c r="K601" s="42">
        <v>45589</v>
      </c>
      <c r="L601" s="80"/>
      <c r="M601" s="117">
        <v>8.4199999999999997E-2</v>
      </c>
      <c r="N601" s="117">
        <v>8.6039462865220601E-2</v>
      </c>
      <c r="O601" s="117">
        <f t="shared" si="270"/>
        <v>1.8394628652206035E-3</v>
      </c>
      <c r="P601" s="117">
        <f t="shared" si="271"/>
        <v>0</v>
      </c>
      <c r="Q601" s="125">
        <v>1</v>
      </c>
      <c r="R601" s="117">
        <f t="shared" si="254"/>
        <v>8.4199999999999997E-2</v>
      </c>
      <c r="S601" s="85">
        <v>162888</v>
      </c>
      <c r="T601" s="85">
        <f t="shared" si="275"/>
        <v>12469905</v>
      </c>
      <c r="U601" s="161">
        <v>37100</v>
      </c>
      <c r="V601" s="161">
        <f t="shared" si="257"/>
        <v>14162.07281967127</v>
      </c>
      <c r="W601" s="33" t="s">
        <v>33</v>
      </c>
      <c r="X601" s="33"/>
      <c r="Y601" s="88">
        <v>1.03</v>
      </c>
      <c r="Z601" s="88" t="s">
        <v>235</v>
      </c>
      <c r="AA601" s="139"/>
      <c r="AB601" s="208"/>
      <c r="AC601" s="111">
        <f t="shared" si="272"/>
        <v>14014.796027190054</v>
      </c>
      <c r="AD601" s="33"/>
      <c r="AE601" s="85">
        <f t="shared" si="273"/>
        <v>167.77464000000001</v>
      </c>
      <c r="AF601" s="33"/>
    </row>
    <row r="602" spans="2:32" s="60" customFormat="1" hidden="1">
      <c r="B602" s="17" t="s">
        <v>23</v>
      </c>
      <c r="C602" s="33" t="str">
        <f>VLOOKUP(B602,[2]Sheet1!$A:$B,2,0)</f>
        <v>MODI</v>
      </c>
      <c r="D602" s="90" t="s">
        <v>238</v>
      </c>
      <c r="E602" s="33" t="s">
        <v>239</v>
      </c>
      <c r="F602" s="33" t="s">
        <v>141</v>
      </c>
      <c r="G602" s="17" t="s">
        <v>23</v>
      </c>
      <c r="H602" s="33" t="s">
        <v>33</v>
      </c>
      <c r="I602" s="94">
        <v>2024</v>
      </c>
      <c r="J602" s="31">
        <v>7</v>
      </c>
      <c r="K602" s="42">
        <v>45589</v>
      </c>
      <c r="L602" s="80"/>
      <c r="M602" s="117">
        <v>8.4199999999999997E-2</v>
      </c>
      <c r="N602" s="117">
        <v>8.6039462865220601E-2</v>
      </c>
      <c r="O602" s="117">
        <f t="shared" si="270"/>
        <v>1.8394628652206035E-3</v>
      </c>
      <c r="P602" s="117">
        <f t="shared" si="271"/>
        <v>0</v>
      </c>
      <c r="Q602" s="125">
        <v>1</v>
      </c>
      <c r="R602" s="117">
        <f t="shared" si="254"/>
        <v>8.4199999999999997E-2</v>
      </c>
      <c r="S602" s="85">
        <v>0</v>
      </c>
      <c r="T602" s="85">
        <f t="shared" si="275"/>
        <v>12307017</v>
      </c>
      <c r="U602" s="161">
        <v>37100</v>
      </c>
      <c r="V602" s="161">
        <f t="shared" si="257"/>
        <v>14461.699246861324</v>
      </c>
      <c r="W602" s="33" t="s">
        <v>33</v>
      </c>
      <c r="X602" s="33"/>
      <c r="Y602" s="88">
        <v>1.03</v>
      </c>
      <c r="Z602" s="88" t="s">
        <v>235</v>
      </c>
      <c r="AA602" s="139"/>
      <c r="AB602" s="208"/>
      <c r="AC602" s="111">
        <f t="shared" si="272"/>
        <v>0</v>
      </c>
      <c r="AD602" s="33"/>
      <c r="AE602" s="85">
        <f t="shared" si="273"/>
        <v>0</v>
      </c>
      <c r="AF602" s="33"/>
    </row>
    <row r="603" spans="2:32" s="60" customFormat="1" hidden="1">
      <c r="B603" s="17" t="s">
        <v>23</v>
      </c>
      <c r="C603" s="33" t="str">
        <f>VLOOKUP(B603,[2]Sheet1!$A:$B,2,0)</f>
        <v>MODI</v>
      </c>
      <c r="D603" s="90" t="s">
        <v>238</v>
      </c>
      <c r="E603" s="33" t="s">
        <v>239</v>
      </c>
      <c r="F603" s="33" t="s">
        <v>141</v>
      </c>
      <c r="G603" s="17" t="s">
        <v>23</v>
      </c>
      <c r="H603" s="33" t="s">
        <v>33</v>
      </c>
      <c r="I603" s="94">
        <v>2024</v>
      </c>
      <c r="J603" s="31">
        <v>6</v>
      </c>
      <c r="K603" s="42">
        <v>45589</v>
      </c>
      <c r="L603" s="80"/>
      <c r="M603" s="117">
        <v>8.4199999999999997E-2</v>
      </c>
      <c r="N603" s="117">
        <v>8.6039462865220601E-2</v>
      </c>
      <c r="O603" s="117">
        <f t="shared" si="270"/>
        <v>1.8394628652206035E-3</v>
      </c>
      <c r="P603" s="117">
        <f t="shared" si="271"/>
        <v>0</v>
      </c>
      <c r="Q603" s="125">
        <v>1</v>
      </c>
      <c r="R603" s="117">
        <f t="shared" si="254"/>
        <v>8.4199999999999997E-2</v>
      </c>
      <c r="S603" s="85">
        <v>70000</v>
      </c>
      <c r="T603" s="85">
        <f t="shared" si="275"/>
        <v>12307017</v>
      </c>
      <c r="U603" s="161">
        <v>37100</v>
      </c>
      <c r="V603" s="161">
        <f t="shared" si="257"/>
        <v>14461.699246861324</v>
      </c>
      <c r="W603" s="33" t="s">
        <v>33</v>
      </c>
      <c r="X603" s="33"/>
      <c r="Y603" s="88">
        <v>1.03</v>
      </c>
      <c r="Z603" s="88" t="s">
        <v>235</v>
      </c>
      <c r="AA603" s="139"/>
      <c r="AB603" s="208"/>
      <c r="AC603" s="111">
        <f t="shared" si="272"/>
        <v>6022.7624005654425</v>
      </c>
      <c r="AD603" s="33"/>
      <c r="AE603" s="85">
        <f t="shared" si="273"/>
        <v>72.099999999999994</v>
      </c>
      <c r="AF603" s="33"/>
    </row>
    <row r="604" spans="2:32" s="60" customFormat="1" hidden="1">
      <c r="B604" s="17" t="s">
        <v>23</v>
      </c>
      <c r="C604" s="33" t="str">
        <f>VLOOKUP(B604,[2]Sheet1!$A:$B,2,0)</f>
        <v>MODI</v>
      </c>
      <c r="D604" s="90" t="s">
        <v>238</v>
      </c>
      <c r="E604" s="33" t="s">
        <v>239</v>
      </c>
      <c r="F604" s="33" t="s">
        <v>141</v>
      </c>
      <c r="G604" s="17" t="s">
        <v>23</v>
      </c>
      <c r="H604" s="33" t="s">
        <v>33</v>
      </c>
      <c r="I604" s="94">
        <v>2024</v>
      </c>
      <c r="J604" s="31">
        <v>5</v>
      </c>
      <c r="K604" s="42">
        <v>45589</v>
      </c>
      <c r="L604" s="80"/>
      <c r="M604" s="117">
        <v>8.4199999999999997E-2</v>
      </c>
      <c r="N604" s="117">
        <v>8.6039462865220601E-2</v>
      </c>
      <c r="O604" s="117">
        <f t="shared" si="270"/>
        <v>1.8394628652206035E-3</v>
      </c>
      <c r="P604" s="117">
        <f t="shared" si="271"/>
        <v>0</v>
      </c>
      <c r="Q604" s="125">
        <v>1</v>
      </c>
      <c r="R604" s="117">
        <f t="shared" si="254"/>
        <v>8.4199999999999997E-2</v>
      </c>
      <c r="S604" s="85">
        <v>55494</v>
      </c>
      <c r="T604" s="85">
        <f t="shared" si="275"/>
        <v>12237017</v>
      </c>
      <c r="U604" s="161">
        <v>37100</v>
      </c>
      <c r="V604" s="161">
        <f t="shared" si="257"/>
        <v>14590.461647426764</v>
      </c>
      <c r="W604" s="33" t="s">
        <v>33</v>
      </c>
      <c r="X604" s="33"/>
      <c r="Y604" s="88">
        <v>1.03</v>
      </c>
      <c r="Z604" s="88" t="s">
        <v>235</v>
      </c>
      <c r="AA604" s="139"/>
      <c r="AB604" s="208"/>
      <c r="AC604" s="111">
        <f t="shared" si="272"/>
        <v>4774.6739522425523</v>
      </c>
      <c r="AD604" s="33"/>
      <c r="AE604" s="85">
        <f t="shared" si="273"/>
        <v>57.158819999999999</v>
      </c>
      <c r="AF604" s="33"/>
    </row>
    <row r="605" spans="2:32" s="60" customFormat="1" hidden="1">
      <c r="B605" s="17" t="s">
        <v>23</v>
      </c>
      <c r="C605" s="33" t="str">
        <f>VLOOKUP(B605,[2]Sheet1!$A:$B,2,0)</f>
        <v>MODI</v>
      </c>
      <c r="D605" s="90" t="s">
        <v>238</v>
      </c>
      <c r="E605" s="33" t="s">
        <v>239</v>
      </c>
      <c r="F605" s="33" t="s">
        <v>141</v>
      </c>
      <c r="G605" s="17" t="s">
        <v>23</v>
      </c>
      <c r="H605" s="33" t="s">
        <v>33</v>
      </c>
      <c r="I605" s="94">
        <v>2024</v>
      </c>
      <c r="J605" s="31">
        <v>4</v>
      </c>
      <c r="K605" s="42">
        <v>45589</v>
      </c>
      <c r="L605" s="80"/>
      <c r="M605" s="117">
        <v>8.4199999999999997E-2</v>
      </c>
      <c r="N605" s="117">
        <v>8.6039462865220601E-2</v>
      </c>
      <c r="O605" s="117">
        <f t="shared" si="270"/>
        <v>1.8394628652206035E-3</v>
      </c>
      <c r="P605" s="117">
        <f t="shared" si="271"/>
        <v>0</v>
      </c>
      <c r="Q605" s="125">
        <v>1</v>
      </c>
      <c r="R605" s="117">
        <f t="shared" si="254"/>
        <v>8.4199999999999997E-2</v>
      </c>
      <c r="S605" s="85">
        <v>662164</v>
      </c>
      <c r="T605" s="85">
        <f t="shared" si="275"/>
        <v>12181523</v>
      </c>
      <c r="U605" s="161">
        <v>37100</v>
      </c>
      <c r="V605" s="161">
        <f t="shared" si="257"/>
        <v>14692.540799669317</v>
      </c>
      <c r="W605" s="33" t="s">
        <v>33</v>
      </c>
      <c r="X605" s="33"/>
      <c r="Y605" s="88">
        <v>1.03</v>
      </c>
      <c r="Z605" s="88" t="s">
        <v>235</v>
      </c>
      <c r="AA605" s="139"/>
      <c r="AB605" s="208"/>
      <c r="AC605" s="111">
        <f t="shared" si="272"/>
        <v>56972.234888685933</v>
      </c>
      <c r="AD605" s="33"/>
      <c r="AE605" s="85">
        <f t="shared" si="273"/>
        <v>682.02892000000008</v>
      </c>
      <c r="AF605" s="33"/>
    </row>
    <row r="606" spans="2:32" s="60" customFormat="1" hidden="1">
      <c r="B606" s="17" t="s">
        <v>23</v>
      </c>
      <c r="C606" s="33" t="str">
        <f>VLOOKUP(B606,[2]Sheet1!$A:$B,2,0)</f>
        <v>MODI</v>
      </c>
      <c r="D606" s="90" t="s">
        <v>238</v>
      </c>
      <c r="E606" s="33" t="s">
        <v>239</v>
      </c>
      <c r="F606" s="33" t="s">
        <v>141</v>
      </c>
      <c r="G606" s="17" t="s">
        <v>23</v>
      </c>
      <c r="H606" s="33" t="s">
        <v>33</v>
      </c>
      <c r="I606" s="94">
        <v>2024</v>
      </c>
      <c r="J606" s="31">
        <v>3</v>
      </c>
      <c r="K606" s="42">
        <v>45589</v>
      </c>
      <c r="L606" s="80"/>
      <c r="M606" s="117">
        <v>8.4199999999999997E-2</v>
      </c>
      <c r="N606" s="117">
        <v>8.6039462865220601E-2</v>
      </c>
      <c r="O606" s="117">
        <f t="shared" si="270"/>
        <v>1.8394628652206035E-3</v>
      </c>
      <c r="P606" s="117">
        <f t="shared" si="271"/>
        <v>0</v>
      </c>
      <c r="Q606" s="125">
        <v>1</v>
      </c>
      <c r="R606" s="117">
        <f t="shared" ref="R606:R671" si="280">Q606*M606</f>
        <v>8.4199999999999997E-2</v>
      </c>
      <c r="S606" s="85">
        <v>339000</v>
      </c>
      <c r="T606" s="85">
        <f t="shared" si="275"/>
        <v>11519359</v>
      </c>
      <c r="U606" s="161">
        <v>37100</v>
      </c>
      <c r="V606" s="161">
        <f t="shared" si="257"/>
        <v>15910.566888355253</v>
      </c>
      <c r="W606" s="33" t="s">
        <v>33</v>
      </c>
      <c r="X606" s="33"/>
      <c r="Y606" s="88">
        <v>1.03</v>
      </c>
      <c r="Z606" s="88" t="s">
        <v>235</v>
      </c>
      <c r="AA606" s="139"/>
      <c r="AB606" s="208"/>
      <c r="AC606" s="111">
        <f t="shared" si="272"/>
        <v>29167.377911309784</v>
      </c>
      <c r="AD606" s="33"/>
      <c r="AE606" s="85">
        <f t="shared" si="273"/>
        <v>349.17</v>
      </c>
      <c r="AF606" s="33"/>
    </row>
    <row r="607" spans="2:32" s="60" customFormat="1" hidden="1">
      <c r="B607" s="17" t="s">
        <v>23</v>
      </c>
      <c r="C607" s="33" t="str">
        <f>VLOOKUP(B607,[2]Sheet1!$A:$B,2,0)</f>
        <v>MODI</v>
      </c>
      <c r="D607" s="90" t="s">
        <v>238</v>
      </c>
      <c r="E607" s="33" t="s">
        <v>239</v>
      </c>
      <c r="F607" s="33" t="s">
        <v>141</v>
      </c>
      <c r="G607" s="17" t="s">
        <v>23</v>
      </c>
      <c r="H607" s="33" t="s">
        <v>33</v>
      </c>
      <c r="I607" s="94">
        <v>2024</v>
      </c>
      <c r="J607" s="31">
        <v>2</v>
      </c>
      <c r="K607" s="42">
        <v>45589</v>
      </c>
      <c r="L607" s="80"/>
      <c r="M607" s="117">
        <v>8.4199999999999997E-2</v>
      </c>
      <c r="N607" s="117">
        <v>8.6039462865220601E-2</v>
      </c>
      <c r="O607" s="117">
        <f t="shared" si="270"/>
        <v>1.8394628652206035E-3</v>
      </c>
      <c r="P607" s="117">
        <f t="shared" si="271"/>
        <v>0</v>
      </c>
      <c r="Q607" s="125">
        <v>1</v>
      </c>
      <c r="R607" s="117">
        <f t="shared" si="280"/>
        <v>8.4199999999999997E-2</v>
      </c>
      <c r="S607" s="85">
        <v>112500</v>
      </c>
      <c r="T607" s="85">
        <f t="shared" si="275"/>
        <v>11180359</v>
      </c>
      <c r="U607" s="161">
        <v>37100</v>
      </c>
      <c r="V607" s="161">
        <f t="shared" si="257"/>
        <v>16534.144799665039</v>
      </c>
      <c r="W607" s="33" t="s">
        <v>33</v>
      </c>
      <c r="X607" s="33"/>
      <c r="Y607" s="88">
        <v>1.03</v>
      </c>
      <c r="Z607" s="88" t="s">
        <v>235</v>
      </c>
      <c r="AA607" s="139"/>
      <c r="AB607" s="208"/>
      <c r="AC607" s="111">
        <f t="shared" si="272"/>
        <v>9679.4395723373182</v>
      </c>
      <c r="AD607" s="33"/>
      <c r="AE607" s="85">
        <f t="shared" si="273"/>
        <v>115.875</v>
      </c>
      <c r="AF607" s="33"/>
    </row>
    <row r="608" spans="2:32" s="60" customFormat="1" hidden="1">
      <c r="B608" s="17" t="s">
        <v>23</v>
      </c>
      <c r="C608" s="33" t="str">
        <f>VLOOKUP(B608,[2]Sheet1!$A:$B,2,0)</f>
        <v>MODI</v>
      </c>
      <c r="D608" s="90" t="s">
        <v>238</v>
      </c>
      <c r="E608" s="33" t="s">
        <v>239</v>
      </c>
      <c r="F608" s="33" t="s">
        <v>141</v>
      </c>
      <c r="G608" s="17" t="s">
        <v>23</v>
      </c>
      <c r="H608" s="33" t="s">
        <v>33</v>
      </c>
      <c r="I608" s="94">
        <v>2024</v>
      </c>
      <c r="J608" s="31">
        <v>1</v>
      </c>
      <c r="K608" s="42">
        <v>45589</v>
      </c>
      <c r="L608" s="80"/>
      <c r="M608" s="117">
        <v>8.4199999999999997E-2</v>
      </c>
      <c r="N608" s="117">
        <v>8.6039462865220601E-2</v>
      </c>
      <c r="O608" s="117">
        <f t="shared" si="270"/>
        <v>1.8394628652206035E-3</v>
      </c>
      <c r="P608" s="117">
        <f t="shared" si="271"/>
        <v>0</v>
      </c>
      <c r="Q608" s="125">
        <v>1</v>
      </c>
      <c r="R608" s="117">
        <f t="shared" si="280"/>
        <v>8.4199999999999997E-2</v>
      </c>
      <c r="S608" s="85">
        <v>197720</v>
      </c>
      <c r="T608" s="85">
        <f t="shared" si="275"/>
        <v>11067859</v>
      </c>
      <c r="U608" s="161">
        <v>37100</v>
      </c>
      <c r="V608" s="161">
        <f t="shared" si="257"/>
        <v>16741.084372002355</v>
      </c>
      <c r="W608" s="33" t="s">
        <v>33</v>
      </c>
      <c r="X608" s="33"/>
      <c r="Y608" s="88">
        <v>1.03</v>
      </c>
      <c r="Z608" s="88" t="s">
        <v>235</v>
      </c>
      <c r="AA608" s="139"/>
      <c r="AB608" s="208"/>
      <c r="AC608" s="111">
        <f t="shared" si="272"/>
        <v>17011.722597711418</v>
      </c>
      <c r="AD608" s="33"/>
      <c r="AE608" s="85">
        <f t="shared" si="273"/>
        <v>203.6516</v>
      </c>
      <c r="AF608" s="33"/>
    </row>
    <row r="609" spans="2:32" s="60" customFormat="1" hidden="1">
      <c r="B609" s="17" t="s">
        <v>23</v>
      </c>
      <c r="C609" s="33" t="str">
        <f>VLOOKUP(B609,[2]Sheet1!$A:$B,2,0)</f>
        <v>MODI</v>
      </c>
      <c r="D609" s="90" t="s">
        <v>238</v>
      </c>
      <c r="E609" s="33" t="s">
        <v>239</v>
      </c>
      <c r="F609" s="33" t="s">
        <v>141</v>
      </c>
      <c r="G609" s="17" t="s">
        <v>23</v>
      </c>
      <c r="H609" s="33" t="s">
        <v>33</v>
      </c>
      <c r="I609" s="94">
        <v>2023</v>
      </c>
      <c r="J609" s="31">
        <v>12</v>
      </c>
      <c r="K609" s="42">
        <v>45589</v>
      </c>
      <c r="L609" s="80"/>
      <c r="M609" s="117">
        <v>8.4199999999999997E-2</v>
      </c>
      <c r="N609" s="117">
        <v>8.6039462865220601E-2</v>
      </c>
      <c r="O609" s="117">
        <f t="shared" si="270"/>
        <v>1.8394628652206035E-3</v>
      </c>
      <c r="P609" s="117">
        <f t="shared" si="271"/>
        <v>0</v>
      </c>
      <c r="Q609" s="125">
        <v>1</v>
      </c>
      <c r="R609" s="117">
        <f t="shared" si="280"/>
        <v>8.4199999999999997E-2</v>
      </c>
      <c r="S609" s="85">
        <v>36000</v>
      </c>
      <c r="T609" s="85">
        <f t="shared" si="275"/>
        <v>10870139</v>
      </c>
      <c r="U609" s="161">
        <v>37100</v>
      </c>
      <c r="V609" s="161">
        <f t="shared" si="257"/>
        <v>17104.782969713775</v>
      </c>
      <c r="W609" s="33" t="s">
        <v>33</v>
      </c>
      <c r="X609" s="33"/>
      <c r="Y609" s="88">
        <v>1.03</v>
      </c>
      <c r="Z609" s="88" t="s">
        <v>235</v>
      </c>
      <c r="AA609" s="139"/>
      <c r="AB609" s="208"/>
      <c r="AC609" s="111">
        <f t="shared" si="272"/>
        <v>3097.4206631479415</v>
      </c>
      <c r="AD609" s="33"/>
      <c r="AE609" s="85">
        <f t="shared" si="273"/>
        <v>37.08</v>
      </c>
      <c r="AF609" s="33"/>
    </row>
    <row r="610" spans="2:32" s="60" customFormat="1" hidden="1">
      <c r="B610" s="17" t="s">
        <v>23</v>
      </c>
      <c r="C610" s="33" t="str">
        <f>VLOOKUP(B610,[2]Sheet1!$A:$B,2,0)</f>
        <v>MODI</v>
      </c>
      <c r="D610" s="90" t="s">
        <v>238</v>
      </c>
      <c r="E610" s="33" t="s">
        <v>239</v>
      </c>
      <c r="F610" s="33" t="s">
        <v>141</v>
      </c>
      <c r="G610" s="17" t="s">
        <v>23</v>
      </c>
      <c r="H610" s="33" t="s">
        <v>33</v>
      </c>
      <c r="I610" s="94">
        <v>2023</v>
      </c>
      <c r="J610" s="31">
        <v>11</v>
      </c>
      <c r="K610" s="42">
        <v>45589</v>
      </c>
      <c r="L610" s="80"/>
      <c r="M610" s="117">
        <v>8.4199999999999997E-2</v>
      </c>
      <c r="N610" s="117">
        <v>8.6039462865220601E-2</v>
      </c>
      <c r="O610" s="117">
        <f t="shared" si="270"/>
        <v>1.8394628652206035E-3</v>
      </c>
      <c r="P610" s="117">
        <f t="shared" si="271"/>
        <v>0</v>
      </c>
      <c r="Q610" s="125">
        <v>1</v>
      </c>
      <c r="R610" s="117">
        <f t="shared" si="280"/>
        <v>8.4199999999999997E-2</v>
      </c>
      <c r="S610" s="85">
        <v>345814</v>
      </c>
      <c r="T610" s="85">
        <f t="shared" si="275"/>
        <v>10834139</v>
      </c>
      <c r="U610" s="161">
        <v>37100</v>
      </c>
      <c r="V610" s="161">
        <f t="shared" si="257"/>
        <v>17171.003632861717</v>
      </c>
      <c r="W610" s="33" t="s">
        <v>33</v>
      </c>
      <c r="X610" s="33"/>
      <c r="Y610" s="88">
        <v>1.03</v>
      </c>
      <c r="Z610" s="88" t="s">
        <v>235</v>
      </c>
      <c r="AA610" s="139"/>
      <c r="AB610" s="208"/>
      <c r="AC610" s="111">
        <f t="shared" si="272"/>
        <v>29753.650811273397</v>
      </c>
      <c r="AD610" s="33"/>
      <c r="AE610" s="85">
        <f t="shared" si="273"/>
        <v>356.18842000000001</v>
      </c>
      <c r="AF610" s="33"/>
    </row>
    <row r="611" spans="2:32" s="60" customFormat="1" hidden="1">
      <c r="B611" s="17" t="s">
        <v>23</v>
      </c>
      <c r="C611" s="33" t="str">
        <f>VLOOKUP(B611,[2]Sheet1!$A:$B,2,0)</f>
        <v>MODI</v>
      </c>
      <c r="D611" s="90" t="s">
        <v>238</v>
      </c>
      <c r="E611" s="33" t="s">
        <v>239</v>
      </c>
      <c r="F611" s="33" t="s">
        <v>141</v>
      </c>
      <c r="G611" s="17" t="s">
        <v>23</v>
      </c>
      <c r="H611" s="33" t="s">
        <v>33</v>
      </c>
      <c r="I611" s="94">
        <v>2023</v>
      </c>
      <c r="J611" s="31">
        <v>10</v>
      </c>
      <c r="K611" s="42">
        <v>45589</v>
      </c>
      <c r="L611" s="80"/>
      <c r="M611" s="117">
        <v>8.4199999999999997E-2</v>
      </c>
      <c r="N611" s="117">
        <v>8.6039462865220601E-2</v>
      </c>
      <c r="O611" s="117">
        <f t="shared" si="270"/>
        <v>1.8394628652206035E-3</v>
      </c>
      <c r="P611" s="117">
        <f t="shared" si="271"/>
        <v>0</v>
      </c>
      <c r="Q611" s="125">
        <v>1</v>
      </c>
      <c r="R611" s="117">
        <f t="shared" si="280"/>
        <v>8.4199999999999997E-2</v>
      </c>
      <c r="S611" s="85">
        <v>85500</v>
      </c>
      <c r="T611" s="85">
        <f t="shared" si="275"/>
        <v>10488325</v>
      </c>
      <c r="U611" s="161">
        <v>37100</v>
      </c>
      <c r="V611" s="161">
        <f t="shared" si="257"/>
        <v>17807.115644135112</v>
      </c>
      <c r="W611" s="33" t="s">
        <v>33</v>
      </c>
      <c r="X611" s="33"/>
      <c r="Y611" s="88">
        <v>1.03</v>
      </c>
      <c r="Z611" s="88" t="s">
        <v>235</v>
      </c>
      <c r="AA611" s="139"/>
      <c r="AB611" s="208"/>
      <c r="AC611" s="111">
        <f t="shared" si="272"/>
        <v>7356.374074976361</v>
      </c>
      <c r="AD611" s="33"/>
      <c r="AE611" s="85">
        <f t="shared" si="273"/>
        <v>88.064999999999998</v>
      </c>
      <c r="AF611" s="33"/>
    </row>
    <row r="612" spans="2:32" s="60" customFormat="1" hidden="1">
      <c r="B612" s="17" t="s">
        <v>23</v>
      </c>
      <c r="C612" s="33" t="str">
        <f>VLOOKUP(B612,[2]Sheet1!$A:$B,2,0)</f>
        <v>MODI</v>
      </c>
      <c r="D612" s="90" t="s">
        <v>238</v>
      </c>
      <c r="E612" s="33" t="s">
        <v>239</v>
      </c>
      <c r="F612" s="33" t="s">
        <v>141</v>
      </c>
      <c r="G612" s="17" t="s">
        <v>23</v>
      </c>
      <c r="H612" s="33" t="s">
        <v>33</v>
      </c>
      <c r="I612" s="94">
        <v>2023</v>
      </c>
      <c r="J612" s="31">
        <v>9</v>
      </c>
      <c r="K612" s="42">
        <v>45589</v>
      </c>
      <c r="L612" s="80"/>
      <c r="M612" s="117">
        <v>8.4199999999999997E-2</v>
      </c>
      <c r="N612" s="117">
        <v>8.6039462865220601E-2</v>
      </c>
      <c r="O612" s="117">
        <f t="shared" si="270"/>
        <v>1.8394628652206035E-3</v>
      </c>
      <c r="P612" s="117">
        <f t="shared" si="271"/>
        <v>0</v>
      </c>
      <c r="Q612" s="125">
        <v>1</v>
      </c>
      <c r="R612" s="117">
        <f t="shared" si="280"/>
        <v>8.4199999999999997E-2</v>
      </c>
      <c r="S612" s="85">
        <v>820955</v>
      </c>
      <c r="T612" s="85">
        <f t="shared" si="275"/>
        <v>10402825</v>
      </c>
      <c r="U612" s="161">
        <v>37100</v>
      </c>
      <c r="V612" s="161">
        <f t="shared" si="257"/>
        <v>17964.389719111474</v>
      </c>
      <c r="W612" s="33" t="s">
        <v>33</v>
      </c>
      <c r="X612" s="33"/>
      <c r="Y612" s="88">
        <v>1.03</v>
      </c>
      <c r="Z612" s="88" t="s">
        <v>235</v>
      </c>
      <c r="AA612" s="139"/>
      <c r="AB612" s="208"/>
      <c r="AC612" s="111">
        <f t="shared" si="272"/>
        <v>70634.527236517184</v>
      </c>
      <c r="AD612" s="33"/>
      <c r="AE612" s="85">
        <f t="shared" si="273"/>
        <v>845.58365000000003</v>
      </c>
      <c r="AF612" s="33"/>
    </row>
    <row r="613" spans="2:32" s="60" customFormat="1" hidden="1">
      <c r="B613" s="17" t="s">
        <v>23</v>
      </c>
      <c r="C613" s="33" t="str">
        <f>VLOOKUP(B613,[2]Sheet1!$A:$B,2,0)</f>
        <v>MODI</v>
      </c>
      <c r="D613" s="90" t="s">
        <v>238</v>
      </c>
      <c r="E613" s="33" t="s">
        <v>239</v>
      </c>
      <c r="F613" s="33" t="s">
        <v>141</v>
      </c>
      <c r="G613" s="17" t="s">
        <v>23</v>
      </c>
      <c r="H613" s="33" t="s">
        <v>33</v>
      </c>
      <c r="I613" s="94">
        <v>2023</v>
      </c>
      <c r="J613" s="31">
        <v>8</v>
      </c>
      <c r="K613" s="42">
        <v>45589</v>
      </c>
      <c r="L613" s="80"/>
      <c r="M613" s="117">
        <v>8.4199999999999997E-2</v>
      </c>
      <c r="N613" s="117">
        <v>8.6039462865220601E-2</v>
      </c>
      <c r="O613" s="117">
        <f t="shared" si="270"/>
        <v>1.8394628652206035E-3</v>
      </c>
      <c r="P613" s="117">
        <f t="shared" si="271"/>
        <v>0</v>
      </c>
      <c r="Q613" s="125">
        <v>1</v>
      </c>
      <c r="R613" s="117">
        <f t="shared" si="280"/>
        <v>8.4199999999999997E-2</v>
      </c>
      <c r="S613" s="85">
        <v>209200</v>
      </c>
      <c r="T613" s="85">
        <f t="shared" si="275"/>
        <v>9581870</v>
      </c>
      <c r="U613" s="161">
        <v>37100</v>
      </c>
      <c r="V613" s="161">
        <f t="shared" si="257"/>
        <v>19474.505955628654</v>
      </c>
      <c r="W613" s="33" t="s">
        <v>33</v>
      </c>
      <c r="X613" s="33"/>
      <c r="Y613" s="88">
        <v>1.03</v>
      </c>
      <c r="Z613" s="88" t="s">
        <v>235</v>
      </c>
      <c r="AA613" s="139"/>
      <c r="AB613" s="208"/>
      <c r="AC613" s="111">
        <f t="shared" si="272"/>
        <v>17999.455631404151</v>
      </c>
      <c r="AD613" s="33"/>
      <c r="AE613" s="85">
        <f t="shared" si="273"/>
        <v>215.476</v>
      </c>
      <c r="AF613" s="33"/>
    </row>
    <row r="614" spans="2:32" s="60" customFormat="1" hidden="1">
      <c r="B614" s="17" t="s">
        <v>23</v>
      </c>
      <c r="C614" s="33" t="str">
        <f>VLOOKUP(B614,[2]Sheet1!$A:$B,2,0)</f>
        <v>MODI</v>
      </c>
      <c r="D614" s="90" t="s">
        <v>238</v>
      </c>
      <c r="E614" s="33" t="s">
        <v>239</v>
      </c>
      <c r="F614" s="33" t="s">
        <v>141</v>
      </c>
      <c r="G614" s="17" t="s">
        <v>23</v>
      </c>
      <c r="H614" s="33" t="s">
        <v>33</v>
      </c>
      <c r="I614" s="94">
        <v>2023</v>
      </c>
      <c r="J614" s="31">
        <v>7</v>
      </c>
      <c r="K614" s="42">
        <v>45589</v>
      </c>
      <c r="L614" s="80"/>
      <c r="M614" s="117">
        <v>8.4199999999999997E-2</v>
      </c>
      <c r="N614" s="117">
        <v>8.6039462865220601E-2</v>
      </c>
      <c r="O614" s="117">
        <f t="shared" si="270"/>
        <v>1.8394628652206035E-3</v>
      </c>
      <c r="P614" s="117">
        <f t="shared" si="271"/>
        <v>0</v>
      </c>
      <c r="Q614" s="125">
        <v>1</v>
      </c>
      <c r="R614" s="117">
        <f t="shared" si="280"/>
        <v>8.4199999999999997E-2</v>
      </c>
      <c r="S614" s="85">
        <v>573700</v>
      </c>
      <c r="T614" s="85">
        <f t="shared" si="275"/>
        <v>9372670</v>
      </c>
      <c r="U614" s="161">
        <v>37100</v>
      </c>
      <c r="V614" s="161">
        <f t="shared" si="257"/>
        <v>19859.321587032806</v>
      </c>
      <c r="W614" s="33" t="s">
        <v>33</v>
      </c>
      <c r="X614" s="33"/>
      <c r="Y614" s="88">
        <v>1.03</v>
      </c>
      <c r="Z614" s="88" t="s">
        <v>235</v>
      </c>
      <c r="AA614" s="139"/>
      <c r="AB614" s="208"/>
      <c r="AC614" s="111">
        <f t="shared" si="272"/>
        <v>49360.83984577706</v>
      </c>
      <c r="AD614" s="33"/>
      <c r="AE614" s="85">
        <f t="shared" si="273"/>
        <v>590.91099999999994</v>
      </c>
      <c r="AF614" s="33"/>
    </row>
    <row r="615" spans="2:32" s="60" customFormat="1" hidden="1">
      <c r="B615" s="17" t="s">
        <v>23</v>
      </c>
      <c r="C615" s="33" t="str">
        <f>VLOOKUP(B615,[2]Sheet1!$A:$B,2,0)</f>
        <v>MODI</v>
      </c>
      <c r="D615" s="90" t="s">
        <v>238</v>
      </c>
      <c r="E615" s="33" t="s">
        <v>239</v>
      </c>
      <c r="F615" s="33" t="s">
        <v>141</v>
      </c>
      <c r="G615" s="17" t="s">
        <v>23</v>
      </c>
      <c r="H615" s="33" t="s">
        <v>33</v>
      </c>
      <c r="I615" s="94">
        <v>2023</v>
      </c>
      <c r="J615" s="31">
        <v>6</v>
      </c>
      <c r="K615" s="42">
        <v>45589</v>
      </c>
      <c r="L615" s="80"/>
      <c r="M615" s="117">
        <v>8.4199999999999997E-2</v>
      </c>
      <c r="N615" s="117">
        <v>8.6039462865220601E-2</v>
      </c>
      <c r="O615" s="117">
        <f t="shared" si="270"/>
        <v>1.8394628652206035E-3</v>
      </c>
      <c r="P615" s="117">
        <f t="shared" si="271"/>
        <v>0</v>
      </c>
      <c r="Q615" s="125">
        <v>1</v>
      </c>
      <c r="R615" s="117">
        <f t="shared" si="280"/>
        <v>8.4199999999999997E-2</v>
      </c>
      <c r="S615" s="85">
        <v>343600</v>
      </c>
      <c r="T615" s="85">
        <f t="shared" si="275"/>
        <v>8798970</v>
      </c>
      <c r="U615" s="161">
        <v>37100</v>
      </c>
      <c r="V615" s="161">
        <f t="shared" ref="V615:V674" si="281">U615-O615*T615</f>
        <v>20914.621432809865</v>
      </c>
      <c r="W615" s="33" t="s">
        <v>33</v>
      </c>
      <c r="X615" s="33"/>
      <c r="Y615" s="88">
        <v>1.03</v>
      </c>
      <c r="Z615" s="88" t="s">
        <v>235</v>
      </c>
      <c r="AA615" s="139"/>
      <c r="AB615" s="208"/>
      <c r="AC615" s="111">
        <f t="shared" si="272"/>
        <v>29563.159440489799</v>
      </c>
      <c r="AD615" s="33"/>
      <c r="AE615" s="85">
        <f t="shared" si="273"/>
        <v>353.90800000000002</v>
      </c>
      <c r="AF615" s="33"/>
    </row>
    <row r="616" spans="2:32" s="60" customFormat="1" hidden="1">
      <c r="B616" s="17" t="s">
        <v>23</v>
      </c>
      <c r="C616" s="33" t="str">
        <f>VLOOKUP(B616,[2]Sheet1!$A:$B,2,0)</f>
        <v>MODI</v>
      </c>
      <c r="D616" s="90" t="s">
        <v>238</v>
      </c>
      <c r="E616" s="33" t="s">
        <v>239</v>
      </c>
      <c r="F616" s="33" t="s">
        <v>141</v>
      </c>
      <c r="G616" s="17" t="s">
        <v>23</v>
      </c>
      <c r="H616" s="33" t="s">
        <v>33</v>
      </c>
      <c r="I616" s="94">
        <v>2023</v>
      </c>
      <c r="J616" s="31">
        <v>5</v>
      </c>
      <c r="K616" s="42">
        <v>45589</v>
      </c>
      <c r="L616" s="80"/>
      <c r="M616" s="117">
        <v>8.4199999999999997E-2</v>
      </c>
      <c r="N616" s="117">
        <v>8.6039462865220601E-2</v>
      </c>
      <c r="O616" s="117">
        <f t="shared" si="270"/>
        <v>1.8394628652206035E-3</v>
      </c>
      <c r="P616" s="117">
        <f t="shared" si="271"/>
        <v>0</v>
      </c>
      <c r="Q616" s="125">
        <v>1</v>
      </c>
      <c r="R616" s="117">
        <f t="shared" si="280"/>
        <v>8.4199999999999997E-2</v>
      </c>
      <c r="S616" s="85">
        <v>422400</v>
      </c>
      <c r="T616" s="85">
        <f t="shared" si="275"/>
        <v>8455370</v>
      </c>
      <c r="U616" s="161">
        <v>37100</v>
      </c>
      <c r="V616" s="161">
        <f t="shared" si="281"/>
        <v>21546.660873299665</v>
      </c>
      <c r="W616" s="33" t="s">
        <v>33</v>
      </c>
      <c r="X616" s="33"/>
      <c r="Y616" s="88">
        <v>1.03</v>
      </c>
      <c r="Z616" s="88" t="s">
        <v>235</v>
      </c>
      <c r="AA616" s="139"/>
      <c r="AB616" s="208"/>
      <c r="AC616" s="111">
        <f t="shared" si="272"/>
        <v>36343.069114269179</v>
      </c>
      <c r="AD616" s="33"/>
      <c r="AE616" s="85">
        <f t="shared" si="273"/>
        <v>435.072</v>
      </c>
      <c r="AF616" s="33"/>
    </row>
    <row r="617" spans="2:32" s="60" customFormat="1" hidden="1">
      <c r="B617" s="17" t="s">
        <v>23</v>
      </c>
      <c r="C617" s="33" t="str">
        <f>VLOOKUP(B617,[2]Sheet1!$A:$B,2,0)</f>
        <v>MODI</v>
      </c>
      <c r="D617" s="90" t="s">
        <v>238</v>
      </c>
      <c r="E617" s="33" t="s">
        <v>239</v>
      </c>
      <c r="F617" s="33" t="s">
        <v>141</v>
      </c>
      <c r="G617" s="17" t="s">
        <v>23</v>
      </c>
      <c r="H617" s="33" t="s">
        <v>33</v>
      </c>
      <c r="I617" s="94">
        <v>2023</v>
      </c>
      <c r="J617" s="31">
        <v>4</v>
      </c>
      <c r="K617" s="42">
        <v>45589</v>
      </c>
      <c r="L617" s="80"/>
      <c r="M617" s="117">
        <v>8.4199999999999997E-2</v>
      </c>
      <c r="N617" s="117">
        <v>8.6039462865220601E-2</v>
      </c>
      <c r="O617" s="117">
        <f t="shared" si="270"/>
        <v>1.8394628652206035E-3</v>
      </c>
      <c r="P617" s="117">
        <f t="shared" si="271"/>
        <v>0</v>
      </c>
      <c r="Q617" s="125">
        <v>1</v>
      </c>
      <c r="R617" s="117">
        <f t="shared" si="280"/>
        <v>8.4199999999999997E-2</v>
      </c>
      <c r="S617" s="85">
        <v>429300</v>
      </c>
      <c r="T617" s="85">
        <f t="shared" si="275"/>
        <v>8032970</v>
      </c>
      <c r="U617" s="161">
        <v>37100</v>
      </c>
      <c r="V617" s="161">
        <f t="shared" si="281"/>
        <v>22323.649987568846</v>
      </c>
      <c r="W617" s="33" t="s">
        <v>33</v>
      </c>
      <c r="X617" s="33"/>
      <c r="Y617" s="88">
        <v>1.03</v>
      </c>
      <c r="Z617" s="88" t="s">
        <v>235</v>
      </c>
      <c r="AA617" s="139"/>
      <c r="AB617" s="208"/>
      <c r="AC617" s="111">
        <f t="shared" si="272"/>
        <v>36936.741408039205</v>
      </c>
      <c r="AD617" s="33"/>
      <c r="AE617" s="85">
        <f t="shared" si="273"/>
        <v>442.17899999999997</v>
      </c>
      <c r="AF617" s="33"/>
    </row>
    <row r="618" spans="2:32" s="60" customFormat="1" hidden="1">
      <c r="B618" s="17" t="s">
        <v>23</v>
      </c>
      <c r="C618" s="33" t="str">
        <f>VLOOKUP(B618,[2]Sheet1!$A:$B,2,0)</f>
        <v>MODI</v>
      </c>
      <c r="D618" s="90" t="s">
        <v>238</v>
      </c>
      <c r="E618" s="33" t="s">
        <v>239</v>
      </c>
      <c r="F618" s="33" t="s">
        <v>141</v>
      </c>
      <c r="G618" s="17" t="s">
        <v>23</v>
      </c>
      <c r="H618" s="33" t="s">
        <v>33</v>
      </c>
      <c r="I618" s="94">
        <v>2023</v>
      </c>
      <c r="J618" s="31">
        <v>3</v>
      </c>
      <c r="K618" s="42">
        <v>45589</v>
      </c>
      <c r="L618" s="80"/>
      <c r="M618" s="117">
        <v>8.4199999999999997E-2</v>
      </c>
      <c r="N618" s="117">
        <v>8.6039462865220601E-2</v>
      </c>
      <c r="O618" s="117">
        <f t="shared" si="270"/>
        <v>1.8394628652206035E-3</v>
      </c>
      <c r="P618" s="117">
        <f t="shared" si="271"/>
        <v>0</v>
      </c>
      <c r="Q618" s="125">
        <v>1</v>
      </c>
      <c r="R618" s="117">
        <f t="shared" si="280"/>
        <v>8.4199999999999997E-2</v>
      </c>
      <c r="S618" s="85">
        <v>765400</v>
      </c>
      <c r="T618" s="85">
        <f t="shared" si="275"/>
        <v>7603670</v>
      </c>
      <c r="U618" s="161">
        <v>37100</v>
      </c>
      <c r="V618" s="161">
        <f t="shared" si="281"/>
        <v>23113.331395608053</v>
      </c>
      <c r="W618" s="33" t="s">
        <v>33</v>
      </c>
      <c r="X618" s="33"/>
      <c r="Y618" s="88">
        <v>1.03</v>
      </c>
      <c r="Z618" s="88" t="s">
        <v>235</v>
      </c>
      <c r="AA618" s="139"/>
      <c r="AB618" s="208"/>
      <c r="AC618" s="111">
        <f t="shared" si="272"/>
        <v>65854.604877039848</v>
      </c>
      <c r="AD618" s="33"/>
      <c r="AE618" s="85">
        <f t="shared" si="273"/>
        <v>788.36199999999997</v>
      </c>
      <c r="AF618" s="33"/>
    </row>
    <row r="619" spans="2:32" s="60" customFormat="1" hidden="1">
      <c r="B619" s="17" t="s">
        <v>23</v>
      </c>
      <c r="C619" s="33" t="str">
        <f>VLOOKUP(B619,[2]Sheet1!$A:$B,2,0)</f>
        <v>MODI</v>
      </c>
      <c r="D619" s="90" t="s">
        <v>238</v>
      </c>
      <c r="E619" s="33" t="s">
        <v>239</v>
      </c>
      <c r="F619" s="33" t="s">
        <v>141</v>
      </c>
      <c r="G619" s="17" t="s">
        <v>23</v>
      </c>
      <c r="H619" s="33" t="s">
        <v>33</v>
      </c>
      <c r="I619" s="94">
        <v>2023</v>
      </c>
      <c r="J619" s="31">
        <v>2</v>
      </c>
      <c r="K619" s="42">
        <v>45589</v>
      </c>
      <c r="L619" s="80"/>
      <c r="M619" s="117">
        <v>8.4199999999999997E-2</v>
      </c>
      <c r="N619" s="117">
        <v>8.6039462865220601E-2</v>
      </c>
      <c r="O619" s="117">
        <f t="shared" si="270"/>
        <v>1.8394628652206035E-3</v>
      </c>
      <c r="P619" s="117">
        <f t="shared" si="271"/>
        <v>0</v>
      </c>
      <c r="Q619" s="125">
        <v>1</v>
      </c>
      <c r="R619" s="117">
        <f t="shared" si="280"/>
        <v>8.4199999999999997E-2</v>
      </c>
      <c r="S619" s="85">
        <v>631270</v>
      </c>
      <c r="T619" s="85">
        <f t="shared" si="275"/>
        <v>6838270</v>
      </c>
      <c r="U619" s="161">
        <v>37100</v>
      </c>
      <c r="V619" s="161">
        <f t="shared" si="281"/>
        <v>24521.256272647901</v>
      </c>
      <c r="W619" s="33" t="s">
        <v>33</v>
      </c>
      <c r="X619" s="33"/>
      <c r="Y619" s="88">
        <v>1.03</v>
      </c>
      <c r="Z619" s="88" t="s">
        <v>235</v>
      </c>
      <c r="AA619" s="139"/>
      <c r="AB619" s="208"/>
      <c r="AC619" s="111">
        <f t="shared" si="272"/>
        <v>54314.131722927807</v>
      </c>
      <c r="AD619" s="33"/>
      <c r="AE619" s="85">
        <f t="shared" si="273"/>
        <v>650.20809999999994</v>
      </c>
      <c r="AF619" s="33"/>
    </row>
    <row r="620" spans="2:32" s="60" customFormat="1" hidden="1">
      <c r="B620" s="17" t="s">
        <v>23</v>
      </c>
      <c r="C620" s="33" t="str">
        <f>VLOOKUP(B620,[2]Sheet1!$A:$B,2,0)</f>
        <v>MODI</v>
      </c>
      <c r="D620" s="90" t="s">
        <v>238</v>
      </c>
      <c r="E620" s="33" t="s">
        <v>239</v>
      </c>
      <c r="F620" s="33" t="s">
        <v>141</v>
      </c>
      <c r="G620" s="17" t="s">
        <v>23</v>
      </c>
      <c r="H620" s="33" t="s">
        <v>33</v>
      </c>
      <c r="I620" s="94">
        <v>2023</v>
      </c>
      <c r="J620" s="31">
        <v>1</v>
      </c>
      <c r="K620" s="42">
        <v>45589</v>
      </c>
      <c r="L620" s="80"/>
      <c r="M620" s="117">
        <v>8.4199999999999997E-2</v>
      </c>
      <c r="N620" s="117">
        <v>8.6039462865220601E-2</v>
      </c>
      <c r="O620" s="117">
        <f t="shared" si="270"/>
        <v>1.8394628652206035E-3</v>
      </c>
      <c r="P620" s="117">
        <f t="shared" si="271"/>
        <v>0</v>
      </c>
      <c r="Q620" s="125">
        <v>1</v>
      </c>
      <c r="R620" s="117">
        <f t="shared" si="280"/>
        <v>8.4199999999999997E-2</v>
      </c>
      <c r="S620" s="85">
        <v>2790000</v>
      </c>
      <c r="T620" s="85">
        <f t="shared" si="275"/>
        <v>6207000</v>
      </c>
      <c r="U620" s="161">
        <v>37100</v>
      </c>
      <c r="V620" s="161">
        <f t="shared" si="281"/>
        <v>25682.453995575714</v>
      </c>
      <c r="W620" s="33" t="s">
        <v>33</v>
      </c>
      <c r="X620" s="33"/>
      <c r="Y620" s="88">
        <v>1.03</v>
      </c>
      <c r="Z620" s="88" t="s">
        <v>235</v>
      </c>
      <c r="AA620" s="139"/>
      <c r="AB620" s="208"/>
      <c r="AC620" s="111">
        <f t="shared" si="272"/>
        <v>240050.10139396548</v>
      </c>
      <c r="AD620" s="33"/>
      <c r="AE620" s="85">
        <f t="shared" si="273"/>
        <v>2873.7</v>
      </c>
      <c r="AF620" s="33"/>
    </row>
    <row r="621" spans="2:32" s="60" customFormat="1" hidden="1">
      <c r="B621" s="17" t="s">
        <v>23</v>
      </c>
      <c r="C621" s="33" t="str">
        <f>VLOOKUP(B621,[2]Sheet1!$A:$B,2,0)</f>
        <v>MODI</v>
      </c>
      <c r="D621" s="90" t="s">
        <v>238</v>
      </c>
      <c r="E621" s="33" t="s">
        <v>239</v>
      </c>
      <c r="F621" s="33" t="s">
        <v>141</v>
      </c>
      <c r="G621" s="17" t="s">
        <v>23</v>
      </c>
      <c r="H621" s="33" t="s">
        <v>33</v>
      </c>
      <c r="I621" s="95">
        <v>2022</v>
      </c>
      <c r="J621" s="31">
        <v>12</v>
      </c>
      <c r="K621" s="42">
        <v>45589</v>
      </c>
      <c r="L621" s="80"/>
      <c r="M621" s="117">
        <v>8.4199999999999997E-2</v>
      </c>
      <c r="N621" s="117">
        <v>8.6039462865220601E-2</v>
      </c>
      <c r="O621" s="117">
        <f t="shared" si="270"/>
        <v>1.8394628652206035E-3</v>
      </c>
      <c r="P621" s="117">
        <f t="shared" si="271"/>
        <v>0</v>
      </c>
      <c r="Q621" s="125">
        <v>1</v>
      </c>
      <c r="R621" s="117">
        <f t="shared" si="280"/>
        <v>8.4199999999999997E-2</v>
      </c>
      <c r="S621" s="85">
        <v>1990000</v>
      </c>
      <c r="T621" s="85">
        <f t="shared" si="275"/>
        <v>3417000</v>
      </c>
      <c r="U621" s="161">
        <v>37100</v>
      </c>
      <c r="V621" s="161">
        <f t="shared" si="281"/>
        <v>30814.555389541198</v>
      </c>
      <c r="W621" s="33" t="s">
        <v>33</v>
      </c>
      <c r="X621" s="33"/>
      <c r="Y621" s="88">
        <v>1.03</v>
      </c>
      <c r="Z621" s="88" t="s">
        <v>235</v>
      </c>
      <c r="AA621" s="139"/>
      <c r="AB621" s="208"/>
      <c r="AC621" s="111">
        <f t="shared" si="272"/>
        <v>171218.53110178901</v>
      </c>
      <c r="AD621" s="33"/>
      <c r="AE621" s="85">
        <f t="shared" si="273"/>
        <v>2049.6999999999998</v>
      </c>
      <c r="AF621" s="33"/>
    </row>
    <row r="622" spans="2:32" s="60" customFormat="1" hidden="1">
      <c r="B622" s="17" t="s">
        <v>23</v>
      </c>
      <c r="C622" s="33" t="str">
        <f>VLOOKUP(B622,[2]Sheet1!$A:$B,2,0)</f>
        <v>MODI</v>
      </c>
      <c r="D622" s="90" t="s">
        <v>238</v>
      </c>
      <c r="E622" s="33" t="s">
        <v>239</v>
      </c>
      <c r="F622" s="33" t="s">
        <v>141</v>
      </c>
      <c r="G622" s="17" t="s">
        <v>23</v>
      </c>
      <c r="H622" s="33" t="s">
        <v>33</v>
      </c>
      <c r="I622" s="95">
        <v>2022</v>
      </c>
      <c r="J622" s="31">
        <v>11</v>
      </c>
      <c r="K622" s="42">
        <v>45589</v>
      </c>
      <c r="L622" s="80"/>
      <c r="M622" s="117">
        <v>8.4199999999999997E-2</v>
      </c>
      <c r="N622" s="117">
        <v>8.6039462865220601E-2</v>
      </c>
      <c r="O622" s="117">
        <f t="shared" si="270"/>
        <v>1.8394628652206035E-3</v>
      </c>
      <c r="P622" s="117">
        <f t="shared" si="271"/>
        <v>0</v>
      </c>
      <c r="Q622" s="125">
        <v>1</v>
      </c>
      <c r="R622" s="117">
        <f t="shared" si="280"/>
        <v>8.4199999999999997E-2</v>
      </c>
      <c r="S622" s="85">
        <v>1427000</v>
      </c>
      <c r="T622" s="85">
        <v>1427000</v>
      </c>
      <c r="U622" s="161">
        <v>37100</v>
      </c>
      <c r="V622" s="161">
        <f t="shared" si="281"/>
        <v>34475.086491330199</v>
      </c>
      <c r="W622" s="33" t="s">
        <v>33</v>
      </c>
      <c r="X622" s="33"/>
      <c r="Y622" s="88">
        <v>1.03</v>
      </c>
      <c r="Z622" s="88" t="s">
        <v>235</v>
      </c>
      <c r="AA622" s="139"/>
      <c r="AB622" s="208"/>
      <c r="AC622" s="111">
        <f t="shared" si="272"/>
        <v>122778.3135086698</v>
      </c>
      <c r="AD622" s="33"/>
      <c r="AE622" s="85">
        <f t="shared" si="273"/>
        <v>1469.81</v>
      </c>
      <c r="AF622" s="33"/>
    </row>
    <row r="623" spans="2:32" s="60" customFormat="1" hidden="1">
      <c r="B623" s="17" t="s">
        <v>23</v>
      </c>
      <c r="C623" s="33" t="str">
        <f>VLOOKUP(B623,[2]Sheet1!$A:$B,2,0)</f>
        <v>MODI</v>
      </c>
      <c r="D623" s="90" t="s">
        <v>240</v>
      </c>
      <c r="E623" s="33" t="s">
        <v>241</v>
      </c>
      <c r="F623" s="33" t="s">
        <v>141</v>
      </c>
      <c r="G623" s="17" t="s">
        <v>23</v>
      </c>
      <c r="H623" s="33" t="s">
        <v>33</v>
      </c>
      <c r="I623" s="94">
        <v>2024</v>
      </c>
      <c r="J623" s="31">
        <v>12</v>
      </c>
      <c r="K623" s="143">
        <v>45666</v>
      </c>
      <c r="L623" s="80"/>
      <c r="M623" s="117">
        <v>0.03</v>
      </c>
      <c r="N623" s="117">
        <v>3.02147905494685E-2</v>
      </c>
      <c r="O623" s="117">
        <f t="shared" si="270"/>
        <v>2.1479054946850137E-4</v>
      </c>
      <c r="P623" s="117">
        <f t="shared" si="271"/>
        <v>0</v>
      </c>
      <c r="Q623" s="125">
        <v>1</v>
      </c>
      <c r="R623" s="117">
        <f t="shared" ref="R623" si="282">Q623*M623</f>
        <v>0.03</v>
      </c>
      <c r="S623" s="85">
        <v>0</v>
      </c>
      <c r="T623" s="85">
        <f t="shared" ref="T623:T647" si="283">S623+T624</f>
        <v>12550763</v>
      </c>
      <c r="U623" s="161">
        <v>9000</v>
      </c>
      <c r="V623" s="161">
        <f t="shared" si="281"/>
        <v>6304.2147189810639</v>
      </c>
      <c r="W623" s="33" t="s">
        <v>33</v>
      </c>
      <c r="X623" s="33"/>
      <c r="Y623" s="88">
        <v>0.46</v>
      </c>
      <c r="Z623" s="88" t="s">
        <v>235</v>
      </c>
      <c r="AA623" s="139"/>
      <c r="AB623" s="208"/>
      <c r="AC623" s="111">
        <f t="shared" si="272"/>
        <v>0</v>
      </c>
      <c r="AD623" s="33"/>
      <c r="AE623" s="85">
        <f t="shared" si="273"/>
        <v>0</v>
      </c>
      <c r="AF623" s="33"/>
    </row>
    <row r="624" spans="2:32" s="60" customFormat="1" hidden="1">
      <c r="B624" s="17" t="s">
        <v>23</v>
      </c>
      <c r="C624" s="33" t="str">
        <f>VLOOKUP(B624,[2]Sheet1!$A:$B,2,0)</f>
        <v>MODI</v>
      </c>
      <c r="D624" s="90" t="s">
        <v>240</v>
      </c>
      <c r="E624" s="33" t="s">
        <v>241</v>
      </c>
      <c r="F624" s="33" t="s">
        <v>141</v>
      </c>
      <c r="G624" s="17" t="s">
        <v>23</v>
      </c>
      <c r="H624" s="33" t="s">
        <v>33</v>
      </c>
      <c r="I624" s="94">
        <v>2024</v>
      </c>
      <c r="J624" s="31">
        <v>11</v>
      </c>
      <c r="K624" s="42">
        <v>45636</v>
      </c>
      <c r="L624" s="80"/>
      <c r="M624" s="117">
        <v>0.03</v>
      </c>
      <c r="N624" s="117">
        <v>3.02147905494685E-2</v>
      </c>
      <c r="O624" s="117">
        <f t="shared" ref="O624" si="284">N624-M624</f>
        <v>2.1479054946850137E-4</v>
      </c>
      <c r="P624" s="117">
        <f t="shared" ref="P624" si="285">L624*O624</f>
        <v>0</v>
      </c>
      <c r="Q624" s="125">
        <v>1</v>
      </c>
      <c r="R624" s="117">
        <f t="shared" si="280"/>
        <v>0.03</v>
      </c>
      <c r="S624" s="85">
        <v>0</v>
      </c>
      <c r="T624" s="85">
        <f t="shared" si="283"/>
        <v>12550763</v>
      </c>
      <c r="U624" s="161">
        <v>9000</v>
      </c>
      <c r="V624" s="161">
        <f t="shared" si="281"/>
        <v>6304.2147189810639</v>
      </c>
      <c r="W624" s="33" t="s">
        <v>33</v>
      </c>
      <c r="X624" s="33"/>
      <c r="Y624" s="88">
        <v>0.46</v>
      </c>
      <c r="Z624" s="88" t="s">
        <v>235</v>
      </c>
      <c r="AA624" s="139"/>
      <c r="AB624" s="208"/>
      <c r="AC624" s="111">
        <f t="shared" ref="AC624" si="286">N624*S624</f>
        <v>0</v>
      </c>
      <c r="AD624" s="33"/>
      <c r="AE624" s="85">
        <f t="shared" ref="AE624" si="287">S624*Y624/1000</f>
        <v>0</v>
      </c>
      <c r="AF624" s="33"/>
    </row>
    <row r="625" spans="2:32" s="60" customFormat="1" hidden="1">
      <c r="B625" s="17" t="s">
        <v>23</v>
      </c>
      <c r="C625" s="33" t="str">
        <f>VLOOKUP(B625,[2]Sheet1!$A:$B,2,0)</f>
        <v>MODI</v>
      </c>
      <c r="D625" s="90" t="s">
        <v>240</v>
      </c>
      <c r="E625" s="33" t="s">
        <v>241</v>
      </c>
      <c r="F625" s="33" t="s">
        <v>141</v>
      </c>
      <c r="G625" s="17" t="s">
        <v>23</v>
      </c>
      <c r="H625" s="33" t="s">
        <v>33</v>
      </c>
      <c r="I625" s="94">
        <v>2024</v>
      </c>
      <c r="J625" s="31">
        <v>10</v>
      </c>
      <c r="K625" s="42">
        <v>45603</v>
      </c>
      <c r="L625" s="80"/>
      <c r="M625" s="117">
        <v>0.03</v>
      </c>
      <c r="N625" s="117">
        <v>3.02147905494685E-2</v>
      </c>
      <c r="O625" s="117">
        <f t="shared" si="270"/>
        <v>2.1479054946850137E-4</v>
      </c>
      <c r="P625" s="117">
        <f t="shared" si="271"/>
        <v>0</v>
      </c>
      <c r="Q625" s="125">
        <v>1</v>
      </c>
      <c r="R625" s="117">
        <f t="shared" si="280"/>
        <v>0.03</v>
      </c>
      <c r="S625" s="85">
        <v>20000</v>
      </c>
      <c r="T625" s="85">
        <f t="shared" si="283"/>
        <v>12550763</v>
      </c>
      <c r="U625" s="161">
        <v>9000</v>
      </c>
      <c r="V625" s="161">
        <f t="shared" si="281"/>
        <v>6304.2147189810639</v>
      </c>
      <c r="W625" s="33" t="s">
        <v>33</v>
      </c>
      <c r="X625" s="33"/>
      <c r="Y625" s="88">
        <v>0.46</v>
      </c>
      <c r="Z625" s="88" t="s">
        <v>235</v>
      </c>
      <c r="AA625" s="139"/>
      <c r="AB625" s="208"/>
      <c r="AC625" s="111">
        <f t="shared" si="272"/>
        <v>604.29581098937001</v>
      </c>
      <c r="AD625" s="33"/>
      <c r="AE625" s="85">
        <f t="shared" si="273"/>
        <v>9.1999999999999993</v>
      </c>
      <c r="AF625" s="33"/>
    </row>
    <row r="626" spans="2:32" s="60" customFormat="1" hidden="1">
      <c r="B626" s="17" t="s">
        <v>23</v>
      </c>
      <c r="C626" s="33" t="str">
        <f>VLOOKUP(B626,[2]Sheet1!$A:$B,2,0)</f>
        <v>MODI</v>
      </c>
      <c r="D626" s="90" t="s">
        <v>240</v>
      </c>
      <c r="E626" s="33" t="s">
        <v>241</v>
      </c>
      <c r="F626" s="33" t="s">
        <v>141</v>
      </c>
      <c r="G626" s="17" t="s">
        <v>23</v>
      </c>
      <c r="H626" s="33" t="s">
        <v>33</v>
      </c>
      <c r="I626" s="94">
        <v>2024</v>
      </c>
      <c r="J626" s="31">
        <v>9</v>
      </c>
      <c r="K626" s="42">
        <v>45589</v>
      </c>
      <c r="L626" s="80"/>
      <c r="M626" s="117">
        <v>0.03</v>
      </c>
      <c r="N626" s="117">
        <v>3.02147905494685E-2</v>
      </c>
      <c r="O626" s="117">
        <f t="shared" si="270"/>
        <v>2.1479054946850137E-4</v>
      </c>
      <c r="P626" s="117">
        <f t="shared" si="271"/>
        <v>0</v>
      </c>
      <c r="Q626" s="125">
        <v>1</v>
      </c>
      <c r="R626" s="117">
        <f t="shared" si="280"/>
        <v>0.03</v>
      </c>
      <c r="S626" s="85">
        <v>140000</v>
      </c>
      <c r="T626" s="85">
        <f t="shared" si="283"/>
        <v>12530763</v>
      </c>
      <c r="U626" s="161">
        <v>9000</v>
      </c>
      <c r="V626" s="161">
        <f t="shared" si="281"/>
        <v>6308.5105299704337</v>
      </c>
      <c r="W626" s="33" t="s">
        <v>33</v>
      </c>
      <c r="X626" s="33"/>
      <c r="Y626" s="88">
        <v>0.46</v>
      </c>
      <c r="Z626" s="88" t="s">
        <v>235</v>
      </c>
      <c r="AA626" s="139"/>
      <c r="AB626" s="208"/>
      <c r="AC626" s="111">
        <f t="shared" si="272"/>
        <v>4230.0706769255903</v>
      </c>
      <c r="AD626" s="33"/>
      <c r="AE626" s="85">
        <f t="shared" si="273"/>
        <v>64.400000000000006</v>
      </c>
      <c r="AF626" s="33"/>
    </row>
    <row r="627" spans="2:32" s="60" customFormat="1" hidden="1">
      <c r="B627" s="17" t="s">
        <v>23</v>
      </c>
      <c r="C627" s="33" t="str">
        <f>VLOOKUP(B627,[2]Sheet1!$A:$B,2,0)</f>
        <v>MODI</v>
      </c>
      <c r="D627" s="90" t="s">
        <v>240</v>
      </c>
      <c r="E627" s="33" t="s">
        <v>241</v>
      </c>
      <c r="F627" s="33" t="s">
        <v>141</v>
      </c>
      <c r="G627" s="17" t="s">
        <v>23</v>
      </c>
      <c r="H627" s="33" t="s">
        <v>33</v>
      </c>
      <c r="I627" s="94">
        <v>2024</v>
      </c>
      <c r="J627" s="31">
        <v>8</v>
      </c>
      <c r="K627" s="42">
        <v>45589</v>
      </c>
      <c r="L627" s="80"/>
      <c r="M627" s="117">
        <v>0.03</v>
      </c>
      <c r="N627" s="117">
        <v>3.02147905494685E-2</v>
      </c>
      <c r="O627" s="117">
        <f t="shared" si="270"/>
        <v>2.1479054946850137E-4</v>
      </c>
      <c r="P627" s="117">
        <f t="shared" si="271"/>
        <v>0</v>
      </c>
      <c r="Q627" s="125">
        <v>1</v>
      </c>
      <c r="R627" s="117">
        <f t="shared" si="280"/>
        <v>0.03</v>
      </c>
      <c r="S627" s="85">
        <v>161388</v>
      </c>
      <c r="T627" s="85">
        <f t="shared" si="283"/>
        <v>12390763</v>
      </c>
      <c r="U627" s="161">
        <v>9000</v>
      </c>
      <c r="V627" s="161">
        <f t="shared" si="281"/>
        <v>6338.581206896024</v>
      </c>
      <c r="W627" s="33" t="s">
        <v>33</v>
      </c>
      <c r="X627" s="33"/>
      <c r="Y627" s="88">
        <v>0.46</v>
      </c>
      <c r="Z627" s="88" t="s">
        <v>235</v>
      </c>
      <c r="AA627" s="139"/>
      <c r="AB627" s="208"/>
      <c r="AC627" s="111">
        <f t="shared" si="272"/>
        <v>4876.3046171976221</v>
      </c>
      <c r="AD627" s="33"/>
      <c r="AE627" s="85">
        <f t="shared" si="273"/>
        <v>74.23848000000001</v>
      </c>
      <c r="AF627" s="33"/>
    </row>
    <row r="628" spans="2:32" s="60" customFormat="1" hidden="1">
      <c r="B628" s="17" t="s">
        <v>23</v>
      </c>
      <c r="C628" s="33" t="str">
        <f>VLOOKUP(B628,[2]Sheet1!$A:$B,2,0)</f>
        <v>MODI</v>
      </c>
      <c r="D628" s="90" t="s">
        <v>240</v>
      </c>
      <c r="E628" s="33" t="s">
        <v>241</v>
      </c>
      <c r="F628" s="33" t="s">
        <v>141</v>
      </c>
      <c r="G628" s="17" t="s">
        <v>23</v>
      </c>
      <c r="H628" s="33" t="s">
        <v>33</v>
      </c>
      <c r="I628" s="94">
        <v>2024</v>
      </c>
      <c r="J628" s="31">
        <v>7</v>
      </c>
      <c r="K628" s="42">
        <v>45589</v>
      </c>
      <c r="L628" s="80"/>
      <c r="M628" s="117">
        <v>0.03</v>
      </c>
      <c r="N628" s="117">
        <v>3.02147905494685E-2</v>
      </c>
      <c r="O628" s="117">
        <f t="shared" si="270"/>
        <v>2.1479054946850137E-4</v>
      </c>
      <c r="P628" s="117">
        <f t="shared" si="271"/>
        <v>0</v>
      </c>
      <c r="Q628" s="125">
        <v>1</v>
      </c>
      <c r="R628" s="117">
        <f t="shared" si="280"/>
        <v>0.03</v>
      </c>
      <c r="S628" s="85">
        <v>0</v>
      </c>
      <c r="T628" s="85">
        <f t="shared" si="283"/>
        <v>12229375</v>
      </c>
      <c r="U628" s="161">
        <v>9000</v>
      </c>
      <c r="V628" s="161">
        <f t="shared" si="281"/>
        <v>6373.2458240936467</v>
      </c>
      <c r="W628" s="33" t="s">
        <v>33</v>
      </c>
      <c r="X628" s="33"/>
      <c r="Y628" s="88">
        <v>0.46</v>
      </c>
      <c r="Z628" s="88" t="s">
        <v>235</v>
      </c>
      <c r="AA628" s="139"/>
      <c r="AB628" s="208"/>
      <c r="AC628" s="111">
        <f t="shared" si="272"/>
        <v>0</v>
      </c>
      <c r="AD628" s="33"/>
      <c r="AE628" s="85">
        <f t="shared" si="273"/>
        <v>0</v>
      </c>
      <c r="AF628" s="33"/>
    </row>
    <row r="629" spans="2:32" s="60" customFormat="1" hidden="1">
      <c r="B629" s="17" t="s">
        <v>23</v>
      </c>
      <c r="C629" s="33" t="str">
        <f>VLOOKUP(B629,[2]Sheet1!$A:$B,2,0)</f>
        <v>MODI</v>
      </c>
      <c r="D629" s="90" t="s">
        <v>240</v>
      </c>
      <c r="E629" s="33" t="s">
        <v>241</v>
      </c>
      <c r="F629" s="33" t="s">
        <v>141</v>
      </c>
      <c r="G629" s="17" t="s">
        <v>23</v>
      </c>
      <c r="H629" s="33" t="s">
        <v>33</v>
      </c>
      <c r="I629" s="94">
        <v>2024</v>
      </c>
      <c r="J629" s="31">
        <v>6</v>
      </c>
      <c r="K629" s="42">
        <v>45589</v>
      </c>
      <c r="L629" s="80"/>
      <c r="M629" s="117">
        <v>0.03</v>
      </c>
      <c r="N629" s="117">
        <v>3.02147905494685E-2</v>
      </c>
      <c r="O629" s="117">
        <f t="shared" si="270"/>
        <v>2.1479054946850137E-4</v>
      </c>
      <c r="P629" s="117">
        <f t="shared" si="271"/>
        <v>0</v>
      </c>
      <c r="Q629" s="125">
        <v>1</v>
      </c>
      <c r="R629" s="117">
        <f t="shared" si="280"/>
        <v>0.03</v>
      </c>
      <c r="S629" s="85">
        <v>70000</v>
      </c>
      <c r="T629" s="85">
        <f t="shared" si="283"/>
        <v>12229375</v>
      </c>
      <c r="U629" s="161">
        <v>9000</v>
      </c>
      <c r="V629" s="161">
        <f t="shared" si="281"/>
        <v>6373.2458240936467</v>
      </c>
      <c r="W629" s="33" t="s">
        <v>33</v>
      </c>
      <c r="X629" s="33"/>
      <c r="Y629" s="88">
        <v>0.46</v>
      </c>
      <c r="Z629" s="88" t="s">
        <v>235</v>
      </c>
      <c r="AA629" s="139"/>
      <c r="AB629" s="208"/>
      <c r="AC629" s="111">
        <f t="shared" si="272"/>
        <v>2115.0353384627952</v>
      </c>
      <c r="AD629" s="33"/>
      <c r="AE629" s="85">
        <f t="shared" si="273"/>
        <v>32.200000000000003</v>
      </c>
      <c r="AF629" s="33"/>
    </row>
    <row r="630" spans="2:32" s="60" customFormat="1" hidden="1">
      <c r="B630" s="17" t="s">
        <v>23</v>
      </c>
      <c r="C630" s="33" t="str">
        <f>VLOOKUP(B630,[2]Sheet1!$A:$B,2,0)</f>
        <v>MODI</v>
      </c>
      <c r="D630" s="90" t="s">
        <v>240</v>
      </c>
      <c r="E630" s="33" t="s">
        <v>241</v>
      </c>
      <c r="F630" s="33" t="s">
        <v>141</v>
      </c>
      <c r="G630" s="17" t="s">
        <v>23</v>
      </c>
      <c r="H630" s="33" t="s">
        <v>33</v>
      </c>
      <c r="I630" s="94">
        <v>2024</v>
      </c>
      <c r="J630" s="31">
        <v>5</v>
      </c>
      <c r="K630" s="42">
        <v>45589</v>
      </c>
      <c r="L630" s="80"/>
      <c r="M630" s="117">
        <v>0.03</v>
      </c>
      <c r="N630" s="117">
        <v>3.02147905494685E-2</v>
      </c>
      <c r="O630" s="117">
        <f t="shared" si="270"/>
        <v>2.1479054946850137E-4</v>
      </c>
      <c r="P630" s="117">
        <f t="shared" si="271"/>
        <v>0</v>
      </c>
      <c r="Q630" s="125">
        <v>1</v>
      </c>
      <c r="R630" s="117">
        <f t="shared" si="280"/>
        <v>0.03</v>
      </c>
      <c r="S630" s="85">
        <v>55476</v>
      </c>
      <c r="T630" s="85">
        <f t="shared" si="283"/>
        <v>12159375</v>
      </c>
      <c r="U630" s="161">
        <v>9000</v>
      </c>
      <c r="V630" s="161">
        <f t="shared" si="281"/>
        <v>6388.2811625564409</v>
      </c>
      <c r="W630" s="33" t="s">
        <v>33</v>
      </c>
      <c r="X630" s="33"/>
      <c r="Y630" s="88">
        <v>0.46</v>
      </c>
      <c r="Z630" s="88" t="s">
        <v>235</v>
      </c>
      <c r="AA630" s="139"/>
      <c r="AB630" s="208"/>
      <c r="AC630" s="111">
        <f t="shared" si="272"/>
        <v>1676.1957205223146</v>
      </c>
      <c r="AD630" s="33"/>
      <c r="AE630" s="85">
        <f t="shared" si="273"/>
        <v>25.518960000000003</v>
      </c>
      <c r="AF630" s="33"/>
    </row>
    <row r="631" spans="2:32" s="60" customFormat="1" hidden="1">
      <c r="B631" s="17" t="s">
        <v>23</v>
      </c>
      <c r="C631" s="33" t="str">
        <f>VLOOKUP(B631,[2]Sheet1!$A:$B,2,0)</f>
        <v>MODI</v>
      </c>
      <c r="D631" s="90" t="s">
        <v>240</v>
      </c>
      <c r="E631" s="33" t="s">
        <v>241</v>
      </c>
      <c r="F631" s="33" t="s">
        <v>141</v>
      </c>
      <c r="G631" s="17" t="s">
        <v>23</v>
      </c>
      <c r="H631" s="33" t="s">
        <v>33</v>
      </c>
      <c r="I631" s="94">
        <v>2024</v>
      </c>
      <c r="J631" s="31">
        <v>4</v>
      </c>
      <c r="K631" s="42">
        <v>45589</v>
      </c>
      <c r="L631" s="80"/>
      <c r="M631" s="117">
        <v>0.03</v>
      </c>
      <c r="N631" s="117">
        <v>3.02147905494685E-2</v>
      </c>
      <c r="O631" s="117">
        <f t="shared" si="270"/>
        <v>2.1479054946850137E-4</v>
      </c>
      <c r="P631" s="117">
        <f t="shared" si="271"/>
        <v>0</v>
      </c>
      <c r="Q631" s="125">
        <v>1</v>
      </c>
      <c r="R631" s="117">
        <f t="shared" si="280"/>
        <v>0.03</v>
      </c>
      <c r="S631" s="85">
        <v>662129</v>
      </c>
      <c r="T631" s="85">
        <f t="shared" si="283"/>
        <v>12103899</v>
      </c>
      <c r="U631" s="161">
        <v>9000</v>
      </c>
      <c r="V631" s="161">
        <f t="shared" si="281"/>
        <v>6400.1968830787555</v>
      </c>
      <c r="W631" s="33" t="s">
        <v>33</v>
      </c>
      <c r="X631" s="33"/>
      <c r="Y631" s="88">
        <v>0.46</v>
      </c>
      <c r="Z631" s="88" t="s">
        <v>235</v>
      </c>
      <c r="AA631" s="139"/>
      <c r="AB631" s="208"/>
      <c r="AC631" s="111">
        <f t="shared" si="272"/>
        <v>20006.089051729028</v>
      </c>
      <c r="AD631" s="33"/>
      <c r="AE631" s="85">
        <f t="shared" si="273"/>
        <v>304.57934</v>
      </c>
      <c r="AF631" s="33"/>
    </row>
    <row r="632" spans="2:32" s="60" customFormat="1" hidden="1">
      <c r="B632" s="17" t="s">
        <v>23</v>
      </c>
      <c r="C632" s="33" t="str">
        <f>VLOOKUP(B632,[2]Sheet1!$A:$B,2,0)</f>
        <v>MODI</v>
      </c>
      <c r="D632" s="90" t="s">
        <v>240</v>
      </c>
      <c r="E632" s="33" t="s">
        <v>241</v>
      </c>
      <c r="F632" s="33" t="s">
        <v>141</v>
      </c>
      <c r="G632" s="17" t="s">
        <v>23</v>
      </c>
      <c r="H632" s="33" t="s">
        <v>33</v>
      </c>
      <c r="I632" s="94">
        <v>2024</v>
      </c>
      <c r="J632" s="31">
        <v>3</v>
      </c>
      <c r="K632" s="42">
        <v>45589</v>
      </c>
      <c r="L632" s="80"/>
      <c r="M632" s="117">
        <v>0.03</v>
      </c>
      <c r="N632" s="117">
        <v>3.02147905494685E-2</v>
      </c>
      <c r="O632" s="117">
        <f t="shared" si="270"/>
        <v>2.1479054946850137E-4</v>
      </c>
      <c r="P632" s="117">
        <f t="shared" si="271"/>
        <v>0</v>
      </c>
      <c r="Q632" s="125">
        <v>1</v>
      </c>
      <c r="R632" s="117">
        <f t="shared" si="280"/>
        <v>0.03</v>
      </c>
      <c r="S632" s="85">
        <v>339000</v>
      </c>
      <c r="T632" s="85">
        <f t="shared" si="283"/>
        <v>11441770</v>
      </c>
      <c r="U632" s="161">
        <v>9000</v>
      </c>
      <c r="V632" s="161">
        <f t="shared" si="281"/>
        <v>6542.4159348077847</v>
      </c>
      <c r="W632" s="33" t="s">
        <v>33</v>
      </c>
      <c r="X632" s="33"/>
      <c r="Y632" s="88">
        <v>0.46</v>
      </c>
      <c r="Z632" s="88" t="s">
        <v>235</v>
      </c>
      <c r="AA632" s="139"/>
      <c r="AB632" s="208"/>
      <c r="AC632" s="111">
        <f t="shared" si="272"/>
        <v>10242.813996269822</v>
      </c>
      <c r="AD632" s="33"/>
      <c r="AE632" s="85">
        <f t="shared" si="273"/>
        <v>155.94</v>
      </c>
      <c r="AF632" s="33"/>
    </row>
    <row r="633" spans="2:32" s="60" customFormat="1" hidden="1">
      <c r="B633" s="17" t="s">
        <v>23</v>
      </c>
      <c r="C633" s="33" t="str">
        <f>VLOOKUP(B633,[2]Sheet1!$A:$B,2,0)</f>
        <v>MODI</v>
      </c>
      <c r="D633" s="90" t="s">
        <v>240</v>
      </c>
      <c r="E633" s="33" t="s">
        <v>241</v>
      </c>
      <c r="F633" s="33" t="s">
        <v>141</v>
      </c>
      <c r="G633" s="17" t="s">
        <v>23</v>
      </c>
      <c r="H633" s="33" t="s">
        <v>33</v>
      </c>
      <c r="I633" s="94">
        <v>2024</v>
      </c>
      <c r="J633" s="31">
        <v>2</v>
      </c>
      <c r="K633" s="42">
        <v>45589</v>
      </c>
      <c r="L633" s="80"/>
      <c r="M633" s="117">
        <v>0.03</v>
      </c>
      <c r="N633" s="117">
        <v>3.02147905494685E-2</v>
      </c>
      <c r="O633" s="117">
        <f t="shared" si="270"/>
        <v>2.1479054946850137E-4</v>
      </c>
      <c r="P633" s="117">
        <f t="shared" si="271"/>
        <v>0</v>
      </c>
      <c r="Q633" s="125">
        <v>1</v>
      </c>
      <c r="R633" s="117">
        <f t="shared" si="280"/>
        <v>0.03</v>
      </c>
      <c r="S633" s="85">
        <v>112500</v>
      </c>
      <c r="T633" s="85">
        <f t="shared" si="283"/>
        <v>11102770</v>
      </c>
      <c r="U633" s="161">
        <v>9000</v>
      </c>
      <c r="V633" s="161">
        <f t="shared" si="281"/>
        <v>6615.229931077607</v>
      </c>
      <c r="W633" s="33" t="s">
        <v>33</v>
      </c>
      <c r="X633" s="33"/>
      <c r="Y633" s="88">
        <v>0.46</v>
      </c>
      <c r="Z633" s="88" t="s">
        <v>235</v>
      </c>
      <c r="AA633" s="139"/>
      <c r="AB633" s="208"/>
      <c r="AC633" s="111">
        <f t="shared" si="272"/>
        <v>3399.1639368152064</v>
      </c>
      <c r="AD633" s="33"/>
      <c r="AE633" s="85">
        <f t="shared" si="273"/>
        <v>51.75</v>
      </c>
      <c r="AF633" s="33"/>
    </row>
    <row r="634" spans="2:32" s="60" customFormat="1" hidden="1">
      <c r="B634" s="17" t="s">
        <v>23</v>
      </c>
      <c r="C634" s="33" t="str">
        <f>VLOOKUP(B634,[2]Sheet1!$A:$B,2,0)</f>
        <v>MODI</v>
      </c>
      <c r="D634" s="90" t="s">
        <v>240</v>
      </c>
      <c r="E634" s="33" t="s">
        <v>241</v>
      </c>
      <c r="F634" s="33" t="s">
        <v>141</v>
      </c>
      <c r="G634" s="17" t="s">
        <v>23</v>
      </c>
      <c r="H634" s="33" t="s">
        <v>33</v>
      </c>
      <c r="I634" s="94">
        <v>2024</v>
      </c>
      <c r="J634" s="31">
        <v>1</v>
      </c>
      <c r="K634" s="42">
        <v>45589</v>
      </c>
      <c r="L634" s="80"/>
      <c r="M634" s="117">
        <v>0.03</v>
      </c>
      <c r="N634" s="117">
        <v>3.02147905494685E-2</v>
      </c>
      <c r="O634" s="117">
        <f t="shared" si="270"/>
        <v>2.1479054946850137E-4</v>
      </c>
      <c r="P634" s="117">
        <f t="shared" si="271"/>
        <v>0</v>
      </c>
      <c r="Q634" s="125">
        <v>1</v>
      </c>
      <c r="R634" s="117">
        <f t="shared" si="280"/>
        <v>0.03</v>
      </c>
      <c r="S634" s="85">
        <v>201033</v>
      </c>
      <c r="T634" s="85">
        <f t="shared" si="283"/>
        <v>10990270</v>
      </c>
      <c r="U634" s="161">
        <v>9000</v>
      </c>
      <c r="V634" s="161">
        <f t="shared" si="281"/>
        <v>6639.3938678928134</v>
      </c>
      <c r="W634" s="33" t="s">
        <v>33</v>
      </c>
      <c r="X634" s="33"/>
      <c r="Y634" s="88">
        <v>0.46</v>
      </c>
      <c r="Z634" s="88" t="s">
        <v>235</v>
      </c>
      <c r="AA634" s="139"/>
      <c r="AB634" s="208"/>
      <c r="AC634" s="111">
        <f t="shared" si="272"/>
        <v>6074.169988531301</v>
      </c>
      <c r="AD634" s="33"/>
      <c r="AE634" s="85">
        <f t="shared" si="273"/>
        <v>92.475180000000009</v>
      </c>
      <c r="AF634" s="33"/>
    </row>
    <row r="635" spans="2:32" s="60" customFormat="1" hidden="1">
      <c r="B635" s="17" t="s">
        <v>23</v>
      </c>
      <c r="C635" s="33" t="str">
        <f>VLOOKUP(B635,[2]Sheet1!$A:$B,2,0)</f>
        <v>MODI</v>
      </c>
      <c r="D635" s="90" t="s">
        <v>240</v>
      </c>
      <c r="E635" s="33" t="s">
        <v>241</v>
      </c>
      <c r="F635" s="33" t="s">
        <v>141</v>
      </c>
      <c r="G635" s="17" t="s">
        <v>23</v>
      </c>
      <c r="H635" s="33" t="s">
        <v>33</v>
      </c>
      <c r="I635" s="94">
        <v>2023</v>
      </c>
      <c r="J635" s="31">
        <v>12</v>
      </c>
      <c r="K635" s="42">
        <v>45589</v>
      </c>
      <c r="L635" s="80"/>
      <c r="M635" s="117">
        <v>0.03</v>
      </c>
      <c r="N635" s="117">
        <v>3.02147905494685E-2</v>
      </c>
      <c r="O635" s="117">
        <f t="shared" si="270"/>
        <v>2.1479054946850137E-4</v>
      </c>
      <c r="P635" s="117">
        <f t="shared" si="271"/>
        <v>0</v>
      </c>
      <c r="Q635" s="125">
        <v>1</v>
      </c>
      <c r="R635" s="117">
        <f t="shared" si="280"/>
        <v>0.03</v>
      </c>
      <c r="S635" s="85">
        <v>31500</v>
      </c>
      <c r="T635" s="85">
        <f t="shared" si="283"/>
        <v>10789237</v>
      </c>
      <c r="U635" s="161">
        <v>9000</v>
      </c>
      <c r="V635" s="161">
        <f t="shared" si="281"/>
        <v>6682.5738564241146</v>
      </c>
      <c r="W635" s="33" t="s">
        <v>33</v>
      </c>
      <c r="X635" s="33"/>
      <c r="Y635" s="88">
        <v>0.46</v>
      </c>
      <c r="Z635" s="88" t="s">
        <v>235</v>
      </c>
      <c r="AA635" s="139"/>
      <c r="AB635" s="208"/>
      <c r="AC635" s="111">
        <f t="shared" si="272"/>
        <v>951.76590230825775</v>
      </c>
      <c r="AD635" s="33"/>
      <c r="AE635" s="85">
        <f t="shared" si="273"/>
        <v>14.49</v>
      </c>
      <c r="AF635" s="33"/>
    </row>
    <row r="636" spans="2:32" s="60" customFormat="1" hidden="1">
      <c r="B636" s="17" t="s">
        <v>23</v>
      </c>
      <c r="C636" s="33" t="str">
        <f>VLOOKUP(B636,[2]Sheet1!$A:$B,2,0)</f>
        <v>MODI</v>
      </c>
      <c r="D636" s="90" t="s">
        <v>240</v>
      </c>
      <c r="E636" s="33" t="s">
        <v>241</v>
      </c>
      <c r="F636" s="33" t="s">
        <v>141</v>
      </c>
      <c r="G636" s="17" t="s">
        <v>23</v>
      </c>
      <c r="H636" s="33" t="s">
        <v>33</v>
      </c>
      <c r="I636" s="94">
        <v>2023</v>
      </c>
      <c r="J636" s="31">
        <v>11</v>
      </c>
      <c r="K636" s="42">
        <v>45589</v>
      </c>
      <c r="L636" s="80"/>
      <c r="M636" s="117">
        <v>0.03</v>
      </c>
      <c r="N636" s="117">
        <v>3.02147905494685E-2</v>
      </c>
      <c r="O636" s="117">
        <f t="shared" si="270"/>
        <v>2.1479054946850137E-4</v>
      </c>
      <c r="P636" s="117">
        <f t="shared" si="271"/>
        <v>0</v>
      </c>
      <c r="Q636" s="125">
        <v>1</v>
      </c>
      <c r="R636" s="117">
        <f t="shared" si="280"/>
        <v>0.03</v>
      </c>
      <c r="S636" s="85">
        <v>345814</v>
      </c>
      <c r="T636" s="85">
        <f t="shared" si="283"/>
        <v>10757737</v>
      </c>
      <c r="U636" s="161">
        <v>9000</v>
      </c>
      <c r="V636" s="161">
        <f t="shared" si="281"/>
        <v>6689.3397587323725</v>
      </c>
      <c r="W636" s="33" t="s">
        <v>33</v>
      </c>
      <c r="X636" s="33"/>
      <c r="Y636" s="88">
        <v>0.46</v>
      </c>
      <c r="Z636" s="88" t="s">
        <v>235</v>
      </c>
      <c r="AA636" s="139"/>
      <c r="AB636" s="208"/>
      <c r="AC636" s="111">
        <f t="shared" si="272"/>
        <v>10448.6975790739</v>
      </c>
      <c r="AD636" s="33"/>
      <c r="AE636" s="85">
        <f t="shared" si="273"/>
        <v>159.07444000000001</v>
      </c>
      <c r="AF636" s="33"/>
    </row>
    <row r="637" spans="2:32" s="60" customFormat="1" hidden="1">
      <c r="B637" s="17" t="s">
        <v>23</v>
      </c>
      <c r="C637" s="33" t="str">
        <f>VLOOKUP(B637,[2]Sheet1!$A:$B,2,0)</f>
        <v>MODI</v>
      </c>
      <c r="D637" s="90" t="s">
        <v>240</v>
      </c>
      <c r="E637" s="33" t="s">
        <v>241</v>
      </c>
      <c r="F637" s="33" t="s">
        <v>141</v>
      </c>
      <c r="G637" s="17" t="s">
        <v>23</v>
      </c>
      <c r="H637" s="33" t="s">
        <v>33</v>
      </c>
      <c r="I637" s="94">
        <v>2023</v>
      </c>
      <c r="J637" s="31">
        <v>10</v>
      </c>
      <c r="K637" s="42">
        <v>45589</v>
      </c>
      <c r="L637" s="80"/>
      <c r="M637" s="117">
        <v>0.03</v>
      </c>
      <c r="N637" s="117">
        <v>3.02147905494685E-2</v>
      </c>
      <c r="O637" s="117">
        <f t="shared" si="270"/>
        <v>2.1479054946850137E-4</v>
      </c>
      <c r="P637" s="117">
        <f t="shared" si="271"/>
        <v>0</v>
      </c>
      <c r="Q637" s="125">
        <v>1</v>
      </c>
      <c r="R637" s="117">
        <f t="shared" si="280"/>
        <v>0.03</v>
      </c>
      <c r="S637" s="85">
        <v>85500</v>
      </c>
      <c r="T637" s="85">
        <f t="shared" si="283"/>
        <v>10411923</v>
      </c>
      <c r="U637" s="161">
        <v>9000</v>
      </c>
      <c r="V637" s="161">
        <f t="shared" si="281"/>
        <v>6763.6173378062722</v>
      </c>
      <c r="W637" s="33" t="s">
        <v>33</v>
      </c>
      <c r="X637" s="33"/>
      <c r="Y637" s="88">
        <v>0.46</v>
      </c>
      <c r="Z637" s="88" t="s">
        <v>235</v>
      </c>
      <c r="AA637" s="139"/>
      <c r="AB637" s="208"/>
      <c r="AC637" s="111">
        <f t="shared" si="272"/>
        <v>2583.3645919795567</v>
      </c>
      <c r="AD637" s="33"/>
      <c r="AE637" s="85">
        <f t="shared" si="273"/>
        <v>39.33</v>
      </c>
      <c r="AF637" s="33"/>
    </row>
    <row r="638" spans="2:32" s="60" customFormat="1" hidden="1">
      <c r="B638" s="17" t="s">
        <v>23</v>
      </c>
      <c r="C638" s="33" t="str">
        <f>VLOOKUP(B638,[2]Sheet1!$A:$B,2,0)</f>
        <v>MODI</v>
      </c>
      <c r="D638" s="90" t="s">
        <v>240</v>
      </c>
      <c r="E638" s="33" t="s">
        <v>241</v>
      </c>
      <c r="F638" s="33" t="s">
        <v>141</v>
      </c>
      <c r="G638" s="17" t="s">
        <v>23</v>
      </c>
      <c r="H638" s="33" t="s">
        <v>33</v>
      </c>
      <c r="I638" s="94">
        <v>2023</v>
      </c>
      <c r="J638" s="31">
        <v>9</v>
      </c>
      <c r="K638" s="42">
        <v>45589</v>
      </c>
      <c r="L638" s="80"/>
      <c r="M638" s="117">
        <v>0.03</v>
      </c>
      <c r="N638" s="117">
        <v>3.02147905494685E-2</v>
      </c>
      <c r="O638" s="117">
        <f t="shared" si="270"/>
        <v>2.1479054946850137E-4</v>
      </c>
      <c r="P638" s="117">
        <f t="shared" si="271"/>
        <v>0</v>
      </c>
      <c r="Q638" s="125">
        <v>1</v>
      </c>
      <c r="R638" s="117">
        <f t="shared" si="280"/>
        <v>0.03</v>
      </c>
      <c r="S638" s="85">
        <v>741623</v>
      </c>
      <c r="T638" s="85">
        <f t="shared" si="283"/>
        <v>10326423</v>
      </c>
      <c r="U638" s="161">
        <v>9000</v>
      </c>
      <c r="V638" s="161">
        <f t="shared" si="281"/>
        <v>6781.9819297858303</v>
      </c>
      <c r="W638" s="33" t="s">
        <v>33</v>
      </c>
      <c r="X638" s="33"/>
      <c r="Y638" s="88">
        <v>0.46</v>
      </c>
      <c r="Z638" s="88" t="s">
        <v>235</v>
      </c>
      <c r="AA638" s="139"/>
      <c r="AB638" s="208"/>
      <c r="AC638" s="111">
        <f t="shared" si="272"/>
        <v>22407.983611668478</v>
      </c>
      <c r="AD638" s="33"/>
      <c r="AE638" s="85">
        <f t="shared" si="273"/>
        <v>341.14658000000003</v>
      </c>
      <c r="AF638" s="33"/>
    </row>
    <row r="639" spans="2:32" s="60" customFormat="1" hidden="1">
      <c r="B639" s="17" t="s">
        <v>23</v>
      </c>
      <c r="C639" s="33" t="str">
        <f>VLOOKUP(B639,[2]Sheet1!$A:$B,2,0)</f>
        <v>MODI</v>
      </c>
      <c r="D639" s="90" t="s">
        <v>240</v>
      </c>
      <c r="E639" s="33" t="s">
        <v>241</v>
      </c>
      <c r="F639" s="33" t="s">
        <v>141</v>
      </c>
      <c r="G639" s="17" t="s">
        <v>23</v>
      </c>
      <c r="H639" s="33" t="s">
        <v>33</v>
      </c>
      <c r="I639" s="94">
        <v>2023</v>
      </c>
      <c r="J639" s="31">
        <v>8</v>
      </c>
      <c r="K639" s="42">
        <v>45589</v>
      </c>
      <c r="L639" s="80"/>
      <c r="M639" s="117">
        <v>0.03</v>
      </c>
      <c r="N639" s="117">
        <v>3.02147905494685E-2</v>
      </c>
      <c r="O639" s="117">
        <f t="shared" si="270"/>
        <v>2.1479054946850137E-4</v>
      </c>
      <c r="P639" s="117">
        <f t="shared" si="271"/>
        <v>0</v>
      </c>
      <c r="Q639" s="125">
        <v>1</v>
      </c>
      <c r="R639" s="117">
        <f t="shared" si="280"/>
        <v>0.03</v>
      </c>
      <c r="S639" s="85">
        <v>220300</v>
      </c>
      <c r="T639" s="85">
        <f t="shared" si="283"/>
        <v>9584800</v>
      </c>
      <c r="U639" s="161">
        <v>9000</v>
      </c>
      <c r="V639" s="161">
        <f t="shared" si="281"/>
        <v>6941.275541454308</v>
      </c>
      <c r="W639" s="33" t="s">
        <v>33</v>
      </c>
      <c r="X639" s="33"/>
      <c r="Y639" s="88">
        <v>0.46</v>
      </c>
      <c r="Z639" s="88" t="s">
        <v>235</v>
      </c>
      <c r="AA639" s="139"/>
      <c r="AB639" s="208"/>
      <c r="AC639" s="111">
        <f t="shared" si="272"/>
        <v>6656.3183580479108</v>
      </c>
      <c r="AD639" s="33"/>
      <c r="AE639" s="85">
        <f t="shared" si="273"/>
        <v>101.33799999999999</v>
      </c>
      <c r="AF639" s="33"/>
    </row>
    <row r="640" spans="2:32" s="60" customFormat="1" hidden="1">
      <c r="B640" s="17" t="s">
        <v>23</v>
      </c>
      <c r="C640" s="33" t="str">
        <f>VLOOKUP(B640,[2]Sheet1!$A:$B,2,0)</f>
        <v>MODI</v>
      </c>
      <c r="D640" s="90" t="s">
        <v>240</v>
      </c>
      <c r="E640" s="33" t="s">
        <v>241</v>
      </c>
      <c r="F640" s="33" t="s">
        <v>141</v>
      </c>
      <c r="G640" s="17" t="s">
        <v>23</v>
      </c>
      <c r="H640" s="33" t="s">
        <v>33</v>
      </c>
      <c r="I640" s="94">
        <v>2023</v>
      </c>
      <c r="J640" s="31">
        <v>7</v>
      </c>
      <c r="K640" s="42">
        <v>45589</v>
      </c>
      <c r="L640" s="80"/>
      <c r="M640" s="117">
        <v>0.03</v>
      </c>
      <c r="N640" s="117">
        <v>3.02147905494685E-2</v>
      </c>
      <c r="O640" s="117">
        <f t="shared" si="270"/>
        <v>2.1479054946850137E-4</v>
      </c>
      <c r="P640" s="117">
        <f t="shared" si="271"/>
        <v>0</v>
      </c>
      <c r="Q640" s="125">
        <v>1</v>
      </c>
      <c r="R640" s="117">
        <f t="shared" si="280"/>
        <v>0.03</v>
      </c>
      <c r="S640" s="85">
        <v>613900</v>
      </c>
      <c r="T640" s="85">
        <f t="shared" si="283"/>
        <v>9364500</v>
      </c>
      <c r="U640" s="161">
        <v>9000</v>
      </c>
      <c r="V640" s="161">
        <f t="shared" si="281"/>
        <v>6988.5938995022188</v>
      </c>
      <c r="W640" s="33" t="s">
        <v>33</v>
      </c>
      <c r="X640" s="33"/>
      <c r="Y640" s="88">
        <v>0.46</v>
      </c>
      <c r="Z640" s="88" t="s">
        <v>235</v>
      </c>
      <c r="AA640" s="139"/>
      <c r="AB640" s="208"/>
      <c r="AC640" s="111">
        <f t="shared" si="272"/>
        <v>18548.859918318711</v>
      </c>
      <c r="AD640" s="33"/>
      <c r="AE640" s="85">
        <f t="shared" si="273"/>
        <v>282.39400000000001</v>
      </c>
      <c r="AF640" s="33"/>
    </row>
    <row r="641" spans="2:32" s="60" customFormat="1" hidden="1">
      <c r="B641" s="17" t="s">
        <v>23</v>
      </c>
      <c r="C641" s="33" t="str">
        <f>VLOOKUP(B641,[2]Sheet1!$A:$B,2,0)</f>
        <v>MODI</v>
      </c>
      <c r="D641" s="90" t="s">
        <v>240</v>
      </c>
      <c r="E641" s="33" t="s">
        <v>241</v>
      </c>
      <c r="F641" s="33" t="s">
        <v>141</v>
      </c>
      <c r="G641" s="17" t="s">
        <v>23</v>
      </c>
      <c r="H641" s="33" t="s">
        <v>33</v>
      </c>
      <c r="I641" s="94">
        <v>2023</v>
      </c>
      <c r="J641" s="31">
        <v>6</v>
      </c>
      <c r="K641" s="42">
        <v>45589</v>
      </c>
      <c r="L641" s="80"/>
      <c r="M641" s="117">
        <v>0.03</v>
      </c>
      <c r="N641" s="117">
        <v>3.02147905494685E-2</v>
      </c>
      <c r="O641" s="117">
        <f t="shared" si="270"/>
        <v>2.1479054946850137E-4</v>
      </c>
      <c r="P641" s="117">
        <f t="shared" si="271"/>
        <v>0</v>
      </c>
      <c r="Q641" s="125">
        <v>1</v>
      </c>
      <c r="R641" s="117">
        <f t="shared" si="280"/>
        <v>0.03</v>
      </c>
      <c r="S641" s="85">
        <v>374200</v>
      </c>
      <c r="T641" s="85">
        <f t="shared" si="283"/>
        <v>8750600</v>
      </c>
      <c r="U641" s="161">
        <v>9000</v>
      </c>
      <c r="V641" s="161">
        <f t="shared" si="281"/>
        <v>7120.4538178209314</v>
      </c>
      <c r="W641" s="33" t="s">
        <v>33</v>
      </c>
      <c r="X641" s="33"/>
      <c r="Y641" s="88">
        <v>0.46</v>
      </c>
      <c r="Z641" s="88" t="s">
        <v>235</v>
      </c>
      <c r="AA641" s="139"/>
      <c r="AB641" s="208"/>
      <c r="AC641" s="111">
        <f t="shared" si="272"/>
        <v>11306.374623611113</v>
      </c>
      <c r="AD641" s="33"/>
      <c r="AE641" s="85">
        <f t="shared" si="273"/>
        <v>172.13200000000001</v>
      </c>
      <c r="AF641" s="33"/>
    </row>
    <row r="642" spans="2:32" s="60" customFormat="1" hidden="1">
      <c r="B642" s="17" t="s">
        <v>23</v>
      </c>
      <c r="C642" s="33" t="str">
        <f>VLOOKUP(B642,[2]Sheet1!$A:$B,2,0)</f>
        <v>MODI</v>
      </c>
      <c r="D642" s="90" t="s">
        <v>240</v>
      </c>
      <c r="E642" s="33" t="s">
        <v>241</v>
      </c>
      <c r="F642" s="33" t="s">
        <v>141</v>
      </c>
      <c r="G642" s="17" t="s">
        <v>23</v>
      </c>
      <c r="H642" s="33" t="s">
        <v>33</v>
      </c>
      <c r="I642" s="94">
        <v>2023</v>
      </c>
      <c r="J642" s="31">
        <v>5</v>
      </c>
      <c r="K642" s="42">
        <v>45589</v>
      </c>
      <c r="L642" s="80"/>
      <c r="M642" s="117">
        <v>0.03</v>
      </c>
      <c r="N642" s="117">
        <v>3.02147905494685E-2</v>
      </c>
      <c r="O642" s="117">
        <f t="shared" si="270"/>
        <v>2.1479054946850137E-4</v>
      </c>
      <c r="P642" s="117">
        <f t="shared" si="271"/>
        <v>0</v>
      </c>
      <c r="Q642" s="125">
        <v>1</v>
      </c>
      <c r="R642" s="117">
        <f t="shared" si="280"/>
        <v>0.03</v>
      </c>
      <c r="S642" s="85">
        <v>451700</v>
      </c>
      <c r="T642" s="85">
        <f t="shared" si="283"/>
        <v>8376400</v>
      </c>
      <c r="U642" s="161">
        <v>9000</v>
      </c>
      <c r="V642" s="161">
        <f t="shared" si="281"/>
        <v>7200.8284414320451</v>
      </c>
      <c r="W642" s="33" t="s">
        <v>33</v>
      </c>
      <c r="X642" s="33"/>
      <c r="Y642" s="88">
        <v>0.46</v>
      </c>
      <c r="Z642" s="88" t="s">
        <v>235</v>
      </c>
      <c r="AA642" s="139"/>
      <c r="AB642" s="208"/>
      <c r="AC642" s="111">
        <f t="shared" si="272"/>
        <v>13648.020891194921</v>
      </c>
      <c r="AD642" s="33"/>
      <c r="AE642" s="85">
        <f t="shared" si="273"/>
        <v>207.78200000000001</v>
      </c>
      <c r="AF642" s="33"/>
    </row>
    <row r="643" spans="2:32" s="60" customFormat="1" hidden="1">
      <c r="B643" s="17" t="s">
        <v>23</v>
      </c>
      <c r="C643" s="33" t="str">
        <f>VLOOKUP(B643,[2]Sheet1!$A:$B,2,0)</f>
        <v>MODI</v>
      </c>
      <c r="D643" s="90" t="s">
        <v>240</v>
      </c>
      <c r="E643" s="33" t="s">
        <v>241</v>
      </c>
      <c r="F643" s="33" t="s">
        <v>141</v>
      </c>
      <c r="G643" s="17" t="s">
        <v>23</v>
      </c>
      <c r="H643" s="33" t="s">
        <v>33</v>
      </c>
      <c r="I643" s="94">
        <v>2023</v>
      </c>
      <c r="J643" s="31">
        <v>4</v>
      </c>
      <c r="K643" s="42">
        <v>45589</v>
      </c>
      <c r="L643" s="80"/>
      <c r="M643" s="117">
        <v>0.03</v>
      </c>
      <c r="N643" s="117">
        <v>3.02147905494685E-2</v>
      </c>
      <c r="O643" s="117">
        <f t="shared" si="270"/>
        <v>2.1479054946850137E-4</v>
      </c>
      <c r="P643" s="117">
        <f t="shared" si="271"/>
        <v>0</v>
      </c>
      <c r="Q643" s="125">
        <v>1</v>
      </c>
      <c r="R643" s="117">
        <f t="shared" si="280"/>
        <v>0.03</v>
      </c>
      <c r="S643" s="85">
        <v>310000</v>
      </c>
      <c r="T643" s="85">
        <f t="shared" si="283"/>
        <v>7924700</v>
      </c>
      <c r="U643" s="161">
        <v>9000</v>
      </c>
      <c r="V643" s="161">
        <f t="shared" si="281"/>
        <v>7297.8493326269672</v>
      </c>
      <c r="W643" s="33" t="s">
        <v>33</v>
      </c>
      <c r="X643" s="33"/>
      <c r="Y643" s="88">
        <v>0.46</v>
      </c>
      <c r="Z643" s="88" t="s">
        <v>235</v>
      </c>
      <c r="AA643" s="139"/>
      <c r="AB643" s="208"/>
      <c r="AC643" s="111">
        <f t="shared" si="272"/>
        <v>9366.5850703352353</v>
      </c>
      <c r="AD643" s="33"/>
      <c r="AE643" s="85">
        <f t="shared" si="273"/>
        <v>142.6</v>
      </c>
      <c r="AF643" s="33"/>
    </row>
    <row r="644" spans="2:32" s="60" customFormat="1" hidden="1">
      <c r="B644" s="17" t="s">
        <v>23</v>
      </c>
      <c r="C644" s="33" t="str">
        <f>VLOOKUP(B644,[2]Sheet1!$A:$B,2,0)</f>
        <v>MODI</v>
      </c>
      <c r="D644" s="90" t="s">
        <v>240</v>
      </c>
      <c r="E644" s="33" t="s">
        <v>241</v>
      </c>
      <c r="F644" s="33" t="s">
        <v>141</v>
      </c>
      <c r="G644" s="17" t="s">
        <v>23</v>
      </c>
      <c r="H644" s="33" t="s">
        <v>33</v>
      </c>
      <c r="I644" s="94">
        <v>2023</v>
      </c>
      <c r="J644" s="31">
        <v>3</v>
      </c>
      <c r="K644" s="42">
        <v>45589</v>
      </c>
      <c r="L644" s="80"/>
      <c r="M644" s="117">
        <v>0.03</v>
      </c>
      <c r="N644" s="117">
        <v>3.02147905494685E-2</v>
      </c>
      <c r="O644" s="117">
        <f t="shared" si="270"/>
        <v>2.1479054946850137E-4</v>
      </c>
      <c r="P644" s="117">
        <f t="shared" si="271"/>
        <v>0</v>
      </c>
      <c r="Q644" s="125">
        <v>1</v>
      </c>
      <c r="R644" s="117">
        <f t="shared" si="280"/>
        <v>0.03</v>
      </c>
      <c r="S644" s="85">
        <v>755000</v>
      </c>
      <c r="T644" s="85">
        <f t="shared" si="283"/>
        <v>7614700</v>
      </c>
      <c r="U644" s="161">
        <v>9000</v>
      </c>
      <c r="V644" s="161">
        <f t="shared" si="281"/>
        <v>7364.4344029622025</v>
      </c>
      <c r="W644" s="33" t="s">
        <v>33</v>
      </c>
      <c r="X644" s="33"/>
      <c r="Y644" s="88">
        <v>0.46</v>
      </c>
      <c r="Z644" s="88" t="s">
        <v>235</v>
      </c>
      <c r="AA644" s="139"/>
      <c r="AB644" s="208"/>
      <c r="AC644" s="111">
        <f t="shared" si="272"/>
        <v>22812.166864848718</v>
      </c>
      <c r="AD644" s="33"/>
      <c r="AE644" s="85">
        <f t="shared" si="273"/>
        <v>347.3</v>
      </c>
      <c r="AF644" s="33"/>
    </row>
    <row r="645" spans="2:32" s="60" customFormat="1" hidden="1">
      <c r="B645" s="17" t="s">
        <v>23</v>
      </c>
      <c r="C645" s="33" t="str">
        <f>VLOOKUP(B645,[2]Sheet1!$A:$B,2,0)</f>
        <v>MODI</v>
      </c>
      <c r="D645" s="90" t="s">
        <v>240</v>
      </c>
      <c r="E645" s="33" t="s">
        <v>241</v>
      </c>
      <c r="F645" s="33" t="s">
        <v>141</v>
      </c>
      <c r="G645" s="17" t="s">
        <v>23</v>
      </c>
      <c r="H645" s="33" t="s">
        <v>33</v>
      </c>
      <c r="I645" s="94">
        <v>2023</v>
      </c>
      <c r="J645" s="31">
        <v>2</v>
      </c>
      <c r="K645" s="42">
        <v>45589</v>
      </c>
      <c r="L645" s="80"/>
      <c r="M645" s="117">
        <v>0.03</v>
      </c>
      <c r="N645" s="117">
        <v>3.02147905494685E-2</v>
      </c>
      <c r="O645" s="117">
        <f t="shared" si="270"/>
        <v>2.1479054946850137E-4</v>
      </c>
      <c r="P645" s="117">
        <f t="shared" si="271"/>
        <v>0</v>
      </c>
      <c r="Q645" s="125">
        <v>1</v>
      </c>
      <c r="R645" s="117">
        <f t="shared" si="280"/>
        <v>0.03</v>
      </c>
      <c r="S645" s="85">
        <v>649100</v>
      </c>
      <c r="T645" s="85">
        <f t="shared" si="283"/>
        <v>6859700</v>
      </c>
      <c r="U645" s="161">
        <v>9000</v>
      </c>
      <c r="V645" s="161">
        <f t="shared" si="281"/>
        <v>7526.6012678109209</v>
      </c>
      <c r="W645" s="33" t="s">
        <v>33</v>
      </c>
      <c r="X645" s="33"/>
      <c r="Y645" s="88">
        <v>0.46</v>
      </c>
      <c r="Z645" s="88" t="s">
        <v>235</v>
      </c>
      <c r="AA645" s="139"/>
      <c r="AB645" s="208"/>
      <c r="AC645" s="111">
        <f t="shared" si="272"/>
        <v>19612.420545660003</v>
      </c>
      <c r="AD645" s="33"/>
      <c r="AE645" s="85">
        <f t="shared" si="273"/>
        <v>298.58600000000001</v>
      </c>
      <c r="AF645" s="33"/>
    </row>
    <row r="646" spans="2:32" s="60" customFormat="1" hidden="1">
      <c r="B646" s="17" t="s">
        <v>23</v>
      </c>
      <c r="C646" s="33" t="str">
        <f>VLOOKUP(B646,[2]Sheet1!$A:$B,2,0)</f>
        <v>MODI</v>
      </c>
      <c r="D646" s="90" t="s">
        <v>240</v>
      </c>
      <c r="E646" s="33" t="s">
        <v>241</v>
      </c>
      <c r="F646" s="33" t="s">
        <v>141</v>
      </c>
      <c r="G646" s="17" t="s">
        <v>23</v>
      </c>
      <c r="H646" s="33" t="s">
        <v>33</v>
      </c>
      <c r="I646" s="94">
        <v>2023</v>
      </c>
      <c r="J646" s="31">
        <v>1</v>
      </c>
      <c r="K646" s="42">
        <v>45589</v>
      </c>
      <c r="L646" s="80"/>
      <c r="M646" s="117">
        <v>0.03</v>
      </c>
      <c r="N646" s="117">
        <v>3.02147905494685E-2</v>
      </c>
      <c r="O646" s="117">
        <f t="shared" si="270"/>
        <v>2.1479054946850137E-4</v>
      </c>
      <c r="P646" s="117">
        <f t="shared" si="271"/>
        <v>0</v>
      </c>
      <c r="Q646" s="125">
        <v>1</v>
      </c>
      <c r="R646" s="117">
        <f t="shared" si="280"/>
        <v>0.03</v>
      </c>
      <c r="S646" s="85">
        <v>2794100</v>
      </c>
      <c r="T646" s="85">
        <f t="shared" si="283"/>
        <v>6210600</v>
      </c>
      <c r="U646" s="161">
        <v>9000</v>
      </c>
      <c r="V646" s="161">
        <f t="shared" si="281"/>
        <v>7666.0218134709248</v>
      </c>
      <c r="W646" s="33" t="s">
        <v>33</v>
      </c>
      <c r="X646" s="33"/>
      <c r="Y646" s="88">
        <v>0.46</v>
      </c>
      <c r="Z646" s="88" t="s">
        <v>235</v>
      </c>
      <c r="AA646" s="139"/>
      <c r="AB646" s="208"/>
      <c r="AC646" s="111">
        <f t="shared" si="272"/>
        <v>84423.146274269937</v>
      </c>
      <c r="AD646" s="33"/>
      <c r="AE646" s="85">
        <f t="shared" si="273"/>
        <v>1285.2860000000001</v>
      </c>
      <c r="AF646" s="33"/>
    </row>
    <row r="647" spans="2:32" s="60" customFormat="1" hidden="1">
      <c r="B647" s="17" t="s">
        <v>23</v>
      </c>
      <c r="C647" s="33" t="str">
        <f>VLOOKUP(B647,[2]Sheet1!$A:$B,2,0)</f>
        <v>MODI</v>
      </c>
      <c r="D647" s="90" t="s">
        <v>240</v>
      </c>
      <c r="E647" s="33" t="s">
        <v>241</v>
      </c>
      <c r="F647" s="33" t="s">
        <v>141</v>
      </c>
      <c r="G647" s="17" t="s">
        <v>23</v>
      </c>
      <c r="H647" s="33" t="s">
        <v>33</v>
      </c>
      <c r="I647" s="95">
        <v>2022</v>
      </c>
      <c r="J647" s="31">
        <v>12</v>
      </c>
      <c r="K647" s="42">
        <v>45589</v>
      </c>
      <c r="L647" s="80"/>
      <c r="M647" s="117">
        <v>0.03</v>
      </c>
      <c r="N647" s="117">
        <v>3.02147905494685E-2</v>
      </c>
      <c r="O647" s="117">
        <f t="shared" si="270"/>
        <v>2.1479054946850137E-4</v>
      </c>
      <c r="P647" s="117">
        <f t="shared" si="271"/>
        <v>0</v>
      </c>
      <c r="Q647" s="125">
        <v>1</v>
      </c>
      <c r="R647" s="117">
        <f t="shared" si="280"/>
        <v>0.03</v>
      </c>
      <c r="S647" s="85">
        <v>1996500</v>
      </c>
      <c r="T647" s="85">
        <f t="shared" si="283"/>
        <v>3416500</v>
      </c>
      <c r="U647" s="161">
        <v>9000</v>
      </c>
      <c r="V647" s="161">
        <f t="shared" si="281"/>
        <v>8266.1680877408653</v>
      </c>
      <c r="W647" s="33" t="s">
        <v>33</v>
      </c>
      <c r="X647" s="33"/>
      <c r="Y647" s="88">
        <v>0.46</v>
      </c>
      <c r="Z647" s="88" t="s">
        <v>235</v>
      </c>
      <c r="AA647" s="139"/>
      <c r="AB647" s="208"/>
      <c r="AC647" s="111">
        <f t="shared" si="272"/>
        <v>60323.829332013862</v>
      </c>
      <c r="AD647" s="33"/>
      <c r="AE647" s="85">
        <f t="shared" si="273"/>
        <v>918.39</v>
      </c>
      <c r="AF647" s="33"/>
    </row>
    <row r="648" spans="2:32" s="60" customFormat="1" hidden="1">
      <c r="B648" s="17" t="s">
        <v>23</v>
      </c>
      <c r="C648" s="33" t="str">
        <f>VLOOKUP(B648,[2]Sheet1!$A:$B,2,0)</f>
        <v>MODI</v>
      </c>
      <c r="D648" s="90" t="s">
        <v>240</v>
      </c>
      <c r="E648" s="33" t="s">
        <v>241</v>
      </c>
      <c r="F648" s="33" t="s">
        <v>141</v>
      </c>
      <c r="G648" s="17" t="s">
        <v>23</v>
      </c>
      <c r="H648" s="33" t="s">
        <v>33</v>
      </c>
      <c r="I648" s="95">
        <v>2022</v>
      </c>
      <c r="J648" s="31">
        <v>11</v>
      </c>
      <c r="K648" s="42">
        <v>45589</v>
      </c>
      <c r="L648" s="80"/>
      <c r="M648" s="117">
        <v>0.03</v>
      </c>
      <c r="N648" s="117">
        <v>3.02147905494685E-2</v>
      </c>
      <c r="O648" s="117">
        <f t="shared" si="270"/>
        <v>2.1479054946850137E-4</v>
      </c>
      <c r="P648" s="117">
        <f t="shared" si="271"/>
        <v>0</v>
      </c>
      <c r="Q648" s="125">
        <v>1</v>
      </c>
      <c r="R648" s="117">
        <f t="shared" si="280"/>
        <v>0.03</v>
      </c>
      <c r="S648" s="85">
        <v>1420000</v>
      </c>
      <c r="T648" s="85">
        <v>1420000</v>
      </c>
      <c r="U648" s="161">
        <v>9000</v>
      </c>
      <c r="V648" s="161">
        <f t="shared" si="281"/>
        <v>8694.9974197547272</v>
      </c>
      <c r="W648" s="33" t="s">
        <v>33</v>
      </c>
      <c r="X648" s="33"/>
      <c r="Y648" s="88">
        <v>0.46</v>
      </c>
      <c r="Z648" s="88" t="s">
        <v>235</v>
      </c>
      <c r="AA648" s="139"/>
      <c r="AB648" s="208"/>
      <c r="AC648" s="111">
        <f t="shared" si="272"/>
        <v>42905.002580245273</v>
      </c>
      <c r="AD648" s="33"/>
      <c r="AE648" s="85">
        <f t="shared" si="273"/>
        <v>653.20000000000005</v>
      </c>
      <c r="AF648" s="33"/>
    </row>
    <row r="649" spans="2:32" s="60" customFormat="1" hidden="1">
      <c r="B649" s="17" t="s">
        <v>23</v>
      </c>
      <c r="C649" s="33" t="str">
        <f>VLOOKUP(B649,[2]Sheet1!$A:$B,2,0)</f>
        <v>MODI</v>
      </c>
      <c r="D649" s="90" t="s">
        <v>242</v>
      </c>
      <c r="E649" s="33" t="s">
        <v>243</v>
      </c>
      <c r="F649" s="33" t="s">
        <v>141</v>
      </c>
      <c r="G649" s="17" t="s">
        <v>23</v>
      </c>
      <c r="H649" s="33" t="s">
        <v>33</v>
      </c>
      <c r="I649" s="94">
        <v>2024</v>
      </c>
      <c r="J649" s="31">
        <v>12</v>
      </c>
      <c r="K649" s="42">
        <v>45666</v>
      </c>
      <c r="L649" s="80"/>
      <c r="M649" s="117">
        <v>8.4199999999999997E-2</v>
      </c>
      <c r="N649" s="117">
        <v>8.4724608836907106E-2</v>
      </c>
      <c r="O649" s="117">
        <f t="shared" si="270"/>
        <v>5.2460883690710891E-4</v>
      </c>
      <c r="P649" s="117">
        <f t="shared" si="271"/>
        <v>0</v>
      </c>
      <c r="Q649" s="125">
        <v>1</v>
      </c>
      <c r="R649" s="117">
        <f t="shared" ref="R649" si="288">Q649*M649</f>
        <v>8.4199999999999997E-2</v>
      </c>
      <c r="S649" s="85">
        <v>0</v>
      </c>
      <c r="T649" s="85">
        <f t="shared" ref="T649:T673" si="289">S649+T650</f>
        <v>12022137</v>
      </c>
      <c r="U649" s="161">
        <v>6700</v>
      </c>
      <c r="V649" s="161">
        <f t="shared" si="281"/>
        <v>393.0806912920807</v>
      </c>
      <c r="W649" s="33" t="s">
        <v>33</v>
      </c>
      <c r="X649" s="33"/>
      <c r="Y649" s="88">
        <v>0.46</v>
      </c>
      <c r="Z649" s="88" t="s">
        <v>235</v>
      </c>
      <c r="AA649" s="139"/>
      <c r="AB649" s="208"/>
      <c r="AC649" s="111">
        <f t="shared" si="272"/>
        <v>0</v>
      </c>
      <c r="AD649" s="33"/>
      <c r="AE649" s="85">
        <f t="shared" si="273"/>
        <v>0</v>
      </c>
      <c r="AF649" s="33"/>
    </row>
    <row r="650" spans="2:32" s="60" customFormat="1" hidden="1">
      <c r="B650" s="17" t="s">
        <v>23</v>
      </c>
      <c r="C650" s="33" t="str">
        <f>VLOOKUP(B650,[2]Sheet1!$A:$B,2,0)</f>
        <v>MODI</v>
      </c>
      <c r="D650" s="90" t="s">
        <v>242</v>
      </c>
      <c r="E650" s="33" t="s">
        <v>243</v>
      </c>
      <c r="F650" s="33" t="s">
        <v>141</v>
      </c>
      <c r="G650" s="17" t="s">
        <v>23</v>
      </c>
      <c r="H650" s="33" t="s">
        <v>33</v>
      </c>
      <c r="I650" s="94">
        <v>2024</v>
      </c>
      <c r="J650" s="31">
        <v>11</v>
      </c>
      <c r="K650" s="42">
        <v>45636</v>
      </c>
      <c r="L650" s="80"/>
      <c r="M650" s="117">
        <v>8.4199999999999997E-2</v>
      </c>
      <c r="N650" s="117">
        <v>8.4724608836907106E-2</v>
      </c>
      <c r="O650" s="117">
        <f t="shared" ref="O650" si="290">N650-M650</f>
        <v>5.2460883690710891E-4</v>
      </c>
      <c r="P650" s="117">
        <f t="shared" ref="P650" si="291">L650*O650</f>
        <v>0</v>
      </c>
      <c r="Q650" s="125">
        <v>1</v>
      </c>
      <c r="R650" s="117">
        <f t="shared" si="280"/>
        <v>8.4199999999999997E-2</v>
      </c>
      <c r="S650" s="85">
        <v>0</v>
      </c>
      <c r="T650" s="85">
        <f t="shared" si="289"/>
        <v>12022137</v>
      </c>
      <c r="U650" s="161">
        <v>6700</v>
      </c>
      <c r="V650" s="161">
        <f t="shared" si="281"/>
        <v>393.0806912920807</v>
      </c>
      <c r="W650" s="33" t="s">
        <v>33</v>
      </c>
      <c r="X650" s="33"/>
      <c r="Y650" s="88">
        <v>0.46</v>
      </c>
      <c r="Z650" s="88" t="s">
        <v>235</v>
      </c>
      <c r="AA650" s="139"/>
      <c r="AB650" s="208"/>
      <c r="AC650" s="111">
        <f t="shared" ref="AC650" si="292">N650*S650</f>
        <v>0</v>
      </c>
      <c r="AD650" s="33"/>
      <c r="AE650" s="85">
        <f t="shared" ref="AE650" si="293">S650*Y650/1000</f>
        <v>0</v>
      </c>
      <c r="AF650" s="33"/>
    </row>
    <row r="651" spans="2:32" s="60" customFormat="1" hidden="1">
      <c r="B651" s="17" t="s">
        <v>23</v>
      </c>
      <c r="C651" s="33" t="str">
        <f>VLOOKUP(B651,[2]Sheet1!$A:$B,2,0)</f>
        <v>MODI</v>
      </c>
      <c r="D651" s="90" t="s">
        <v>242</v>
      </c>
      <c r="E651" s="33" t="s">
        <v>243</v>
      </c>
      <c r="F651" s="33" t="s">
        <v>141</v>
      </c>
      <c r="G651" s="17" t="s">
        <v>23</v>
      </c>
      <c r="H651" s="33" t="s">
        <v>33</v>
      </c>
      <c r="I651" s="94">
        <v>2024</v>
      </c>
      <c r="J651" s="31">
        <v>10</v>
      </c>
      <c r="K651" s="42">
        <v>45605</v>
      </c>
      <c r="L651" s="80"/>
      <c r="M651" s="117">
        <v>8.4199999999999997E-2</v>
      </c>
      <c r="N651" s="117">
        <v>8.4724608836907106E-2</v>
      </c>
      <c r="O651" s="117">
        <f t="shared" si="270"/>
        <v>5.2460883690710891E-4</v>
      </c>
      <c r="P651" s="117">
        <f t="shared" si="271"/>
        <v>0</v>
      </c>
      <c r="Q651" s="125">
        <v>1</v>
      </c>
      <c r="R651" s="117">
        <f t="shared" si="280"/>
        <v>8.4199999999999997E-2</v>
      </c>
      <c r="S651" s="85">
        <v>20000</v>
      </c>
      <c r="T651" s="85">
        <f t="shared" si="289"/>
        <v>12022137</v>
      </c>
      <c r="U651" s="161">
        <v>6700</v>
      </c>
      <c r="V651" s="161">
        <f t="shared" si="281"/>
        <v>393.0806912920807</v>
      </c>
      <c r="W651" s="33" t="s">
        <v>33</v>
      </c>
      <c r="X651" s="33"/>
      <c r="Y651" s="88">
        <v>0.46</v>
      </c>
      <c r="Z651" s="88" t="s">
        <v>235</v>
      </c>
      <c r="AA651" s="139"/>
      <c r="AB651" s="208"/>
      <c r="AC651" s="111">
        <f t="shared" si="272"/>
        <v>1694.492176738142</v>
      </c>
      <c r="AD651" s="33"/>
      <c r="AE651" s="85">
        <f t="shared" si="273"/>
        <v>9.1999999999999993</v>
      </c>
      <c r="AF651" s="33"/>
    </row>
    <row r="652" spans="2:32" s="60" customFormat="1" hidden="1">
      <c r="B652" s="17" t="s">
        <v>23</v>
      </c>
      <c r="C652" s="33" t="str">
        <f>VLOOKUP(B652,[2]Sheet1!$A:$B,2,0)</f>
        <v>MODI</v>
      </c>
      <c r="D652" s="90" t="s">
        <v>242</v>
      </c>
      <c r="E652" s="33" t="s">
        <v>243</v>
      </c>
      <c r="F652" s="33" t="s">
        <v>141</v>
      </c>
      <c r="G652" s="17" t="s">
        <v>23</v>
      </c>
      <c r="H652" s="33" t="s">
        <v>33</v>
      </c>
      <c r="I652" s="94">
        <v>2024</v>
      </c>
      <c r="J652" s="31">
        <v>9</v>
      </c>
      <c r="K652" s="42">
        <v>45589</v>
      </c>
      <c r="L652" s="80"/>
      <c r="M652" s="117">
        <v>8.4199999999999997E-2</v>
      </c>
      <c r="N652" s="117">
        <v>8.4724608836907106E-2</v>
      </c>
      <c r="O652" s="117">
        <f t="shared" si="270"/>
        <v>5.2460883690710891E-4</v>
      </c>
      <c r="P652" s="117">
        <f t="shared" si="271"/>
        <v>0</v>
      </c>
      <c r="Q652" s="125">
        <v>1</v>
      </c>
      <c r="R652" s="117">
        <f t="shared" si="280"/>
        <v>8.4199999999999997E-2</v>
      </c>
      <c r="S652" s="85">
        <v>140000</v>
      </c>
      <c r="T652" s="85">
        <f t="shared" si="289"/>
        <v>12002137</v>
      </c>
      <c r="U652" s="161">
        <v>6700</v>
      </c>
      <c r="V652" s="161">
        <f t="shared" si="281"/>
        <v>403.57286803022271</v>
      </c>
      <c r="W652" s="33" t="s">
        <v>33</v>
      </c>
      <c r="X652" s="33"/>
      <c r="Y652" s="88">
        <v>0.66</v>
      </c>
      <c r="Z652" s="88" t="s">
        <v>235</v>
      </c>
      <c r="AA652" s="139"/>
      <c r="AB652" s="208"/>
      <c r="AC652" s="111">
        <f t="shared" si="272"/>
        <v>11861.445237166994</v>
      </c>
      <c r="AD652" s="33"/>
      <c r="AE652" s="85">
        <f t="shared" si="273"/>
        <v>92.4</v>
      </c>
      <c r="AF652" s="33"/>
    </row>
    <row r="653" spans="2:32" s="60" customFormat="1" hidden="1">
      <c r="B653" s="17" t="s">
        <v>23</v>
      </c>
      <c r="C653" s="33" t="str">
        <f>VLOOKUP(B653,[2]Sheet1!$A:$B,2,0)</f>
        <v>MODI</v>
      </c>
      <c r="D653" s="90" t="s">
        <v>242</v>
      </c>
      <c r="E653" s="33" t="s">
        <v>243</v>
      </c>
      <c r="F653" s="33" t="s">
        <v>141</v>
      </c>
      <c r="G653" s="17" t="s">
        <v>23</v>
      </c>
      <c r="H653" s="33" t="s">
        <v>33</v>
      </c>
      <c r="I653" s="94">
        <v>2024</v>
      </c>
      <c r="J653" s="31">
        <v>8</v>
      </c>
      <c r="K653" s="42">
        <v>45589</v>
      </c>
      <c r="L653" s="80"/>
      <c r="M653" s="117">
        <v>8.4199999999999997E-2</v>
      </c>
      <c r="N653" s="117">
        <v>8.4724608836907106E-2</v>
      </c>
      <c r="O653" s="117">
        <f t="shared" si="270"/>
        <v>5.2460883690710891E-4</v>
      </c>
      <c r="P653" s="117">
        <f t="shared" si="271"/>
        <v>0</v>
      </c>
      <c r="Q653" s="125">
        <v>1</v>
      </c>
      <c r="R653" s="117">
        <f t="shared" si="280"/>
        <v>8.4199999999999997E-2</v>
      </c>
      <c r="S653" s="85">
        <v>138638</v>
      </c>
      <c r="T653" s="85">
        <f t="shared" si="289"/>
        <v>11862137</v>
      </c>
      <c r="U653" s="161">
        <v>6700</v>
      </c>
      <c r="V653" s="161">
        <f t="shared" si="281"/>
        <v>477.01810519721766</v>
      </c>
      <c r="W653" s="33" t="s">
        <v>33</v>
      </c>
      <c r="X653" s="33"/>
      <c r="Y653" s="88">
        <v>0.66</v>
      </c>
      <c r="Z653" s="88" t="s">
        <v>235</v>
      </c>
      <c r="AA653" s="139"/>
      <c r="AB653" s="208"/>
      <c r="AC653" s="111">
        <f t="shared" si="272"/>
        <v>11746.050319931128</v>
      </c>
      <c r="AD653" s="33"/>
      <c r="AE653" s="85">
        <f t="shared" si="273"/>
        <v>91.501080000000002</v>
      </c>
      <c r="AF653" s="103"/>
    </row>
    <row r="654" spans="2:32" s="60" customFormat="1" hidden="1">
      <c r="B654" s="17" t="s">
        <v>23</v>
      </c>
      <c r="C654" s="33" t="str">
        <f>VLOOKUP(B654,[2]Sheet1!$A:$B,2,0)</f>
        <v>MODI</v>
      </c>
      <c r="D654" s="90" t="s">
        <v>242</v>
      </c>
      <c r="E654" s="33" t="s">
        <v>243</v>
      </c>
      <c r="F654" s="33" t="s">
        <v>141</v>
      </c>
      <c r="G654" s="17" t="s">
        <v>23</v>
      </c>
      <c r="H654" s="33" t="s">
        <v>33</v>
      </c>
      <c r="I654" s="94">
        <v>2024</v>
      </c>
      <c r="J654" s="31">
        <v>7</v>
      </c>
      <c r="K654" s="42">
        <v>45589</v>
      </c>
      <c r="L654" s="80"/>
      <c r="M654" s="117">
        <v>8.4199999999999997E-2</v>
      </c>
      <c r="N654" s="117">
        <v>8.4724608836907106E-2</v>
      </c>
      <c r="O654" s="117">
        <f t="shared" ref="O654:O674" si="294">N654-M654</f>
        <v>5.2460883690710891E-4</v>
      </c>
      <c r="P654" s="117">
        <f t="shared" ref="P654:P674" si="295">L654*O654</f>
        <v>0</v>
      </c>
      <c r="Q654" s="125">
        <v>1</v>
      </c>
      <c r="R654" s="117">
        <f t="shared" si="280"/>
        <v>8.4199999999999997E-2</v>
      </c>
      <c r="S654" s="85">
        <v>0</v>
      </c>
      <c r="T654" s="85">
        <f t="shared" si="289"/>
        <v>11723499</v>
      </c>
      <c r="U654" s="161">
        <v>6700</v>
      </c>
      <c r="V654" s="161">
        <f t="shared" si="281"/>
        <v>549.74882512834574</v>
      </c>
      <c r="W654" s="33" t="s">
        <v>33</v>
      </c>
      <c r="X654" s="33"/>
      <c r="Y654" s="88">
        <v>0.66</v>
      </c>
      <c r="Z654" s="88" t="s">
        <v>235</v>
      </c>
      <c r="AA654" s="139"/>
      <c r="AB654" s="208"/>
      <c r="AC654" s="111">
        <f t="shared" ref="AC654:AC674" si="296">N654*S654</f>
        <v>0</v>
      </c>
      <c r="AD654" s="33"/>
      <c r="AE654" s="85">
        <f t="shared" ref="AE654:AE674" si="297">S654*Y654/1000</f>
        <v>0</v>
      </c>
      <c r="AF654" s="103"/>
    </row>
    <row r="655" spans="2:32" s="60" customFormat="1" hidden="1">
      <c r="B655" s="17" t="s">
        <v>23</v>
      </c>
      <c r="C655" s="33" t="str">
        <f>VLOOKUP(B655,[2]Sheet1!$A:$B,2,0)</f>
        <v>MODI</v>
      </c>
      <c r="D655" s="90" t="s">
        <v>242</v>
      </c>
      <c r="E655" s="33" t="s">
        <v>243</v>
      </c>
      <c r="F655" s="33" t="s">
        <v>141</v>
      </c>
      <c r="G655" s="17" t="s">
        <v>23</v>
      </c>
      <c r="H655" s="33" t="s">
        <v>33</v>
      </c>
      <c r="I655" s="94">
        <v>2024</v>
      </c>
      <c r="J655" s="31">
        <v>6</v>
      </c>
      <c r="K655" s="42">
        <v>45589</v>
      </c>
      <c r="L655" s="80"/>
      <c r="M655" s="117">
        <v>8.4199999999999997E-2</v>
      </c>
      <c r="N655" s="117">
        <v>8.4724608836907106E-2</v>
      </c>
      <c r="O655" s="117">
        <f t="shared" si="294"/>
        <v>5.2460883690710891E-4</v>
      </c>
      <c r="P655" s="117">
        <f t="shared" si="295"/>
        <v>0</v>
      </c>
      <c r="Q655" s="125">
        <v>1</v>
      </c>
      <c r="R655" s="117">
        <f t="shared" si="280"/>
        <v>8.4199999999999997E-2</v>
      </c>
      <c r="S655" s="85">
        <v>70000</v>
      </c>
      <c r="T655" s="85">
        <f t="shared" si="289"/>
        <v>11723499</v>
      </c>
      <c r="U655" s="161">
        <v>6700</v>
      </c>
      <c r="V655" s="161">
        <f t="shared" si="281"/>
        <v>549.74882512834574</v>
      </c>
      <c r="W655" s="33" t="s">
        <v>33</v>
      </c>
      <c r="X655" s="33"/>
      <c r="Y655" s="88">
        <v>0.66</v>
      </c>
      <c r="Z655" s="88" t="s">
        <v>235</v>
      </c>
      <c r="AA655" s="139"/>
      <c r="AB655" s="208"/>
      <c r="AC655" s="111">
        <f t="shared" si="296"/>
        <v>5930.722618583497</v>
      </c>
      <c r="AD655" s="33"/>
      <c r="AE655" s="85">
        <f t="shared" si="297"/>
        <v>46.2</v>
      </c>
      <c r="AF655" s="103"/>
    </row>
    <row r="656" spans="2:32" s="60" customFormat="1" hidden="1">
      <c r="B656" s="17" t="s">
        <v>23</v>
      </c>
      <c r="C656" s="33" t="str">
        <f>VLOOKUP(B656,[2]Sheet1!$A:$B,2,0)</f>
        <v>MODI</v>
      </c>
      <c r="D656" s="90" t="s">
        <v>242</v>
      </c>
      <c r="E656" s="33" t="s">
        <v>243</v>
      </c>
      <c r="F656" s="33" t="s">
        <v>141</v>
      </c>
      <c r="G656" s="17" t="s">
        <v>23</v>
      </c>
      <c r="H656" s="33" t="s">
        <v>33</v>
      </c>
      <c r="I656" s="94">
        <v>2024</v>
      </c>
      <c r="J656" s="31">
        <v>5</v>
      </c>
      <c r="K656" s="42">
        <v>45589</v>
      </c>
      <c r="L656" s="80"/>
      <c r="M656" s="117">
        <v>8.4199999999999997E-2</v>
      </c>
      <c r="N656" s="117">
        <v>8.4724608836907106E-2</v>
      </c>
      <c r="O656" s="117">
        <f t="shared" si="294"/>
        <v>5.2460883690710891E-4</v>
      </c>
      <c r="P656" s="117">
        <f t="shared" si="295"/>
        <v>0</v>
      </c>
      <c r="Q656" s="125">
        <v>1</v>
      </c>
      <c r="R656" s="117">
        <f t="shared" si="280"/>
        <v>8.4199999999999997E-2</v>
      </c>
      <c r="S656" s="85">
        <v>55476</v>
      </c>
      <c r="T656" s="85">
        <f t="shared" si="289"/>
        <v>11653499</v>
      </c>
      <c r="U656" s="161">
        <v>6700</v>
      </c>
      <c r="V656" s="161">
        <f t="shared" si="281"/>
        <v>586.47144371184277</v>
      </c>
      <c r="W656" s="33" t="s">
        <v>33</v>
      </c>
      <c r="X656" s="33"/>
      <c r="Y656" s="88">
        <v>0.66</v>
      </c>
      <c r="Z656" s="88" t="s">
        <v>235</v>
      </c>
      <c r="AA656" s="139"/>
      <c r="AB656" s="208"/>
      <c r="AC656" s="111">
        <f t="shared" si="296"/>
        <v>4700.1823998362588</v>
      </c>
      <c r="AD656" s="33"/>
      <c r="AE656" s="85">
        <f t="shared" si="297"/>
        <v>36.614160000000005</v>
      </c>
      <c r="AF656" s="103"/>
    </row>
    <row r="657" spans="2:32" s="60" customFormat="1" hidden="1">
      <c r="B657" s="17" t="s">
        <v>23</v>
      </c>
      <c r="C657" s="33" t="str">
        <f>VLOOKUP(B657,[2]Sheet1!$A:$B,2,0)</f>
        <v>MODI</v>
      </c>
      <c r="D657" s="90" t="s">
        <v>242</v>
      </c>
      <c r="E657" s="33" t="s">
        <v>243</v>
      </c>
      <c r="F657" s="33" t="s">
        <v>141</v>
      </c>
      <c r="G657" s="17" t="s">
        <v>23</v>
      </c>
      <c r="H657" s="33" t="s">
        <v>33</v>
      </c>
      <c r="I657" s="94">
        <v>2024</v>
      </c>
      <c r="J657" s="31">
        <v>4</v>
      </c>
      <c r="K657" s="42">
        <v>45589</v>
      </c>
      <c r="L657" s="80"/>
      <c r="M657" s="117">
        <v>8.4199999999999997E-2</v>
      </c>
      <c r="N657" s="117">
        <v>8.4724608836907106E-2</v>
      </c>
      <c r="O657" s="117">
        <f t="shared" si="294"/>
        <v>5.2460883690710891E-4</v>
      </c>
      <c r="P657" s="117">
        <f t="shared" si="295"/>
        <v>0</v>
      </c>
      <c r="Q657" s="125">
        <v>1</v>
      </c>
      <c r="R657" s="117">
        <f t="shared" si="280"/>
        <v>8.4199999999999997E-2</v>
      </c>
      <c r="S657" s="85">
        <v>662129</v>
      </c>
      <c r="T657" s="85">
        <f t="shared" si="289"/>
        <v>11598023</v>
      </c>
      <c r="U657" s="161">
        <v>6700</v>
      </c>
      <c r="V657" s="161">
        <f t="shared" si="281"/>
        <v>615.57464354810236</v>
      </c>
      <c r="W657" s="33" t="s">
        <v>33</v>
      </c>
      <c r="X657" s="33"/>
      <c r="Y657" s="88">
        <v>0.66</v>
      </c>
      <c r="Z657" s="88" t="s">
        <v>235</v>
      </c>
      <c r="AA657" s="139"/>
      <c r="AB657" s="208"/>
      <c r="AC657" s="111">
        <f t="shared" si="296"/>
        <v>56098.620524572463</v>
      </c>
      <c r="AD657" s="33"/>
      <c r="AE657" s="85">
        <f t="shared" si="297"/>
        <v>437.00514000000004</v>
      </c>
      <c r="AF657" s="103"/>
    </row>
    <row r="658" spans="2:32" s="60" customFormat="1" hidden="1">
      <c r="B658" s="17" t="s">
        <v>23</v>
      </c>
      <c r="C658" s="33" t="str">
        <f>VLOOKUP(B658,[2]Sheet1!$A:$B,2,0)</f>
        <v>MODI</v>
      </c>
      <c r="D658" s="90" t="s">
        <v>242</v>
      </c>
      <c r="E658" s="33" t="s">
        <v>243</v>
      </c>
      <c r="F658" s="33" t="s">
        <v>141</v>
      </c>
      <c r="G658" s="17" t="s">
        <v>23</v>
      </c>
      <c r="H658" s="33" t="s">
        <v>33</v>
      </c>
      <c r="I658" s="94">
        <v>2024</v>
      </c>
      <c r="J658" s="31">
        <v>3</v>
      </c>
      <c r="K658" s="42">
        <v>45589</v>
      </c>
      <c r="L658" s="80"/>
      <c r="M658" s="117">
        <v>8.4199999999999997E-2</v>
      </c>
      <c r="N658" s="117">
        <v>8.4724608836907106E-2</v>
      </c>
      <c r="O658" s="117">
        <f t="shared" si="294"/>
        <v>5.2460883690710891E-4</v>
      </c>
      <c r="P658" s="117">
        <f t="shared" si="295"/>
        <v>0</v>
      </c>
      <c r="Q658" s="125">
        <v>1</v>
      </c>
      <c r="R658" s="117">
        <f t="shared" si="280"/>
        <v>8.4199999999999997E-2</v>
      </c>
      <c r="S658" s="85">
        <v>339000</v>
      </c>
      <c r="T658" s="85">
        <f t="shared" si="289"/>
        <v>10935894</v>
      </c>
      <c r="U658" s="161">
        <v>6700</v>
      </c>
      <c r="V658" s="161">
        <f t="shared" si="281"/>
        <v>962.93336812056896</v>
      </c>
      <c r="W658" s="33" t="s">
        <v>33</v>
      </c>
      <c r="X658" s="33"/>
      <c r="Y658" s="88">
        <v>0.66</v>
      </c>
      <c r="Z658" s="88" t="s">
        <v>235</v>
      </c>
      <c r="AA658" s="139"/>
      <c r="AB658" s="208"/>
      <c r="AC658" s="111">
        <f t="shared" si="296"/>
        <v>28721.642395711508</v>
      </c>
      <c r="AD658" s="33"/>
      <c r="AE658" s="85">
        <f t="shared" si="297"/>
        <v>223.74</v>
      </c>
      <c r="AF658" s="103"/>
    </row>
    <row r="659" spans="2:32" s="60" customFormat="1" hidden="1">
      <c r="B659" s="17" t="s">
        <v>23</v>
      </c>
      <c r="C659" s="33" t="str">
        <f>VLOOKUP(B659,[2]Sheet1!$A:$B,2,0)</f>
        <v>MODI</v>
      </c>
      <c r="D659" s="90" t="s">
        <v>242</v>
      </c>
      <c r="E659" s="33" t="s">
        <v>243</v>
      </c>
      <c r="F659" s="33" t="s">
        <v>141</v>
      </c>
      <c r="G659" s="17" t="s">
        <v>23</v>
      </c>
      <c r="H659" s="33" t="s">
        <v>33</v>
      </c>
      <c r="I659" s="94">
        <v>2024</v>
      </c>
      <c r="J659" s="31">
        <v>2</v>
      </c>
      <c r="K659" s="42">
        <v>45589</v>
      </c>
      <c r="L659" s="80"/>
      <c r="M659" s="117">
        <v>8.4199999999999997E-2</v>
      </c>
      <c r="N659" s="117">
        <v>8.4724608836907106E-2</v>
      </c>
      <c r="O659" s="117">
        <f t="shared" si="294"/>
        <v>5.2460883690710891E-4</v>
      </c>
      <c r="P659" s="117">
        <f t="shared" si="295"/>
        <v>0</v>
      </c>
      <c r="Q659" s="125">
        <v>1</v>
      </c>
      <c r="R659" s="117">
        <f t="shared" si="280"/>
        <v>8.4199999999999997E-2</v>
      </c>
      <c r="S659" s="85">
        <v>112500</v>
      </c>
      <c r="T659" s="85">
        <f t="shared" si="289"/>
        <v>10596894</v>
      </c>
      <c r="U659" s="161">
        <v>6700</v>
      </c>
      <c r="V659" s="161">
        <f t="shared" si="281"/>
        <v>1140.7757638320791</v>
      </c>
      <c r="W659" s="33" t="s">
        <v>33</v>
      </c>
      <c r="X659" s="33"/>
      <c r="Y659" s="88">
        <v>0.66</v>
      </c>
      <c r="Z659" s="88" t="s">
        <v>235</v>
      </c>
      <c r="AA659" s="139"/>
      <c r="AB659" s="208"/>
      <c r="AC659" s="111">
        <f t="shared" si="296"/>
        <v>9531.5184941520492</v>
      </c>
      <c r="AD659" s="33"/>
      <c r="AE659" s="85">
        <f t="shared" si="297"/>
        <v>74.25</v>
      </c>
      <c r="AF659" s="103"/>
    </row>
    <row r="660" spans="2:32" s="60" customFormat="1" hidden="1">
      <c r="B660" s="17" t="s">
        <v>23</v>
      </c>
      <c r="C660" s="33" t="str">
        <f>VLOOKUP(B660,[2]Sheet1!$A:$B,2,0)</f>
        <v>MODI</v>
      </c>
      <c r="D660" s="90" t="s">
        <v>242</v>
      </c>
      <c r="E660" s="33" t="s">
        <v>243</v>
      </c>
      <c r="F660" s="33" t="s">
        <v>141</v>
      </c>
      <c r="G660" s="17" t="s">
        <v>23</v>
      </c>
      <c r="H660" s="33" t="s">
        <v>33</v>
      </c>
      <c r="I660" s="94">
        <v>2024</v>
      </c>
      <c r="J660" s="31">
        <v>1</v>
      </c>
      <c r="K660" s="42">
        <v>45589</v>
      </c>
      <c r="L660" s="80"/>
      <c r="M660" s="117">
        <v>8.4199999999999997E-2</v>
      </c>
      <c r="N660" s="117">
        <v>8.4724608836907106E-2</v>
      </c>
      <c r="O660" s="117">
        <f t="shared" si="294"/>
        <v>5.2460883690710891E-4</v>
      </c>
      <c r="P660" s="117">
        <f t="shared" si="295"/>
        <v>0</v>
      </c>
      <c r="Q660" s="125">
        <v>1</v>
      </c>
      <c r="R660" s="117">
        <f t="shared" si="280"/>
        <v>8.4199999999999997E-2</v>
      </c>
      <c r="S660" s="85">
        <v>180783</v>
      </c>
      <c r="T660" s="85">
        <f t="shared" si="289"/>
        <v>10484394</v>
      </c>
      <c r="U660" s="161">
        <v>6700</v>
      </c>
      <c r="V660" s="161">
        <f t="shared" si="281"/>
        <v>1199.7942579841292</v>
      </c>
      <c r="W660" s="33" t="s">
        <v>33</v>
      </c>
      <c r="X660" s="33"/>
      <c r="Y660" s="88">
        <v>0.66</v>
      </c>
      <c r="Z660" s="88" t="s">
        <v>235</v>
      </c>
      <c r="AA660" s="139"/>
      <c r="AB660" s="208"/>
      <c r="AC660" s="111">
        <f t="shared" si="296"/>
        <v>15316.768959362578</v>
      </c>
      <c r="AD660" s="33"/>
      <c r="AE660" s="85">
        <f t="shared" si="297"/>
        <v>119.31677999999999</v>
      </c>
      <c r="AF660" s="103"/>
    </row>
    <row r="661" spans="2:32" s="60" customFormat="1" hidden="1">
      <c r="B661" s="17" t="s">
        <v>23</v>
      </c>
      <c r="C661" s="33" t="str">
        <f>VLOOKUP(B661,[2]Sheet1!$A:$B,2,0)</f>
        <v>MODI</v>
      </c>
      <c r="D661" s="90" t="s">
        <v>242</v>
      </c>
      <c r="E661" s="33" t="s">
        <v>243</v>
      </c>
      <c r="F661" s="33" t="s">
        <v>141</v>
      </c>
      <c r="G661" s="17" t="s">
        <v>23</v>
      </c>
      <c r="H661" s="33" t="s">
        <v>33</v>
      </c>
      <c r="I661" s="94">
        <v>2023</v>
      </c>
      <c r="J661" s="31">
        <v>12</v>
      </c>
      <c r="K661" s="42">
        <v>45589</v>
      </c>
      <c r="L661" s="80"/>
      <c r="M661" s="117">
        <v>8.4199999999999997E-2</v>
      </c>
      <c r="N661" s="117">
        <v>8.4724608836907106E-2</v>
      </c>
      <c r="O661" s="117">
        <f t="shared" si="294"/>
        <v>5.2460883690710891E-4</v>
      </c>
      <c r="P661" s="117">
        <f t="shared" si="295"/>
        <v>0</v>
      </c>
      <c r="Q661" s="125">
        <v>1</v>
      </c>
      <c r="R661" s="117">
        <f t="shared" si="280"/>
        <v>8.4199999999999997E-2</v>
      </c>
      <c r="S661" s="85">
        <v>31500</v>
      </c>
      <c r="T661" s="85">
        <f t="shared" si="289"/>
        <v>10303611</v>
      </c>
      <c r="U661" s="161">
        <v>6700</v>
      </c>
      <c r="V661" s="161">
        <f t="shared" si="281"/>
        <v>1294.6346173467064</v>
      </c>
      <c r="W661" s="33" t="s">
        <v>33</v>
      </c>
      <c r="X661" s="33"/>
      <c r="Y661" s="88">
        <v>0.66</v>
      </c>
      <c r="Z661" s="88" t="s">
        <v>235</v>
      </c>
      <c r="AA661" s="139"/>
      <c r="AB661" s="208"/>
      <c r="AC661" s="111">
        <f t="shared" si="296"/>
        <v>2668.8251783625738</v>
      </c>
      <c r="AD661" s="33"/>
      <c r="AE661" s="85">
        <f t="shared" si="297"/>
        <v>20.79</v>
      </c>
      <c r="AF661" s="103"/>
    </row>
    <row r="662" spans="2:32" s="60" customFormat="1" hidden="1">
      <c r="B662" s="17" t="s">
        <v>23</v>
      </c>
      <c r="C662" s="33" t="str">
        <f>VLOOKUP(B662,[2]Sheet1!$A:$B,2,0)</f>
        <v>MODI</v>
      </c>
      <c r="D662" s="90" t="s">
        <v>242</v>
      </c>
      <c r="E662" s="33" t="s">
        <v>243</v>
      </c>
      <c r="F662" s="33" t="s">
        <v>141</v>
      </c>
      <c r="G662" s="17" t="s">
        <v>23</v>
      </c>
      <c r="H662" s="33" t="s">
        <v>33</v>
      </c>
      <c r="I662" s="94">
        <v>2023</v>
      </c>
      <c r="J662" s="31">
        <v>11</v>
      </c>
      <c r="K662" s="42">
        <v>45589</v>
      </c>
      <c r="L662" s="80"/>
      <c r="M662" s="117">
        <v>8.4199999999999997E-2</v>
      </c>
      <c r="N662" s="117">
        <v>8.4724608836907106E-2</v>
      </c>
      <c r="O662" s="117">
        <f t="shared" si="294"/>
        <v>5.2460883690710891E-4</v>
      </c>
      <c r="P662" s="117">
        <f t="shared" si="295"/>
        <v>0</v>
      </c>
      <c r="Q662" s="125">
        <v>1</v>
      </c>
      <c r="R662" s="117">
        <f t="shared" si="280"/>
        <v>8.4199999999999997E-2</v>
      </c>
      <c r="S662" s="85">
        <v>345814</v>
      </c>
      <c r="T662" s="85">
        <f t="shared" si="289"/>
        <v>10272111</v>
      </c>
      <c r="U662" s="161">
        <v>6700</v>
      </c>
      <c r="V662" s="161">
        <f t="shared" si="281"/>
        <v>1311.1597957092808</v>
      </c>
      <c r="W662" s="33" t="s">
        <v>33</v>
      </c>
      <c r="X662" s="33"/>
      <c r="Y662" s="88">
        <v>0.66</v>
      </c>
      <c r="Z662" s="88" t="s">
        <v>235</v>
      </c>
      <c r="AA662" s="139"/>
      <c r="AB662" s="208"/>
      <c r="AC662" s="111">
        <f t="shared" si="296"/>
        <v>29298.955880326193</v>
      </c>
      <c r="AD662" s="33"/>
      <c r="AE662" s="85">
        <f t="shared" si="297"/>
        <v>228.23724000000001</v>
      </c>
      <c r="AF662" s="103"/>
    </row>
    <row r="663" spans="2:32" s="60" customFormat="1" hidden="1">
      <c r="B663" s="17" t="s">
        <v>23</v>
      </c>
      <c r="C663" s="33" t="str">
        <f>VLOOKUP(B663,[2]Sheet1!$A:$B,2,0)</f>
        <v>MODI</v>
      </c>
      <c r="D663" s="90" t="s">
        <v>242</v>
      </c>
      <c r="E663" s="33" t="s">
        <v>243</v>
      </c>
      <c r="F663" s="33" t="s">
        <v>141</v>
      </c>
      <c r="G663" s="17" t="s">
        <v>23</v>
      </c>
      <c r="H663" s="33" t="s">
        <v>33</v>
      </c>
      <c r="I663" s="94">
        <v>2023</v>
      </c>
      <c r="J663" s="31">
        <v>10</v>
      </c>
      <c r="K663" s="42">
        <v>45589</v>
      </c>
      <c r="L663" s="80"/>
      <c r="M663" s="117">
        <v>8.4199999999999997E-2</v>
      </c>
      <c r="N663" s="117">
        <v>8.4724608836907106E-2</v>
      </c>
      <c r="O663" s="117">
        <f t="shared" si="294"/>
        <v>5.2460883690710891E-4</v>
      </c>
      <c r="P663" s="117">
        <f t="shared" si="295"/>
        <v>0</v>
      </c>
      <c r="Q663" s="125">
        <v>1</v>
      </c>
      <c r="R663" s="117">
        <f t="shared" si="280"/>
        <v>8.4199999999999997E-2</v>
      </c>
      <c r="S663" s="85">
        <v>85500</v>
      </c>
      <c r="T663" s="85">
        <f t="shared" si="289"/>
        <v>9926297</v>
      </c>
      <c r="U663" s="161">
        <v>6700</v>
      </c>
      <c r="V663" s="161">
        <f t="shared" si="281"/>
        <v>1492.5768760354758</v>
      </c>
      <c r="W663" s="33" t="s">
        <v>33</v>
      </c>
      <c r="X663" s="33"/>
      <c r="Y663" s="88">
        <v>0.66</v>
      </c>
      <c r="Z663" s="88" t="s">
        <v>235</v>
      </c>
      <c r="AA663" s="139"/>
      <c r="AB663" s="208"/>
      <c r="AC663" s="111">
        <f t="shared" si="296"/>
        <v>7243.9540555555577</v>
      </c>
      <c r="AD663" s="33"/>
      <c r="AE663" s="85">
        <f t="shared" si="297"/>
        <v>56.43</v>
      </c>
      <c r="AF663" s="103"/>
    </row>
    <row r="664" spans="2:32" s="60" customFormat="1" hidden="1">
      <c r="B664" s="17" t="s">
        <v>23</v>
      </c>
      <c r="C664" s="33" t="str">
        <f>VLOOKUP(B664,[2]Sheet1!$A:$B,2,0)</f>
        <v>MODI</v>
      </c>
      <c r="D664" s="90" t="s">
        <v>242</v>
      </c>
      <c r="E664" s="33" t="s">
        <v>243</v>
      </c>
      <c r="F664" s="33" t="s">
        <v>141</v>
      </c>
      <c r="G664" s="17" t="s">
        <v>23</v>
      </c>
      <c r="H664" s="33" t="s">
        <v>33</v>
      </c>
      <c r="I664" s="94">
        <v>2023</v>
      </c>
      <c r="J664" s="31">
        <v>9</v>
      </c>
      <c r="K664" s="42">
        <v>45589</v>
      </c>
      <c r="L664" s="80"/>
      <c r="M664" s="117">
        <v>8.4199999999999997E-2</v>
      </c>
      <c r="N664" s="117">
        <v>8.4724608836907106E-2</v>
      </c>
      <c r="O664" s="117">
        <f t="shared" si="294"/>
        <v>5.2460883690710891E-4</v>
      </c>
      <c r="P664" s="117">
        <f t="shared" si="295"/>
        <v>0</v>
      </c>
      <c r="Q664" s="125">
        <v>1</v>
      </c>
      <c r="R664" s="117">
        <f t="shared" si="280"/>
        <v>8.4199999999999997E-2</v>
      </c>
      <c r="S664" s="85">
        <v>721257</v>
      </c>
      <c r="T664" s="85">
        <f t="shared" si="289"/>
        <v>9840797</v>
      </c>
      <c r="U664" s="161">
        <v>6700</v>
      </c>
      <c r="V664" s="161">
        <f t="shared" si="281"/>
        <v>1537.4309315910332</v>
      </c>
      <c r="W664" s="33" t="s">
        <v>33</v>
      </c>
      <c r="X664" s="33"/>
      <c r="Y664" s="88">
        <v>0.66</v>
      </c>
      <c r="Z664" s="88" t="s">
        <v>235</v>
      </c>
      <c r="AA664" s="139"/>
      <c r="AB664" s="208"/>
      <c r="AC664" s="111">
        <f t="shared" si="296"/>
        <v>61108.217195881109</v>
      </c>
      <c r="AD664" s="33"/>
      <c r="AE664" s="85">
        <f t="shared" si="297"/>
        <v>476.02962000000002</v>
      </c>
      <c r="AF664" s="103"/>
    </row>
    <row r="665" spans="2:32" s="60" customFormat="1" hidden="1">
      <c r="B665" s="17" t="s">
        <v>23</v>
      </c>
      <c r="C665" s="33" t="str">
        <f>VLOOKUP(B665,[2]Sheet1!$A:$B,2,0)</f>
        <v>MODI</v>
      </c>
      <c r="D665" s="90" t="s">
        <v>242</v>
      </c>
      <c r="E665" s="33" t="s">
        <v>243</v>
      </c>
      <c r="F665" s="33" t="s">
        <v>141</v>
      </c>
      <c r="G665" s="17" t="s">
        <v>23</v>
      </c>
      <c r="H665" s="33" t="s">
        <v>33</v>
      </c>
      <c r="I665" s="94">
        <v>2023</v>
      </c>
      <c r="J665" s="31">
        <v>8</v>
      </c>
      <c r="K665" s="42">
        <v>45589</v>
      </c>
      <c r="L665" s="80"/>
      <c r="M665" s="117">
        <v>8.4199999999999997E-2</v>
      </c>
      <c r="N665" s="117">
        <v>8.4724608836907106E-2</v>
      </c>
      <c r="O665" s="117">
        <f t="shared" si="294"/>
        <v>5.2460883690710891E-4</v>
      </c>
      <c r="P665" s="117">
        <f t="shared" si="295"/>
        <v>0</v>
      </c>
      <c r="Q665" s="125">
        <v>1</v>
      </c>
      <c r="R665" s="117">
        <f t="shared" si="280"/>
        <v>8.4199999999999997E-2</v>
      </c>
      <c r="S665" s="85">
        <v>220300</v>
      </c>
      <c r="T665" s="85">
        <f t="shared" si="289"/>
        <v>9119540</v>
      </c>
      <c r="U665" s="161">
        <v>6700</v>
      </c>
      <c r="V665" s="161">
        <f t="shared" si="281"/>
        <v>1915.8087274721438</v>
      </c>
      <c r="W665" s="33" t="s">
        <v>33</v>
      </c>
      <c r="X665" s="33"/>
      <c r="Y665" s="88">
        <v>0.66</v>
      </c>
      <c r="Z665" s="88" t="s">
        <v>235</v>
      </c>
      <c r="AA665" s="139"/>
      <c r="AB665" s="208"/>
      <c r="AC665" s="111">
        <f t="shared" si="296"/>
        <v>18664.831326770636</v>
      </c>
      <c r="AD665" s="33"/>
      <c r="AE665" s="85">
        <f t="shared" si="297"/>
        <v>145.398</v>
      </c>
      <c r="AF665" s="103"/>
    </row>
    <row r="666" spans="2:32" s="60" customFormat="1" hidden="1">
      <c r="B666" s="17" t="s">
        <v>23</v>
      </c>
      <c r="C666" s="33" t="str">
        <f>VLOOKUP(B666,[2]Sheet1!$A:$B,2,0)</f>
        <v>MODI</v>
      </c>
      <c r="D666" s="90" t="s">
        <v>242</v>
      </c>
      <c r="E666" s="33" t="s">
        <v>243</v>
      </c>
      <c r="F666" s="33" t="s">
        <v>141</v>
      </c>
      <c r="G666" s="17" t="s">
        <v>23</v>
      </c>
      <c r="H666" s="33" t="s">
        <v>33</v>
      </c>
      <c r="I666" s="94">
        <v>2023</v>
      </c>
      <c r="J666" s="31">
        <v>7</v>
      </c>
      <c r="K666" s="42">
        <v>45589</v>
      </c>
      <c r="L666" s="80"/>
      <c r="M666" s="117">
        <v>8.4199999999999997E-2</v>
      </c>
      <c r="N666" s="117">
        <v>8.4724608836907106E-2</v>
      </c>
      <c r="O666" s="117">
        <f t="shared" si="294"/>
        <v>5.2460883690710891E-4</v>
      </c>
      <c r="P666" s="117">
        <f t="shared" si="295"/>
        <v>0</v>
      </c>
      <c r="Q666" s="125">
        <v>1</v>
      </c>
      <c r="R666" s="117">
        <f t="shared" si="280"/>
        <v>8.4199999999999997E-2</v>
      </c>
      <c r="S666" s="85">
        <v>619500</v>
      </c>
      <c r="T666" s="85">
        <f t="shared" si="289"/>
        <v>8899240</v>
      </c>
      <c r="U666" s="161">
        <v>6700</v>
      </c>
      <c r="V666" s="161">
        <f t="shared" si="281"/>
        <v>2031.3800542427798</v>
      </c>
      <c r="W666" s="33" t="s">
        <v>33</v>
      </c>
      <c r="X666" s="33"/>
      <c r="Y666" s="88">
        <v>0.66</v>
      </c>
      <c r="Z666" s="88" t="s">
        <v>235</v>
      </c>
      <c r="AA666" s="139"/>
      <c r="AB666" s="208"/>
      <c r="AC666" s="111">
        <f t="shared" si="296"/>
        <v>52486.895174463949</v>
      </c>
      <c r="AD666" s="33"/>
      <c r="AE666" s="85">
        <f t="shared" si="297"/>
        <v>408.87</v>
      </c>
      <c r="AF666" s="103"/>
    </row>
    <row r="667" spans="2:32" s="60" customFormat="1" hidden="1">
      <c r="B667" s="17" t="s">
        <v>23</v>
      </c>
      <c r="C667" s="33" t="str">
        <f>VLOOKUP(B667,[2]Sheet1!$A:$B,2,0)</f>
        <v>MODI</v>
      </c>
      <c r="D667" s="90" t="s">
        <v>242</v>
      </c>
      <c r="E667" s="33" t="s">
        <v>243</v>
      </c>
      <c r="F667" s="33" t="s">
        <v>141</v>
      </c>
      <c r="G667" s="17" t="s">
        <v>23</v>
      </c>
      <c r="H667" s="33" t="s">
        <v>33</v>
      </c>
      <c r="I667" s="94">
        <v>2023</v>
      </c>
      <c r="J667" s="31">
        <v>6</v>
      </c>
      <c r="K667" s="42">
        <v>45589</v>
      </c>
      <c r="L667" s="80"/>
      <c r="M667" s="117">
        <v>8.4199999999999997E-2</v>
      </c>
      <c r="N667" s="117">
        <v>8.4724608836907106E-2</v>
      </c>
      <c r="O667" s="117">
        <f t="shared" si="294"/>
        <v>5.2460883690710891E-4</v>
      </c>
      <c r="P667" s="117">
        <f t="shared" si="295"/>
        <v>0</v>
      </c>
      <c r="Q667" s="125">
        <v>1</v>
      </c>
      <c r="R667" s="117">
        <f t="shared" si="280"/>
        <v>8.4199999999999997E-2</v>
      </c>
      <c r="S667" s="85">
        <v>338900</v>
      </c>
      <c r="T667" s="85">
        <f t="shared" si="289"/>
        <v>8279740</v>
      </c>
      <c r="U667" s="161">
        <v>6700</v>
      </c>
      <c r="V667" s="161">
        <f t="shared" si="281"/>
        <v>2356.3752287067337</v>
      </c>
      <c r="W667" s="33" t="s">
        <v>33</v>
      </c>
      <c r="X667" s="33"/>
      <c r="Y667" s="88">
        <v>0.66</v>
      </c>
      <c r="Z667" s="88" t="s">
        <v>235</v>
      </c>
      <c r="AA667" s="139"/>
      <c r="AB667" s="208"/>
      <c r="AC667" s="111">
        <f t="shared" si="296"/>
        <v>28713.16993482782</v>
      </c>
      <c r="AD667" s="33"/>
      <c r="AE667" s="85">
        <f t="shared" si="297"/>
        <v>223.67400000000001</v>
      </c>
      <c r="AF667" s="103"/>
    </row>
    <row r="668" spans="2:32" s="60" customFormat="1" hidden="1">
      <c r="B668" s="17" t="s">
        <v>23</v>
      </c>
      <c r="C668" s="33" t="str">
        <f>VLOOKUP(B668,[2]Sheet1!$A:$B,2,0)</f>
        <v>MODI</v>
      </c>
      <c r="D668" s="90" t="s">
        <v>242</v>
      </c>
      <c r="E668" s="33" t="s">
        <v>243</v>
      </c>
      <c r="F668" s="33" t="s">
        <v>141</v>
      </c>
      <c r="G668" s="17" t="s">
        <v>23</v>
      </c>
      <c r="H668" s="33" t="s">
        <v>33</v>
      </c>
      <c r="I668" s="94">
        <v>2023</v>
      </c>
      <c r="J668" s="31">
        <v>5</v>
      </c>
      <c r="K668" s="42">
        <v>45589</v>
      </c>
      <c r="L668" s="80"/>
      <c r="M668" s="117">
        <v>8.4199999999999997E-2</v>
      </c>
      <c r="N668" s="117">
        <v>8.4724608836907106E-2</v>
      </c>
      <c r="O668" s="117">
        <f t="shared" si="294"/>
        <v>5.2460883690710891E-4</v>
      </c>
      <c r="P668" s="117">
        <f t="shared" si="295"/>
        <v>0</v>
      </c>
      <c r="Q668" s="125">
        <v>1</v>
      </c>
      <c r="R668" s="117">
        <f t="shared" si="280"/>
        <v>8.4199999999999997E-2</v>
      </c>
      <c r="S668" s="85">
        <v>416000</v>
      </c>
      <c r="T668" s="85">
        <f t="shared" si="289"/>
        <v>7940840</v>
      </c>
      <c r="U668" s="161">
        <v>6700</v>
      </c>
      <c r="V668" s="161">
        <f t="shared" si="281"/>
        <v>2534.1651635345534</v>
      </c>
      <c r="W668" s="33" t="s">
        <v>33</v>
      </c>
      <c r="X668" s="33"/>
      <c r="Y668" s="88">
        <v>0.66</v>
      </c>
      <c r="Z668" s="88" t="s">
        <v>235</v>
      </c>
      <c r="AA668" s="139"/>
      <c r="AB668" s="208"/>
      <c r="AC668" s="111">
        <f t="shared" si="296"/>
        <v>35245.43727615336</v>
      </c>
      <c r="AD668" s="33"/>
      <c r="AE668" s="85">
        <f t="shared" si="297"/>
        <v>274.56</v>
      </c>
      <c r="AF668" s="103"/>
    </row>
    <row r="669" spans="2:32" s="60" customFormat="1" hidden="1">
      <c r="B669" s="17" t="s">
        <v>23</v>
      </c>
      <c r="C669" s="33" t="str">
        <f>VLOOKUP(B669,[2]Sheet1!$A:$B,2,0)</f>
        <v>MODI</v>
      </c>
      <c r="D669" s="90" t="s">
        <v>242</v>
      </c>
      <c r="E669" s="33" t="s">
        <v>243</v>
      </c>
      <c r="F669" s="33" t="s">
        <v>141</v>
      </c>
      <c r="G669" s="17" t="s">
        <v>23</v>
      </c>
      <c r="H669" s="33" t="s">
        <v>33</v>
      </c>
      <c r="I669" s="94">
        <v>2023</v>
      </c>
      <c r="J669" s="31">
        <v>4</v>
      </c>
      <c r="K669" s="42">
        <v>45589</v>
      </c>
      <c r="L669" s="80"/>
      <c r="M669" s="117">
        <v>8.4199999999999997E-2</v>
      </c>
      <c r="N669" s="117">
        <v>8.4724608836907106E-2</v>
      </c>
      <c r="O669" s="117">
        <f t="shared" si="294"/>
        <v>5.2460883690710891E-4</v>
      </c>
      <c r="P669" s="117">
        <f t="shared" si="295"/>
        <v>0</v>
      </c>
      <c r="Q669" s="125">
        <v>1</v>
      </c>
      <c r="R669" s="117">
        <f t="shared" si="280"/>
        <v>8.4199999999999997E-2</v>
      </c>
      <c r="S669" s="85">
        <v>376300</v>
      </c>
      <c r="T669" s="85">
        <f t="shared" si="289"/>
        <v>7524840</v>
      </c>
      <c r="U669" s="161">
        <v>6700</v>
      </c>
      <c r="V669" s="161">
        <f t="shared" si="281"/>
        <v>2752.4024396879104</v>
      </c>
      <c r="W669" s="33" t="s">
        <v>33</v>
      </c>
      <c r="X669" s="33"/>
      <c r="Y669" s="88">
        <v>0.66</v>
      </c>
      <c r="Z669" s="88" t="s">
        <v>235</v>
      </c>
      <c r="AA669" s="139"/>
      <c r="AB669" s="208"/>
      <c r="AC669" s="111">
        <f t="shared" si="296"/>
        <v>31881.870305328142</v>
      </c>
      <c r="AD669" s="33"/>
      <c r="AE669" s="85">
        <f t="shared" si="297"/>
        <v>248.358</v>
      </c>
      <c r="AF669" s="103"/>
    </row>
    <row r="670" spans="2:32" s="60" customFormat="1" hidden="1">
      <c r="B670" s="17" t="s">
        <v>23</v>
      </c>
      <c r="C670" s="33" t="str">
        <f>VLOOKUP(B670,[2]Sheet1!$A:$B,2,0)</f>
        <v>MODI</v>
      </c>
      <c r="D670" s="90" t="s">
        <v>242</v>
      </c>
      <c r="E670" s="33" t="s">
        <v>243</v>
      </c>
      <c r="F670" s="33" t="s">
        <v>141</v>
      </c>
      <c r="G670" s="17" t="s">
        <v>23</v>
      </c>
      <c r="H670" s="33" t="s">
        <v>33</v>
      </c>
      <c r="I670" s="94">
        <v>2023</v>
      </c>
      <c r="J670" s="31">
        <v>3</v>
      </c>
      <c r="K670" s="42">
        <v>45589</v>
      </c>
      <c r="L670" s="80"/>
      <c r="M670" s="117">
        <v>8.4199999999999997E-2</v>
      </c>
      <c r="N670" s="117">
        <v>8.4724608836907106E-2</v>
      </c>
      <c r="O670" s="117">
        <f t="shared" si="294"/>
        <v>5.2460883690710891E-4</v>
      </c>
      <c r="P670" s="117">
        <f t="shared" si="295"/>
        <v>0</v>
      </c>
      <c r="Q670" s="125">
        <v>1</v>
      </c>
      <c r="R670" s="117">
        <f t="shared" si="280"/>
        <v>8.4199999999999997E-2</v>
      </c>
      <c r="S670" s="85">
        <v>570800</v>
      </c>
      <c r="T670" s="85">
        <f t="shared" si="289"/>
        <v>7148540</v>
      </c>
      <c r="U670" s="161">
        <v>6700</v>
      </c>
      <c r="V670" s="161">
        <f t="shared" si="281"/>
        <v>2949.8127450160555</v>
      </c>
      <c r="W670" s="33" t="s">
        <v>33</v>
      </c>
      <c r="X670" s="33"/>
      <c r="Y670" s="88">
        <v>0.66</v>
      </c>
      <c r="Z670" s="88" t="s">
        <v>235</v>
      </c>
      <c r="AA670" s="139"/>
      <c r="AB670" s="208"/>
      <c r="AC670" s="111">
        <f t="shared" si="296"/>
        <v>48360.806724106573</v>
      </c>
      <c r="AD670" s="33"/>
      <c r="AE670" s="85">
        <f t="shared" si="297"/>
        <v>376.72800000000001</v>
      </c>
      <c r="AF670" s="103"/>
    </row>
    <row r="671" spans="2:32" s="60" customFormat="1" hidden="1">
      <c r="B671" s="17" t="s">
        <v>23</v>
      </c>
      <c r="C671" s="33" t="str">
        <f>VLOOKUP(B671,[2]Sheet1!$A:$B,2,0)</f>
        <v>MODI</v>
      </c>
      <c r="D671" s="90" t="s">
        <v>242</v>
      </c>
      <c r="E671" s="33" t="s">
        <v>243</v>
      </c>
      <c r="F671" s="33" t="s">
        <v>141</v>
      </c>
      <c r="G671" s="17" t="s">
        <v>23</v>
      </c>
      <c r="H671" s="33" t="s">
        <v>33</v>
      </c>
      <c r="I671" s="94">
        <v>2023</v>
      </c>
      <c r="J671" s="31">
        <v>2</v>
      </c>
      <c r="K671" s="42">
        <v>45589</v>
      </c>
      <c r="L671" s="80"/>
      <c r="M671" s="117">
        <v>8.4199999999999997E-2</v>
      </c>
      <c r="N671" s="117">
        <v>8.4724608836907106E-2</v>
      </c>
      <c r="O671" s="117">
        <f t="shared" si="294"/>
        <v>5.2460883690710891E-4</v>
      </c>
      <c r="P671" s="117">
        <f t="shared" si="295"/>
        <v>0</v>
      </c>
      <c r="Q671" s="125">
        <v>1</v>
      </c>
      <c r="R671" s="117">
        <f t="shared" si="280"/>
        <v>8.4199999999999997E-2</v>
      </c>
      <c r="S671" s="85">
        <v>381100</v>
      </c>
      <c r="T671" s="85">
        <f t="shared" si="289"/>
        <v>6577740</v>
      </c>
      <c r="U671" s="161">
        <v>6700</v>
      </c>
      <c r="V671" s="161">
        <f t="shared" si="281"/>
        <v>3249.2594691226336</v>
      </c>
      <c r="W671" s="33" t="s">
        <v>33</v>
      </c>
      <c r="X671" s="33"/>
      <c r="Y671" s="88">
        <v>0.66</v>
      </c>
      <c r="Z671" s="88" t="s">
        <v>235</v>
      </c>
      <c r="AA671" s="139"/>
      <c r="AB671" s="208"/>
      <c r="AC671" s="111">
        <f t="shared" si="296"/>
        <v>32288.5484277453</v>
      </c>
      <c r="AD671" s="33"/>
      <c r="AE671" s="85">
        <f t="shared" si="297"/>
        <v>251.52600000000001</v>
      </c>
      <c r="AF671" s="103"/>
    </row>
    <row r="672" spans="2:32" s="60" customFormat="1" hidden="1">
      <c r="B672" s="17" t="s">
        <v>23</v>
      </c>
      <c r="C672" s="33" t="str">
        <f>VLOOKUP(B672,[2]Sheet1!$A:$B,2,0)</f>
        <v>MODI</v>
      </c>
      <c r="D672" s="90" t="s">
        <v>242</v>
      </c>
      <c r="E672" s="33" t="s">
        <v>243</v>
      </c>
      <c r="F672" s="33" t="s">
        <v>141</v>
      </c>
      <c r="G672" s="17" t="s">
        <v>23</v>
      </c>
      <c r="H672" s="33" t="s">
        <v>33</v>
      </c>
      <c r="I672" s="94">
        <v>2023</v>
      </c>
      <c r="J672" s="31">
        <v>1</v>
      </c>
      <c r="K672" s="42">
        <v>45589</v>
      </c>
      <c r="L672" s="80"/>
      <c r="M672" s="117">
        <v>8.4199999999999997E-2</v>
      </c>
      <c r="N672" s="117">
        <v>8.4724608836907106E-2</v>
      </c>
      <c r="O672" s="117">
        <f t="shared" si="294"/>
        <v>5.2460883690710891E-4</v>
      </c>
      <c r="P672" s="117">
        <f t="shared" si="295"/>
        <v>0</v>
      </c>
      <c r="Q672" s="125">
        <v>1</v>
      </c>
      <c r="R672" s="117">
        <f t="shared" ref="R672:R674" si="298">Q672*M672</f>
        <v>8.4199999999999997E-2</v>
      </c>
      <c r="S672" s="85">
        <v>2779170</v>
      </c>
      <c r="T672" s="85">
        <f t="shared" si="289"/>
        <v>6196640</v>
      </c>
      <c r="U672" s="161">
        <v>6700</v>
      </c>
      <c r="V672" s="161">
        <f t="shared" si="281"/>
        <v>3449.1878968679325</v>
      </c>
      <c r="W672" s="33" t="s">
        <v>33</v>
      </c>
      <c r="X672" s="33"/>
      <c r="Y672" s="88">
        <v>0.66</v>
      </c>
      <c r="Z672" s="88" t="s">
        <v>235</v>
      </c>
      <c r="AA672" s="139"/>
      <c r="AB672" s="208"/>
      <c r="AC672" s="111">
        <f t="shared" si="296"/>
        <v>235464.09114126713</v>
      </c>
      <c r="AD672" s="33"/>
      <c r="AE672" s="85">
        <f t="shared" si="297"/>
        <v>1834.2522000000001</v>
      </c>
      <c r="AF672" s="103"/>
    </row>
    <row r="673" spans="2:32" s="60" customFormat="1" hidden="1">
      <c r="B673" s="17" t="s">
        <v>23</v>
      </c>
      <c r="C673" s="33" t="str">
        <f>VLOOKUP(B673,[2]Sheet1!$A:$B,2,0)</f>
        <v>MODI</v>
      </c>
      <c r="D673" s="90" t="s">
        <v>242</v>
      </c>
      <c r="E673" s="33" t="s">
        <v>243</v>
      </c>
      <c r="F673" s="33" t="s">
        <v>141</v>
      </c>
      <c r="G673" s="17" t="s">
        <v>23</v>
      </c>
      <c r="H673" s="33" t="s">
        <v>33</v>
      </c>
      <c r="I673" s="95">
        <v>2022</v>
      </c>
      <c r="J673" s="31">
        <v>12</v>
      </c>
      <c r="K673" s="42">
        <v>45589</v>
      </c>
      <c r="L673" s="80"/>
      <c r="M673" s="117">
        <v>8.4199999999999997E-2</v>
      </c>
      <c r="N673" s="117">
        <v>8.4724608836907106E-2</v>
      </c>
      <c r="O673" s="117">
        <f t="shared" si="294"/>
        <v>5.2460883690710891E-4</v>
      </c>
      <c r="P673" s="117">
        <f t="shared" si="295"/>
        <v>0</v>
      </c>
      <c r="Q673" s="125">
        <v>1</v>
      </c>
      <c r="R673" s="117">
        <f t="shared" si="298"/>
        <v>8.4199999999999997E-2</v>
      </c>
      <c r="S673" s="85">
        <v>1993470</v>
      </c>
      <c r="T673" s="85">
        <f t="shared" si="289"/>
        <v>3417470</v>
      </c>
      <c r="U673" s="161">
        <v>6700</v>
      </c>
      <c r="V673" s="161">
        <f t="shared" si="281"/>
        <v>4907.1650381350628</v>
      </c>
      <c r="W673" s="33" t="s">
        <v>33</v>
      </c>
      <c r="X673" s="33"/>
      <c r="Y673" s="88">
        <v>0.66</v>
      </c>
      <c r="Z673" s="88" t="s">
        <v>235</v>
      </c>
      <c r="AA673" s="139"/>
      <c r="AB673" s="208"/>
      <c r="AC673" s="111">
        <f t="shared" si="296"/>
        <v>168895.96597810922</v>
      </c>
      <c r="AD673" s="33"/>
      <c r="AE673" s="85">
        <f t="shared" si="297"/>
        <v>1315.6902</v>
      </c>
      <c r="AF673" s="103"/>
    </row>
    <row r="674" spans="2:32" s="60" customFormat="1" hidden="1">
      <c r="B674" s="17" t="s">
        <v>23</v>
      </c>
      <c r="C674" s="33" t="str">
        <f>VLOOKUP(B674,[2]Sheet1!$A:$B,2,0)</f>
        <v>MODI</v>
      </c>
      <c r="D674" s="90" t="s">
        <v>242</v>
      </c>
      <c r="E674" s="33" t="s">
        <v>243</v>
      </c>
      <c r="F674" s="33" t="s">
        <v>141</v>
      </c>
      <c r="G674" s="17" t="s">
        <v>23</v>
      </c>
      <c r="H674" s="33" t="s">
        <v>33</v>
      </c>
      <c r="I674" s="95">
        <v>2022</v>
      </c>
      <c r="J674" s="31">
        <v>11</v>
      </c>
      <c r="K674" s="42">
        <v>45589</v>
      </c>
      <c r="L674" s="80"/>
      <c r="M674" s="117">
        <v>8.4199999999999997E-2</v>
      </c>
      <c r="N674" s="117">
        <v>8.4724608836907106E-2</v>
      </c>
      <c r="O674" s="117">
        <f t="shared" si="294"/>
        <v>5.2460883690710891E-4</v>
      </c>
      <c r="P674" s="117">
        <f t="shared" si="295"/>
        <v>0</v>
      </c>
      <c r="Q674" s="125">
        <v>1</v>
      </c>
      <c r="R674" s="117">
        <f t="shared" si="298"/>
        <v>8.4199999999999997E-2</v>
      </c>
      <c r="S674" s="104">
        <v>1424000</v>
      </c>
      <c r="T674" s="104">
        <v>1424000</v>
      </c>
      <c r="U674" s="161">
        <v>6700</v>
      </c>
      <c r="V674" s="161">
        <f t="shared" si="281"/>
        <v>5952.9570162442769</v>
      </c>
      <c r="W674" s="33" t="s">
        <v>33</v>
      </c>
      <c r="X674" s="33"/>
      <c r="Y674" s="88">
        <v>0.66</v>
      </c>
      <c r="Z674" s="88" t="s">
        <v>235</v>
      </c>
      <c r="AA674" s="139"/>
      <c r="AB674" s="208"/>
      <c r="AC674" s="111">
        <f t="shared" si="296"/>
        <v>120647.84298375572</v>
      </c>
      <c r="AD674" s="33"/>
      <c r="AE674" s="85">
        <f t="shared" si="297"/>
        <v>939.84</v>
      </c>
      <c r="AF674" s="103"/>
    </row>
    <row r="675" spans="2:32" hidden="1">
      <c r="AB675" s="8">
        <f>SUM(AB9:AB674)</f>
        <v>124.27999999999979</v>
      </c>
    </row>
  </sheetData>
  <sheetProtection selectLockedCells="1"/>
  <protectedRanges>
    <protectedRange sqref="G207 B207 B675 B4:B205 G4:G205" name="Range1"/>
    <protectedRange sqref="B1" name="Range1_10"/>
    <protectedRange sqref="K260:K306 K466:K492 K505 K519 K232:K233 K4:K211" name="Range1_4"/>
    <protectedRange sqref="D614:D615" name="Range1_2"/>
    <protectedRange sqref="U614:U615" name="Range1_6"/>
    <protectedRange sqref="G206 B206" name="Range1_7"/>
    <protectedRange sqref="G237:G254 B237:B254 B261:B279 G261:G279 G481:G487 B481:B487 G448:G475 G425:G442 B425:B442 B402:B419 G402:G419 G379:G396 B379:B396 B356:B373 G356:G373 G331:G350 B331:B350 B285:B302 B308:B325 G285:G302 G308:G325 G590:G596 G600:G614 B590:B596 B600:B614 B616:B622 G616:G622 G626:G648 G652:G674 B626:B648 B652:B674 B448:B475" name="Range1_1"/>
    <protectedRange sqref="K212:K231 K576:K674 K494 K307:K465 K234:K259" name="Range1_4_1"/>
    <protectedRange sqref="B555:B563 F555:F563 F548:F553 B548:B553 F565:F570 F574:F575 B565:B570 B574:B575 B503:B507 B509:B544" name="Range1_8"/>
    <protectedRange sqref="B495:B502" name="Range1_9"/>
    <protectedRange sqref="G509:G516" name="Range1_11"/>
    <protectedRange sqref="G523:G530" name="Range1_12"/>
    <protectedRange sqref="G537:G544" name="Range1_13"/>
    <protectedRange sqref="B208:B212" name="Range1_3"/>
    <protectedRange sqref="B280:B284" name="Range1_14"/>
    <protectedRange sqref="B476:B480" name="Range1_15"/>
    <protectedRange sqref="B489:B493" name="Range1_16"/>
    <protectedRange sqref="B545:B547" name="Range1_17"/>
    <protectedRange sqref="AF4 AF16 AF28" name="Range1_5"/>
  </protectedRanges>
  <autoFilter ref="A3:AF675" xr:uid="{00000000-0001-0000-0000-000000000000}">
    <filterColumn colId="1">
      <filters>
        <filter val="X3 Core"/>
        <filter val="X3 Pro"/>
      </filters>
    </filterColumn>
  </autoFilter>
  <phoneticPr fontId="18" type="noConversion"/>
  <pageMargins left="0.7" right="0.7" top="0.75" bottom="0.75" header="0.3" footer="0.3"/>
  <pageSetup paperSize="9" fitToWidth="0" fitToHeight="0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0000000}">
          <x14:formula1>
            <xm:f>Sheet1!$A$2:$A$44</xm:f>
          </x14:formula1>
          <xm:sqref>B4:B205 G4:G205 G207 B207:B674</xm:sqref>
        </x14:dataValidation>
        <x14:dataValidation type="list" allowBlank="1" showInputMessage="1" showErrorMessage="1" xr:uid="{00000000-0002-0000-0000-000001000000}">
          <x14:formula1>
            <xm:f>Sheet1!$C$3:$C$8</xm:f>
          </x14:formula1>
          <xm:sqref>H675:H1048576 H1:H205 H207</xm:sqref>
        </x14:dataValidation>
        <x14:dataValidation type="list" allowBlank="1" showInputMessage="1" showErrorMessage="1" xr:uid="{00000000-0002-0000-0000-000002000000}">
          <x14:formula1>
            <xm:f>Sheet1!$I$3:$I$14</xm:f>
          </x14:formula1>
          <xm:sqref>I571:I594 I597:I620 I623:I646 I649:I672 I4:I568</xm:sqref>
        </x14:dataValidation>
        <x14:dataValidation type="list" allowBlank="1" showInputMessage="1" showErrorMessage="1" xr:uid="{3998CEE6-D61B-4C8F-9DFB-BB2F4B36CC3E}">
          <x14:formula1>
            <xm:f>Sheet1!$H$3:$H$6</xm:f>
          </x14:formula1>
          <xm:sqref>AA39:AA674</xm:sqref>
        </x14:dataValidation>
        <x14:dataValidation type="list" allowBlank="1" showInputMessage="1" showErrorMessage="1" xr:uid="{9ABD3259-9FB2-4B9E-859C-9F0D3BD12CE6}">
          <x14:formula1>
            <xm:f>Sheet1!$J$3:$J$14</xm:f>
          </x14:formula1>
          <xm:sqref>J4:J674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E5EAF-1FCC-4E90-B30C-B28A8DCED226}">
  <dimension ref="A1:D14"/>
  <sheetViews>
    <sheetView tabSelected="1" workbookViewId="0">
      <selection activeCell="B13" sqref="B13"/>
    </sheetView>
  </sheetViews>
  <sheetFormatPr defaultRowHeight="14.5"/>
  <cols>
    <col min="1" max="1" width="17.08984375" bestFit="1" customWidth="1"/>
    <col min="2" max="2" width="21.36328125" bestFit="1" customWidth="1"/>
    <col min="3" max="3" width="25.90625" bestFit="1" customWidth="1"/>
    <col min="4" max="4" width="17.1796875" bestFit="1" customWidth="1"/>
  </cols>
  <sheetData>
    <row r="1" spans="1:4">
      <c r="A1" s="152" t="s">
        <v>10</v>
      </c>
      <c r="B1" s="212">
        <v>2025</v>
      </c>
    </row>
    <row r="2" spans="1:4">
      <c r="A2" s="152" t="s">
        <v>11</v>
      </c>
      <c r="B2" s="212">
        <v>2</v>
      </c>
    </row>
    <row r="4" spans="1:4">
      <c r="A4" s="152" t="s">
        <v>324</v>
      </c>
      <c r="B4" t="s">
        <v>244</v>
      </c>
      <c r="C4" t="s">
        <v>245</v>
      </c>
      <c r="D4" t="s">
        <v>246</v>
      </c>
    </row>
    <row r="5" spans="1:4">
      <c r="A5" s="212" t="s">
        <v>48</v>
      </c>
      <c r="B5" s="215">
        <v>740000</v>
      </c>
      <c r="C5" s="213">
        <v>147952.31625000003</v>
      </c>
      <c r="D5" s="213">
        <v>19600.000000000004</v>
      </c>
    </row>
    <row r="6" spans="1:4">
      <c r="A6" s="212" t="s">
        <v>47</v>
      </c>
      <c r="B6" s="216">
        <v>28000</v>
      </c>
      <c r="C6" s="213">
        <v>24970.312000000002</v>
      </c>
      <c r="D6" s="213">
        <v>99248.4</v>
      </c>
    </row>
    <row r="7" spans="1:4">
      <c r="A7" s="212" t="s">
        <v>85</v>
      </c>
      <c r="B7" s="215">
        <v>468350</v>
      </c>
      <c r="C7" s="213">
        <v>169367.45629999999</v>
      </c>
      <c r="D7" s="213">
        <v>338712.13050000003</v>
      </c>
    </row>
    <row r="8" spans="1:4">
      <c r="A8" s="212" t="s">
        <v>86</v>
      </c>
      <c r="B8" s="216">
        <v>381950</v>
      </c>
      <c r="C8" s="213">
        <v>312928.19239999994</v>
      </c>
      <c r="D8" s="213">
        <v>29040.010000000002</v>
      </c>
    </row>
    <row r="9" spans="1:4">
      <c r="A9" s="212" t="s">
        <v>79</v>
      </c>
      <c r="B9" s="216">
        <v>1876601</v>
      </c>
      <c r="C9" s="213">
        <v>134893.31580000021</v>
      </c>
      <c r="D9" s="213">
        <v>475920.00000000006</v>
      </c>
    </row>
    <row r="10" spans="1:4">
      <c r="A10" s="212" t="s">
        <v>93</v>
      </c>
      <c r="B10" s="215">
        <v>61500</v>
      </c>
      <c r="C10" s="213">
        <v>15681.119999999999</v>
      </c>
      <c r="D10" s="213">
        <v>0</v>
      </c>
    </row>
    <row r="11" spans="1:4">
      <c r="A11" s="212" t="s">
        <v>32</v>
      </c>
      <c r="B11" s="216">
        <v>212000</v>
      </c>
      <c r="C11" s="213">
        <v>168759.296</v>
      </c>
      <c r="D11" s="213">
        <v>633408.75</v>
      </c>
    </row>
    <row r="12" spans="1:4">
      <c r="A12" s="212" t="s">
        <v>38</v>
      </c>
      <c r="B12" s="216">
        <v>28000</v>
      </c>
      <c r="C12" s="213">
        <v>28000</v>
      </c>
      <c r="D12" s="213">
        <v>0</v>
      </c>
    </row>
    <row r="13" spans="1:4">
      <c r="A13" s="212" t="s">
        <v>2</v>
      </c>
      <c r="B13" s="215">
        <v>2587160</v>
      </c>
      <c r="C13" s="213">
        <v>26500</v>
      </c>
      <c r="D13" s="213">
        <v>179265.29438347908</v>
      </c>
    </row>
    <row r="14" spans="1:4">
      <c r="A14" s="212" t="s">
        <v>110</v>
      </c>
      <c r="B14" s="213">
        <v>6383561</v>
      </c>
      <c r="C14" s="213">
        <v>1029052.0087500002</v>
      </c>
      <c r="D14" s="213">
        <v>1775194.5848834792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06"/>
  <sheetViews>
    <sheetView zoomScale="120" zoomScaleNormal="120" workbookViewId="0">
      <pane xSplit="5" ySplit="5" topLeftCell="R27" activePane="bottomRight" state="frozen"/>
      <selection pane="topRight"/>
      <selection pane="bottomLeft"/>
      <selection pane="bottomRight" activeCell="S44" sqref="S44"/>
    </sheetView>
  </sheetViews>
  <sheetFormatPr defaultColWidth="8.6328125" defaultRowHeight="14.5" outlineLevelCol="1"/>
  <cols>
    <col min="1" max="1" width="3.90625" style="6" customWidth="1"/>
    <col min="2" max="2" width="19.6328125" style="6" customWidth="1"/>
    <col min="3" max="3" width="16.36328125" style="6" customWidth="1"/>
    <col min="4" max="4" width="31.90625" style="6" customWidth="1"/>
    <col min="5" max="6" width="16.36328125" style="6" customWidth="1"/>
    <col min="7" max="7" width="16.36328125" style="7" customWidth="1"/>
    <col min="8" max="9" width="16.36328125" style="8" customWidth="1"/>
    <col min="10" max="10" width="16.36328125" style="9" customWidth="1"/>
    <col min="11" max="11" width="13.36328125" style="7" customWidth="1"/>
    <col min="12" max="12" width="25.90625" style="10" customWidth="1"/>
    <col min="13" max="13" width="23.6328125" style="10" customWidth="1"/>
    <col min="14" max="14" width="18.6328125" style="10" customWidth="1"/>
    <col min="15" max="15" width="16.36328125" style="8" customWidth="1"/>
    <col min="16" max="16" width="16.36328125" style="6" customWidth="1"/>
    <col min="17" max="17" width="16.36328125" style="11" customWidth="1" outlineLevel="1"/>
    <col min="18" max="18" width="11.36328125" style="12" customWidth="1" outlineLevel="1"/>
    <col min="19" max="19" width="16.36328125" style="11" customWidth="1"/>
    <col min="20" max="20" width="18.36328125" style="6" customWidth="1"/>
    <col min="21" max="22" width="16.36328125" style="6" customWidth="1"/>
    <col min="23" max="23" width="44.90625" style="217" bestFit="1" customWidth="1"/>
    <col min="24" max="16384" width="8.6328125" style="6"/>
  </cols>
  <sheetData>
    <row r="1" spans="2:23" hidden="1"/>
    <row r="2" spans="2:23" ht="18.5" hidden="1">
      <c r="B2" s="13" t="s">
        <v>8</v>
      </c>
      <c r="C2" s="14" t="s">
        <v>19</v>
      </c>
      <c r="D2" s="14" t="s">
        <v>28</v>
      </c>
      <c r="E2" s="14" t="s">
        <v>35</v>
      </c>
      <c r="F2" s="14" t="s">
        <v>41</v>
      </c>
      <c r="G2" s="14"/>
    </row>
    <row r="3" spans="2:23" ht="18.5" hidden="1">
      <c r="B3" s="13" t="s">
        <v>1</v>
      </c>
      <c r="C3" s="14" t="s">
        <v>22</v>
      </c>
      <c r="D3" s="14" t="s">
        <v>31</v>
      </c>
      <c r="E3" s="14" t="s">
        <v>3</v>
      </c>
      <c r="F3" s="14" t="s">
        <v>43</v>
      </c>
      <c r="G3" s="14" t="s">
        <v>46</v>
      </c>
    </row>
    <row r="4" spans="2:23" hidden="1">
      <c r="J4" s="36"/>
      <c r="K4" s="37"/>
      <c r="L4" s="38"/>
      <c r="M4" s="38"/>
      <c r="N4" s="38"/>
    </row>
    <row r="5" spans="2:23" ht="21" customHeight="1">
      <c r="B5" s="15" t="s">
        <v>0</v>
      </c>
      <c r="C5" s="16" t="s">
        <v>13</v>
      </c>
      <c r="D5" s="15" t="s">
        <v>114</v>
      </c>
      <c r="E5" s="15" t="s">
        <v>115</v>
      </c>
      <c r="F5" s="15" t="s">
        <v>116</v>
      </c>
      <c r="G5" s="27" t="s">
        <v>10</v>
      </c>
      <c r="H5" s="28" t="s">
        <v>11</v>
      </c>
      <c r="I5" s="136" t="s">
        <v>7</v>
      </c>
      <c r="J5" s="39" t="s">
        <v>118</v>
      </c>
      <c r="K5" s="40" t="s">
        <v>248</v>
      </c>
      <c r="L5" s="41" t="s">
        <v>249</v>
      </c>
      <c r="M5" s="41" t="s">
        <v>250</v>
      </c>
      <c r="N5" s="41" t="s">
        <v>251</v>
      </c>
      <c r="O5" s="28" t="s">
        <v>8</v>
      </c>
      <c r="P5" s="15" t="s">
        <v>252</v>
      </c>
      <c r="Q5" s="46" t="s">
        <v>253</v>
      </c>
      <c r="R5" s="15" t="s">
        <v>254</v>
      </c>
      <c r="S5" s="46" t="s">
        <v>255</v>
      </c>
      <c r="T5" s="15" t="s">
        <v>256</v>
      </c>
      <c r="U5" s="15" t="s">
        <v>5</v>
      </c>
      <c r="V5" s="15" t="s">
        <v>6</v>
      </c>
      <c r="W5" s="218" t="s">
        <v>138</v>
      </c>
    </row>
    <row r="6" spans="2:23" s="4" customFormat="1" ht="26">
      <c r="B6" s="178" t="s">
        <v>32</v>
      </c>
      <c r="C6" s="178" t="str">
        <f>VLOOKUP(B6,[1]Sheet1!$A:$B,2,0)</f>
        <v>MODI</v>
      </c>
      <c r="D6" s="179" t="s">
        <v>139</v>
      </c>
      <c r="E6" s="180" t="s">
        <v>140</v>
      </c>
      <c r="F6" s="178" t="s">
        <v>141</v>
      </c>
      <c r="G6" s="181">
        <v>2025</v>
      </c>
      <c r="H6" s="182" t="s">
        <v>257</v>
      </c>
      <c r="I6" s="182" t="s">
        <v>40</v>
      </c>
      <c r="J6" s="183">
        <v>45715</v>
      </c>
      <c r="K6" s="184">
        <v>1</v>
      </c>
      <c r="L6" s="185">
        <v>676000</v>
      </c>
      <c r="M6" s="185">
        <f t="shared" ref="M6" si="0">L6*R6</f>
        <v>2704000</v>
      </c>
      <c r="N6" s="185">
        <v>2000000</v>
      </c>
      <c r="O6" s="178" t="s">
        <v>35</v>
      </c>
      <c r="P6" s="186">
        <v>45520</v>
      </c>
      <c r="Q6" s="187">
        <v>53000</v>
      </c>
      <c r="R6" s="188">
        <v>4</v>
      </c>
      <c r="S6" s="187">
        <f>R6*Q6</f>
        <v>212000</v>
      </c>
      <c r="T6" s="178" t="s">
        <v>258</v>
      </c>
      <c r="U6" s="178" t="s">
        <v>16</v>
      </c>
      <c r="V6" s="178" t="s">
        <v>26</v>
      </c>
      <c r="W6" s="219" t="s">
        <v>145</v>
      </c>
    </row>
    <row r="7" spans="2:23" s="4" customFormat="1" ht="26">
      <c r="B7" s="189" t="s">
        <v>38</v>
      </c>
      <c r="C7" s="178" t="str">
        <f>VLOOKUP(B7,[1]Sheet1!$A:$B,2,0)</f>
        <v>MODI</v>
      </c>
      <c r="D7" s="179" t="s">
        <v>148</v>
      </c>
      <c r="E7" s="180" t="s">
        <v>149</v>
      </c>
      <c r="F7" s="178" t="s">
        <v>141</v>
      </c>
      <c r="G7" s="181">
        <v>2025</v>
      </c>
      <c r="H7" s="182" t="s">
        <v>257</v>
      </c>
      <c r="I7" s="182" t="s">
        <v>40</v>
      </c>
      <c r="J7" s="183">
        <v>45715</v>
      </c>
      <c r="K7" s="190">
        <v>1</v>
      </c>
      <c r="L7" s="185">
        <v>780000</v>
      </c>
      <c r="M7" s="185">
        <f t="shared" ref="M7" si="1">L7*R7</f>
        <v>780000</v>
      </c>
      <c r="N7" s="185">
        <v>2000000</v>
      </c>
      <c r="O7" s="178" t="s">
        <v>35</v>
      </c>
      <c r="P7" s="186">
        <v>45520</v>
      </c>
      <c r="Q7" s="187">
        <v>28000</v>
      </c>
      <c r="R7" s="188">
        <v>1</v>
      </c>
      <c r="S7" s="187">
        <f t="shared" ref="S7" si="2">R7*Q7</f>
        <v>28000</v>
      </c>
      <c r="T7" s="178" t="s">
        <v>258</v>
      </c>
      <c r="U7" s="178" t="s">
        <v>16</v>
      </c>
      <c r="V7" s="178" t="s">
        <v>26</v>
      </c>
      <c r="W7" s="219" t="s">
        <v>145</v>
      </c>
    </row>
    <row r="8" spans="2:23" s="4" customFormat="1" ht="26">
      <c r="B8" s="189" t="s">
        <v>47</v>
      </c>
      <c r="C8" s="178" t="str">
        <f>VLOOKUP(B8,[1]Sheet1!$A:$B,2,0)</f>
        <v>MODI</v>
      </c>
      <c r="D8" s="179" t="s">
        <v>150</v>
      </c>
      <c r="E8" s="180" t="s">
        <v>151</v>
      </c>
      <c r="F8" s="178" t="s">
        <v>141</v>
      </c>
      <c r="G8" s="181">
        <v>2025</v>
      </c>
      <c r="H8" s="182" t="s">
        <v>257</v>
      </c>
      <c r="I8" s="182" t="s">
        <v>40</v>
      </c>
      <c r="J8" s="183">
        <v>45715</v>
      </c>
      <c r="K8" s="184">
        <v>1</v>
      </c>
      <c r="L8" s="185">
        <v>780000</v>
      </c>
      <c r="M8" s="185">
        <f t="shared" ref="M8" si="3">L8*R8</f>
        <v>780000</v>
      </c>
      <c r="N8" s="185">
        <v>2000000</v>
      </c>
      <c r="O8" s="178" t="s">
        <v>35</v>
      </c>
      <c r="P8" s="186">
        <v>45520</v>
      </c>
      <c r="Q8" s="187">
        <v>28000</v>
      </c>
      <c r="R8" s="188">
        <v>1</v>
      </c>
      <c r="S8" s="187">
        <f t="shared" ref="S8" si="4">R8*Q8</f>
        <v>28000</v>
      </c>
      <c r="T8" s="178" t="s">
        <v>258</v>
      </c>
      <c r="U8" s="178" t="s">
        <v>16</v>
      </c>
      <c r="V8" s="178" t="s">
        <v>26</v>
      </c>
      <c r="W8" s="219" t="s">
        <v>145</v>
      </c>
    </row>
    <row r="9" spans="2:23" s="4" customFormat="1">
      <c r="B9" s="17" t="s">
        <v>32</v>
      </c>
      <c r="C9" s="17" t="str">
        <f>VLOOKUP(B9,[1]Sheet1!$A:$B,2,0)</f>
        <v>MODI</v>
      </c>
      <c r="D9" s="18" t="s">
        <v>139</v>
      </c>
      <c r="E9" s="29" t="s">
        <v>140</v>
      </c>
      <c r="F9" s="17" t="s">
        <v>141</v>
      </c>
      <c r="G9" s="30">
        <v>2024</v>
      </c>
      <c r="H9" s="127">
        <v>9</v>
      </c>
      <c r="I9" s="127" t="s">
        <v>40</v>
      </c>
      <c r="J9" s="42">
        <v>45589</v>
      </c>
      <c r="K9" s="43">
        <v>1</v>
      </c>
      <c r="L9" s="44">
        <v>676000</v>
      </c>
      <c r="M9" s="44">
        <f t="shared" ref="M9:M25" si="5">L9*R9</f>
        <v>11492000</v>
      </c>
      <c r="N9" s="44">
        <v>2000000</v>
      </c>
      <c r="O9" s="17" t="s">
        <v>35</v>
      </c>
      <c r="P9" s="47">
        <v>45367</v>
      </c>
      <c r="Q9" s="150">
        <v>53000</v>
      </c>
      <c r="R9" s="50">
        <v>17</v>
      </c>
      <c r="S9" s="150">
        <f>R9*Q9</f>
        <v>901000</v>
      </c>
      <c r="T9" s="17" t="s">
        <v>259</v>
      </c>
      <c r="U9" s="17" t="s">
        <v>16</v>
      </c>
      <c r="V9" s="17" t="s">
        <v>17</v>
      </c>
      <c r="W9" s="220"/>
    </row>
    <row r="10" spans="2:23" s="4" customFormat="1">
      <c r="B10" s="19" t="s">
        <v>38</v>
      </c>
      <c r="C10" s="17" t="str">
        <f>VLOOKUP(B10,[1]Sheet1!$A:$B,2,0)</f>
        <v>MODI</v>
      </c>
      <c r="D10" s="18" t="s">
        <v>148</v>
      </c>
      <c r="E10" s="29" t="s">
        <v>149</v>
      </c>
      <c r="F10" s="17" t="s">
        <v>141</v>
      </c>
      <c r="G10" s="32">
        <v>2024</v>
      </c>
      <c r="H10" s="127">
        <v>9</v>
      </c>
      <c r="I10" s="127" t="s">
        <v>40</v>
      </c>
      <c r="J10" s="42">
        <v>45589</v>
      </c>
      <c r="K10" s="45">
        <v>1</v>
      </c>
      <c r="L10" s="44">
        <v>780000</v>
      </c>
      <c r="M10" s="44">
        <f t="shared" si="5"/>
        <v>1560000</v>
      </c>
      <c r="N10" s="44">
        <v>2000000</v>
      </c>
      <c r="O10" s="17" t="s">
        <v>35</v>
      </c>
      <c r="P10" s="47">
        <v>45341</v>
      </c>
      <c r="Q10" s="150">
        <v>28000</v>
      </c>
      <c r="R10" s="50">
        <v>2</v>
      </c>
      <c r="S10" s="150">
        <f t="shared" ref="S10:S29" si="6">R10*Q10</f>
        <v>56000</v>
      </c>
      <c r="T10" s="17" t="s">
        <v>259</v>
      </c>
      <c r="U10" s="17" t="s">
        <v>16</v>
      </c>
      <c r="V10" s="17" t="s">
        <v>17</v>
      </c>
      <c r="W10" s="220"/>
    </row>
    <row r="11" spans="2:23" s="4" customFormat="1">
      <c r="B11" s="19" t="s">
        <v>47</v>
      </c>
      <c r="C11" s="17" t="str">
        <f>VLOOKUP(B11,[1]Sheet1!$A:$B,2,0)</f>
        <v>MODI</v>
      </c>
      <c r="D11" s="18" t="s">
        <v>150</v>
      </c>
      <c r="E11" s="29" t="s">
        <v>151</v>
      </c>
      <c r="F11" s="17" t="s">
        <v>141</v>
      </c>
      <c r="G11" s="32">
        <v>2024</v>
      </c>
      <c r="H11" s="127">
        <v>9</v>
      </c>
      <c r="I11" s="127" t="s">
        <v>40</v>
      </c>
      <c r="J11" s="42">
        <v>45589</v>
      </c>
      <c r="K11" s="43">
        <v>1</v>
      </c>
      <c r="L11" s="44">
        <v>780000</v>
      </c>
      <c r="M11" s="44">
        <f t="shared" si="5"/>
        <v>5460000</v>
      </c>
      <c r="N11" s="44">
        <v>2000000</v>
      </c>
      <c r="O11" s="17" t="s">
        <v>35</v>
      </c>
      <c r="P11" s="47">
        <v>45440</v>
      </c>
      <c r="Q11" s="150">
        <v>28000</v>
      </c>
      <c r="R11" s="50">
        <v>7</v>
      </c>
      <c r="S11" s="150">
        <f t="shared" si="6"/>
        <v>196000</v>
      </c>
      <c r="T11" s="17" t="s">
        <v>259</v>
      </c>
      <c r="U11" s="17" t="s">
        <v>16</v>
      </c>
      <c r="V11" s="17" t="s">
        <v>17</v>
      </c>
      <c r="W11" s="220"/>
    </row>
    <row r="12" spans="2:23" s="4" customFormat="1">
      <c r="B12" s="19" t="s">
        <v>48</v>
      </c>
      <c r="C12" s="17" t="str">
        <f>VLOOKUP(B12,[1]Sheet1!$A:$B,2,0)</f>
        <v>MODI</v>
      </c>
      <c r="D12" s="20" t="s">
        <v>152</v>
      </c>
      <c r="E12" s="29" t="s">
        <v>153</v>
      </c>
      <c r="F12" s="17" t="s">
        <v>141</v>
      </c>
      <c r="G12" s="32">
        <v>2024</v>
      </c>
      <c r="H12" s="127">
        <v>9</v>
      </c>
      <c r="I12" s="127" t="s">
        <v>40</v>
      </c>
      <c r="J12" s="42">
        <v>45589</v>
      </c>
      <c r="K12" s="43">
        <v>1</v>
      </c>
      <c r="L12" s="44">
        <v>1070736</v>
      </c>
      <c r="M12" s="44">
        <f t="shared" si="5"/>
        <v>4282944</v>
      </c>
      <c r="N12" s="44">
        <v>4000000</v>
      </c>
      <c r="O12" s="17" t="s">
        <v>35</v>
      </c>
      <c r="P12" s="47">
        <v>45440</v>
      </c>
      <c r="Q12" s="150">
        <v>185000</v>
      </c>
      <c r="R12" s="50">
        <v>4</v>
      </c>
      <c r="S12" s="150">
        <v>740000</v>
      </c>
      <c r="T12" s="17" t="s">
        <v>259</v>
      </c>
      <c r="U12" s="17" t="s">
        <v>16</v>
      </c>
      <c r="V12" s="17" t="s">
        <v>26</v>
      </c>
      <c r="W12" s="220"/>
    </row>
    <row r="13" spans="2:23" s="4" customFormat="1">
      <c r="B13" s="19" t="s">
        <v>51</v>
      </c>
      <c r="C13" s="17" t="str">
        <f>VLOOKUP(B13,[1]Sheet1!$A:$B,2,0)</f>
        <v>MODI</v>
      </c>
      <c r="D13" s="21" t="s">
        <v>156</v>
      </c>
      <c r="E13" s="29" t="s">
        <v>157</v>
      </c>
      <c r="F13" s="17" t="s">
        <v>141</v>
      </c>
      <c r="G13" s="32">
        <v>2024</v>
      </c>
      <c r="H13" s="127">
        <v>9</v>
      </c>
      <c r="I13" s="127" t="s">
        <v>40</v>
      </c>
      <c r="J13" s="42">
        <v>45589</v>
      </c>
      <c r="K13" s="43">
        <v>1</v>
      </c>
      <c r="L13" s="44">
        <v>1000000</v>
      </c>
      <c r="M13" s="44">
        <f t="shared" si="5"/>
        <v>1000000</v>
      </c>
      <c r="N13" s="44">
        <v>1393617</v>
      </c>
      <c r="O13" s="17" t="s">
        <v>35</v>
      </c>
      <c r="P13" s="47">
        <v>45341</v>
      </c>
      <c r="Q13" s="150">
        <v>131000</v>
      </c>
      <c r="R13" s="50">
        <v>1</v>
      </c>
      <c r="S13" s="150">
        <f t="shared" si="6"/>
        <v>131000</v>
      </c>
      <c r="T13" s="17" t="s">
        <v>259</v>
      </c>
      <c r="U13" s="17" t="s">
        <v>16</v>
      </c>
      <c r="V13" s="17" t="s">
        <v>26</v>
      </c>
      <c r="W13" s="220"/>
    </row>
    <row r="14" spans="2:23" s="4" customFormat="1">
      <c r="B14" s="19" t="s">
        <v>2</v>
      </c>
      <c r="C14" s="17" t="str">
        <f>VLOOKUP(B14,[1]Sheet1!$A:$B,2,0)</f>
        <v>MODI</v>
      </c>
      <c r="D14" s="22" t="s">
        <v>160</v>
      </c>
      <c r="E14" s="34" t="s">
        <v>161</v>
      </c>
      <c r="F14" s="17" t="s">
        <v>141</v>
      </c>
      <c r="G14" s="35">
        <v>2023</v>
      </c>
      <c r="H14" s="127">
        <v>9</v>
      </c>
      <c r="I14" s="127" t="s">
        <v>40</v>
      </c>
      <c r="J14" s="42">
        <v>45589</v>
      </c>
      <c r="K14" s="43">
        <v>1</v>
      </c>
      <c r="L14" s="44">
        <v>32085000</v>
      </c>
      <c r="M14" s="44">
        <f t="shared" si="5"/>
        <v>1379655000</v>
      </c>
      <c r="N14" s="44">
        <v>2000000</v>
      </c>
      <c r="O14" s="17" t="s">
        <v>35</v>
      </c>
      <c r="P14" s="47">
        <v>45033</v>
      </c>
      <c r="Q14" s="150">
        <v>52500</v>
      </c>
      <c r="R14" s="50">
        <v>43</v>
      </c>
      <c r="S14" s="150">
        <f t="shared" si="6"/>
        <v>2257500</v>
      </c>
      <c r="T14" s="17" t="s">
        <v>260</v>
      </c>
      <c r="U14" s="17" t="s">
        <v>16</v>
      </c>
      <c r="V14" s="17" t="s">
        <v>17</v>
      </c>
      <c r="W14" s="220"/>
    </row>
    <row r="15" spans="2:23" s="4" customFormat="1">
      <c r="B15" s="19" t="s">
        <v>2</v>
      </c>
      <c r="C15" s="17" t="str">
        <f>VLOOKUP(B15,[1]Sheet1!$A:$B,2,0)</f>
        <v>MODI</v>
      </c>
      <c r="D15" s="23" t="s">
        <v>165</v>
      </c>
      <c r="E15" s="34" t="s">
        <v>166</v>
      </c>
      <c r="F15" s="17" t="s">
        <v>141</v>
      </c>
      <c r="G15" s="35">
        <v>2023</v>
      </c>
      <c r="H15" s="127">
        <v>9</v>
      </c>
      <c r="I15" s="127" t="s">
        <v>40</v>
      </c>
      <c r="J15" s="42">
        <v>45589</v>
      </c>
      <c r="K15" s="43">
        <v>320</v>
      </c>
      <c r="L15" s="44">
        <v>12000000</v>
      </c>
      <c r="M15" s="44">
        <f t="shared" si="5"/>
        <v>48000000</v>
      </c>
      <c r="N15" s="44">
        <v>200000</v>
      </c>
      <c r="O15" s="17" t="s">
        <v>35</v>
      </c>
      <c r="P15" s="47">
        <v>45033</v>
      </c>
      <c r="Q15" s="150">
        <v>14840</v>
      </c>
      <c r="R15" s="50">
        <v>4</v>
      </c>
      <c r="S15" s="150">
        <f t="shared" si="6"/>
        <v>59360</v>
      </c>
      <c r="T15" s="17" t="s">
        <v>260</v>
      </c>
      <c r="U15" s="17" t="s">
        <v>16</v>
      </c>
      <c r="V15" s="17" t="s">
        <v>17</v>
      </c>
      <c r="W15" s="220"/>
    </row>
    <row r="16" spans="2:23" s="4" customFormat="1">
      <c r="B16" s="19" t="s">
        <v>2</v>
      </c>
      <c r="C16" s="17" t="str">
        <f>VLOOKUP(B16,[1]Sheet1!$A:$B,2,0)</f>
        <v>MODI</v>
      </c>
      <c r="D16" s="23" t="s">
        <v>169</v>
      </c>
      <c r="E16" s="34" t="s">
        <v>170</v>
      </c>
      <c r="F16" s="17" t="s">
        <v>141</v>
      </c>
      <c r="G16" s="35">
        <v>2023</v>
      </c>
      <c r="H16" s="127">
        <v>9</v>
      </c>
      <c r="I16" s="127" t="s">
        <v>40</v>
      </c>
      <c r="J16" s="42">
        <v>45589</v>
      </c>
      <c r="K16" s="43">
        <v>384</v>
      </c>
      <c r="L16" s="44">
        <v>9600000</v>
      </c>
      <c r="M16" s="44">
        <f t="shared" si="5"/>
        <v>38400000</v>
      </c>
      <c r="N16" s="44">
        <v>200000</v>
      </c>
      <c r="O16" s="17" t="s">
        <v>35</v>
      </c>
      <c r="P16" s="47">
        <v>45033</v>
      </c>
      <c r="Q16" s="150">
        <v>17490</v>
      </c>
      <c r="R16" s="50">
        <v>4</v>
      </c>
      <c r="S16" s="150">
        <f t="shared" si="6"/>
        <v>69960</v>
      </c>
      <c r="T16" s="17" t="s">
        <v>260</v>
      </c>
      <c r="U16" s="17" t="s">
        <v>16</v>
      </c>
      <c r="V16" s="17" t="s">
        <v>17</v>
      </c>
      <c r="W16" s="220"/>
    </row>
    <row r="17" spans="1:23" s="4" customFormat="1">
      <c r="B17" s="19" t="s">
        <v>2</v>
      </c>
      <c r="C17" s="17" t="str">
        <f>VLOOKUP(B17,[1]Sheet1!$A:$B,2,0)</f>
        <v>MODI</v>
      </c>
      <c r="D17" s="23" t="s">
        <v>172</v>
      </c>
      <c r="E17" s="34" t="s">
        <v>173</v>
      </c>
      <c r="F17" s="17" t="s">
        <v>141</v>
      </c>
      <c r="G17" s="35">
        <v>2023</v>
      </c>
      <c r="H17" s="127">
        <v>9</v>
      </c>
      <c r="I17" s="127" t="s">
        <v>40</v>
      </c>
      <c r="J17" s="42">
        <v>45589</v>
      </c>
      <c r="K17" s="43">
        <v>320</v>
      </c>
      <c r="L17" s="44">
        <v>10000000</v>
      </c>
      <c r="M17" s="44">
        <f t="shared" si="5"/>
        <v>40000000</v>
      </c>
      <c r="N17" s="44">
        <v>200000</v>
      </c>
      <c r="O17" s="17" t="s">
        <v>35</v>
      </c>
      <c r="P17" s="47">
        <v>45033</v>
      </c>
      <c r="Q17" s="150">
        <v>20670</v>
      </c>
      <c r="R17" s="50">
        <v>4</v>
      </c>
      <c r="S17" s="150">
        <f t="shared" si="6"/>
        <v>82680</v>
      </c>
      <c r="T17" s="17" t="s">
        <v>260</v>
      </c>
      <c r="U17" s="17" t="s">
        <v>16</v>
      </c>
      <c r="V17" s="17" t="s">
        <v>17</v>
      </c>
      <c r="W17" s="220"/>
    </row>
    <row r="18" spans="1:23" s="4" customFormat="1">
      <c r="B18" s="19" t="s">
        <v>2</v>
      </c>
      <c r="C18" s="17" t="str">
        <f>VLOOKUP(B18,[1]Sheet1!$A:$B,2,0)</f>
        <v>MODI</v>
      </c>
      <c r="D18" s="23" t="s">
        <v>175</v>
      </c>
      <c r="E18" s="34" t="s">
        <v>176</v>
      </c>
      <c r="F18" s="17" t="s">
        <v>141</v>
      </c>
      <c r="G18" s="35">
        <v>2023</v>
      </c>
      <c r="H18" s="127">
        <v>9</v>
      </c>
      <c r="I18" s="127" t="s">
        <v>40</v>
      </c>
      <c r="J18" s="42">
        <v>45589</v>
      </c>
      <c r="K18" s="43">
        <v>768</v>
      </c>
      <c r="L18" s="44">
        <v>16000000</v>
      </c>
      <c r="M18" s="44">
        <f t="shared" si="5"/>
        <v>32000000</v>
      </c>
      <c r="N18" s="44">
        <v>200000</v>
      </c>
      <c r="O18" s="17" t="s">
        <v>35</v>
      </c>
      <c r="P18" s="47">
        <v>45033</v>
      </c>
      <c r="Q18" s="150">
        <v>13250</v>
      </c>
      <c r="R18" s="50">
        <v>2</v>
      </c>
      <c r="S18" s="150">
        <f t="shared" si="6"/>
        <v>26500</v>
      </c>
      <c r="T18" s="17" t="s">
        <v>260</v>
      </c>
      <c r="U18" s="17" t="s">
        <v>16</v>
      </c>
      <c r="V18" s="17" t="s">
        <v>17</v>
      </c>
      <c r="W18" s="220"/>
    </row>
    <row r="19" spans="1:23" s="4" customFormat="1">
      <c r="B19" s="19" t="s">
        <v>2</v>
      </c>
      <c r="C19" s="17" t="str">
        <f>VLOOKUP(B19,[1]Sheet1!$A:$B,2,0)</f>
        <v>MODI</v>
      </c>
      <c r="D19" s="23" t="s">
        <v>178</v>
      </c>
      <c r="E19" s="34" t="s">
        <v>179</v>
      </c>
      <c r="F19" s="17" t="s">
        <v>141</v>
      </c>
      <c r="G19" s="35">
        <v>2023</v>
      </c>
      <c r="H19" s="127">
        <v>9</v>
      </c>
      <c r="I19" s="127" t="s">
        <v>40</v>
      </c>
      <c r="J19" s="42">
        <v>45589</v>
      </c>
      <c r="K19" s="43">
        <v>672</v>
      </c>
      <c r="L19" s="44">
        <v>14000000</v>
      </c>
      <c r="M19" s="44">
        <f t="shared" si="5"/>
        <v>28000000</v>
      </c>
      <c r="N19" s="44">
        <v>200000</v>
      </c>
      <c r="O19" s="17" t="s">
        <v>35</v>
      </c>
      <c r="P19" s="47">
        <v>45033</v>
      </c>
      <c r="Q19" s="150">
        <v>13780</v>
      </c>
      <c r="R19" s="50">
        <v>2</v>
      </c>
      <c r="S19" s="150">
        <f t="shared" si="6"/>
        <v>27560</v>
      </c>
      <c r="T19" s="17" t="s">
        <v>260</v>
      </c>
      <c r="U19" s="17" t="s">
        <v>16</v>
      </c>
      <c r="V19" s="17" t="s">
        <v>17</v>
      </c>
      <c r="W19" s="220"/>
    </row>
    <row r="20" spans="1:23" s="4" customFormat="1">
      <c r="B20" s="19" t="s">
        <v>2</v>
      </c>
      <c r="C20" s="17" t="str">
        <f>VLOOKUP(B20,[1]Sheet1!$A:$B,2,0)</f>
        <v>MODI</v>
      </c>
      <c r="D20" s="23" t="s">
        <v>182</v>
      </c>
      <c r="E20" s="34" t="s">
        <v>183</v>
      </c>
      <c r="F20" s="17" t="s">
        <v>141</v>
      </c>
      <c r="G20" s="35">
        <v>2023</v>
      </c>
      <c r="H20" s="127">
        <v>9</v>
      </c>
      <c r="I20" s="127" t="s">
        <v>40</v>
      </c>
      <c r="J20" s="42">
        <v>45589</v>
      </c>
      <c r="K20" s="43">
        <v>320</v>
      </c>
      <c r="L20" s="44">
        <v>10000000</v>
      </c>
      <c r="M20" s="44">
        <f t="shared" si="5"/>
        <v>40000000</v>
      </c>
      <c r="N20" s="44">
        <v>200000</v>
      </c>
      <c r="O20" s="17" t="s">
        <v>35</v>
      </c>
      <c r="P20" s="47">
        <v>45033</v>
      </c>
      <c r="Q20" s="150">
        <v>15900</v>
      </c>
      <c r="R20" s="50">
        <v>4</v>
      </c>
      <c r="S20" s="150">
        <f t="shared" si="6"/>
        <v>63600</v>
      </c>
      <c r="T20" s="17" t="s">
        <v>260</v>
      </c>
      <c r="U20" s="17" t="s">
        <v>16</v>
      </c>
      <c r="V20" s="17" t="s">
        <v>17</v>
      </c>
      <c r="W20" s="220"/>
    </row>
    <row r="21" spans="1:23" s="4" customFormat="1">
      <c r="B21" s="17" t="s">
        <v>59</v>
      </c>
      <c r="C21" s="17" t="s">
        <v>43</v>
      </c>
      <c r="D21" s="24" t="s">
        <v>261</v>
      </c>
      <c r="E21" s="17">
        <v>22150203001</v>
      </c>
      <c r="F21" s="17" t="s">
        <v>141</v>
      </c>
      <c r="G21" s="35">
        <v>2023</v>
      </c>
      <c r="H21" s="128">
        <v>9</v>
      </c>
      <c r="I21" s="128" t="s">
        <v>40</v>
      </c>
      <c r="J21" s="42">
        <v>45589</v>
      </c>
      <c r="K21" s="43">
        <v>396</v>
      </c>
      <c r="L21" s="44">
        <v>3680000</v>
      </c>
      <c r="M21" s="44">
        <f t="shared" si="5"/>
        <v>3680000</v>
      </c>
      <c r="N21" s="44">
        <v>7000000</v>
      </c>
      <c r="O21" s="17" t="s">
        <v>35</v>
      </c>
      <c r="P21" s="47">
        <v>45200</v>
      </c>
      <c r="Q21" s="150">
        <v>32000</v>
      </c>
      <c r="R21" s="51">
        <v>1</v>
      </c>
      <c r="S21" s="150">
        <f t="shared" si="6"/>
        <v>32000</v>
      </c>
      <c r="T21" s="17" t="s">
        <v>259</v>
      </c>
      <c r="U21" s="17" t="s">
        <v>16</v>
      </c>
      <c r="V21" s="17" t="s">
        <v>17</v>
      </c>
      <c r="W21" s="220"/>
    </row>
    <row r="22" spans="1:23" s="4" customFormat="1">
      <c r="B22" s="17" t="s">
        <v>59</v>
      </c>
      <c r="C22" s="17" t="s">
        <v>43</v>
      </c>
      <c r="D22" s="24" t="s">
        <v>186</v>
      </c>
      <c r="E22" s="17">
        <v>22150201001</v>
      </c>
      <c r="F22" s="17" t="s">
        <v>141</v>
      </c>
      <c r="G22" s="35">
        <v>2023</v>
      </c>
      <c r="H22" s="128">
        <v>9</v>
      </c>
      <c r="I22" s="128" t="s">
        <v>40</v>
      </c>
      <c r="J22" s="42">
        <v>45589</v>
      </c>
      <c r="K22" s="43">
        <v>1</v>
      </c>
      <c r="L22" s="44">
        <v>936000</v>
      </c>
      <c r="M22" s="44">
        <f t="shared" si="5"/>
        <v>936000</v>
      </c>
      <c r="N22" s="44">
        <v>2000000</v>
      </c>
      <c r="O22" s="17" t="s">
        <v>35</v>
      </c>
      <c r="P22" s="47">
        <v>45200</v>
      </c>
      <c r="Q22" s="150">
        <v>1094000</v>
      </c>
      <c r="R22" s="51">
        <v>1</v>
      </c>
      <c r="S22" s="150">
        <f t="shared" si="6"/>
        <v>1094000</v>
      </c>
      <c r="T22" s="17" t="s">
        <v>259</v>
      </c>
      <c r="U22" s="17" t="s">
        <v>16</v>
      </c>
      <c r="V22" s="17" t="s">
        <v>17</v>
      </c>
      <c r="W22" s="220"/>
    </row>
    <row r="23" spans="1:23" s="4" customFormat="1">
      <c r="B23" s="17" t="s">
        <v>59</v>
      </c>
      <c r="C23" s="17" t="s">
        <v>43</v>
      </c>
      <c r="D23" s="24" t="s">
        <v>262</v>
      </c>
      <c r="E23" s="17">
        <v>22150201017</v>
      </c>
      <c r="F23" s="17" t="s">
        <v>141</v>
      </c>
      <c r="G23" s="35">
        <v>2023</v>
      </c>
      <c r="H23" s="128">
        <v>9</v>
      </c>
      <c r="I23" s="128" t="s">
        <v>40</v>
      </c>
      <c r="J23" s="42">
        <v>45589</v>
      </c>
      <c r="K23" s="43">
        <v>1</v>
      </c>
      <c r="L23" s="44">
        <v>936000</v>
      </c>
      <c r="M23" s="44">
        <f t="shared" si="5"/>
        <v>936000</v>
      </c>
      <c r="N23" s="44">
        <v>3500000</v>
      </c>
      <c r="O23" s="17" t="s">
        <v>35</v>
      </c>
      <c r="P23" s="47">
        <v>45200</v>
      </c>
      <c r="Q23" s="150">
        <v>120000</v>
      </c>
      <c r="R23" s="51">
        <v>1</v>
      </c>
      <c r="S23" s="150">
        <f t="shared" si="6"/>
        <v>120000</v>
      </c>
      <c r="T23" s="17" t="s">
        <v>259</v>
      </c>
      <c r="U23" s="17" t="s">
        <v>16</v>
      </c>
      <c r="V23" s="17" t="s">
        <v>17</v>
      </c>
      <c r="W23" s="220"/>
    </row>
    <row r="24" spans="1:23" s="4" customFormat="1">
      <c r="B24" s="17" t="s">
        <v>59</v>
      </c>
      <c r="C24" s="17" t="s">
        <v>43</v>
      </c>
      <c r="D24" s="24" t="s">
        <v>263</v>
      </c>
      <c r="E24" s="17">
        <v>22150201002</v>
      </c>
      <c r="F24" s="17" t="s">
        <v>141</v>
      </c>
      <c r="G24" s="35">
        <v>2023</v>
      </c>
      <c r="H24" s="128">
        <v>9</v>
      </c>
      <c r="I24" s="128" t="s">
        <v>40</v>
      </c>
      <c r="J24" s="42">
        <v>45589</v>
      </c>
      <c r="K24" s="43">
        <v>1</v>
      </c>
      <c r="L24" s="44">
        <v>275886</v>
      </c>
      <c r="M24" s="44">
        <f t="shared" si="5"/>
        <v>275886</v>
      </c>
      <c r="N24" s="44">
        <v>3500000</v>
      </c>
      <c r="O24" s="17" t="s">
        <v>35</v>
      </c>
      <c r="P24" s="47">
        <v>45200</v>
      </c>
      <c r="Q24" s="150">
        <v>67000</v>
      </c>
      <c r="R24" s="51">
        <v>1</v>
      </c>
      <c r="S24" s="150">
        <f t="shared" si="6"/>
        <v>67000</v>
      </c>
      <c r="T24" s="17" t="s">
        <v>259</v>
      </c>
      <c r="U24" s="17" t="s">
        <v>16</v>
      </c>
      <c r="V24" s="17" t="s">
        <v>17</v>
      </c>
      <c r="W24" s="220"/>
    </row>
    <row r="25" spans="1:23" s="4" customFormat="1">
      <c r="B25" s="17" t="s">
        <v>59</v>
      </c>
      <c r="C25" s="17" t="s">
        <v>43</v>
      </c>
      <c r="D25" s="24" t="s">
        <v>264</v>
      </c>
      <c r="E25" s="17">
        <v>23480201009</v>
      </c>
      <c r="F25" s="17" t="s">
        <v>141</v>
      </c>
      <c r="G25" s="35">
        <v>2023</v>
      </c>
      <c r="H25" s="128">
        <v>9</v>
      </c>
      <c r="I25" s="128" t="s">
        <v>40</v>
      </c>
      <c r="J25" s="42">
        <v>45589</v>
      </c>
      <c r="K25" s="43">
        <v>1</v>
      </c>
      <c r="L25" s="44">
        <v>1134900</v>
      </c>
      <c r="M25" s="44">
        <f t="shared" si="5"/>
        <v>1134900</v>
      </c>
      <c r="N25" s="44">
        <v>4000000</v>
      </c>
      <c r="O25" s="17" t="s">
        <v>35</v>
      </c>
      <c r="P25" s="47">
        <v>45200</v>
      </c>
      <c r="Q25" s="150">
        <v>130000</v>
      </c>
      <c r="R25" s="51">
        <v>1</v>
      </c>
      <c r="S25" s="150">
        <f t="shared" si="6"/>
        <v>130000</v>
      </c>
      <c r="T25" s="17" t="s">
        <v>259</v>
      </c>
      <c r="U25" s="17" t="s">
        <v>16</v>
      </c>
      <c r="V25" s="17" t="s">
        <v>17</v>
      </c>
      <c r="W25" s="220"/>
    </row>
    <row r="26" spans="1:23" s="4" customFormat="1">
      <c r="B26" s="17" t="s">
        <v>59</v>
      </c>
      <c r="C26" s="17" t="s">
        <v>43</v>
      </c>
      <c r="D26" s="24" t="s">
        <v>265</v>
      </c>
      <c r="E26" s="17">
        <v>23480203003</v>
      </c>
      <c r="F26" s="17" t="s">
        <v>141</v>
      </c>
      <c r="G26" s="35">
        <v>2023</v>
      </c>
      <c r="H26" s="128">
        <v>9</v>
      </c>
      <c r="I26" s="128" t="s">
        <v>40</v>
      </c>
      <c r="J26" s="42">
        <v>45589</v>
      </c>
      <c r="K26" s="43">
        <v>256</v>
      </c>
      <c r="L26" s="44">
        <v>1095692</v>
      </c>
      <c r="M26" s="44">
        <f t="shared" ref="M26:M75" si="7">L26*R26</f>
        <v>1095692</v>
      </c>
      <c r="N26" s="44">
        <v>6000000</v>
      </c>
      <c r="O26" s="17" t="s">
        <v>35</v>
      </c>
      <c r="P26" s="47">
        <v>45200</v>
      </c>
      <c r="Q26" s="150">
        <v>30000</v>
      </c>
      <c r="R26" s="51">
        <v>1</v>
      </c>
      <c r="S26" s="150">
        <f t="shared" si="6"/>
        <v>30000</v>
      </c>
      <c r="T26" s="17" t="s">
        <v>259</v>
      </c>
      <c r="U26" s="17" t="s">
        <v>16</v>
      </c>
      <c r="V26" s="17" t="s">
        <v>17</v>
      </c>
      <c r="W26" s="220"/>
    </row>
    <row r="27" spans="1:23" s="4" customFormat="1">
      <c r="B27" s="17" t="s">
        <v>247</v>
      </c>
      <c r="C27" s="17" t="s">
        <v>43</v>
      </c>
      <c r="D27" s="24" t="s">
        <v>266</v>
      </c>
      <c r="E27" s="17">
        <v>22150203002</v>
      </c>
      <c r="F27" s="17" t="s">
        <v>141</v>
      </c>
      <c r="G27" s="35">
        <v>2023</v>
      </c>
      <c r="H27" s="128">
        <v>9</v>
      </c>
      <c r="I27" s="128" t="s">
        <v>40</v>
      </c>
      <c r="J27" s="42">
        <v>45589</v>
      </c>
      <c r="K27" s="43">
        <v>252</v>
      </c>
      <c r="L27" s="44">
        <v>703768</v>
      </c>
      <c r="M27" s="44">
        <f t="shared" si="7"/>
        <v>703768</v>
      </c>
      <c r="N27" s="44">
        <v>400000</v>
      </c>
      <c r="O27" s="17" t="s">
        <v>35</v>
      </c>
      <c r="P27" s="47">
        <v>45200</v>
      </c>
      <c r="Q27" s="150">
        <v>42000</v>
      </c>
      <c r="R27" s="51">
        <v>1</v>
      </c>
      <c r="S27" s="150">
        <f t="shared" si="6"/>
        <v>42000</v>
      </c>
      <c r="T27" s="17" t="s">
        <v>259</v>
      </c>
      <c r="U27" s="17" t="s">
        <v>16</v>
      </c>
      <c r="V27" s="17" t="s">
        <v>17</v>
      </c>
      <c r="W27" s="220"/>
    </row>
    <row r="28" spans="1:23" s="4" customFormat="1">
      <c r="B28" s="17" t="s">
        <v>247</v>
      </c>
      <c r="C28" s="17" t="s">
        <v>43</v>
      </c>
      <c r="D28" s="24" t="s">
        <v>267</v>
      </c>
      <c r="E28" s="17">
        <v>22150201016</v>
      </c>
      <c r="F28" s="17" t="s">
        <v>141</v>
      </c>
      <c r="G28" s="35">
        <v>2023</v>
      </c>
      <c r="H28" s="128">
        <v>9</v>
      </c>
      <c r="I28" s="128" t="s">
        <v>40</v>
      </c>
      <c r="J28" s="42">
        <v>45589</v>
      </c>
      <c r="K28" s="43">
        <v>1</v>
      </c>
      <c r="L28" s="44">
        <v>1134900</v>
      </c>
      <c r="M28" s="44">
        <f t="shared" si="7"/>
        <v>1134900</v>
      </c>
      <c r="N28" s="44">
        <v>4000000</v>
      </c>
      <c r="O28" s="17" t="s">
        <v>35</v>
      </c>
      <c r="P28" s="47">
        <v>45200</v>
      </c>
      <c r="Q28" s="150">
        <v>130000</v>
      </c>
      <c r="R28" s="51">
        <v>1</v>
      </c>
      <c r="S28" s="150">
        <f t="shared" si="6"/>
        <v>130000</v>
      </c>
      <c r="T28" s="17" t="s">
        <v>259</v>
      </c>
      <c r="U28" s="17" t="s">
        <v>16</v>
      </c>
      <c r="V28" s="17" t="s">
        <v>17</v>
      </c>
      <c r="W28" s="220"/>
    </row>
    <row r="29" spans="1:23" s="4" customFormat="1">
      <c r="B29" s="17" t="s">
        <v>247</v>
      </c>
      <c r="C29" s="17" t="s">
        <v>43</v>
      </c>
      <c r="D29" s="24" t="s">
        <v>265</v>
      </c>
      <c r="E29" s="17">
        <v>22150203003</v>
      </c>
      <c r="F29" s="17" t="s">
        <v>141</v>
      </c>
      <c r="G29" s="35">
        <v>2023</v>
      </c>
      <c r="H29" s="128">
        <v>9</v>
      </c>
      <c r="I29" s="128" t="s">
        <v>40</v>
      </c>
      <c r="J29" s="42">
        <v>45589</v>
      </c>
      <c r="K29" s="43">
        <v>480</v>
      </c>
      <c r="L29" s="44">
        <v>1241760</v>
      </c>
      <c r="M29" s="44">
        <f t="shared" si="7"/>
        <v>1241760</v>
      </c>
      <c r="N29" s="44">
        <v>500000</v>
      </c>
      <c r="O29" s="17" t="s">
        <v>35</v>
      </c>
      <c r="P29" s="47">
        <v>45200</v>
      </c>
      <c r="Q29" s="150">
        <v>40000</v>
      </c>
      <c r="R29" s="51">
        <v>1</v>
      </c>
      <c r="S29" s="150">
        <f t="shared" si="6"/>
        <v>40000</v>
      </c>
      <c r="T29" s="17" t="s">
        <v>259</v>
      </c>
      <c r="U29" s="17" t="s">
        <v>16</v>
      </c>
      <c r="V29" s="17" t="s">
        <v>17</v>
      </c>
      <c r="W29" s="220"/>
    </row>
    <row r="30" spans="1:23" s="4" customFormat="1">
      <c r="A30" s="4" t="s">
        <v>185</v>
      </c>
      <c r="B30" s="4" t="s">
        <v>185</v>
      </c>
      <c r="C30" s="17" t="str">
        <f>VLOOKUP(B30,[1]Sheet1!$A:$B,2,0)</f>
        <v>HP</v>
      </c>
      <c r="D30" s="24" t="s">
        <v>186</v>
      </c>
      <c r="E30" s="17" t="s">
        <v>187</v>
      </c>
      <c r="F30" s="17" t="s">
        <v>141</v>
      </c>
      <c r="G30" s="35">
        <v>2023</v>
      </c>
      <c r="H30" s="128">
        <v>3</v>
      </c>
      <c r="I30" s="127" t="s">
        <v>40</v>
      </c>
      <c r="J30" s="42">
        <v>45589</v>
      </c>
      <c r="K30" s="43">
        <v>1</v>
      </c>
      <c r="L30" s="44">
        <v>288000</v>
      </c>
      <c r="M30" s="44">
        <f t="shared" si="7"/>
        <v>288000</v>
      </c>
      <c r="N30" s="44">
        <v>2000000</v>
      </c>
      <c r="O30" s="17" t="s">
        <v>35</v>
      </c>
      <c r="P30" s="47">
        <v>44927</v>
      </c>
      <c r="Q30" s="150">
        <v>53175</v>
      </c>
      <c r="R30" s="51">
        <v>1</v>
      </c>
      <c r="S30" s="150">
        <v>53175</v>
      </c>
      <c r="T30" s="17" t="s">
        <v>260</v>
      </c>
      <c r="U30" s="17" t="s">
        <v>16</v>
      </c>
      <c r="V30" s="17" t="s">
        <v>26</v>
      </c>
      <c r="W30" s="221">
        <v>53175</v>
      </c>
    </row>
    <row r="31" spans="1:23" s="4" customFormat="1" ht="13">
      <c r="B31" s="17" t="s">
        <v>85</v>
      </c>
      <c r="C31" s="17" t="str">
        <f>VLOOKUP(B31,[1]Sheet1!$A:$B,2,0)</f>
        <v>RCS POD</v>
      </c>
      <c r="D31" s="24" t="s">
        <v>190</v>
      </c>
      <c r="E31" s="17" t="s">
        <v>191</v>
      </c>
      <c r="F31" s="17" t="s">
        <v>141</v>
      </c>
      <c r="G31" s="17">
        <v>2023</v>
      </c>
      <c r="H31" s="129">
        <v>3</v>
      </c>
      <c r="I31" s="127" t="s">
        <v>40</v>
      </c>
      <c r="J31" s="42">
        <v>45589</v>
      </c>
      <c r="K31" s="43">
        <v>220</v>
      </c>
      <c r="L31" s="44">
        <v>1315236</v>
      </c>
      <c r="M31" s="44">
        <f t="shared" si="7"/>
        <v>1315236</v>
      </c>
      <c r="N31" s="44">
        <v>44000000</v>
      </c>
      <c r="O31" s="17" t="s">
        <v>35</v>
      </c>
      <c r="P31" s="48">
        <v>44986</v>
      </c>
      <c r="Q31" s="150">
        <v>40000</v>
      </c>
      <c r="R31" s="52">
        <v>1</v>
      </c>
      <c r="S31" s="150">
        <f>Q31*R31</f>
        <v>40000</v>
      </c>
      <c r="T31" s="17" t="s">
        <v>268</v>
      </c>
      <c r="U31" s="17" t="s">
        <v>16</v>
      </c>
      <c r="V31" s="17" t="s">
        <v>26</v>
      </c>
      <c r="W31" s="220"/>
    </row>
    <row r="32" spans="1:23" s="4" customFormat="1" ht="13">
      <c r="B32" s="17" t="s">
        <v>85</v>
      </c>
      <c r="C32" s="17" t="str">
        <f>VLOOKUP(B32,[1]Sheet1!$A:$B,2,0)</f>
        <v>RCS POD</v>
      </c>
      <c r="D32" s="24" t="s">
        <v>194</v>
      </c>
      <c r="E32" s="17" t="s">
        <v>195</v>
      </c>
      <c r="F32" s="17" t="s">
        <v>141</v>
      </c>
      <c r="G32" s="17">
        <v>2023</v>
      </c>
      <c r="H32" s="129">
        <v>3</v>
      </c>
      <c r="I32" s="127" t="s">
        <v>40</v>
      </c>
      <c r="J32" s="42">
        <v>45589</v>
      </c>
      <c r="K32" s="43">
        <v>450</v>
      </c>
      <c r="L32" s="44">
        <v>2978508</v>
      </c>
      <c r="M32" s="44">
        <f t="shared" si="7"/>
        <v>2978508</v>
      </c>
      <c r="N32" s="44">
        <v>90000000</v>
      </c>
      <c r="O32" s="17" t="s">
        <v>35</v>
      </c>
      <c r="P32" s="48">
        <v>44986</v>
      </c>
      <c r="Q32" s="150">
        <v>40000</v>
      </c>
      <c r="R32" s="52">
        <v>1</v>
      </c>
      <c r="S32" s="150">
        <f t="shared" ref="S32:S92" si="8">Q32*R32</f>
        <v>40000</v>
      </c>
      <c r="T32" s="17" t="s">
        <v>268</v>
      </c>
      <c r="U32" s="17" t="s">
        <v>16</v>
      </c>
      <c r="V32" s="17" t="s">
        <v>26</v>
      </c>
      <c r="W32" s="220"/>
    </row>
    <row r="33" spans="2:24" s="4" customFormat="1" ht="13">
      <c r="B33" s="17" t="s">
        <v>85</v>
      </c>
      <c r="C33" s="17" t="str">
        <f>VLOOKUP(B33,[1]Sheet1!$A:$B,2,0)</f>
        <v>RCS POD</v>
      </c>
      <c r="D33" s="24" t="s">
        <v>196</v>
      </c>
      <c r="E33" s="17" t="s">
        <v>197</v>
      </c>
      <c r="F33" s="17" t="s">
        <v>141</v>
      </c>
      <c r="G33" s="17">
        <v>2023</v>
      </c>
      <c r="H33" s="129" t="s">
        <v>269</v>
      </c>
      <c r="I33" s="127" t="s">
        <v>40</v>
      </c>
      <c r="J33" s="42">
        <v>45589</v>
      </c>
      <c r="K33" s="43">
        <v>1</v>
      </c>
      <c r="L33" s="44">
        <v>21944</v>
      </c>
      <c r="M33" s="44">
        <f t="shared" si="7"/>
        <v>21944</v>
      </c>
      <c r="N33" s="44">
        <v>1500000</v>
      </c>
      <c r="O33" s="17" t="s">
        <v>35</v>
      </c>
      <c r="P33" s="48">
        <v>44986</v>
      </c>
      <c r="Q33" s="150">
        <v>388350</v>
      </c>
      <c r="R33" s="52">
        <v>1</v>
      </c>
      <c r="S33" s="150">
        <f t="shared" si="8"/>
        <v>388350</v>
      </c>
      <c r="T33" s="17" t="s">
        <v>268</v>
      </c>
      <c r="U33" s="17" t="s">
        <v>16</v>
      </c>
      <c r="V33" s="17" t="s">
        <v>26</v>
      </c>
      <c r="W33" s="220"/>
    </row>
    <row r="34" spans="2:24" s="4" customFormat="1" ht="13">
      <c r="B34" s="17" t="s">
        <v>86</v>
      </c>
      <c r="C34" s="17" t="str">
        <f>VLOOKUP(B34,[1]Sheet1!$A:$B,2,0)</f>
        <v>RCS DEVICE</v>
      </c>
      <c r="D34" s="24" t="s">
        <v>200</v>
      </c>
      <c r="E34" s="17" t="s">
        <v>201</v>
      </c>
      <c r="F34" s="17" t="s">
        <v>141</v>
      </c>
      <c r="G34" s="17">
        <v>2023</v>
      </c>
      <c r="H34" s="129" t="s">
        <v>269</v>
      </c>
      <c r="I34" s="127" t="s">
        <v>40</v>
      </c>
      <c r="J34" s="42">
        <v>45589</v>
      </c>
      <c r="K34" s="43">
        <v>1</v>
      </c>
      <c r="L34" s="44">
        <v>21944</v>
      </c>
      <c r="M34" s="44">
        <f t="shared" si="7"/>
        <v>21944</v>
      </c>
      <c r="N34" s="44">
        <v>1500000</v>
      </c>
      <c r="O34" s="17" t="s">
        <v>35</v>
      </c>
      <c r="P34" s="48">
        <v>45017</v>
      </c>
      <c r="Q34" s="150">
        <v>133950</v>
      </c>
      <c r="R34" s="17">
        <v>1</v>
      </c>
      <c r="S34" s="150">
        <f t="shared" si="8"/>
        <v>133950</v>
      </c>
      <c r="T34" s="17" t="s">
        <v>268</v>
      </c>
      <c r="U34" s="17" t="s">
        <v>16</v>
      </c>
      <c r="V34" s="17" t="s">
        <v>26</v>
      </c>
      <c r="W34" s="220"/>
    </row>
    <row r="35" spans="2:24" s="4" customFormat="1" ht="13">
      <c r="B35" s="17" t="s">
        <v>86</v>
      </c>
      <c r="C35" s="17" t="str">
        <f>VLOOKUP(B35,[1]Sheet1!$A:$B,2,0)</f>
        <v>RCS DEVICE</v>
      </c>
      <c r="D35" s="24" t="s">
        <v>202</v>
      </c>
      <c r="E35" s="17" t="s">
        <v>203</v>
      </c>
      <c r="F35" s="17" t="s">
        <v>141</v>
      </c>
      <c r="G35" s="17">
        <v>2023</v>
      </c>
      <c r="H35" s="129" t="s">
        <v>269</v>
      </c>
      <c r="I35" s="127" t="s">
        <v>40</v>
      </c>
      <c r="J35" s="42">
        <v>45589</v>
      </c>
      <c r="K35" s="43">
        <v>1000</v>
      </c>
      <c r="L35" s="44">
        <v>13429572</v>
      </c>
      <c r="M35" s="44">
        <f t="shared" si="7"/>
        <v>13429572</v>
      </c>
      <c r="N35" s="44">
        <v>200000000</v>
      </c>
      <c r="O35" s="17" t="s">
        <v>35</v>
      </c>
      <c r="P35" s="48">
        <v>45017</v>
      </c>
      <c r="Q35" s="150">
        <v>30000</v>
      </c>
      <c r="R35" s="17">
        <v>1</v>
      </c>
      <c r="S35" s="150">
        <f t="shared" si="8"/>
        <v>30000</v>
      </c>
      <c r="T35" s="17" t="s">
        <v>268</v>
      </c>
      <c r="U35" s="17" t="s">
        <v>16</v>
      </c>
      <c r="V35" s="17" t="s">
        <v>26</v>
      </c>
      <c r="W35" s="220"/>
    </row>
    <row r="36" spans="2:24" s="4" customFormat="1" ht="13">
      <c r="B36" s="17" t="s">
        <v>86</v>
      </c>
      <c r="C36" s="17" t="str">
        <f>VLOOKUP(B36,[1]Sheet1!$A:$B,2,0)</f>
        <v>RCS DEVICE</v>
      </c>
      <c r="D36" s="24" t="s">
        <v>270</v>
      </c>
      <c r="E36" s="17" t="s">
        <v>206</v>
      </c>
      <c r="F36" s="17" t="s">
        <v>141</v>
      </c>
      <c r="G36" s="17">
        <v>2023</v>
      </c>
      <c r="H36" s="129" t="s">
        <v>257</v>
      </c>
      <c r="I36" s="127" t="s">
        <v>40</v>
      </c>
      <c r="J36" s="42">
        <v>45589</v>
      </c>
      <c r="K36" s="43">
        <v>288</v>
      </c>
      <c r="L36" s="44">
        <v>3223116</v>
      </c>
      <c r="M36" s="44">
        <f t="shared" si="7"/>
        <v>3223116</v>
      </c>
      <c r="N36" s="44">
        <v>57600000</v>
      </c>
      <c r="O36" s="17" t="s">
        <v>35</v>
      </c>
      <c r="P36" s="48">
        <v>44958</v>
      </c>
      <c r="Q36" s="150">
        <v>28000</v>
      </c>
      <c r="R36" s="17">
        <v>1</v>
      </c>
      <c r="S36" s="150">
        <f t="shared" si="8"/>
        <v>28000</v>
      </c>
      <c r="T36" s="17" t="s">
        <v>268</v>
      </c>
      <c r="U36" s="17" t="s">
        <v>16</v>
      </c>
      <c r="V36" s="17" t="s">
        <v>26</v>
      </c>
      <c r="W36" s="220"/>
    </row>
    <row r="37" spans="2:24" s="4" customFormat="1" ht="13">
      <c r="B37" s="17" t="s">
        <v>86</v>
      </c>
      <c r="C37" s="17" t="str">
        <f>VLOOKUP(B37,[1]Sheet1!$A:$B,2,0)</f>
        <v>RCS DEVICE</v>
      </c>
      <c r="D37" s="24" t="s">
        <v>207</v>
      </c>
      <c r="E37" s="17" t="s">
        <v>208</v>
      </c>
      <c r="F37" s="17" t="s">
        <v>141</v>
      </c>
      <c r="G37" s="17">
        <v>2023</v>
      </c>
      <c r="H37" s="129" t="s">
        <v>269</v>
      </c>
      <c r="I37" s="127" t="s">
        <v>40</v>
      </c>
      <c r="J37" s="42">
        <v>45589</v>
      </c>
      <c r="K37" s="43">
        <v>220</v>
      </c>
      <c r="L37" s="44">
        <v>1617954</v>
      </c>
      <c r="M37" s="44">
        <f t="shared" si="7"/>
        <v>1617954</v>
      </c>
      <c r="N37" s="44">
        <v>44000000</v>
      </c>
      <c r="O37" s="17" t="s">
        <v>35</v>
      </c>
      <c r="P37" s="48">
        <v>45017</v>
      </c>
      <c r="Q37" s="150">
        <v>40000</v>
      </c>
      <c r="R37" s="17">
        <v>1</v>
      </c>
      <c r="S37" s="150">
        <f t="shared" si="8"/>
        <v>40000</v>
      </c>
      <c r="T37" s="17" t="s">
        <v>268</v>
      </c>
      <c r="U37" s="17" t="s">
        <v>16</v>
      </c>
      <c r="V37" s="17" t="s">
        <v>26</v>
      </c>
      <c r="W37" s="220"/>
    </row>
    <row r="38" spans="2:24" s="4" customFormat="1" ht="13">
      <c r="B38" s="17" t="s">
        <v>86</v>
      </c>
      <c r="C38" s="17" t="str">
        <f>VLOOKUP(B38,[1]Sheet1!$A:$B,2,0)</f>
        <v>RCS DEVICE</v>
      </c>
      <c r="D38" s="24" t="s">
        <v>271</v>
      </c>
      <c r="E38" s="17" t="s">
        <v>210</v>
      </c>
      <c r="F38" s="17" t="s">
        <v>141</v>
      </c>
      <c r="G38" s="17">
        <v>2023</v>
      </c>
      <c r="H38" s="129" t="s">
        <v>269</v>
      </c>
      <c r="I38" s="127" t="s">
        <v>40</v>
      </c>
      <c r="J38" s="42">
        <v>45589</v>
      </c>
      <c r="K38" s="43">
        <v>240</v>
      </c>
      <c r="L38" s="44">
        <v>2685930</v>
      </c>
      <c r="M38" s="44">
        <f t="shared" si="7"/>
        <v>2685930</v>
      </c>
      <c r="N38" s="44">
        <v>48000000</v>
      </c>
      <c r="O38" s="17" t="s">
        <v>35</v>
      </c>
      <c r="P38" s="48">
        <v>45017</v>
      </c>
      <c r="Q38" s="150">
        <v>50000</v>
      </c>
      <c r="R38" s="17">
        <v>1</v>
      </c>
      <c r="S38" s="150">
        <f t="shared" si="8"/>
        <v>50000</v>
      </c>
      <c r="T38" s="17" t="s">
        <v>268</v>
      </c>
      <c r="U38" s="17" t="s">
        <v>16</v>
      </c>
      <c r="V38" s="17" t="s">
        <v>26</v>
      </c>
      <c r="W38" s="220"/>
    </row>
    <row r="39" spans="2:24" s="4" customFormat="1" ht="13">
      <c r="B39" s="17" t="s">
        <v>86</v>
      </c>
      <c r="C39" s="17" t="str">
        <f>VLOOKUP(B39,[1]Sheet1!$A:$B,2,0)</f>
        <v>RCS DEVICE</v>
      </c>
      <c r="D39" s="24" t="s">
        <v>272</v>
      </c>
      <c r="E39" s="17" t="s">
        <v>212</v>
      </c>
      <c r="F39" s="17" t="s">
        <v>141</v>
      </c>
      <c r="G39" s="17">
        <v>2023</v>
      </c>
      <c r="H39" s="129" t="s">
        <v>269</v>
      </c>
      <c r="I39" s="127" t="s">
        <v>40</v>
      </c>
      <c r="J39" s="42">
        <v>45589</v>
      </c>
      <c r="K39" s="43">
        <v>256</v>
      </c>
      <c r="L39" s="44">
        <v>2864992</v>
      </c>
      <c r="M39" s="44">
        <f t="shared" si="7"/>
        <v>2864992</v>
      </c>
      <c r="N39" s="44">
        <v>51200000</v>
      </c>
      <c r="O39" s="17" t="s">
        <v>35</v>
      </c>
      <c r="P39" s="48">
        <v>45017</v>
      </c>
      <c r="Q39" s="150">
        <v>30000</v>
      </c>
      <c r="R39" s="17">
        <v>1</v>
      </c>
      <c r="S39" s="150">
        <f t="shared" si="8"/>
        <v>30000</v>
      </c>
      <c r="T39" s="17" t="s">
        <v>268</v>
      </c>
      <c r="U39" s="17" t="s">
        <v>16</v>
      </c>
      <c r="V39" s="17" t="s">
        <v>26</v>
      </c>
      <c r="W39" s="220"/>
    </row>
    <row r="40" spans="2:24" s="4" customFormat="1" ht="13">
      <c r="B40" s="17" t="s">
        <v>86</v>
      </c>
      <c r="C40" s="17" t="str">
        <f>VLOOKUP(B40,[1]Sheet1!$A:$B,2,0)</f>
        <v>RCS DEVICE</v>
      </c>
      <c r="D40" s="24" t="s">
        <v>273</v>
      </c>
      <c r="E40" s="17" t="s">
        <v>214</v>
      </c>
      <c r="F40" s="17" t="s">
        <v>141</v>
      </c>
      <c r="G40" s="17">
        <v>2023</v>
      </c>
      <c r="H40" s="129" t="s">
        <v>269</v>
      </c>
      <c r="I40" s="127" t="s">
        <v>40</v>
      </c>
      <c r="J40" s="42">
        <v>45589</v>
      </c>
      <c r="K40" s="43">
        <v>224</v>
      </c>
      <c r="L40" s="44">
        <v>1504126</v>
      </c>
      <c r="M40" s="44">
        <f t="shared" si="7"/>
        <v>1504126</v>
      </c>
      <c r="N40" s="44">
        <v>44800000</v>
      </c>
      <c r="O40" s="17" t="s">
        <v>35</v>
      </c>
      <c r="P40" s="48">
        <v>45017</v>
      </c>
      <c r="Q40" s="150">
        <v>40000</v>
      </c>
      <c r="R40" s="17">
        <v>1</v>
      </c>
      <c r="S40" s="150">
        <f t="shared" si="8"/>
        <v>40000</v>
      </c>
      <c r="T40" s="17" t="s">
        <v>268</v>
      </c>
      <c r="U40" s="17" t="s">
        <v>16</v>
      </c>
      <c r="V40" s="17" t="s">
        <v>26</v>
      </c>
      <c r="W40" s="220"/>
    </row>
    <row r="41" spans="2:24" s="4" customFormat="1" ht="13">
      <c r="B41" s="17" t="s">
        <v>86</v>
      </c>
      <c r="C41" s="17" t="str">
        <f>VLOOKUP(B41,[1]Sheet1!$A:$B,2,0)</f>
        <v>RCS DEVICE</v>
      </c>
      <c r="D41" s="24" t="s">
        <v>217</v>
      </c>
      <c r="E41" s="17" t="s">
        <v>218</v>
      </c>
      <c r="F41" s="17" t="s">
        <v>141</v>
      </c>
      <c r="G41" s="17">
        <v>2023</v>
      </c>
      <c r="H41" s="129" t="s">
        <v>269</v>
      </c>
      <c r="I41" s="127" t="s">
        <v>40</v>
      </c>
      <c r="J41" s="42">
        <v>45589</v>
      </c>
      <c r="K41" s="43">
        <v>600</v>
      </c>
      <c r="L41" s="44">
        <v>8057764</v>
      </c>
      <c r="M41" s="44">
        <f t="shared" si="7"/>
        <v>8057764</v>
      </c>
      <c r="N41" s="44">
        <v>120000000</v>
      </c>
      <c r="O41" s="17" t="s">
        <v>35</v>
      </c>
      <c r="P41" s="48">
        <v>45017</v>
      </c>
      <c r="Q41" s="150">
        <v>30000</v>
      </c>
      <c r="R41" s="17">
        <v>1</v>
      </c>
      <c r="S41" s="150">
        <f t="shared" si="8"/>
        <v>30000</v>
      </c>
      <c r="T41" s="17" t="s">
        <v>268</v>
      </c>
      <c r="U41" s="17" t="s">
        <v>16</v>
      </c>
      <c r="V41" s="17" t="s">
        <v>26</v>
      </c>
      <c r="W41" s="220"/>
    </row>
    <row r="42" spans="2:24" s="4" customFormat="1" ht="26">
      <c r="B42" s="17" t="s">
        <v>86</v>
      </c>
      <c r="C42" s="17" t="str">
        <f>VLOOKUP(B42,[1]Sheet1!$A:$B,2,0)</f>
        <v>RCS DEVICE</v>
      </c>
      <c r="D42" s="24" t="s">
        <v>219</v>
      </c>
      <c r="E42" s="17" t="s">
        <v>220</v>
      </c>
      <c r="F42" s="17" t="s">
        <v>141</v>
      </c>
      <c r="G42" s="17">
        <v>2023</v>
      </c>
      <c r="H42" s="129" t="s">
        <v>269</v>
      </c>
      <c r="I42" s="127" t="s">
        <v>40</v>
      </c>
      <c r="J42" s="42">
        <v>45589</v>
      </c>
      <c r="K42" s="43">
        <v>1</v>
      </c>
      <c r="L42" s="44">
        <v>1798030</v>
      </c>
      <c r="M42" s="44">
        <f t="shared" si="7"/>
        <v>7192120</v>
      </c>
      <c r="N42" s="44">
        <v>4000000</v>
      </c>
      <c r="O42" s="17" t="s">
        <v>35</v>
      </c>
      <c r="P42" s="48">
        <v>45017</v>
      </c>
      <c r="Q42" s="150">
        <v>185000</v>
      </c>
      <c r="R42" s="17">
        <v>4</v>
      </c>
      <c r="S42" s="150">
        <v>260821</v>
      </c>
      <c r="T42" s="17" t="s">
        <v>268</v>
      </c>
      <c r="U42" s="17" t="s">
        <v>16</v>
      </c>
      <c r="V42" s="17" t="s">
        <v>17</v>
      </c>
      <c r="W42" s="222" t="s">
        <v>274</v>
      </c>
    </row>
    <row r="43" spans="2:24" s="4" customFormat="1" ht="26">
      <c r="B43" s="25" t="s">
        <v>79</v>
      </c>
      <c r="C43" s="17" t="str">
        <f>VLOOKUP(B43,[1]Sheet1!$A:$B,2,0)</f>
        <v>RCS POD</v>
      </c>
      <c r="D43" s="24" t="s">
        <v>152</v>
      </c>
      <c r="E43" s="17" t="s">
        <v>222</v>
      </c>
      <c r="F43" s="17" t="s">
        <v>141</v>
      </c>
      <c r="G43" s="17">
        <v>2024</v>
      </c>
      <c r="H43" s="129" t="s">
        <v>275</v>
      </c>
      <c r="I43" s="127" t="s">
        <v>40</v>
      </c>
      <c r="J43" s="42">
        <v>45589</v>
      </c>
      <c r="K43" s="43">
        <v>1</v>
      </c>
      <c r="L43" s="44">
        <v>1798030</v>
      </c>
      <c r="M43" s="44">
        <f>L43*R43</f>
        <v>3596060</v>
      </c>
      <c r="N43" s="44">
        <v>5000000</v>
      </c>
      <c r="O43" s="17" t="s">
        <v>35</v>
      </c>
      <c r="P43" s="49">
        <v>45352</v>
      </c>
      <c r="Q43" s="150">
        <v>185000</v>
      </c>
      <c r="R43" s="17">
        <v>2</v>
      </c>
      <c r="S43" s="150">
        <v>849719</v>
      </c>
      <c r="T43" s="17" t="s">
        <v>21</v>
      </c>
      <c r="U43" s="17" t="s">
        <v>16</v>
      </c>
      <c r="V43" s="17" t="s">
        <v>17</v>
      </c>
      <c r="W43" s="223" t="s">
        <v>329</v>
      </c>
    </row>
    <row r="44" spans="2:24" s="4" customFormat="1" ht="13" customHeight="1">
      <c r="B44" s="25" t="s">
        <v>79</v>
      </c>
      <c r="C44" s="17" t="str">
        <f>VLOOKUP(B44,[1]Sheet1!$A:$B,2,0)</f>
        <v>RCS POD</v>
      </c>
      <c r="D44" s="24" t="s">
        <v>152</v>
      </c>
      <c r="E44" s="17" t="s">
        <v>222</v>
      </c>
      <c r="F44" s="17" t="s">
        <v>141</v>
      </c>
      <c r="G44" s="17">
        <v>2024</v>
      </c>
      <c r="H44" s="129" t="s">
        <v>275</v>
      </c>
      <c r="I44" s="127" t="s">
        <v>40</v>
      </c>
      <c r="J44" s="42">
        <v>45589</v>
      </c>
      <c r="K44" s="43">
        <v>1</v>
      </c>
      <c r="L44" s="44">
        <v>1798030</v>
      </c>
      <c r="M44" s="44">
        <f t="shared" si="7"/>
        <v>10788180</v>
      </c>
      <c r="N44" s="44">
        <v>5000000</v>
      </c>
      <c r="O44" s="17" t="s">
        <v>35</v>
      </c>
      <c r="P44" s="49">
        <v>45444</v>
      </c>
      <c r="Q44" s="150">
        <v>57079</v>
      </c>
      <c r="R44" s="17">
        <v>6</v>
      </c>
      <c r="S44" s="150">
        <f t="shared" si="8"/>
        <v>342474</v>
      </c>
      <c r="T44" s="17" t="s">
        <v>21</v>
      </c>
      <c r="U44" s="17" t="s">
        <v>16</v>
      </c>
      <c r="V44" s="17" t="s">
        <v>17</v>
      </c>
      <c r="W44" s="227" t="s">
        <v>276</v>
      </c>
    </row>
    <row r="45" spans="2:24" s="4" customFormat="1" ht="13">
      <c r="B45" s="25" t="s">
        <v>79</v>
      </c>
      <c r="C45" s="17" t="str">
        <f>VLOOKUP(B45,[1]Sheet1!$A:$B,2,0)</f>
        <v>RCS POD</v>
      </c>
      <c r="D45" s="24" t="s">
        <v>152</v>
      </c>
      <c r="E45" s="17" t="s">
        <v>222</v>
      </c>
      <c r="F45" s="17" t="s">
        <v>141</v>
      </c>
      <c r="G45" s="17">
        <v>2024</v>
      </c>
      <c r="H45" s="129" t="s">
        <v>275</v>
      </c>
      <c r="I45" s="127" t="s">
        <v>40</v>
      </c>
      <c r="J45" s="42">
        <v>45589</v>
      </c>
      <c r="K45" s="43">
        <v>1</v>
      </c>
      <c r="L45" s="44">
        <v>1798030</v>
      </c>
      <c r="M45" s="44">
        <f t="shared" si="7"/>
        <v>10788180</v>
      </c>
      <c r="N45" s="44">
        <v>5000000</v>
      </c>
      <c r="O45" s="17" t="s">
        <v>35</v>
      </c>
      <c r="P45" s="49">
        <v>45627</v>
      </c>
      <c r="Q45" s="150">
        <v>57079</v>
      </c>
      <c r="R45" s="17">
        <v>6</v>
      </c>
      <c r="S45" s="150">
        <f t="shared" si="8"/>
        <v>342474</v>
      </c>
      <c r="T45" s="17" t="s">
        <v>21</v>
      </c>
      <c r="U45" s="17" t="s">
        <v>16</v>
      </c>
      <c r="V45" s="17" t="s">
        <v>17</v>
      </c>
      <c r="W45" s="228"/>
      <c r="X45" s="4">
        <f>SUM(24*5000000)</f>
        <v>120000000</v>
      </c>
    </row>
    <row r="46" spans="2:24" s="4" customFormat="1" ht="13">
      <c r="B46" s="25" t="s">
        <v>79</v>
      </c>
      <c r="C46" s="17" t="str">
        <f>VLOOKUP(B46,[1]Sheet1!$A:$B,2,0)</f>
        <v>RCS POD</v>
      </c>
      <c r="D46" s="24" t="s">
        <v>152</v>
      </c>
      <c r="E46" s="17" t="s">
        <v>222</v>
      </c>
      <c r="F46" s="17" t="s">
        <v>141</v>
      </c>
      <c r="G46" s="17">
        <v>2024</v>
      </c>
      <c r="H46" s="129" t="s">
        <v>275</v>
      </c>
      <c r="I46" s="127" t="s">
        <v>40</v>
      </c>
      <c r="J46" s="42">
        <v>45589</v>
      </c>
      <c r="K46" s="43">
        <v>1</v>
      </c>
      <c r="L46" s="44">
        <v>1798030</v>
      </c>
      <c r="M46" s="44">
        <f t="shared" si="7"/>
        <v>10788180</v>
      </c>
      <c r="N46" s="44">
        <v>5000000</v>
      </c>
      <c r="O46" s="17" t="s">
        <v>35</v>
      </c>
      <c r="P46" s="49">
        <v>45566</v>
      </c>
      <c r="Q46" s="150">
        <v>57079</v>
      </c>
      <c r="R46" s="17">
        <v>6</v>
      </c>
      <c r="S46" s="150">
        <f t="shared" si="8"/>
        <v>342474</v>
      </c>
      <c r="T46" s="17" t="s">
        <v>21</v>
      </c>
      <c r="U46" s="17" t="s">
        <v>16</v>
      </c>
      <c r="V46" s="17" t="s">
        <v>26</v>
      </c>
      <c r="W46" s="229"/>
    </row>
    <row r="47" spans="2:24" s="4" customFormat="1" ht="13">
      <c r="B47" s="25" t="s">
        <v>93</v>
      </c>
      <c r="C47" s="17" t="str">
        <f>VLOOKUP(B47,[1]Sheet1!$A:$B,2,0)</f>
        <v>RCS DEVICE</v>
      </c>
      <c r="D47" s="24" t="s">
        <v>224</v>
      </c>
      <c r="E47" s="17" t="s">
        <v>225</v>
      </c>
      <c r="F47" s="17" t="s">
        <v>141</v>
      </c>
      <c r="G47" s="17">
        <v>2024</v>
      </c>
      <c r="H47" s="129" t="s">
        <v>275</v>
      </c>
      <c r="I47" s="127" t="s">
        <v>40</v>
      </c>
      <c r="J47" s="42">
        <v>45589</v>
      </c>
      <c r="K47" s="43">
        <v>384</v>
      </c>
      <c r="L47" s="44">
        <v>3234816</v>
      </c>
      <c r="M47" s="44">
        <f t="shared" si="7"/>
        <v>3234816</v>
      </c>
      <c r="N47" s="44">
        <f t="shared" ref="N47:N50" si="9">K47*200000</f>
        <v>76800000</v>
      </c>
      <c r="O47" s="17" t="s">
        <v>35</v>
      </c>
      <c r="P47" s="48">
        <v>45352</v>
      </c>
      <c r="Q47" s="150">
        <v>28000</v>
      </c>
      <c r="R47" s="17">
        <v>1</v>
      </c>
      <c r="S47" s="150">
        <f t="shared" si="8"/>
        <v>28000</v>
      </c>
      <c r="T47" s="17" t="s">
        <v>21</v>
      </c>
      <c r="U47" s="17" t="s">
        <v>16</v>
      </c>
      <c r="V47" s="17" t="s">
        <v>17</v>
      </c>
      <c r="W47" s="220"/>
    </row>
    <row r="48" spans="2:24" s="4" customFormat="1" ht="13">
      <c r="B48" s="25" t="s">
        <v>93</v>
      </c>
      <c r="C48" s="17" t="str">
        <f>VLOOKUP(B48,[1]Sheet1!$A:$B,2,0)</f>
        <v>RCS DEVICE</v>
      </c>
      <c r="D48" s="24" t="s">
        <v>227</v>
      </c>
      <c r="E48" s="17" t="s">
        <v>228</v>
      </c>
      <c r="F48" s="17" t="s">
        <v>141</v>
      </c>
      <c r="G48" s="17">
        <v>2024</v>
      </c>
      <c r="H48" s="129" t="s">
        <v>275</v>
      </c>
      <c r="I48" s="127" t="s">
        <v>40</v>
      </c>
      <c r="J48" s="42">
        <v>45589</v>
      </c>
      <c r="K48" s="43">
        <v>264</v>
      </c>
      <c r="L48" s="44">
        <v>25750992</v>
      </c>
      <c r="M48" s="44">
        <f t="shared" si="7"/>
        <v>25750992</v>
      </c>
      <c r="N48" s="44">
        <f t="shared" si="9"/>
        <v>52800000</v>
      </c>
      <c r="O48" s="17" t="s">
        <v>35</v>
      </c>
      <c r="P48" s="48">
        <v>45352</v>
      </c>
      <c r="Q48" s="150">
        <v>11000</v>
      </c>
      <c r="R48" s="17">
        <v>1</v>
      </c>
      <c r="S48" s="150">
        <f t="shared" si="8"/>
        <v>11000</v>
      </c>
      <c r="T48" s="17" t="s">
        <v>21</v>
      </c>
      <c r="U48" s="17" t="s">
        <v>16</v>
      </c>
      <c r="V48" s="17" t="s">
        <v>17</v>
      </c>
      <c r="W48" s="220"/>
    </row>
    <row r="49" spans="2:23" s="4" customFormat="1" ht="13">
      <c r="B49" s="25" t="s">
        <v>93</v>
      </c>
      <c r="C49" s="17" t="str">
        <f>VLOOKUP(B49,[1]Sheet1!$A:$B,2,0)</f>
        <v>RCS DEVICE</v>
      </c>
      <c r="D49" s="24" t="s">
        <v>229</v>
      </c>
      <c r="E49" s="17" t="s">
        <v>230</v>
      </c>
      <c r="F49" s="17" t="s">
        <v>141</v>
      </c>
      <c r="G49" s="17">
        <v>2024</v>
      </c>
      <c r="H49" s="129" t="s">
        <v>275</v>
      </c>
      <c r="I49" s="127" t="s">
        <v>40</v>
      </c>
      <c r="J49" s="42">
        <v>45589</v>
      </c>
      <c r="K49" s="43">
        <v>324</v>
      </c>
      <c r="L49" s="44">
        <v>2859350</v>
      </c>
      <c r="M49" s="44">
        <f t="shared" si="7"/>
        <v>2859350</v>
      </c>
      <c r="N49" s="44">
        <f t="shared" si="9"/>
        <v>64800000</v>
      </c>
      <c r="O49" s="17" t="s">
        <v>35</v>
      </c>
      <c r="P49" s="48">
        <v>45352</v>
      </c>
      <c r="Q49" s="150">
        <v>13500</v>
      </c>
      <c r="R49" s="17">
        <v>1</v>
      </c>
      <c r="S49" s="150">
        <f t="shared" si="8"/>
        <v>13500</v>
      </c>
      <c r="T49" s="17" t="s">
        <v>21</v>
      </c>
      <c r="U49" s="17" t="s">
        <v>16</v>
      </c>
      <c r="V49" s="17" t="s">
        <v>17</v>
      </c>
      <c r="W49" s="220"/>
    </row>
    <row r="50" spans="2:23" s="4" customFormat="1" ht="13">
      <c r="B50" s="25" t="s">
        <v>93</v>
      </c>
      <c r="C50" s="17" t="str">
        <f>VLOOKUP(B50,[1]Sheet1!$A:$B,2,0)</f>
        <v>RCS DEVICE</v>
      </c>
      <c r="D50" s="24" t="s">
        <v>231</v>
      </c>
      <c r="E50" s="17" t="s">
        <v>232</v>
      </c>
      <c r="F50" s="17" t="s">
        <v>141</v>
      </c>
      <c r="G50" s="17">
        <v>2024</v>
      </c>
      <c r="H50" s="129" t="s">
        <v>275</v>
      </c>
      <c r="I50" s="127" t="s">
        <v>40</v>
      </c>
      <c r="J50" s="42">
        <v>45589</v>
      </c>
      <c r="K50" s="43">
        <v>612</v>
      </c>
      <c r="L50" s="44">
        <v>5671042</v>
      </c>
      <c r="M50" s="44">
        <f t="shared" si="7"/>
        <v>5671042</v>
      </c>
      <c r="N50" s="44">
        <f t="shared" si="9"/>
        <v>122400000</v>
      </c>
      <c r="O50" s="17" t="s">
        <v>35</v>
      </c>
      <c r="P50" s="48">
        <v>45352</v>
      </c>
      <c r="Q50" s="150">
        <v>9000</v>
      </c>
      <c r="R50" s="17">
        <v>1</v>
      </c>
      <c r="S50" s="150">
        <f t="shared" si="8"/>
        <v>9000</v>
      </c>
      <c r="T50" s="17" t="s">
        <v>21</v>
      </c>
      <c r="U50" s="17" t="s">
        <v>16</v>
      </c>
      <c r="V50" s="17" t="s">
        <v>17</v>
      </c>
      <c r="W50" s="220"/>
    </row>
    <row r="51" spans="2:23" s="4" customFormat="1" ht="13">
      <c r="B51" s="17" t="s">
        <v>23</v>
      </c>
      <c r="C51" s="17" t="str">
        <f>VLOOKUP(B51,[1]Sheet1!$A:$B,2,0)</f>
        <v>MODI</v>
      </c>
      <c r="D51" s="24" t="s">
        <v>233</v>
      </c>
      <c r="E51" s="17" t="s">
        <v>234</v>
      </c>
      <c r="F51" s="17" t="s">
        <v>141</v>
      </c>
      <c r="G51" s="17">
        <v>2022</v>
      </c>
      <c r="H51" s="129" t="s">
        <v>277</v>
      </c>
      <c r="I51" s="127" t="s">
        <v>40</v>
      </c>
      <c r="J51" s="42">
        <v>45589</v>
      </c>
      <c r="K51" s="43">
        <v>144</v>
      </c>
      <c r="L51" s="44">
        <v>1591200</v>
      </c>
      <c r="M51" s="44">
        <f t="shared" si="7"/>
        <v>1591200</v>
      </c>
      <c r="N51" s="44">
        <v>28800000</v>
      </c>
      <c r="O51" s="17" t="s">
        <v>35</v>
      </c>
      <c r="P51" s="49">
        <v>44835</v>
      </c>
      <c r="Q51" s="150">
        <v>9300</v>
      </c>
      <c r="R51" s="17">
        <v>1</v>
      </c>
      <c r="S51" s="150">
        <f t="shared" si="8"/>
        <v>9300</v>
      </c>
      <c r="T51" s="17" t="s">
        <v>268</v>
      </c>
      <c r="U51" s="17" t="s">
        <v>16</v>
      </c>
      <c r="V51" s="17" t="s">
        <v>26</v>
      </c>
      <c r="W51" s="220"/>
    </row>
    <row r="52" spans="2:23" s="4" customFormat="1" ht="13">
      <c r="B52" s="17" t="s">
        <v>23</v>
      </c>
      <c r="C52" s="17" t="str">
        <f>VLOOKUP(B52,[1]Sheet1!$A:$B,2,0)</f>
        <v>MODI</v>
      </c>
      <c r="D52" s="24" t="s">
        <v>236</v>
      </c>
      <c r="E52" s="17" t="s">
        <v>237</v>
      </c>
      <c r="F52" s="17" t="s">
        <v>141</v>
      </c>
      <c r="G52" s="17">
        <v>2022</v>
      </c>
      <c r="H52" s="129" t="s">
        <v>277</v>
      </c>
      <c r="I52" s="127" t="s">
        <v>40</v>
      </c>
      <c r="J52" s="42">
        <v>45589</v>
      </c>
      <c r="K52" s="43">
        <v>156</v>
      </c>
      <c r="L52" s="44">
        <v>1723800</v>
      </c>
      <c r="M52" s="44">
        <f t="shared" si="7"/>
        <v>1723800</v>
      </c>
      <c r="N52" s="44">
        <v>31200000</v>
      </c>
      <c r="O52" s="17" t="s">
        <v>35</v>
      </c>
      <c r="P52" s="49">
        <v>44835</v>
      </c>
      <c r="Q52" s="150">
        <v>43238</v>
      </c>
      <c r="R52" s="17">
        <v>1</v>
      </c>
      <c r="S52" s="150">
        <f t="shared" si="8"/>
        <v>43238</v>
      </c>
      <c r="T52" s="17" t="s">
        <v>268</v>
      </c>
      <c r="U52" s="17" t="s">
        <v>16</v>
      </c>
      <c r="V52" s="17" t="s">
        <v>26</v>
      </c>
      <c r="W52" s="220"/>
    </row>
    <row r="53" spans="2:23" s="4" customFormat="1" ht="13">
      <c r="B53" s="17" t="s">
        <v>23</v>
      </c>
      <c r="C53" s="17" t="str">
        <f>VLOOKUP(B53,[1]Sheet1!$A:$B,2,0)</f>
        <v>MODI</v>
      </c>
      <c r="D53" s="24" t="s">
        <v>238</v>
      </c>
      <c r="E53" s="17" t="s">
        <v>239</v>
      </c>
      <c r="F53" s="17" t="s">
        <v>141</v>
      </c>
      <c r="G53" s="17">
        <v>2022</v>
      </c>
      <c r="H53" s="129" t="s">
        <v>277</v>
      </c>
      <c r="I53" s="127" t="s">
        <v>40</v>
      </c>
      <c r="J53" s="42">
        <v>45589</v>
      </c>
      <c r="K53" s="43">
        <v>156</v>
      </c>
      <c r="L53" s="44">
        <v>2051452</v>
      </c>
      <c r="M53" s="44">
        <f t="shared" si="7"/>
        <v>4102904</v>
      </c>
      <c r="N53" s="44">
        <v>31200000</v>
      </c>
      <c r="O53" s="17" t="s">
        <v>35</v>
      </c>
      <c r="P53" s="49">
        <v>44835</v>
      </c>
      <c r="Q53" s="150">
        <v>18550</v>
      </c>
      <c r="R53" s="17">
        <v>2</v>
      </c>
      <c r="S53" s="150">
        <f t="shared" si="8"/>
        <v>37100</v>
      </c>
      <c r="T53" s="17" t="s">
        <v>268</v>
      </c>
      <c r="U53" s="17" t="s">
        <v>16</v>
      </c>
      <c r="V53" s="17" t="s">
        <v>26</v>
      </c>
      <c r="W53" s="220"/>
    </row>
    <row r="54" spans="2:23" s="4" customFormat="1" ht="13">
      <c r="B54" s="17" t="s">
        <v>23</v>
      </c>
      <c r="C54" s="17" t="str">
        <f>VLOOKUP(B54,[1]Sheet1!$A:$B,2,0)</f>
        <v>MODI</v>
      </c>
      <c r="D54" s="24" t="s">
        <v>240</v>
      </c>
      <c r="E54" s="17" t="s">
        <v>241</v>
      </c>
      <c r="F54" s="17" t="s">
        <v>141</v>
      </c>
      <c r="G54" s="17">
        <v>2022</v>
      </c>
      <c r="H54" s="129" t="s">
        <v>277</v>
      </c>
      <c r="I54" s="127" t="s">
        <v>40</v>
      </c>
      <c r="J54" s="42">
        <v>45589</v>
      </c>
      <c r="K54" s="43">
        <v>420</v>
      </c>
      <c r="L54" s="44">
        <v>4641000</v>
      </c>
      <c r="M54" s="44">
        <f t="shared" si="7"/>
        <v>4641000</v>
      </c>
      <c r="N54" s="44">
        <v>84000000</v>
      </c>
      <c r="O54" s="17" t="s">
        <v>35</v>
      </c>
      <c r="P54" s="49">
        <v>44835</v>
      </c>
      <c r="Q54" s="150">
        <v>9000</v>
      </c>
      <c r="R54" s="17">
        <v>1</v>
      </c>
      <c r="S54" s="150">
        <f t="shared" si="8"/>
        <v>9000</v>
      </c>
      <c r="T54" s="17" t="s">
        <v>268</v>
      </c>
      <c r="U54" s="17" t="s">
        <v>16</v>
      </c>
      <c r="V54" s="17" t="s">
        <v>26</v>
      </c>
      <c r="W54" s="220"/>
    </row>
    <row r="55" spans="2:23" s="4" customFormat="1" ht="13">
      <c r="B55" s="17" t="s">
        <v>23</v>
      </c>
      <c r="C55" s="17" t="str">
        <f>VLOOKUP(B55,[1]Sheet1!$A:$B,2,0)</f>
        <v>MODI</v>
      </c>
      <c r="D55" s="24" t="s">
        <v>242</v>
      </c>
      <c r="E55" s="17" t="s">
        <v>243</v>
      </c>
      <c r="F55" s="17" t="s">
        <v>141</v>
      </c>
      <c r="G55" s="17">
        <v>2024</v>
      </c>
      <c r="H55" s="129" t="s">
        <v>277</v>
      </c>
      <c r="I55" s="127" t="s">
        <v>40</v>
      </c>
      <c r="J55" s="42">
        <v>45589</v>
      </c>
      <c r="K55" s="43">
        <v>144</v>
      </c>
      <c r="L55" s="44">
        <v>2695680</v>
      </c>
      <c r="M55" s="44">
        <f t="shared" si="7"/>
        <v>2695680</v>
      </c>
      <c r="N55" s="44">
        <v>28800000</v>
      </c>
      <c r="O55" s="17" t="s">
        <v>35</v>
      </c>
      <c r="P55" s="49">
        <v>44835</v>
      </c>
      <c r="Q55" s="150">
        <v>6700</v>
      </c>
      <c r="R55" s="17">
        <v>1</v>
      </c>
      <c r="S55" s="150">
        <f t="shared" si="8"/>
        <v>6700</v>
      </c>
      <c r="T55" s="17" t="s">
        <v>268</v>
      </c>
      <c r="U55" s="17" t="s">
        <v>16</v>
      </c>
      <c r="V55" s="17" t="s">
        <v>26</v>
      </c>
      <c r="W55" s="220"/>
    </row>
    <row r="56" spans="2:23" s="4" customFormat="1" ht="13">
      <c r="B56" s="17" t="s">
        <v>97</v>
      </c>
      <c r="C56" s="17" t="str">
        <f>VLOOKUP(B56,[1]Sheet1!$A:$B,2,0)</f>
        <v>RCS DEVICE</v>
      </c>
      <c r="D56" s="24" t="s">
        <v>278</v>
      </c>
      <c r="E56" s="17" t="s">
        <v>199</v>
      </c>
      <c r="F56" s="17" t="s">
        <v>141</v>
      </c>
      <c r="G56" s="17">
        <v>2024</v>
      </c>
      <c r="H56" s="129" t="s">
        <v>257</v>
      </c>
      <c r="I56" s="127" t="s">
        <v>34</v>
      </c>
      <c r="J56" s="42">
        <v>45589</v>
      </c>
      <c r="K56" s="43">
        <v>1</v>
      </c>
      <c r="L56" s="44">
        <v>1290796</v>
      </c>
      <c r="M56" s="44">
        <f t="shared" si="7"/>
        <v>1290796</v>
      </c>
      <c r="N56" s="44">
        <v>4000000</v>
      </c>
      <c r="O56" s="17" t="s">
        <v>19</v>
      </c>
      <c r="P56" s="49">
        <v>45340</v>
      </c>
      <c r="Q56" s="150">
        <v>29000</v>
      </c>
      <c r="R56" s="17">
        <v>1</v>
      </c>
      <c r="S56" s="150">
        <f t="shared" si="8"/>
        <v>29000</v>
      </c>
      <c r="T56" s="17" t="s">
        <v>21</v>
      </c>
      <c r="U56" s="17" t="s">
        <v>16</v>
      </c>
      <c r="V56" s="17" t="s">
        <v>17</v>
      </c>
      <c r="W56" s="220"/>
    </row>
    <row r="57" spans="2:23" s="4" customFormat="1" ht="13">
      <c r="B57" s="17" t="s">
        <v>69</v>
      </c>
      <c r="C57" s="17" t="s">
        <v>3</v>
      </c>
      <c r="D57" s="24" t="s">
        <v>279</v>
      </c>
      <c r="E57" s="17" t="s">
        <v>280</v>
      </c>
      <c r="F57" s="17" t="s">
        <v>141</v>
      </c>
      <c r="G57" s="17">
        <v>2024</v>
      </c>
      <c r="H57" s="129" t="s">
        <v>275</v>
      </c>
      <c r="I57" s="127" t="s">
        <v>34</v>
      </c>
      <c r="J57" s="42">
        <v>45589</v>
      </c>
      <c r="K57" s="43">
        <v>1</v>
      </c>
      <c r="L57" s="44">
        <v>497016</v>
      </c>
      <c r="M57" s="44">
        <f t="shared" si="7"/>
        <v>497016</v>
      </c>
      <c r="N57" s="44">
        <v>2000000</v>
      </c>
      <c r="O57" s="17" t="s">
        <v>19</v>
      </c>
      <c r="P57" s="49">
        <v>45357</v>
      </c>
      <c r="Q57" s="150">
        <v>43000</v>
      </c>
      <c r="R57" s="17">
        <v>1</v>
      </c>
      <c r="S57" s="150">
        <f t="shared" si="8"/>
        <v>43000</v>
      </c>
      <c r="T57" s="17" t="s">
        <v>21</v>
      </c>
      <c r="U57" s="17" t="s">
        <v>16</v>
      </c>
      <c r="V57" s="17" t="s">
        <v>17</v>
      </c>
      <c r="W57" s="220"/>
    </row>
    <row r="58" spans="2:23" s="4" customFormat="1" ht="13">
      <c r="B58" s="17" t="s">
        <v>68</v>
      </c>
      <c r="C58" s="17" t="s">
        <v>22</v>
      </c>
      <c r="D58" s="24" t="s">
        <v>281</v>
      </c>
      <c r="E58" s="17" t="s">
        <v>282</v>
      </c>
      <c r="F58" s="17" t="s">
        <v>141</v>
      </c>
      <c r="G58" s="17">
        <v>2024</v>
      </c>
      <c r="H58" s="129" t="s">
        <v>275</v>
      </c>
      <c r="I58" s="127" t="s">
        <v>34</v>
      </c>
      <c r="J58" s="42">
        <v>45589</v>
      </c>
      <c r="K58" s="43">
        <v>1</v>
      </c>
      <c r="L58" s="44">
        <v>655642</v>
      </c>
      <c r="M58" s="44">
        <f t="shared" si="7"/>
        <v>655642</v>
      </c>
      <c r="N58" s="44">
        <v>3000000</v>
      </c>
      <c r="O58" s="17" t="s">
        <v>19</v>
      </c>
      <c r="P58" s="49">
        <v>45359</v>
      </c>
      <c r="Q58" s="150">
        <v>43000</v>
      </c>
      <c r="R58" s="17">
        <v>1</v>
      </c>
      <c r="S58" s="150">
        <f t="shared" si="8"/>
        <v>43000</v>
      </c>
      <c r="T58" s="17" t="s">
        <v>21</v>
      </c>
      <c r="U58" s="17" t="s">
        <v>16</v>
      </c>
      <c r="V58" s="17" t="s">
        <v>17</v>
      </c>
      <c r="W58" s="220"/>
    </row>
    <row r="59" spans="2:23" s="4" customFormat="1" ht="13">
      <c r="B59" s="17" t="s">
        <v>68</v>
      </c>
      <c r="C59" s="17" t="s">
        <v>22</v>
      </c>
      <c r="D59" s="24" t="s">
        <v>283</v>
      </c>
      <c r="E59" s="17" t="s">
        <v>284</v>
      </c>
      <c r="F59" s="17" t="s">
        <v>141</v>
      </c>
      <c r="G59" s="17">
        <v>2024</v>
      </c>
      <c r="H59" s="129" t="s">
        <v>275</v>
      </c>
      <c r="I59" s="127" t="s">
        <v>34</v>
      </c>
      <c r="J59" s="42">
        <v>45589</v>
      </c>
      <c r="K59" s="43">
        <v>1</v>
      </c>
      <c r="L59" s="44">
        <v>655642</v>
      </c>
      <c r="M59" s="44">
        <f t="shared" si="7"/>
        <v>655642</v>
      </c>
      <c r="N59" s="44">
        <v>3000000</v>
      </c>
      <c r="O59" s="17" t="s">
        <v>19</v>
      </c>
      <c r="P59" s="49">
        <v>45359</v>
      </c>
      <c r="Q59" s="150">
        <v>43000</v>
      </c>
      <c r="R59" s="17">
        <v>1</v>
      </c>
      <c r="S59" s="150">
        <f t="shared" si="8"/>
        <v>43000</v>
      </c>
      <c r="T59" s="17" t="s">
        <v>21</v>
      </c>
      <c r="U59" s="17" t="s">
        <v>16</v>
      </c>
      <c r="V59" s="17" t="s">
        <v>17</v>
      </c>
      <c r="W59" s="220"/>
    </row>
    <row r="60" spans="2:23" s="4" customFormat="1" ht="13">
      <c r="B60" s="17" t="s">
        <v>69</v>
      </c>
      <c r="C60" s="17" t="s">
        <v>3</v>
      </c>
      <c r="D60" s="24" t="s">
        <v>279</v>
      </c>
      <c r="E60" s="17" t="s">
        <v>280</v>
      </c>
      <c r="F60" s="17" t="s">
        <v>141</v>
      </c>
      <c r="G60" s="17">
        <v>2024</v>
      </c>
      <c r="H60" s="129" t="s">
        <v>285</v>
      </c>
      <c r="I60" s="127" t="s">
        <v>34</v>
      </c>
      <c r="J60" s="42">
        <v>45589</v>
      </c>
      <c r="K60" s="43">
        <v>1</v>
      </c>
      <c r="L60" s="44">
        <v>230490</v>
      </c>
      <c r="M60" s="44">
        <f t="shared" si="7"/>
        <v>230490</v>
      </c>
      <c r="N60" s="44">
        <v>5000000</v>
      </c>
      <c r="O60" s="17" t="s">
        <v>19</v>
      </c>
      <c r="P60" s="49">
        <v>45484</v>
      </c>
      <c r="Q60" s="150">
        <v>23000</v>
      </c>
      <c r="R60" s="17">
        <v>1</v>
      </c>
      <c r="S60" s="150">
        <f t="shared" si="8"/>
        <v>23000</v>
      </c>
      <c r="T60" s="17" t="s">
        <v>21</v>
      </c>
      <c r="U60" s="17" t="s">
        <v>16</v>
      </c>
      <c r="V60" s="17" t="s">
        <v>26</v>
      </c>
      <c r="W60" s="220"/>
    </row>
    <row r="61" spans="2:23" s="4" customFormat="1" ht="13">
      <c r="B61" s="17" t="s">
        <v>68</v>
      </c>
      <c r="C61" s="17" t="s">
        <v>22</v>
      </c>
      <c r="D61" s="24" t="s">
        <v>281</v>
      </c>
      <c r="E61" s="17" t="s">
        <v>282</v>
      </c>
      <c r="F61" s="17" t="s">
        <v>141</v>
      </c>
      <c r="G61" s="17">
        <v>2024</v>
      </c>
      <c r="H61" s="129" t="s">
        <v>285</v>
      </c>
      <c r="I61" s="127" t="s">
        <v>34</v>
      </c>
      <c r="J61" s="42">
        <v>45589</v>
      </c>
      <c r="K61" s="43">
        <v>1</v>
      </c>
      <c r="L61" s="44">
        <v>655642</v>
      </c>
      <c r="M61" s="44">
        <f t="shared" si="7"/>
        <v>655642</v>
      </c>
      <c r="N61" s="44">
        <v>3000000</v>
      </c>
      <c r="O61" s="17" t="s">
        <v>28</v>
      </c>
      <c r="P61" s="49">
        <v>45484</v>
      </c>
      <c r="Q61" s="150">
        <v>2654.86</v>
      </c>
      <c r="R61" s="17">
        <v>1</v>
      </c>
      <c r="S61" s="150">
        <f t="shared" si="8"/>
        <v>2654.86</v>
      </c>
      <c r="T61" s="17" t="s">
        <v>21</v>
      </c>
      <c r="U61" s="17" t="s">
        <v>16</v>
      </c>
      <c r="V61" s="17" t="s">
        <v>26</v>
      </c>
      <c r="W61" s="220"/>
    </row>
    <row r="62" spans="2:23" s="4" customFormat="1" ht="13">
      <c r="B62" s="17" t="s">
        <v>68</v>
      </c>
      <c r="C62" s="17" t="s">
        <v>22</v>
      </c>
      <c r="D62" s="24" t="s">
        <v>283</v>
      </c>
      <c r="E62" s="17" t="s">
        <v>284</v>
      </c>
      <c r="F62" s="17" t="s">
        <v>141</v>
      </c>
      <c r="G62" s="17">
        <v>2024</v>
      </c>
      <c r="H62" s="129" t="s">
        <v>285</v>
      </c>
      <c r="I62" s="127" t="s">
        <v>34</v>
      </c>
      <c r="J62" s="42">
        <v>45589</v>
      </c>
      <c r="K62" s="43">
        <v>1</v>
      </c>
      <c r="L62" s="44">
        <v>655642</v>
      </c>
      <c r="M62" s="44">
        <f t="shared" si="7"/>
        <v>655642</v>
      </c>
      <c r="N62" s="44">
        <v>3000000</v>
      </c>
      <c r="O62" s="17" t="s">
        <v>28</v>
      </c>
      <c r="P62" s="49">
        <v>45484</v>
      </c>
      <c r="Q62" s="150">
        <v>2654.86</v>
      </c>
      <c r="R62" s="17">
        <v>1</v>
      </c>
      <c r="S62" s="150">
        <f t="shared" si="8"/>
        <v>2654.86</v>
      </c>
      <c r="T62" s="17" t="s">
        <v>21</v>
      </c>
      <c r="U62" s="17" t="s">
        <v>16</v>
      </c>
      <c r="V62" s="17" t="s">
        <v>26</v>
      </c>
      <c r="W62" s="220"/>
    </row>
    <row r="63" spans="2:23" s="4" customFormat="1" ht="13">
      <c r="B63" s="17" t="s">
        <v>70</v>
      </c>
      <c r="C63" s="17" t="str">
        <f>VLOOKUP(B63,[1]Sheet1!$A:$B,2,0)</f>
        <v>HP</v>
      </c>
      <c r="D63" s="24" t="s">
        <v>286</v>
      </c>
      <c r="E63" s="17">
        <v>24100203003</v>
      </c>
      <c r="F63" s="17" t="s">
        <v>141</v>
      </c>
      <c r="G63" s="17">
        <v>2024</v>
      </c>
      <c r="H63" s="129" t="s">
        <v>269</v>
      </c>
      <c r="I63" s="127" t="s">
        <v>34</v>
      </c>
      <c r="J63" s="42">
        <v>45589</v>
      </c>
      <c r="K63" s="43">
        <v>10</v>
      </c>
      <c r="L63" s="44">
        <v>62400</v>
      </c>
      <c r="M63" s="44">
        <f t="shared" si="7"/>
        <v>62400</v>
      </c>
      <c r="N63" s="44">
        <v>50000</v>
      </c>
      <c r="O63" s="17" t="s">
        <v>19</v>
      </c>
      <c r="P63" s="49">
        <v>45383</v>
      </c>
      <c r="Q63" s="150">
        <v>14000</v>
      </c>
      <c r="R63" s="17">
        <v>1</v>
      </c>
      <c r="S63" s="150">
        <f t="shared" si="8"/>
        <v>14000</v>
      </c>
      <c r="T63" s="17" t="s">
        <v>21</v>
      </c>
      <c r="U63" s="17" t="s">
        <v>16</v>
      </c>
      <c r="V63" s="17" t="s">
        <v>17</v>
      </c>
      <c r="W63" s="220"/>
    </row>
    <row r="64" spans="2:23" s="4" customFormat="1" ht="13">
      <c r="B64" s="17" t="s">
        <v>70</v>
      </c>
      <c r="C64" s="17" t="str">
        <f>VLOOKUP(B64,[1]Sheet1!$A:$B,2,0)</f>
        <v>HP</v>
      </c>
      <c r="D64" s="24" t="s">
        <v>287</v>
      </c>
      <c r="E64" s="17">
        <v>24100203001</v>
      </c>
      <c r="F64" s="17" t="s">
        <v>141</v>
      </c>
      <c r="G64" s="17">
        <v>2024</v>
      </c>
      <c r="H64" s="129" t="s">
        <v>269</v>
      </c>
      <c r="I64" s="127" t="s">
        <v>34</v>
      </c>
      <c r="J64" s="42">
        <v>45589</v>
      </c>
      <c r="K64" s="43">
        <v>10</v>
      </c>
      <c r="L64" s="44">
        <v>62400</v>
      </c>
      <c r="M64" s="44">
        <f t="shared" si="7"/>
        <v>62400</v>
      </c>
      <c r="N64" s="44">
        <v>50000</v>
      </c>
      <c r="O64" s="17" t="s">
        <v>19</v>
      </c>
      <c r="P64" s="49">
        <v>45383</v>
      </c>
      <c r="Q64" s="150">
        <v>11000</v>
      </c>
      <c r="R64" s="17">
        <v>1</v>
      </c>
      <c r="S64" s="150">
        <f t="shared" si="8"/>
        <v>11000</v>
      </c>
      <c r="T64" s="17" t="s">
        <v>21</v>
      </c>
      <c r="U64" s="17" t="s">
        <v>16</v>
      </c>
      <c r="V64" s="17" t="s">
        <v>17</v>
      </c>
      <c r="W64" s="220"/>
    </row>
    <row r="65" spans="2:23" s="4" customFormat="1" ht="13">
      <c r="B65" s="17" t="s">
        <v>70</v>
      </c>
      <c r="C65" s="17" t="str">
        <f>VLOOKUP(B65,[1]Sheet1!$A:$B,2,0)</f>
        <v>HP</v>
      </c>
      <c r="D65" s="24" t="s">
        <v>288</v>
      </c>
      <c r="E65" s="17">
        <v>24100203004</v>
      </c>
      <c r="F65" s="17" t="s">
        <v>141</v>
      </c>
      <c r="G65" s="17">
        <v>2024</v>
      </c>
      <c r="H65" s="129" t="s">
        <v>269</v>
      </c>
      <c r="I65" s="127" t="s">
        <v>34</v>
      </c>
      <c r="J65" s="42">
        <v>45589</v>
      </c>
      <c r="K65" s="43">
        <v>16</v>
      </c>
      <c r="L65" s="44">
        <v>62400</v>
      </c>
      <c r="M65" s="44">
        <f t="shared" si="7"/>
        <v>62400</v>
      </c>
      <c r="N65" s="44">
        <v>80000</v>
      </c>
      <c r="O65" s="17" t="s">
        <v>19</v>
      </c>
      <c r="P65" s="49">
        <v>45383</v>
      </c>
      <c r="Q65" s="150">
        <v>12000</v>
      </c>
      <c r="R65" s="17">
        <v>1</v>
      </c>
      <c r="S65" s="150">
        <f t="shared" si="8"/>
        <v>12000</v>
      </c>
      <c r="T65" s="17" t="s">
        <v>21</v>
      </c>
      <c r="U65" s="17" t="s">
        <v>16</v>
      </c>
      <c r="V65" s="17" t="s">
        <v>17</v>
      </c>
      <c r="W65" s="220"/>
    </row>
    <row r="66" spans="2:23" s="4" customFormat="1" ht="13">
      <c r="B66" s="26" t="s">
        <v>70</v>
      </c>
      <c r="C66" s="17" t="str">
        <f>VLOOKUP(B66,[1]Sheet1!$A:$B,2,0)</f>
        <v>HP</v>
      </c>
      <c r="D66" s="24" t="s">
        <v>289</v>
      </c>
      <c r="E66" s="17">
        <v>24100203005</v>
      </c>
      <c r="F66" s="17" t="s">
        <v>141</v>
      </c>
      <c r="G66" s="17">
        <v>2024</v>
      </c>
      <c r="H66" s="129" t="s">
        <v>269</v>
      </c>
      <c r="I66" s="127" t="s">
        <v>34</v>
      </c>
      <c r="J66" s="42">
        <v>45589</v>
      </c>
      <c r="K66" s="43">
        <v>30</v>
      </c>
      <c r="L66" s="44">
        <v>99840</v>
      </c>
      <c r="M66" s="44">
        <f t="shared" si="7"/>
        <v>99840</v>
      </c>
      <c r="N66" s="44">
        <v>150000</v>
      </c>
      <c r="O66" s="17" t="s">
        <v>19</v>
      </c>
      <c r="P66" s="49">
        <v>45383</v>
      </c>
      <c r="Q66" s="150">
        <v>13500</v>
      </c>
      <c r="R66" s="17">
        <v>1</v>
      </c>
      <c r="S66" s="150">
        <f t="shared" si="8"/>
        <v>13500</v>
      </c>
      <c r="T66" s="17" t="s">
        <v>21</v>
      </c>
      <c r="U66" s="17" t="s">
        <v>16</v>
      </c>
      <c r="V66" s="17" t="s">
        <v>17</v>
      </c>
      <c r="W66" s="220"/>
    </row>
    <row r="67" spans="2:23" s="4" customFormat="1" ht="13">
      <c r="B67" s="17" t="s">
        <v>70</v>
      </c>
      <c r="C67" s="17" t="str">
        <f>VLOOKUP(B67,[1]Sheet1!$A:$B,2,0)</f>
        <v>HP</v>
      </c>
      <c r="D67" s="24" t="s">
        <v>290</v>
      </c>
      <c r="E67" s="17">
        <v>24100203002</v>
      </c>
      <c r="F67" s="17" t="s">
        <v>141</v>
      </c>
      <c r="G67" s="17">
        <v>2024</v>
      </c>
      <c r="H67" s="129" t="s">
        <v>269</v>
      </c>
      <c r="I67" s="127" t="s">
        <v>34</v>
      </c>
      <c r="J67" s="42">
        <v>45589</v>
      </c>
      <c r="K67" s="43">
        <v>15</v>
      </c>
      <c r="L67" s="44">
        <v>93600</v>
      </c>
      <c r="M67" s="44">
        <f t="shared" si="7"/>
        <v>93600</v>
      </c>
      <c r="N67" s="44">
        <v>25000</v>
      </c>
      <c r="O67" s="17" t="s">
        <v>19</v>
      </c>
      <c r="P67" s="49">
        <v>45383</v>
      </c>
      <c r="Q67" s="150">
        <v>12000</v>
      </c>
      <c r="R67" s="17">
        <v>1</v>
      </c>
      <c r="S67" s="150">
        <f t="shared" si="8"/>
        <v>12000</v>
      </c>
      <c r="T67" s="17" t="s">
        <v>21</v>
      </c>
      <c r="U67" s="17" t="s">
        <v>16</v>
      </c>
      <c r="V67" s="17" t="s">
        <v>17</v>
      </c>
      <c r="W67" s="220"/>
    </row>
    <row r="68" spans="2:23" s="4" customFormat="1" ht="13">
      <c r="B68" s="26" t="s">
        <v>64</v>
      </c>
      <c r="C68" s="17" t="s">
        <v>43</v>
      </c>
      <c r="D68" s="24" t="s">
        <v>291</v>
      </c>
      <c r="E68" s="17">
        <v>610201004</v>
      </c>
      <c r="F68" s="17" t="s">
        <v>141</v>
      </c>
      <c r="G68" s="17">
        <v>2024</v>
      </c>
      <c r="H68" s="129" t="s">
        <v>292</v>
      </c>
      <c r="I68" s="127" t="s">
        <v>27</v>
      </c>
      <c r="J68" s="42">
        <v>45589</v>
      </c>
      <c r="K68" s="43">
        <v>1</v>
      </c>
      <c r="L68" s="44">
        <v>312000</v>
      </c>
      <c r="M68" s="44">
        <f t="shared" si="7"/>
        <v>312000</v>
      </c>
      <c r="N68" s="44">
        <v>1000000</v>
      </c>
      <c r="O68" s="17" t="s">
        <v>19</v>
      </c>
      <c r="P68" s="49">
        <v>45444</v>
      </c>
      <c r="Q68" s="150">
        <v>155000</v>
      </c>
      <c r="R68" s="17">
        <v>1</v>
      </c>
      <c r="S68" s="150">
        <f t="shared" si="8"/>
        <v>155000</v>
      </c>
      <c r="T68" s="17" t="s">
        <v>21</v>
      </c>
      <c r="U68" s="17" t="s">
        <v>16</v>
      </c>
      <c r="V68" s="17" t="s">
        <v>26</v>
      </c>
      <c r="W68" s="220"/>
    </row>
    <row r="69" spans="2:23" s="4" customFormat="1" ht="13">
      <c r="B69" s="26" t="s">
        <v>64</v>
      </c>
      <c r="C69" s="17" t="s">
        <v>43</v>
      </c>
      <c r="D69" s="24" t="s">
        <v>293</v>
      </c>
      <c r="E69" s="17">
        <v>620201006</v>
      </c>
      <c r="F69" s="17" t="s">
        <v>141</v>
      </c>
      <c r="G69" s="17">
        <v>2024</v>
      </c>
      <c r="H69" s="129" t="s">
        <v>292</v>
      </c>
      <c r="I69" s="127" t="s">
        <v>27</v>
      </c>
      <c r="J69" s="42">
        <v>45589</v>
      </c>
      <c r="K69" s="43">
        <v>6</v>
      </c>
      <c r="L69" s="44">
        <v>9649</v>
      </c>
      <c r="M69" s="44">
        <f t="shared" si="7"/>
        <v>9649</v>
      </c>
      <c r="N69" s="44">
        <v>500000</v>
      </c>
      <c r="O69" s="17" t="s">
        <v>19</v>
      </c>
      <c r="P69" s="49">
        <v>45444</v>
      </c>
      <c r="Q69" s="150">
        <v>18000</v>
      </c>
      <c r="R69" s="17">
        <v>1</v>
      </c>
      <c r="S69" s="150">
        <f t="shared" si="8"/>
        <v>18000</v>
      </c>
      <c r="T69" s="17" t="s">
        <v>21</v>
      </c>
      <c r="U69" s="17" t="s">
        <v>16</v>
      </c>
      <c r="V69" s="17" t="s">
        <v>26</v>
      </c>
      <c r="W69" s="220"/>
    </row>
    <row r="70" spans="2:23" s="4" customFormat="1" ht="13">
      <c r="B70" s="26" t="s">
        <v>64</v>
      </c>
      <c r="C70" s="17" t="s">
        <v>43</v>
      </c>
      <c r="D70" s="24" t="s">
        <v>294</v>
      </c>
      <c r="E70" s="17">
        <v>620201004</v>
      </c>
      <c r="F70" s="17" t="s">
        <v>141</v>
      </c>
      <c r="G70" s="17">
        <v>2024</v>
      </c>
      <c r="H70" s="129" t="s">
        <v>292</v>
      </c>
      <c r="I70" s="127" t="s">
        <v>27</v>
      </c>
      <c r="J70" s="42">
        <v>45589</v>
      </c>
      <c r="K70" s="43">
        <v>8</v>
      </c>
      <c r="L70" s="44">
        <v>332800</v>
      </c>
      <c r="M70" s="44">
        <f t="shared" si="7"/>
        <v>332800</v>
      </c>
      <c r="N70" s="44">
        <v>1000000</v>
      </c>
      <c r="O70" s="17" t="s">
        <v>19</v>
      </c>
      <c r="P70" s="49">
        <v>45444</v>
      </c>
      <c r="Q70" s="150">
        <v>63000</v>
      </c>
      <c r="R70" s="17">
        <v>1</v>
      </c>
      <c r="S70" s="150">
        <f t="shared" si="8"/>
        <v>63000</v>
      </c>
      <c r="T70" s="17" t="s">
        <v>21</v>
      </c>
      <c r="U70" s="17" t="s">
        <v>16</v>
      </c>
      <c r="V70" s="17" t="s">
        <v>26</v>
      </c>
      <c r="W70" s="220"/>
    </row>
    <row r="71" spans="2:23" s="4" customFormat="1" ht="13">
      <c r="B71" s="26" t="s">
        <v>64</v>
      </c>
      <c r="C71" s="17" t="s">
        <v>43</v>
      </c>
      <c r="D71" s="24" t="s">
        <v>295</v>
      </c>
      <c r="E71" s="17">
        <v>600202009</v>
      </c>
      <c r="F71" s="17" t="s">
        <v>141</v>
      </c>
      <c r="G71" s="17">
        <v>2024</v>
      </c>
      <c r="H71" s="129" t="s">
        <v>292</v>
      </c>
      <c r="I71" s="127" t="s">
        <v>27</v>
      </c>
      <c r="J71" s="42">
        <v>45589</v>
      </c>
      <c r="K71" s="43">
        <v>1</v>
      </c>
      <c r="L71" s="44">
        <v>31200</v>
      </c>
      <c r="M71" s="44">
        <f t="shared" si="7"/>
        <v>31200</v>
      </c>
      <c r="N71" s="44">
        <v>500000</v>
      </c>
      <c r="O71" s="17" t="s">
        <v>19</v>
      </c>
      <c r="P71" s="49">
        <v>45444</v>
      </c>
      <c r="Q71" s="150">
        <v>294000</v>
      </c>
      <c r="R71" s="17">
        <v>1</v>
      </c>
      <c r="S71" s="150">
        <f t="shared" si="8"/>
        <v>294000</v>
      </c>
      <c r="T71" s="17" t="s">
        <v>21</v>
      </c>
      <c r="U71" s="17" t="s">
        <v>16</v>
      </c>
      <c r="V71" s="17" t="s">
        <v>26</v>
      </c>
      <c r="W71" s="220"/>
    </row>
    <row r="72" spans="2:23" s="4" customFormat="1" ht="13">
      <c r="B72" s="17" t="s">
        <v>63</v>
      </c>
      <c r="C72" s="17" t="s">
        <v>43</v>
      </c>
      <c r="D72" s="24" t="s">
        <v>293</v>
      </c>
      <c r="E72" s="17">
        <v>600201001</v>
      </c>
      <c r="F72" s="17" t="s">
        <v>141</v>
      </c>
      <c r="G72" s="17">
        <v>2024</v>
      </c>
      <c r="H72" s="129" t="s">
        <v>292</v>
      </c>
      <c r="I72" s="127" t="s">
        <v>27</v>
      </c>
      <c r="J72" s="42">
        <v>45589</v>
      </c>
      <c r="K72" s="43">
        <v>20</v>
      </c>
      <c r="L72" s="44">
        <v>11773</v>
      </c>
      <c r="M72" s="44">
        <f t="shared" si="7"/>
        <v>11773</v>
      </c>
      <c r="N72" s="44">
        <v>500000</v>
      </c>
      <c r="O72" s="17" t="s">
        <v>19</v>
      </c>
      <c r="P72" s="49">
        <v>45444</v>
      </c>
      <c r="Q72" s="150">
        <v>18000</v>
      </c>
      <c r="R72" s="17">
        <v>1</v>
      </c>
      <c r="S72" s="150">
        <f t="shared" si="8"/>
        <v>18000</v>
      </c>
      <c r="T72" s="17" t="s">
        <v>21</v>
      </c>
      <c r="U72" s="17" t="s">
        <v>16</v>
      </c>
      <c r="V72" s="17" t="s">
        <v>26</v>
      </c>
      <c r="W72" s="220"/>
    </row>
    <row r="73" spans="2:23" s="4" customFormat="1" ht="13">
      <c r="B73" s="17" t="s">
        <v>63</v>
      </c>
      <c r="C73" s="17" t="s">
        <v>43</v>
      </c>
      <c r="D73" s="24" t="s">
        <v>296</v>
      </c>
      <c r="E73" s="17">
        <v>600201002</v>
      </c>
      <c r="F73" s="17" t="s">
        <v>141</v>
      </c>
      <c r="G73" s="17">
        <v>2024</v>
      </c>
      <c r="H73" s="129" t="s">
        <v>292</v>
      </c>
      <c r="I73" s="127" t="s">
        <v>27</v>
      </c>
      <c r="J73" s="42">
        <v>45589</v>
      </c>
      <c r="K73" s="43">
        <v>6</v>
      </c>
      <c r="L73" s="44">
        <v>9422</v>
      </c>
      <c r="M73" s="44">
        <f t="shared" si="7"/>
        <v>9422</v>
      </c>
      <c r="N73" s="44">
        <v>500000</v>
      </c>
      <c r="O73" s="17" t="s">
        <v>19</v>
      </c>
      <c r="P73" s="49">
        <v>45444</v>
      </c>
      <c r="Q73" s="150">
        <v>44000</v>
      </c>
      <c r="R73" s="17">
        <v>1</v>
      </c>
      <c r="S73" s="150">
        <f t="shared" si="8"/>
        <v>44000</v>
      </c>
      <c r="T73" s="17" t="s">
        <v>21</v>
      </c>
      <c r="U73" s="17" t="s">
        <v>16</v>
      </c>
      <c r="V73" s="17" t="s">
        <v>26</v>
      </c>
      <c r="W73" s="220"/>
    </row>
    <row r="74" spans="2:23" s="4" customFormat="1" ht="13">
      <c r="B74" s="17" t="s">
        <v>63</v>
      </c>
      <c r="C74" s="17" t="s">
        <v>43</v>
      </c>
      <c r="D74" s="24" t="s">
        <v>297</v>
      </c>
      <c r="E74" s="17">
        <v>600201003</v>
      </c>
      <c r="F74" s="17" t="s">
        <v>141</v>
      </c>
      <c r="G74" s="17">
        <v>2024</v>
      </c>
      <c r="H74" s="129" t="s">
        <v>292</v>
      </c>
      <c r="I74" s="127" t="s">
        <v>27</v>
      </c>
      <c r="J74" s="42">
        <v>45589</v>
      </c>
      <c r="K74" s="43">
        <v>1</v>
      </c>
      <c r="L74" s="44">
        <v>2250</v>
      </c>
      <c r="M74" s="44">
        <f t="shared" si="7"/>
        <v>2250</v>
      </c>
      <c r="N74" s="44">
        <v>500000</v>
      </c>
      <c r="O74" s="17" t="s">
        <v>19</v>
      </c>
      <c r="P74" s="49">
        <v>45444</v>
      </c>
      <c r="Q74" s="150">
        <v>255500</v>
      </c>
      <c r="R74" s="17">
        <v>1</v>
      </c>
      <c r="S74" s="150">
        <f t="shared" si="8"/>
        <v>255500</v>
      </c>
      <c r="T74" s="17" t="s">
        <v>21</v>
      </c>
      <c r="U74" s="17" t="s">
        <v>16</v>
      </c>
      <c r="V74" s="17" t="s">
        <v>26</v>
      </c>
      <c r="W74" s="220"/>
    </row>
    <row r="75" spans="2:23" s="5" customFormat="1" ht="13">
      <c r="B75" s="53" t="s">
        <v>32</v>
      </c>
      <c r="C75" s="53" t="str">
        <f>VLOOKUP(B75,[1]Sheet1!$A:$B,2,0)</f>
        <v>MODI</v>
      </c>
      <c r="D75" s="54" t="s">
        <v>139</v>
      </c>
      <c r="E75" s="53" t="s">
        <v>298</v>
      </c>
      <c r="F75" s="53" t="s">
        <v>141</v>
      </c>
      <c r="G75" s="53">
        <v>2023</v>
      </c>
      <c r="H75" s="130" t="s">
        <v>299</v>
      </c>
      <c r="I75" s="130" t="s">
        <v>27</v>
      </c>
      <c r="J75" s="56">
        <v>45589</v>
      </c>
      <c r="K75" s="57">
        <v>1</v>
      </c>
      <c r="L75" s="58">
        <v>120000</v>
      </c>
      <c r="M75" s="58">
        <f t="shared" si="7"/>
        <v>120000</v>
      </c>
      <c r="N75" s="58">
        <v>500000</v>
      </c>
      <c r="O75" s="53" t="s">
        <v>300</v>
      </c>
      <c r="P75" s="59">
        <v>45231</v>
      </c>
      <c r="Q75" s="151">
        <v>23000</v>
      </c>
      <c r="R75" s="53">
        <v>1</v>
      </c>
      <c r="S75" s="151">
        <f t="shared" si="8"/>
        <v>23000</v>
      </c>
      <c r="T75" s="53" t="s">
        <v>21</v>
      </c>
      <c r="U75" s="53" t="s">
        <v>16</v>
      </c>
      <c r="V75" s="53" t="s">
        <v>26</v>
      </c>
      <c r="W75" s="224" t="s">
        <v>301</v>
      </c>
    </row>
    <row r="76" spans="2:23" s="5" customFormat="1" ht="13">
      <c r="B76" s="53" t="s">
        <v>32</v>
      </c>
      <c r="C76" s="53" t="str">
        <f>VLOOKUP(B76,[1]Sheet1!$A:$B,2,0)</f>
        <v>MODI</v>
      </c>
      <c r="D76" s="54" t="s">
        <v>139</v>
      </c>
      <c r="E76" s="53" t="s">
        <v>298</v>
      </c>
      <c r="F76" s="53" t="s">
        <v>141</v>
      </c>
      <c r="G76" s="53">
        <v>2023</v>
      </c>
      <c r="H76" s="130" t="s">
        <v>299</v>
      </c>
      <c r="I76" s="130" t="s">
        <v>27</v>
      </c>
      <c r="J76" s="56">
        <v>45589</v>
      </c>
      <c r="K76" s="57">
        <v>1</v>
      </c>
      <c r="L76" s="58">
        <v>120000</v>
      </c>
      <c r="M76" s="58">
        <f t="shared" ref="M76:M106" si="10">L76*R76</f>
        <v>120000</v>
      </c>
      <c r="N76" s="58">
        <v>500000</v>
      </c>
      <c r="O76" s="53" t="s">
        <v>300</v>
      </c>
      <c r="P76" s="59">
        <v>45231</v>
      </c>
      <c r="Q76" s="151">
        <v>53000</v>
      </c>
      <c r="R76" s="53">
        <v>1</v>
      </c>
      <c r="S76" s="151">
        <f t="shared" si="8"/>
        <v>53000</v>
      </c>
      <c r="T76" s="53" t="s">
        <v>21</v>
      </c>
      <c r="U76" s="53" t="s">
        <v>16</v>
      </c>
      <c r="V76" s="53" t="s">
        <v>26</v>
      </c>
      <c r="W76" s="225"/>
    </row>
    <row r="77" spans="2:23" s="5" customFormat="1" ht="13">
      <c r="B77" s="53" t="s">
        <v>38</v>
      </c>
      <c r="C77" s="53" t="str">
        <f>VLOOKUP(B77,[1]Sheet1!$A:$B,2,0)</f>
        <v>MODI</v>
      </c>
      <c r="D77" s="54" t="s">
        <v>148</v>
      </c>
      <c r="E77" s="53" t="s">
        <v>302</v>
      </c>
      <c r="F77" s="53" t="s">
        <v>141</v>
      </c>
      <c r="G77" s="53">
        <v>2023</v>
      </c>
      <c r="H77" s="130" t="s">
        <v>303</v>
      </c>
      <c r="I77" s="130" t="s">
        <v>27</v>
      </c>
      <c r="J77" s="56">
        <v>45589</v>
      </c>
      <c r="K77" s="57">
        <v>1</v>
      </c>
      <c r="L77" s="58">
        <v>46800</v>
      </c>
      <c r="M77" s="58">
        <f t="shared" si="10"/>
        <v>46800</v>
      </c>
      <c r="N77" s="58">
        <v>450000</v>
      </c>
      <c r="O77" s="53" t="s">
        <v>300</v>
      </c>
      <c r="P77" s="59">
        <v>45191</v>
      </c>
      <c r="Q77" s="151">
        <v>23000</v>
      </c>
      <c r="R77" s="53">
        <v>1</v>
      </c>
      <c r="S77" s="151">
        <f t="shared" si="8"/>
        <v>23000</v>
      </c>
      <c r="T77" s="53" t="s">
        <v>21</v>
      </c>
      <c r="U77" s="53" t="s">
        <v>16</v>
      </c>
      <c r="V77" s="53" t="s">
        <v>26</v>
      </c>
      <c r="W77" s="225"/>
    </row>
    <row r="78" spans="2:23" s="5" customFormat="1" ht="13">
      <c r="B78" s="53" t="s">
        <v>38</v>
      </c>
      <c r="C78" s="53" t="str">
        <f>VLOOKUP(B78,[1]Sheet1!$A:$B,2,0)</f>
        <v>MODI</v>
      </c>
      <c r="D78" s="54" t="s">
        <v>304</v>
      </c>
      <c r="E78" s="53" t="s">
        <v>305</v>
      </c>
      <c r="F78" s="53" t="s">
        <v>141</v>
      </c>
      <c r="G78" s="53">
        <v>2023</v>
      </c>
      <c r="H78" s="130" t="s">
        <v>303</v>
      </c>
      <c r="I78" s="130" t="s">
        <v>27</v>
      </c>
      <c r="J78" s="56">
        <v>45589</v>
      </c>
      <c r="K78" s="57">
        <v>1</v>
      </c>
      <c r="L78" s="58">
        <v>83200</v>
      </c>
      <c r="M78" s="58">
        <f t="shared" si="10"/>
        <v>83200</v>
      </c>
      <c r="N78" s="58">
        <v>450000</v>
      </c>
      <c r="O78" s="53" t="s">
        <v>300</v>
      </c>
      <c r="P78" s="59">
        <v>45195</v>
      </c>
      <c r="Q78" s="151">
        <v>93000</v>
      </c>
      <c r="R78" s="53">
        <v>1</v>
      </c>
      <c r="S78" s="151">
        <f t="shared" si="8"/>
        <v>93000</v>
      </c>
      <c r="T78" s="53" t="s">
        <v>21</v>
      </c>
      <c r="U78" s="53" t="s">
        <v>16</v>
      </c>
      <c r="V78" s="53" t="s">
        <v>26</v>
      </c>
      <c r="W78" s="225"/>
    </row>
    <row r="79" spans="2:23" s="5" customFormat="1" ht="13">
      <c r="B79" s="53" t="s">
        <v>38</v>
      </c>
      <c r="C79" s="53" t="str">
        <f>VLOOKUP(B79,[1]Sheet1!$A:$B,2,0)</f>
        <v>MODI</v>
      </c>
      <c r="D79" s="54" t="s">
        <v>148</v>
      </c>
      <c r="E79" s="53" t="s">
        <v>306</v>
      </c>
      <c r="F79" s="53" t="s">
        <v>141</v>
      </c>
      <c r="G79" s="53">
        <v>2023</v>
      </c>
      <c r="H79" s="130" t="s">
        <v>299</v>
      </c>
      <c r="I79" s="130" t="s">
        <v>27</v>
      </c>
      <c r="J79" s="56">
        <v>45589</v>
      </c>
      <c r="K79" s="57">
        <v>1</v>
      </c>
      <c r="L79" s="58">
        <v>46800</v>
      </c>
      <c r="M79" s="58">
        <f t="shared" si="10"/>
        <v>46800</v>
      </c>
      <c r="N79" s="58">
        <v>450000</v>
      </c>
      <c r="O79" s="53" t="s">
        <v>300</v>
      </c>
      <c r="P79" s="59">
        <v>45258</v>
      </c>
      <c r="Q79" s="151">
        <v>15000</v>
      </c>
      <c r="R79" s="53">
        <v>1</v>
      </c>
      <c r="S79" s="151">
        <f t="shared" si="8"/>
        <v>15000</v>
      </c>
      <c r="T79" s="53" t="s">
        <v>21</v>
      </c>
      <c r="U79" s="53" t="s">
        <v>16</v>
      </c>
      <c r="V79" s="53" t="s">
        <v>26</v>
      </c>
      <c r="W79" s="225"/>
    </row>
    <row r="80" spans="2:23" s="5" customFormat="1" ht="13">
      <c r="B80" s="53" t="s">
        <v>32</v>
      </c>
      <c r="C80" s="53" t="str">
        <f>VLOOKUP(B80,[1]Sheet1!$A:$B,2,0)</f>
        <v>MODI</v>
      </c>
      <c r="D80" s="54" t="s">
        <v>139</v>
      </c>
      <c r="E80" s="53" t="s">
        <v>298</v>
      </c>
      <c r="F80" s="53" t="s">
        <v>141</v>
      </c>
      <c r="G80" s="53">
        <v>2023</v>
      </c>
      <c r="H80" s="130" t="s">
        <v>307</v>
      </c>
      <c r="I80" s="130" t="s">
        <v>27</v>
      </c>
      <c r="J80" s="56">
        <v>45589</v>
      </c>
      <c r="K80" s="57">
        <v>1</v>
      </c>
      <c r="L80" s="58">
        <v>120000</v>
      </c>
      <c r="M80" s="58">
        <f t="shared" si="10"/>
        <v>120000</v>
      </c>
      <c r="N80" s="58">
        <v>500000</v>
      </c>
      <c r="O80" s="53" t="s">
        <v>300</v>
      </c>
      <c r="P80" s="59">
        <v>45271</v>
      </c>
      <c r="Q80" s="151">
        <v>35000</v>
      </c>
      <c r="R80" s="53">
        <v>1</v>
      </c>
      <c r="S80" s="151">
        <f t="shared" si="8"/>
        <v>35000</v>
      </c>
      <c r="T80" s="53" t="s">
        <v>21</v>
      </c>
      <c r="U80" s="53" t="s">
        <v>16</v>
      </c>
      <c r="V80" s="53" t="s">
        <v>26</v>
      </c>
      <c r="W80" s="225"/>
    </row>
    <row r="81" spans="2:23" s="5" customFormat="1" ht="13">
      <c r="B81" s="53" t="s">
        <v>32</v>
      </c>
      <c r="C81" s="53" t="str">
        <f>VLOOKUP(B81,[1]Sheet1!$A:$B,2,0)</f>
        <v>MODI</v>
      </c>
      <c r="D81" s="54" t="s">
        <v>308</v>
      </c>
      <c r="E81" s="53" t="s">
        <v>309</v>
      </c>
      <c r="F81" s="53" t="s">
        <v>141</v>
      </c>
      <c r="G81" s="53">
        <v>2023</v>
      </c>
      <c r="H81" s="130" t="s">
        <v>299</v>
      </c>
      <c r="I81" s="130" t="s">
        <v>27</v>
      </c>
      <c r="J81" s="56">
        <v>45589</v>
      </c>
      <c r="K81" s="57">
        <v>1</v>
      </c>
      <c r="L81" s="58">
        <v>67600</v>
      </c>
      <c r="M81" s="58">
        <f t="shared" si="10"/>
        <v>67600</v>
      </c>
      <c r="N81" s="58">
        <v>300000</v>
      </c>
      <c r="O81" s="53" t="s">
        <v>300</v>
      </c>
      <c r="P81" s="59">
        <v>45231</v>
      </c>
      <c r="Q81" s="151">
        <v>45000</v>
      </c>
      <c r="R81" s="53">
        <v>1</v>
      </c>
      <c r="S81" s="151">
        <f t="shared" si="8"/>
        <v>45000</v>
      </c>
      <c r="T81" s="53" t="s">
        <v>21</v>
      </c>
      <c r="U81" s="53" t="s">
        <v>16</v>
      </c>
      <c r="V81" s="53" t="s">
        <v>26</v>
      </c>
      <c r="W81" s="225"/>
    </row>
    <row r="82" spans="2:23" s="5" customFormat="1" ht="13">
      <c r="B82" s="53" t="s">
        <v>32</v>
      </c>
      <c r="C82" s="53" t="str">
        <f>VLOOKUP(B82,[1]Sheet1!$A:$B,2,0)</f>
        <v>MODI</v>
      </c>
      <c r="D82" s="54" t="s">
        <v>308</v>
      </c>
      <c r="E82" s="53" t="s">
        <v>298</v>
      </c>
      <c r="F82" s="53" t="s">
        <v>141</v>
      </c>
      <c r="G82" s="53">
        <v>2023</v>
      </c>
      <c r="H82" s="130" t="s">
        <v>303</v>
      </c>
      <c r="I82" s="130" t="s">
        <v>27</v>
      </c>
      <c r="J82" s="56">
        <v>45589</v>
      </c>
      <c r="K82" s="57">
        <v>1</v>
      </c>
      <c r="L82" s="58">
        <v>67600</v>
      </c>
      <c r="M82" s="58">
        <f t="shared" si="10"/>
        <v>67600</v>
      </c>
      <c r="N82" s="58">
        <v>300000</v>
      </c>
      <c r="O82" s="53" t="s">
        <v>300</v>
      </c>
      <c r="P82" s="59">
        <v>45191</v>
      </c>
      <c r="Q82" s="151">
        <v>45000</v>
      </c>
      <c r="R82" s="53">
        <v>1</v>
      </c>
      <c r="S82" s="151">
        <f t="shared" si="8"/>
        <v>45000</v>
      </c>
      <c r="T82" s="53" t="s">
        <v>21</v>
      </c>
      <c r="U82" s="53" t="s">
        <v>16</v>
      </c>
      <c r="V82" s="53" t="s">
        <v>26</v>
      </c>
      <c r="W82" s="225"/>
    </row>
    <row r="83" spans="2:23" s="5" customFormat="1" ht="13">
      <c r="B83" s="53" t="s">
        <v>32</v>
      </c>
      <c r="C83" s="53" t="str">
        <f>VLOOKUP(B83,[1]Sheet1!$A:$B,2,0)</f>
        <v>MODI</v>
      </c>
      <c r="D83" s="54" t="s">
        <v>308</v>
      </c>
      <c r="E83" s="53" t="s">
        <v>310</v>
      </c>
      <c r="F83" s="53" t="s">
        <v>141</v>
      </c>
      <c r="G83" s="53">
        <v>2023</v>
      </c>
      <c r="H83" s="130" t="s">
        <v>303</v>
      </c>
      <c r="I83" s="130" t="s">
        <v>27</v>
      </c>
      <c r="J83" s="56">
        <v>45589</v>
      </c>
      <c r="K83" s="57">
        <v>1</v>
      </c>
      <c r="L83" s="58">
        <v>67600</v>
      </c>
      <c r="M83" s="58">
        <f t="shared" si="10"/>
        <v>67600</v>
      </c>
      <c r="N83" s="58">
        <v>300000</v>
      </c>
      <c r="O83" s="53" t="s">
        <v>300</v>
      </c>
      <c r="P83" s="59">
        <v>45197</v>
      </c>
      <c r="Q83" s="151">
        <v>45000</v>
      </c>
      <c r="R83" s="53">
        <v>1</v>
      </c>
      <c r="S83" s="151">
        <f t="shared" si="8"/>
        <v>45000</v>
      </c>
      <c r="T83" s="53" t="s">
        <v>21</v>
      </c>
      <c r="U83" s="53" t="s">
        <v>16</v>
      </c>
      <c r="V83" s="53" t="s">
        <v>26</v>
      </c>
      <c r="W83" s="225"/>
    </row>
    <row r="84" spans="2:23" s="5" customFormat="1" ht="13">
      <c r="B84" s="53" t="s">
        <v>32</v>
      </c>
      <c r="C84" s="53" t="str">
        <f>VLOOKUP(B84,[1]Sheet1!$A:$B,2,0)</f>
        <v>MODI</v>
      </c>
      <c r="D84" s="54" t="s">
        <v>308</v>
      </c>
      <c r="E84" s="53" t="s">
        <v>309</v>
      </c>
      <c r="F84" s="53" t="s">
        <v>141</v>
      </c>
      <c r="G84" s="53">
        <v>2023</v>
      </c>
      <c r="H84" s="130" t="s">
        <v>303</v>
      </c>
      <c r="I84" s="130" t="s">
        <v>27</v>
      </c>
      <c r="J84" s="56">
        <v>45589</v>
      </c>
      <c r="K84" s="57">
        <v>1</v>
      </c>
      <c r="L84" s="58">
        <v>67600</v>
      </c>
      <c r="M84" s="58">
        <f t="shared" si="10"/>
        <v>67600</v>
      </c>
      <c r="N84" s="58">
        <v>300000</v>
      </c>
      <c r="O84" s="53" t="s">
        <v>300</v>
      </c>
      <c r="P84" s="59">
        <v>45197</v>
      </c>
      <c r="Q84" s="151">
        <v>45000</v>
      </c>
      <c r="R84" s="53">
        <v>1</v>
      </c>
      <c r="S84" s="151">
        <f t="shared" si="8"/>
        <v>45000</v>
      </c>
      <c r="T84" s="53" t="s">
        <v>21</v>
      </c>
      <c r="U84" s="53" t="s">
        <v>16</v>
      </c>
      <c r="V84" s="53" t="s">
        <v>26</v>
      </c>
      <c r="W84" s="225"/>
    </row>
    <row r="85" spans="2:23" s="5" customFormat="1" ht="13">
      <c r="B85" s="53" t="s">
        <v>48</v>
      </c>
      <c r="C85" s="53" t="str">
        <f>VLOOKUP(B85,[1]Sheet1!$A:$B,2,0)</f>
        <v>MODI</v>
      </c>
      <c r="D85" s="54" t="s">
        <v>152</v>
      </c>
      <c r="E85" s="53" t="s">
        <v>311</v>
      </c>
      <c r="F85" s="53" t="s">
        <v>141</v>
      </c>
      <c r="G85" s="53">
        <v>2023</v>
      </c>
      <c r="H85" s="130" t="s">
        <v>299</v>
      </c>
      <c r="I85" s="130" t="s">
        <v>27</v>
      </c>
      <c r="J85" s="56">
        <v>45589</v>
      </c>
      <c r="K85" s="57">
        <v>1</v>
      </c>
      <c r="L85" s="58">
        <v>142000</v>
      </c>
      <c r="M85" s="58">
        <f t="shared" si="10"/>
        <v>142000</v>
      </c>
      <c r="N85" s="58">
        <v>450000</v>
      </c>
      <c r="O85" s="53" t="s">
        <v>300</v>
      </c>
      <c r="P85" s="59">
        <v>45232</v>
      </c>
      <c r="Q85" s="151">
        <v>185000</v>
      </c>
      <c r="R85" s="53">
        <v>1</v>
      </c>
      <c r="S85" s="151">
        <f t="shared" si="8"/>
        <v>185000</v>
      </c>
      <c r="T85" s="53" t="s">
        <v>21</v>
      </c>
      <c r="U85" s="53" t="s">
        <v>16</v>
      </c>
      <c r="V85" s="53" t="s">
        <v>26</v>
      </c>
      <c r="W85" s="225"/>
    </row>
    <row r="86" spans="2:23" s="5" customFormat="1" ht="13">
      <c r="B86" s="53" t="s">
        <v>49</v>
      </c>
      <c r="C86" s="53" t="str">
        <f>VLOOKUP(B86,[1]Sheet1!$A:$B,2,0)</f>
        <v>MODI</v>
      </c>
      <c r="D86" s="54" t="s">
        <v>312</v>
      </c>
      <c r="E86" s="53" t="s">
        <v>313</v>
      </c>
      <c r="F86" s="53" t="s">
        <v>141</v>
      </c>
      <c r="G86" s="53">
        <v>2023</v>
      </c>
      <c r="H86" s="130" t="s">
        <v>277</v>
      </c>
      <c r="I86" s="130" t="s">
        <v>27</v>
      </c>
      <c r="J86" s="56">
        <v>45589</v>
      </c>
      <c r="K86" s="57">
        <v>20</v>
      </c>
      <c r="L86" s="58">
        <v>79560</v>
      </c>
      <c r="M86" s="58">
        <f t="shared" si="10"/>
        <v>79560</v>
      </c>
      <c r="N86" s="58">
        <v>250000</v>
      </c>
      <c r="O86" s="53" t="s">
        <v>300</v>
      </c>
      <c r="P86" s="59">
        <v>45230</v>
      </c>
      <c r="Q86" s="151">
        <v>8800</v>
      </c>
      <c r="R86" s="53">
        <v>1</v>
      </c>
      <c r="S86" s="151">
        <f t="shared" si="8"/>
        <v>8800</v>
      </c>
      <c r="T86" s="53" t="s">
        <v>21</v>
      </c>
      <c r="U86" s="53" t="s">
        <v>16</v>
      </c>
      <c r="V86" s="53" t="s">
        <v>26</v>
      </c>
      <c r="W86" s="225"/>
    </row>
    <row r="87" spans="2:23" s="5" customFormat="1" ht="13">
      <c r="B87" s="53" t="s">
        <v>49</v>
      </c>
      <c r="C87" s="53" t="str">
        <f>VLOOKUP(B87,[1]Sheet1!$A:$B,2,0)</f>
        <v>MODI</v>
      </c>
      <c r="D87" s="54" t="s">
        <v>314</v>
      </c>
      <c r="E87" s="53" t="s">
        <v>315</v>
      </c>
      <c r="F87" s="53" t="s">
        <v>141</v>
      </c>
      <c r="G87" s="53">
        <v>2023</v>
      </c>
      <c r="H87" s="130" t="s">
        <v>277</v>
      </c>
      <c r="I87" s="130" t="s">
        <v>27</v>
      </c>
      <c r="J87" s="56">
        <v>45589</v>
      </c>
      <c r="K87" s="57">
        <v>20</v>
      </c>
      <c r="L87" s="58">
        <v>79560</v>
      </c>
      <c r="M87" s="58">
        <f t="shared" si="10"/>
        <v>79560</v>
      </c>
      <c r="N87" s="58">
        <v>250000</v>
      </c>
      <c r="O87" s="53" t="s">
        <v>300</v>
      </c>
      <c r="P87" s="59">
        <v>45230</v>
      </c>
      <c r="Q87" s="151">
        <v>8800</v>
      </c>
      <c r="R87" s="53">
        <v>1</v>
      </c>
      <c r="S87" s="151">
        <f t="shared" si="8"/>
        <v>8800</v>
      </c>
      <c r="T87" s="53" t="s">
        <v>21</v>
      </c>
      <c r="U87" s="53" t="s">
        <v>16</v>
      </c>
      <c r="V87" s="53" t="s">
        <v>26</v>
      </c>
      <c r="W87" s="225"/>
    </row>
    <row r="88" spans="2:23" s="5" customFormat="1" ht="13">
      <c r="B88" s="53" t="s">
        <v>49</v>
      </c>
      <c r="C88" s="53" t="str">
        <f>VLOOKUP(B88,[1]Sheet1!$A:$B,2,0)</f>
        <v>MODI</v>
      </c>
      <c r="D88" s="54" t="s">
        <v>316</v>
      </c>
      <c r="E88" s="53" t="s">
        <v>317</v>
      </c>
      <c r="F88" s="53" t="s">
        <v>141</v>
      </c>
      <c r="G88" s="53">
        <v>2023</v>
      </c>
      <c r="H88" s="130" t="s">
        <v>277</v>
      </c>
      <c r="I88" s="130" t="s">
        <v>27</v>
      </c>
      <c r="J88" s="56">
        <v>45589</v>
      </c>
      <c r="K88" s="57">
        <v>20</v>
      </c>
      <c r="L88" s="58">
        <v>79560</v>
      </c>
      <c r="M88" s="58">
        <f t="shared" si="10"/>
        <v>79560</v>
      </c>
      <c r="N88" s="58">
        <v>250000</v>
      </c>
      <c r="O88" s="53" t="s">
        <v>300</v>
      </c>
      <c r="P88" s="59">
        <v>45230</v>
      </c>
      <c r="Q88" s="151">
        <v>8800</v>
      </c>
      <c r="R88" s="53">
        <v>1</v>
      </c>
      <c r="S88" s="151">
        <f t="shared" si="8"/>
        <v>8800</v>
      </c>
      <c r="T88" s="53" t="s">
        <v>21</v>
      </c>
      <c r="U88" s="53" t="s">
        <v>16</v>
      </c>
      <c r="V88" s="53" t="s">
        <v>26</v>
      </c>
      <c r="W88" s="225"/>
    </row>
    <row r="89" spans="2:23" s="5" customFormat="1" ht="13">
      <c r="B89" s="53" t="s">
        <v>49</v>
      </c>
      <c r="C89" s="53" t="str">
        <f>VLOOKUP(B89,[1]Sheet1!$A:$B,2,0)</f>
        <v>MODI</v>
      </c>
      <c r="D89" s="54" t="s">
        <v>318</v>
      </c>
      <c r="E89" s="53" t="s">
        <v>319</v>
      </c>
      <c r="F89" s="53" t="s">
        <v>141</v>
      </c>
      <c r="G89" s="53">
        <v>2023</v>
      </c>
      <c r="H89" s="130" t="s">
        <v>277</v>
      </c>
      <c r="I89" s="130" t="s">
        <v>27</v>
      </c>
      <c r="J89" s="56">
        <v>45589</v>
      </c>
      <c r="K89" s="57">
        <v>20</v>
      </c>
      <c r="L89" s="58">
        <v>79560</v>
      </c>
      <c r="M89" s="58">
        <f t="shared" si="10"/>
        <v>79560</v>
      </c>
      <c r="N89" s="58">
        <v>250000</v>
      </c>
      <c r="O89" s="53" t="s">
        <v>300</v>
      </c>
      <c r="P89" s="59">
        <v>45230</v>
      </c>
      <c r="Q89" s="151">
        <v>8800</v>
      </c>
      <c r="R89" s="53">
        <v>1</v>
      </c>
      <c r="S89" s="151">
        <f t="shared" si="8"/>
        <v>8800</v>
      </c>
      <c r="T89" s="53" t="s">
        <v>21</v>
      </c>
      <c r="U89" s="53" t="s">
        <v>16</v>
      </c>
      <c r="V89" s="53" t="s">
        <v>26</v>
      </c>
      <c r="W89" s="225"/>
    </row>
    <row r="90" spans="2:23" s="5" customFormat="1" ht="13">
      <c r="B90" s="53" t="s">
        <v>49</v>
      </c>
      <c r="C90" s="53" t="str">
        <f>VLOOKUP(B90,[1]Sheet1!$A:$B,2,0)</f>
        <v>MODI</v>
      </c>
      <c r="D90" s="54" t="s">
        <v>320</v>
      </c>
      <c r="E90" s="53" t="s">
        <v>321</v>
      </c>
      <c r="F90" s="53" t="s">
        <v>141</v>
      </c>
      <c r="G90" s="53">
        <v>2023</v>
      </c>
      <c r="H90" s="130" t="s">
        <v>277</v>
      </c>
      <c r="I90" s="130" t="s">
        <v>27</v>
      </c>
      <c r="J90" s="56">
        <v>45589</v>
      </c>
      <c r="K90" s="57">
        <v>20</v>
      </c>
      <c r="L90" s="58">
        <v>79560</v>
      </c>
      <c r="M90" s="58">
        <f t="shared" si="10"/>
        <v>79560</v>
      </c>
      <c r="N90" s="58">
        <v>250000</v>
      </c>
      <c r="O90" s="53" t="s">
        <v>300</v>
      </c>
      <c r="P90" s="59">
        <v>45230</v>
      </c>
      <c r="Q90" s="151">
        <v>12300</v>
      </c>
      <c r="R90" s="53">
        <v>1</v>
      </c>
      <c r="S90" s="151">
        <f t="shared" si="8"/>
        <v>12300</v>
      </c>
      <c r="T90" s="53" t="s">
        <v>21</v>
      </c>
      <c r="U90" s="53" t="s">
        <v>16</v>
      </c>
      <c r="V90" s="53" t="s">
        <v>26</v>
      </c>
      <c r="W90" s="225"/>
    </row>
    <row r="91" spans="2:23" s="5" customFormat="1" ht="13">
      <c r="B91" s="53" t="s">
        <v>49</v>
      </c>
      <c r="C91" s="53" t="str">
        <f>VLOOKUP(B91,[1]Sheet1!$A:$B,2,0)</f>
        <v>MODI</v>
      </c>
      <c r="D91" s="54" t="s">
        <v>320</v>
      </c>
      <c r="E91" s="53" t="s">
        <v>321</v>
      </c>
      <c r="F91" s="53" t="s">
        <v>141</v>
      </c>
      <c r="G91" s="53">
        <v>2023</v>
      </c>
      <c r="H91" s="130" t="s">
        <v>303</v>
      </c>
      <c r="I91" s="130" t="s">
        <v>27</v>
      </c>
      <c r="J91" s="56">
        <v>45589</v>
      </c>
      <c r="K91" s="57">
        <v>20</v>
      </c>
      <c r="L91" s="58">
        <v>79560</v>
      </c>
      <c r="M91" s="58">
        <f t="shared" si="10"/>
        <v>79560</v>
      </c>
      <c r="N91" s="58">
        <v>250000</v>
      </c>
      <c r="O91" s="53" t="s">
        <v>300</v>
      </c>
      <c r="P91" s="59">
        <v>45271</v>
      </c>
      <c r="Q91" s="151">
        <v>6000</v>
      </c>
      <c r="R91" s="53">
        <v>1</v>
      </c>
      <c r="S91" s="151">
        <f t="shared" si="8"/>
        <v>6000</v>
      </c>
      <c r="T91" s="53" t="s">
        <v>21</v>
      </c>
      <c r="U91" s="53" t="s">
        <v>16</v>
      </c>
      <c r="V91" s="53" t="s">
        <v>26</v>
      </c>
      <c r="W91" s="225"/>
    </row>
    <row r="92" spans="2:23" s="5" customFormat="1" ht="13">
      <c r="B92" s="53" t="s">
        <v>49</v>
      </c>
      <c r="C92" s="53" t="str">
        <f>VLOOKUP(B92,[1]Sheet1!$A:$B,2,0)</f>
        <v>MODI</v>
      </c>
      <c r="D92" s="55" t="s">
        <v>314</v>
      </c>
      <c r="E92" s="53" t="s">
        <v>315</v>
      </c>
      <c r="F92" s="53" t="s">
        <v>141</v>
      </c>
      <c r="G92" s="53">
        <v>2023</v>
      </c>
      <c r="H92" s="130" t="s">
        <v>303</v>
      </c>
      <c r="I92" s="130" t="s">
        <v>27</v>
      </c>
      <c r="J92" s="56">
        <v>45589</v>
      </c>
      <c r="K92" s="57">
        <v>20</v>
      </c>
      <c r="L92" s="58">
        <v>79560</v>
      </c>
      <c r="M92" s="58">
        <f t="shared" si="10"/>
        <v>79560</v>
      </c>
      <c r="N92" s="58">
        <v>250000</v>
      </c>
      <c r="O92" s="53" t="s">
        <v>300</v>
      </c>
      <c r="P92" s="59">
        <v>45282</v>
      </c>
      <c r="Q92" s="151">
        <v>6000</v>
      </c>
      <c r="R92" s="53">
        <v>1</v>
      </c>
      <c r="S92" s="151">
        <f t="shared" si="8"/>
        <v>6000</v>
      </c>
      <c r="T92" s="53" t="s">
        <v>21</v>
      </c>
      <c r="U92" s="53" t="s">
        <v>16</v>
      </c>
      <c r="V92" s="53" t="s">
        <v>26</v>
      </c>
      <c r="W92" s="226"/>
    </row>
    <row r="93" spans="2:23" s="4" customFormat="1" ht="13">
      <c r="B93" s="17" t="s">
        <v>59</v>
      </c>
      <c r="C93" s="17" t="s">
        <v>43</v>
      </c>
      <c r="D93" s="24" t="s">
        <v>266</v>
      </c>
      <c r="E93" s="17">
        <v>23480203002</v>
      </c>
      <c r="F93" s="17" t="s">
        <v>141</v>
      </c>
      <c r="G93" s="43">
        <v>2023</v>
      </c>
      <c r="H93" s="129" t="s">
        <v>303</v>
      </c>
      <c r="I93" s="130" t="s">
        <v>27</v>
      </c>
      <c r="J93" s="42">
        <v>45589</v>
      </c>
      <c r="K93" s="43">
        <v>12</v>
      </c>
      <c r="L93" s="44">
        <f>12*24*12*3600/300</f>
        <v>41472</v>
      </c>
      <c r="M93" s="44">
        <f t="shared" si="10"/>
        <v>41472</v>
      </c>
      <c r="N93" s="44">
        <v>120000</v>
      </c>
      <c r="O93" s="17" t="s">
        <v>300</v>
      </c>
      <c r="P93" s="49">
        <v>45078</v>
      </c>
      <c r="Q93" s="150">
        <v>7500</v>
      </c>
      <c r="R93" s="17">
        <v>1</v>
      </c>
      <c r="S93" s="150">
        <v>7350</v>
      </c>
      <c r="T93" s="17" t="s">
        <v>21</v>
      </c>
      <c r="U93" s="17" t="s">
        <v>16</v>
      </c>
      <c r="V93" s="17" t="s">
        <v>17</v>
      </c>
      <c r="W93" s="220"/>
    </row>
    <row r="94" spans="2:23" s="4" customFormat="1" ht="13">
      <c r="B94" s="17" t="s">
        <v>59</v>
      </c>
      <c r="C94" s="17" t="s">
        <v>43</v>
      </c>
      <c r="D94" s="24" t="s">
        <v>266</v>
      </c>
      <c r="E94" s="17">
        <v>23480203002</v>
      </c>
      <c r="F94" s="17" t="s">
        <v>141</v>
      </c>
      <c r="G94" s="43">
        <v>2023</v>
      </c>
      <c r="H94" s="129" t="s">
        <v>303</v>
      </c>
      <c r="I94" s="130" t="s">
        <v>27</v>
      </c>
      <c r="J94" s="42">
        <v>45589</v>
      </c>
      <c r="K94" s="43">
        <v>12</v>
      </c>
      <c r="L94" s="44">
        <f>12*24*12*3600/300</f>
        <v>41472</v>
      </c>
      <c r="M94" s="44">
        <f t="shared" si="10"/>
        <v>41472</v>
      </c>
      <c r="N94" s="44">
        <v>120000</v>
      </c>
      <c r="O94" s="17" t="s">
        <v>28</v>
      </c>
      <c r="P94" s="49">
        <v>45078</v>
      </c>
      <c r="Q94" s="150">
        <v>3500</v>
      </c>
      <c r="R94" s="17">
        <v>1</v>
      </c>
      <c r="S94" s="150">
        <v>7350</v>
      </c>
      <c r="T94" s="17" t="s">
        <v>21</v>
      </c>
      <c r="U94" s="17" t="s">
        <v>16</v>
      </c>
      <c r="V94" s="17" t="s">
        <v>17</v>
      </c>
      <c r="W94" s="220"/>
    </row>
    <row r="95" spans="2:23" s="4" customFormat="1" ht="13">
      <c r="B95" s="17" t="s">
        <v>59</v>
      </c>
      <c r="C95" s="17" t="s">
        <v>43</v>
      </c>
      <c r="D95" s="24" t="s">
        <v>322</v>
      </c>
      <c r="E95" s="17">
        <v>23480203003</v>
      </c>
      <c r="F95" s="17" t="s">
        <v>141</v>
      </c>
      <c r="G95" s="43">
        <v>2023</v>
      </c>
      <c r="H95" s="129" t="s">
        <v>303</v>
      </c>
      <c r="I95" s="130" t="s">
        <v>27</v>
      </c>
      <c r="J95" s="42">
        <v>45589</v>
      </c>
      <c r="K95" s="43">
        <v>16</v>
      </c>
      <c r="L95" s="44">
        <f>16*24*12*3600/300</f>
        <v>55296</v>
      </c>
      <c r="M95" s="44">
        <f t="shared" si="10"/>
        <v>55296</v>
      </c>
      <c r="N95" s="44">
        <v>160000</v>
      </c>
      <c r="O95" s="17" t="s">
        <v>300</v>
      </c>
      <c r="P95" s="49">
        <v>45078</v>
      </c>
      <c r="Q95" s="150">
        <v>12000</v>
      </c>
      <c r="R95" s="17">
        <v>1</v>
      </c>
      <c r="S95" s="150">
        <v>12000</v>
      </c>
      <c r="T95" s="17" t="s">
        <v>21</v>
      </c>
      <c r="U95" s="17" t="s">
        <v>16</v>
      </c>
      <c r="V95" s="17" t="s">
        <v>17</v>
      </c>
      <c r="W95" s="220"/>
    </row>
    <row r="96" spans="2:23" s="4" customFormat="1" ht="13">
      <c r="B96" s="17" t="s">
        <v>59</v>
      </c>
      <c r="C96" s="17" t="s">
        <v>43</v>
      </c>
      <c r="D96" s="24" t="s">
        <v>322</v>
      </c>
      <c r="E96" s="17">
        <v>23480203003</v>
      </c>
      <c r="F96" s="17" t="s">
        <v>141</v>
      </c>
      <c r="G96" s="43">
        <v>2023</v>
      </c>
      <c r="H96" s="129" t="s">
        <v>303</v>
      </c>
      <c r="I96" s="130" t="s">
        <v>27</v>
      </c>
      <c r="J96" s="42">
        <v>45589</v>
      </c>
      <c r="K96" s="43">
        <v>16</v>
      </c>
      <c r="L96" s="44">
        <f>16*24*12*3600/300</f>
        <v>55296</v>
      </c>
      <c r="M96" s="44">
        <f t="shared" si="10"/>
        <v>55296</v>
      </c>
      <c r="N96" s="44">
        <v>160000</v>
      </c>
      <c r="O96" s="17" t="s">
        <v>28</v>
      </c>
      <c r="P96" s="49">
        <v>45078</v>
      </c>
      <c r="Q96" s="150">
        <v>4500</v>
      </c>
      <c r="R96" s="17">
        <v>1</v>
      </c>
      <c r="S96" s="150">
        <v>4500</v>
      </c>
      <c r="T96" s="17" t="s">
        <v>21</v>
      </c>
      <c r="U96" s="17" t="s">
        <v>16</v>
      </c>
      <c r="V96" s="17" t="s">
        <v>17</v>
      </c>
      <c r="W96" s="220"/>
    </row>
    <row r="97" spans="2:23" s="4" customFormat="1" ht="13">
      <c r="B97" s="17" t="s">
        <v>247</v>
      </c>
      <c r="C97" s="17" t="s">
        <v>43</v>
      </c>
      <c r="D97" s="24" t="s">
        <v>267</v>
      </c>
      <c r="E97" s="17">
        <v>22150201016</v>
      </c>
      <c r="F97" s="17" t="s">
        <v>141</v>
      </c>
      <c r="G97" s="43">
        <v>2023</v>
      </c>
      <c r="H97" s="129" t="s">
        <v>303</v>
      </c>
      <c r="I97" s="130" t="s">
        <v>27</v>
      </c>
      <c r="J97" s="42">
        <v>45589</v>
      </c>
      <c r="K97" s="43">
        <v>1</v>
      </c>
      <c r="L97" s="44">
        <v>1134900</v>
      </c>
      <c r="M97" s="44">
        <f t="shared" si="10"/>
        <v>1134900</v>
      </c>
      <c r="N97" s="44">
        <v>4000000</v>
      </c>
      <c r="O97" s="17" t="s">
        <v>41</v>
      </c>
      <c r="P97" s="49">
        <v>45078</v>
      </c>
      <c r="Q97" s="150">
        <v>12000</v>
      </c>
      <c r="R97" s="17">
        <v>1</v>
      </c>
      <c r="S97" s="150">
        <v>12000</v>
      </c>
      <c r="T97" s="17" t="s">
        <v>21</v>
      </c>
      <c r="U97" s="17" t="s">
        <v>16</v>
      </c>
      <c r="V97" s="17" t="s">
        <v>17</v>
      </c>
      <c r="W97" s="220"/>
    </row>
    <row r="98" spans="2:23" s="4" customFormat="1" ht="13">
      <c r="B98" s="17" t="s">
        <v>247</v>
      </c>
      <c r="C98" s="17" t="s">
        <v>43</v>
      </c>
      <c r="D98" s="24" t="s">
        <v>262</v>
      </c>
      <c r="E98" s="17">
        <v>22150201018</v>
      </c>
      <c r="F98" s="17" t="s">
        <v>141</v>
      </c>
      <c r="G98" s="43">
        <v>2023</v>
      </c>
      <c r="H98" s="129" t="s">
        <v>303</v>
      </c>
      <c r="I98" s="130" t="s">
        <v>27</v>
      </c>
      <c r="J98" s="42">
        <v>45589</v>
      </c>
      <c r="K98" s="43">
        <v>1</v>
      </c>
      <c r="L98" s="44">
        <v>936000</v>
      </c>
      <c r="M98" s="44">
        <f t="shared" si="10"/>
        <v>936000</v>
      </c>
      <c r="N98" s="44">
        <v>3500000</v>
      </c>
      <c r="O98" s="17" t="s">
        <v>41</v>
      </c>
      <c r="P98" s="49">
        <v>45078</v>
      </c>
      <c r="Q98" s="150">
        <v>10000</v>
      </c>
      <c r="R98" s="17">
        <v>1</v>
      </c>
      <c r="S98" s="150">
        <v>10000</v>
      </c>
      <c r="T98" s="17" t="s">
        <v>21</v>
      </c>
      <c r="U98" s="17" t="s">
        <v>16</v>
      </c>
      <c r="V98" s="17" t="s">
        <v>17</v>
      </c>
      <c r="W98" s="220"/>
    </row>
    <row r="99" spans="2:23" s="4" customFormat="1" ht="13">
      <c r="B99" s="17"/>
      <c r="C99" s="17"/>
      <c r="D99" s="24"/>
      <c r="E99" s="17"/>
      <c r="F99" s="17"/>
      <c r="G99" s="43"/>
      <c r="H99" s="17"/>
      <c r="I99" s="17"/>
      <c r="J99" s="42"/>
      <c r="K99" s="43"/>
      <c r="L99" s="44"/>
      <c r="M99" s="44">
        <f t="shared" si="10"/>
        <v>0</v>
      </c>
      <c r="N99" s="44"/>
      <c r="O99" s="17"/>
      <c r="P99" s="17"/>
      <c r="Q99" s="150"/>
      <c r="R99" s="17"/>
      <c r="S99" s="150"/>
      <c r="T99" s="17"/>
      <c r="U99" s="17"/>
      <c r="V99" s="17"/>
      <c r="W99" s="220"/>
    </row>
    <row r="100" spans="2:23" s="4" customFormat="1" ht="13">
      <c r="B100" s="17"/>
      <c r="C100" s="17"/>
      <c r="D100" s="17"/>
      <c r="E100" s="17"/>
      <c r="F100" s="17"/>
      <c r="G100" s="43"/>
      <c r="H100" s="17"/>
      <c r="I100" s="17"/>
      <c r="J100" s="42"/>
      <c r="K100" s="43"/>
      <c r="L100" s="44"/>
      <c r="M100" s="44">
        <f t="shared" si="10"/>
        <v>0</v>
      </c>
      <c r="N100" s="44"/>
      <c r="O100" s="17"/>
      <c r="P100" s="17"/>
      <c r="Q100" s="150"/>
      <c r="R100" s="17"/>
      <c r="S100" s="150"/>
      <c r="T100" s="17"/>
      <c r="U100" s="17"/>
      <c r="V100" s="17"/>
      <c r="W100" s="220"/>
    </row>
    <row r="101" spans="2:23" s="4" customFormat="1" ht="13">
      <c r="B101" s="17"/>
      <c r="C101" s="17"/>
      <c r="D101" s="17"/>
      <c r="E101" s="17"/>
      <c r="F101" s="17"/>
      <c r="G101" s="43"/>
      <c r="H101" s="17"/>
      <c r="I101" s="17"/>
      <c r="J101" s="42"/>
      <c r="K101" s="43"/>
      <c r="L101" s="44"/>
      <c r="M101" s="44">
        <f t="shared" si="10"/>
        <v>0</v>
      </c>
      <c r="N101" s="44"/>
      <c r="O101" s="17"/>
      <c r="P101" s="17"/>
      <c r="Q101" s="150"/>
      <c r="R101" s="17"/>
      <c r="S101" s="150"/>
      <c r="T101" s="17"/>
      <c r="U101" s="17"/>
      <c r="V101" s="17"/>
      <c r="W101" s="220"/>
    </row>
    <row r="102" spans="2:23" s="4" customFormat="1" ht="13">
      <c r="B102" s="17"/>
      <c r="C102" s="17"/>
      <c r="D102" s="17"/>
      <c r="E102" s="17"/>
      <c r="F102" s="17"/>
      <c r="G102" s="43"/>
      <c r="H102" s="17"/>
      <c r="I102" s="17"/>
      <c r="J102" s="42"/>
      <c r="K102" s="43"/>
      <c r="L102" s="44"/>
      <c r="M102" s="44">
        <f t="shared" si="10"/>
        <v>0</v>
      </c>
      <c r="N102" s="44"/>
      <c r="O102" s="17"/>
      <c r="P102" s="17"/>
      <c r="Q102" s="150"/>
      <c r="R102" s="17"/>
      <c r="S102" s="150"/>
      <c r="T102" s="17"/>
      <c r="U102" s="17"/>
      <c r="V102" s="17"/>
      <c r="W102" s="220"/>
    </row>
    <row r="103" spans="2:23" s="4" customFormat="1" ht="13">
      <c r="B103" s="17"/>
      <c r="C103" s="17"/>
      <c r="D103" s="17"/>
      <c r="E103" s="17"/>
      <c r="F103" s="17"/>
      <c r="G103" s="43"/>
      <c r="H103" s="17"/>
      <c r="I103" s="17"/>
      <c r="J103" s="42"/>
      <c r="K103" s="43"/>
      <c r="L103" s="44"/>
      <c r="M103" s="44">
        <f t="shared" si="10"/>
        <v>0</v>
      </c>
      <c r="N103" s="44"/>
      <c r="O103" s="17"/>
      <c r="P103" s="17"/>
      <c r="Q103" s="150"/>
      <c r="R103" s="17"/>
      <c r="S103" s="150"/>
      <c r="T103" s="17"/>
      <c r="U103" s="17"/>
      <c r="V103" s="17"/>
      <c r="W103" s="220"/>
    </row>
    <row r="104" spans="2:23" s="4" customFormat="1" ht="13">
      <c r="B104" s="17"/>
      <c r="C104" s="17"/>
      <c r="D104" s="17"/>
      <c r="E104" s="17"/>
      <c r="F104" s="17"/>
      <c r="G104" s="43"/>
      <c r="H104" s="17"/>
      <c r="I104" s="17"/>
      <c r="J104" s="42"/>
      <c r="K104" s="43"/>
      <c r="L104" s="44"/>
      <c r="M104" s="44">
        <f t="shared" si="10"/>
        <v>0</v>
      </c>
      <c r="N104" s="44"/>
      <c r="O104" s="17"/>
      <c r="P104" s="17"/>
      <c r="Q104" s="150"/>
      <c r="R104" s="17"/>
      <c r="S104" s="150"/>
      <c r="T104" s="17"/>
      <c r="U104" s="17"/>
      <c r="V104" s="17"/>
      <c r="W104" s="220"/>
    </row>
    <row r="105" spans="2:23" s="4" customFormat="1" ht="13">
      <c r="B105" s="17"/>
      <c r="C105" s="17"/>
      <c r="D105" s="17"/>
      <c r="E105" s="17"/>
      <c r="F105" s="17"/>
      <c r="G105" s="43"/>
      <c r="H105" s="17"/>
      <c r="I105" s="17"/>
      <c r="J105" s="42"/>
      <c r="K105" s="43"/>
      <c r="L105" s="44"/>
      <c r="M105" s="44">
        <f t="shared" si="10"/>
        <v>0</v>
      </c>
      <c r="N105" s="44"/>
      <c r="O105" s="17"/>
      <c r="P105" s="17"/>
      <c r="Q105" s="150"/>
      <c r="R105" s="17"/>
      <c r="S105" s="150"/>
      <c r="T105" s="17"/>
      <c r="U105" s="17"/>
      <c r="V105" s="17"/>
      <c r="W105" s="220"/>
    </row>
    <row r="106" spans="2:23" s="4" customFormat="1" ht="13">
      <c r="B106" s="17"/>
      <c r="C106" s="17"/>
      <c r="D106" s="17"/>
      <c r="E106" s="17"/>
      <c r="F106" s="17"/>
      <c r="G106" s="43"/>
      <c r="H106" s="17"/>
      <c r="I106" s="17"/>
      <c r="J106" s="42"/>
      <c r="K106" s="43"/>
      <c r="L106" s="44"/>
      <c r="M106" s="44">
        <f t="shared" si="10"/>
        <v>0</v>
      </c>
      <c r="N106" s="44"/>
      <c r="O106" s="17"/>
      <c r="P106" s="97"/>
      <c r="Q106" s="150"/>
      <c r="R106" s="17"/>
      <c r="S106" s="150"/>
      <c r="T106" s="17"/>
      <c r="U106" s="17"/>
      <c r="V106" s="17"/>
      <c r="W106" s="220"/>
    </row>
  </sheetData>
  <protectedRanges>
    <protectedRange sqref="B1 Q28:Q30 D21:F30 D1:I1 O1:W5 B4:B5 D4:I5 H2:I3 B31:B1048576 D31:H74 D75:I1048576 O31:W1048576 O6:O30 S6:S30 U6:W30" name="Range1"/>
    <protectedRange sqref="T6:T30" name="Range1_2"/>
    <protectedRange sqref="B6:B29" name="Range1_3"/>
    <protectedRange sqref="C1 C4 C6:C1048576" name="Range1_1"/>
    <protectedRange sqref="J4 N4 J1:N1 K4:M5 K75:N1048576 J11:J1048576 K11:N30 J6:N10" name="Range1_4"/>
    <protectedRange sqref="B2:G3" name="Range1_6_1"/>
    <protectedRange sqref="K57:K59 K60:N61 K62 K63:N63 L64 K65:N74 K31:N56" name="Range1_4_1"/>
  </protectedRanges>
  <autoFilter ref="A5:W106" xr:uid="{00000000-0009-0000-0000-000001000000}"/>
  <mergeCells count="2">
    <mergeCell ref="W75:W92"/>
    <mergeCell ref="W44:W46"/>
  </mergeCells>
  <phoneticPr fontId="18" type="noConversion"/>
  <pageMargins left="0.7" right="0.7" top="0.75" bottom="0.75" header="0.3" footer="0.3"/>
  <pageSetup paperSize="9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0000000-0002-0000-0100-000000000000}">
          <x14:formula1>
            <xm:f>Sheet1!$A$2:$A$44</xm:f>
          </x14:formula1>
          <xm:sqref>B31:B106 B6:B29</xm:sqref>
        </x14:dataValidation>
        <x14:dataValidation type="list" allowBlank="1" showInputMessage="1" showErrorMessage="1" xr:uid="{00000000-0002-0000-0100-000004000000}">
          <x14:formula1>
            <xm:f>Sheet1!$L$3:$L$5</xm:f>
          </x14:formula1>
          <xm:sqref>T31:T106</xm:sqref>
        </x14:dataValidation>
        <x14:dataValidation type="list" allowBlank="1" showInputMessage="1" showErrorMessage="1" xr:uid="{00000000-0002-0000-0100-000001000000}">
          <x14:formula1>
            <xm:f>Sheet1!$I$3:$I$14</xm:f>
          </x14:formula1>
          <xm:sqref>G6:G106</xm:sqref>
        </x14:dataValidation>
        <x14:dataValidation type="list" allowBlank="1" showInputMessage="1" showErrorMessage="1" xr:uid="{00000000-0002-0000-0100-000002000000}">
          <x14:formula1>
            <xm:f>Sheet1!$J$3:$J$14</xm:f>
          </x14:formula1>
          <xm:sqref>H6:H106</xm:sqref>
        </x14:dataValidation>
        <x14:dataValidation type="list" allowBlank="1" showInputMessage="1" showErrorMessage="1" xr:uid="{00000000-0002-0000-0100-000003000000}">
          <x14:formula1>
            <xm:f>Sheet1!$G$3:$G$6</xm:f>
          </x14:formula1>
          <xm:sqref>O6:O106</xm:sqref>
        </x14:dataValidation>
        <x14:dataValidation type="list" allowBlank="1" showInputMessage="1" showErrorMessage="1" xr:uid="{00000000-0002-0000-0100-000005000000}">
          <x14:formula1>
            <xm:f>Sheet1!$D$3:$D$4</xm:f>
          </x14:formula1>
          <xm:sqref>U6:U106</xm:sqref>
        </x14:dataValidation>
        <x14:dataValidation type="list" allowBlank="1" showInputMessage="1" showErrorMessage="1" xr:uid="{00000000-0002-0000-0100-000006000000}">
          <x14:formula1>
            <xm:f>Sheet1!$E$3:$E$4</xm:f>
          </x14:formula1>
          <xm:sqref>V6:V106</xm:sqref>
        </x14:dataValidation>
        <x14:dataValidation type="list" allowBlank="1" showInputMessage="1" showErrorMessage="1" xr:uid="{97FE898F-CBBF-4FAD-BE95-32C9556BF2C8}">
          <x14:formula1>
            <xm:f>Sheet1!$F$3:$F$6</xm:f>
          </x14:formula1>
          <xm:sqref>I6:I106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0D0C5-B82B-4173-B8C0-55FF79B2A09E}">
  <dimension ref="A1:B16"/>
  <sheetViews>
    <sheetView workbookViewId="0">
      <selection activeCell="B12" sqref="B12:B13"/>
    </sheetView>
  </sheetViews>
  <sheetFormatPr defaultRowHeight="14.5"/>
  <cols>
    <col min="1" max="1" width="17.08984375" bestFit="1" customWidth="1"/>
    <col min="2" max="2" width="19.54296875" bestFit="1" customWidth="1"/>
  </cols>
  <sheetData>
    <row r="1" spans="1:2">
      <c r="A1" s="152" t="s">
        <v>8</v>
      </c>
      <c r="B1" t="s">
        <v>323</v>
      </c>
    </row>
    <row r="3" spans="1:2">
      <c r="A3" s="152" t="s">
        <v>324</v>
      </c>
      <c r="B3" t="s">
        <v>111</v>
      </c>
    </row>
    <row r="4" spans="1:2">
      <c r="A4" s="212" t="s">
        <v>48</v>
      </c>
      <c r="B4" s="213">
        <v>740000</v>
      </c>
    </row>
    <row r="5" spans="1:2">
      <c r="A5" s="212" t="s">
        <v>47</v>
      </c>
      <c r="B5" s="213">
        <v>224000</v>
      </c>
    </row>
    <row r="6" spans="1:2">
      <c r="A6" s="212" t="s">
        <v>51</v>
      </c>
      <c r="B6" s="213">
        <v>131000</v>
      </c>
    </row>
    <row r="7" spans="1:2">
      <c r="A7" s="212" t="s">
        <v>23</v>
      </c>
      <c r="B7" s="213">
        <v>105338</v>
      </c>
    </row>
    <row r="8" spans="1:2">
      <c r="A8" s="212" t="s">
        <v>85</v>
      </c>
      <c r="B8" s="213">
        <v>468350</v>
      </c>
    </row>
    <row r="9" spans="1:2">
      <c r="A9" s="212" t="s">
        <v>86</v>
      </c>
      <c r="B9" s="213">
        <v>642771</v>
      </c>
    </row>
    <row r="10" spans="1:2">
      <c r="A10" s="212" t="s">
        <v>79</v>
      </c>
      <c r="B10" s="213">
        <v>1877141</v>
      </c>
    </row>
    <row r="11" spans="1:2">
      <c r="A11" s="212" t="s">
        <v>93</v>
      </c>
      <c r="B11" s="213">
        <v>61500</v>
      </c>
    </row>
    <row r="12" spans="1:2">
      <c r="A12" s="212" t="s">
        <v>32</v>
      </c>
      <c r="B12" s="213">
        <v>1113000</v>
      </c>
    </row>
    <row r="13" spans="1:2">
      <c r="A13" s="212" t="s">
        <v>38</v>
      </c>
      <c r="B13" s="213">
        <v>84000</v>
      </c>
    </row>
    <row r="14" spans="1:2">
      <c r="A14" s="212" t="s">
        <v>2</v>
      </c>
      <c r="B14" s="213">
        <v>2587160</v>
      </c>
    </row>
    <row r="15" spans="1:2">
      <c r="A15" s="212" t="s">
        <v>185</v>
      </c>
      <c r="B15" s="213">
        <v>53175</v>
      </c>
    </row>
    <row r="16" spans="1:2">
      <c r="A16" s="212" t="s">
        <v>110</v>
      </c>
      <c r="B16" s="213">
        <v>8087435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7C4D2-3940-4004-9795-8AC68AA5654A}">
  <dimension ref="A1:H819"/>
  <sheetViews>
    <sheetView zoomScale="110" zoomScaleNormal="110" workbookViewId="0">
      <pane xSplit="1" ySplit="3" topLeftCell="B4" activePane="bottomRight" state="frozen"/>
      <selection pane="topRight"/>
      <selection pane="bottomLeft"/>
      <selection pane="bottomRight" activeCell="B1" sqref="B1"/>
    </sheetView>
  </sheetViews>
  <sheetFormatPr defaultColWidth="8.6328125" defaultRowHeight="13.5" customHeight="1"/>
  <cols>
    <col min="1" max="1" width="3" style="8" customWidth="1"/>
    <col min="2" max="2" width="17.36328125" style="61" customWidth="1"/>
    <col min="3" max="3" width="13.7265625" style="8" customWidth="1"/>
    <col min="4" max="4" width="22.08984375" style="8" customWidth="1"/>
    <col min="5" max="5" width="33.7265625" style="8" customWidth="1"/>
    <col min="6" max="6" width="15.08984375" style="8" customWidth="1"/>
    <col min="7" max="7" width="20.36328125" style="8" customWidth="1"/>
    <col min="8" max="8" width="19.90625" style="8" customWidth="1"/>
    <col min="9" max="16384" width="8.6328125" style="8"/>
  </cols>
  <sheetData>
    <row r="1" spans="2:8" ht="29.5" customHeight="1">
      <c r="B1" s="63" t="s">
        <v>1</v>
      </c>
      <c r="C1" s="64" t="s">
        <v>22</v>
      </c>
      <c r="D1" s="64" t="s">
        <v>31</v>
      </c>
    </row>
    <row r="2" spans="2:8" ht="13.5" customHeight="1">
      <c r="C2" s="65"/>
      <c r="D2" s="66" t="s">
        <v>113</v>
      </c>
    </row>
    <row r="3" spans="2:8" s="60" customFormat="1" ht="34.5" customHeight="1">
      <c r="B3" s="28" t="s">
        <v>0</v>
      </c>
      <c r="C3" s="40" t="s">
        <v>13</v>
      </c>
      <c r="D3" s="28" t="s">
        <v>114</v>
      </c>
      <c r="F3" s="194" t="s">
        <v>325</v>
      </c>
      <c r="G3" s="177" t="s">
        <v>326</v>
      </c>
      <c r="H3" s="192" t="s">
        <v>327</v>
      </c>
    </row>
    <row r="4" spans="2:8" s="60" customFormat="1" ht="17.25" customHeight="1">
      <c r="B4" s="17" t="s">
        <v>32</v>
      </c>
      <c r="C4" s="33" t="str">
        <f>VLOOKUP(B4,[1]Sheet1!$A:$B,2,0)</f>
        <v>MODI</v>
      </c>
      <c r="D4" s="67" t="s">
        <v>139</v>
      </c>
      <c r="F4" s="193">
        <f>2000000*4-'Spend Tracker'!S5-'Spend Tracker'!S4</f>
        <v>5539910</v>
      </c>
      <c r="G4" s="209">
        <v>478000</v>
      </c>
      <c r="H4" s="191" t="s">
        <v>328</v>
      </c>
    </row>
    <row r="5" spans="2:8" s="60" customFormat="1" ht="17.25" customHeight="1">
      <c r="B5" s="17" t="s">
        <v>32</v>
      </c>
      <c r="C5" s="33" t="str">
        <f>VLOOKUP(B5,[1]Sheet1!$A:$B,2,0)</f>
        <v>MODI</v>
      </c>
      <c r="D5" s="67" t="s">
        <v>139</v>
      </c>
    </row>
    <row r="6" spans="2:8" s="60" customFormat="1" ht="17.25" customHeight="1">
      <c r="B6" s="17" t="s">
        <v>32</v>
      </c>
      <c r="C6" s="33" t="str">
        <f>VLOOKUP(B6,[1]Sheet1!$A:$B,2,0)</f>
        <v>MODI</v>
      </c>
      <c r="D6" s="67" t="s">
        <v>139</v>
      </c>
    </row>
    <row r="7" spans="2:8" s="60" customFormat="1" ht="17.25" customHeight="1">
      <c r="B7" s="17" t="s">
        <v>32</v>
      </c>
      <c r="C7" s="33" t="str">
        <f>VLOOKUP(B7,[1]Sheet1!$A:$B,2,0)</f>
        <v>MODI</v>
      </c>
      <c r="D7" s="67" t="s">
        <v>139</v>
      </c>
    </row>
    <row r="8" spans="2:8" s="60" customFormat="1" ht="17.25" customHeight="1">
      <c r="B8" s="17" t="s">
        <v>32</v>
      </c>
      <c r="C8" s="33" t="str">
        <f>VLOOKUP(B8,[1]Sheet1!$A:$B,2,0)</f>
        <v>MODI</v>
      </c>
      <c r="D8" s="67" t="s">
        <v>139</v>
      </c>
    </row>
    <row r="9" spans="2:8" s="60" customFormat="1" ht="17.25" customHeight="1">
      <c r="B9" s="17" t="s">
        <v>32</v>
      </c>
      <c r="C9" s="33" t="str">
        <f>VLOOKUP(B9,[1]Sheet1!$A:$B,2,0)</f>
        <v>MODI</v>
      </c>
      <c r="D9" s="67" t="s">
        <v>139</v>
      </c>
    </row>
    <row r="10" spans="2:8" s="60" customFormat="1" ht="17.25" customHeight="1">
      <c r="B10" s="17" t="s">
        <v>32</v>
      </c>
      <c r="C10" s="33" t="str">
        <f>VLOOKUP(B10,[1]Sheet1!$A:$B,2,0)</f>
        <v>MODI</v>
      </c>
      <c r="D10" s="67" t="s">
        <v>139</v>
      </c>
    </row>
    <row r="11" spans="2:8" s="60" customFormat="1" ht="17.25" customHeight="1">
      <c r="B11" s="17" t="s">
        <v>32</v>
      </c>
      <c r="C11" s="33" t="str">
        <f>VLOOKUP(B11,[1]Sheet1!$A:$B,2,0)</f>
        <v>MODI</v>
      </c>
      <c r="D11" s="67" t="s">
        <v>139</v>
      </c>
    </row>
    <row r="12" spans="2:8" s="60" customFormat="1" ht="17.25" customHeight="1">
      <c r="B12" s="17" t="s">
        <v>32</v>
      </c>
      <c r="C12" s="33" t="str">
        <f>VLOOKUP(B12,[1]Sheet1!$A:$B,2,0)</f>
        <v>MODI</v>
      </c>
      <c r="D12" s="67" t="s">
        <v>139</v>
      </c>
    </row>
    <row r="13" spans="2:8" s="60" customFormat="1" ht="17.25" customHeight="1">
      <c r="B13" s="17" t="s">
        <v>32</v>
      </c>
      <c r="C13" s="33" t="str">
        <f>VLOOKUP(B13,[1]Sheet1!$A:$B,2,0)</f>
        <v>MODI</v>
      </c>
      <c r="D13" s="67" t="s">
        <v>139</v>
      </c>
    </row>
    <row r="14" spans="2:8" s="60" customFormat="1" ht="17.25" customHeight="1">
      <c r="B14" s="17" t="s">
        <v>32</v>
      </c>
      <c r="C14" s="33" t="str">
        <f>VLOOKUP(B14,[1]Sheet1!$A:$B,2,0)</f>
        <v>MODI</v>
      </c>
      <c r="D14" s="67" t="s">
        <v>139</v>
      </c>
    </row>
    <row r="15" spans="2:8" s="60" customFormat="1" ht="17.25" customHeight="1">
      <c r="B15" s="17" t="s">
        <v>32</v>
      </c>
      <c r="C15" s="33" t="str">
        <f>VLOOKUP(B15,[1]Sheet1!$A:$B,2,0)</f>
        <v>MODI</v>
      </c>
      <c r="D15" s="67" t="s">
        <v>139</v>
      </c>
    </row>
    <row r="16" spans="2:8" s="60" customFormat="1" ht="17.25" customHeight="1">
      <c r="B16" s="19" t="s">
        <v>38</v>
      </c>
      <c r="C16" s="33" t="str">
        <f>VLOOKUP(B16,[1]Sheet1!$A:$B,2,0)</f>
        <v>MODI</v>
      </c>
      <c r="D16" s="67" t="s">
        <v>148</v>
      </c>
      <c r="F16" s="193">
        <f>1*2000000-'Spend Tracker'!S16</f>
        <v>2000000</v>
      </c>
      <c r="G16" s="209">
        <v>84000</v>
      </c>
      <c r="H16" s="191" t="s">
        <v>328</v>
      </c>
    </row>
    <row r="17" spans="2:8" s="60" customFormat="1" ht="17.25" customHeight="1">
      <c r="B17" s="19" t="s">
        <v>38</v>
      </c>
      <c r="C17" s="33" t="str">
        <f>VLOOKUP(B17,[1]Sheet1!$A:$B,2,0)</f>
        <v>MODI</v>
      </c>
      <c r="D17" s="67" t="s">
        <v>148</v>
      </c>
    </row>
    <row r="18" spans="2:8" s="60" customFormat="1" ht="17.25" customHeight="1">
      <c r="B18" s="19" t="s">
        <v>38</v>
      </c>
      <c r="C18" s="33" t="str">
        <f>VLOOKUP(B18,[1]Sheet1!$A:$B,2,0)</f>
        <v>MODI</v>
      </c>
      <c r="D18" s="67" t="s">
        <v>148</v>
      </c>
    </row>
    <row r="19" spans="2:8" s="60" customFormat="1" ht="19.5" customHeight="1">
      <c r="B19" s="19" t="s">
        <v>38</v>
      </c>
      <c r="C19" s="33" t="str">
        <f>VLOOKUP(B19,[1]Sheet1!$A:$B,2,0)</f>
        <v>MODI</v>
      </c>
      <c r="D19" s="67" t="s">
        <v>148</v>
      </c>
    </row>
    <row r="20" spans="2:8" s="60" customFormat="1" ht="14.5">
      <c r="B20" s="19" t="s">
        <v>38</v>
      </c>
      <c r="C20" s="33" t="str">
        <f>VLOOKUP(B20,[1]Sheet1!$A:$B,2,0)</f>
        <v>MODI</v>
      </c>
      <c r="D20" s="67" t="s">
        <v>148</v>
      </c>
    </row>
    <row r="21" spans="2:8" s="60" customFormat="1" ht="14.5">
      <c r="B21" s="19" t="s">
        <v>38</v>
      </c>
      <c r="C21" s="33" t="str">
        <f>VLOOKUP(B21,[1]Sheet1!$A:$B,2,0)</f>
        <v>MODI</v>
      </c>
      <c r="D21" s="67" t="s">
        <v>148</v>
      </c>
    </row>
    <row r="22" spans="2:8" s="60" customFormat="1" ht="14.5">
      <c r="B22" s="19" t="s">
        <v>38</v>
      </c>
      <c r="C22" s="33" t="str">
        <f>VLOOKUP(B22,[1]Sheet1!$A:$B,2,0)</f>
        <v>MODI</v>
      </c>
      <c r="D22" s="67" t="s">
        <v>148</v>
      </c>
    </row>
    <row r="23" spans="2:8" s="60" customFormat="1" ht="14.5">
      <c r="B23" s="19" t="s">
        <v>38</v>
      </c>
      <c r="C23" s="33" t="str">
        <f>VLOOKUP(B23,[1]Sheet1!$A:$B,2,0)</f>
        <v>MODI</v>
      </c>
      <c r="D23" s="67" t="s">
        <v>148</v>
      </c>
    </row>
    <row r="24" spans="2:8" s="60" customFormat="1" ht="14.5">
      <c r="B24" s="19" t="s">
        <v>38</v>
      </c>
      <c r="C24" s="33" t="str">
        <f>VLOOKUP(B24,[1]Sheet1!$A:$B,2,0)</f>
        <v>MODI</v>
      </c>
      <c r="D24" s="67" t="s">
        <v>148</v>
      </c>
    </row>
    <row r="25" spans="2:8" s="60" customFormat="1" ht="14.5">
      <c r="B25" s="19" t="s">
        <v>38</v>
      </c>
      <c r="C25" s="33" t="str">
        <f>VLOOKUP(B25,[1]Sheet1!$A:$B,2,0)</f>
        <v>MODI</v>
      </c>
      <c r="D25" s="67" t="s">
        <v>148</v>
      </c>
    </row>
    <row r="26" spans="2:8" s="60" customFormat="1" ht="14.5">
      <c r="B26" s="19" t="s">
        <v>38</v>
      </c>
      <c r="C26" s="33" t="str">
        <f>VLOOKUP(B26,[1]Sheet1!$A:$B,2,0)</f>
        <v>MODI</v>
      </c>
      <c r="D26" s="67" t="s">
        <v>148</v>
      </c>
    </row>
    <row r="27" spans="2:8" s="60" customFormat="1" ht="14.5">
      <c r="B27" s="19" t="s">
        <v>38</v>
      </c>
      <c r="C27" s="33" t="str">
        <f>VLOOKUP(B27,[1]Sheet1!$A:$B,2,0)</f>
        <v>MODI</v>
      </c>
      <c r="D27" s="67" t="s">
        <v>148</v>
      </c>
    </row>
    <row r="28" spans="2:8" s="60" customFormat="1" ht="20.25" customHeight="1">
      <c r="B28" s="19" t="s">
        <v>47</v>
      </c>
      <c r="C28" s="33" t="str">
        <f>VLOOKUP(B28,[1]Sheet1!$A:$B,2,0)</f>
        <v>MODI</v>
      </c>
      <c r="D28" s="67" t="s">
        <v>150</v>
      </c>
      <c r="F28" s="193">
        <f>1*2000000-'Spend Tracker'!S28</f>
        <v>1738820</v>
      </c>
      <c r="G28" s="209">
        <v>598000</v>
      </c>
      <c r="H28" s="191" t="s">
        <v>328</v>
      </c>
    </row>
    <row r="29" spans="2:8" s="60" customFormat="1" ht="20.25" customHeight="1">
      <c r="B29" s="19" t="s">
        <v>47</v>
      </c>
      <c r="C29" s="33" t="str">
        <f>VLOOKUP(B29,[1]Sheet1!$A:$B,2,0)</f>
        <v>MODI</v>
      </c>
      <c r="D29" s="67" t="s">
        <v>150</v>
      </c>
    </row>
    <row r="30" spans="2:8" s="60" customFormat="1" ht="21.75" customHeight="1">
      <c r="B30" s="19" t="s">
        <v>47</v>
      </c>
      <c r="C30" s="33" t="str">
        <f>VLOOKUP(B30,[1]Sheet1!$A:$B,2,0)</f>
        <v>MODI</v>
      </c>
      <c r="D30" s="67" t="s">
        <v>150</v>
      </c>
    </row>
    <row r="31" spans="2:8" s="60" customFormat="1" ht="20.25" customHeight="1">
      <c r="B31" s="19" t="s">
        <v>47</v>
      </c>
      <c r="C31" s="33" t="str">
        <f>VLOOKUP(B31,[1]Sheet1!$A:$B,2,0)</f>
        <v>MODI</v>
      </c>
      <c r="D31" s="67" t="s">
        <v>150</v>
      </c>
    </row>
    <row r="32" spans="2:8" s="60" customFormat="1" ht="20.25" customHeight="1">
      <c r="B32" s="19" t="s">
        <v>47</v>
      </c>
      <c r="C32" s="33" t="str">
        <f>VLOOKUP(B32,[1]Sheet1!$A:$B,2,0)</f>
        <v>MODI</v>
      </c>
      <c r="D32" s="67" t="s">
        <v>150</v>
      </c>
    </row>
    <row r="33" spans="2:8" s="60" customFormat="1" ht="20.25" customHeight="1">
      <c r="B33" s="19" t="s">
        <v>47</v>
      </c>
      <c r="C33" s="33" t="str">
        <f>VLOOKUP(B33,[1]Sheet1!$A:$B,2,0)</f>
        <v>MODI</v>
      </c>
      <c r="D33" s="67" t="s">
        <v>150</v>
      </c>
    </row>
    <row r="34" spans="2:8" s="60" customFormat="1" ht="20.25" customHeight="1">
      <c r="B34" s="19" t="s">
        <v>47</v>
      </c>
      <c r="C34" s="33" t="str">
        <f>VLOOKUP(B34,[1]Sheet1!$A:$B,2,0)</f>
        <v>MODI</v>
      </c>
      <c r="D34" s="67" t="s">
        <v>150</v>
      </c>
    </row>
    <row r="35" spans="2:8" s="60" customFormat="1" ht="20.25" customHeight="1">
      <c r="B35" s="19" t="s">
        <v>47</v>
      </c>
      <c r="C35" s="33" t="str">
        <f>VLOOKUP(B35,[1]Sheet1!$A:$B,2,0)</f>
        <v>MODI</v>
      </c>
      <c r="D35" s="67" t="s">
        <v>150</v>
      </c>
    </row>
    <row r="36" spans="2:8" s="60" customFormat="1" ht="20.25" customHeight="1">
      <c r="B36" s="19" t="s">
        <v>47</v>
      </c>
      <c r="C36" s="33" t="str">
        <f>VLOOKUP(B36,[1]Sheet1!$A:$B,2,0)</f>
        <v>MODI</v>
      </c>
      <c r="D36" s="67" t="s">
        <v>150</v>
      </c>
    </row>
    <row r="37" spans="2:8" s="60" customFormat="1" ht="20.25" customHeight="1">
      <c r="B37" s="19" t="s">
        <v>47</v>
      </c>
      <c r="C37" s="33" t="str">
        <f>VLOOKUP(B37,[1]Sheet1!$A:$B,2,0)</f>
        <v>MODI</v>
      </c>
      <c r="D37" s="67" t="s">
        <v>150</v>
      </c>
    </row>
    <row r="38" spans="2:8" s="60" customFormat="1" ht="14.5">
      <c r="B38" s="19" t="s">
        <v>47</v>
      </c>
      <c r="C38" s="33" t="str">
        <f>VLOOKUP(B38,[1]Sheet1!$A:$B,2,0)</f>
        <v>MODI</v>
      </c>
      <c r="D38" s="67" t="s">
        <v>150</v>
      </c>
    </row>
    <row r="39" spans="2:8" s="60" customFormat="1" ht="26.25" customHeight="1">
      <c r="B39" s="19" t="s">
        <v>48</v>
      </c>
      <c r="C39" s="33" t="str">
        <f>VLOOKUP(B39,[1]Sheet1!$A:$B,2,0)</f>
        <v>MODI</v>
      </c>
      <c r="D39" s="68" t="s">
        <v>152</v>
      </c>
      <c r="F39" s="193">
        <f>4*4000000-'Spend Tracker'!T40</f>
        <v>3268969</v>
      </c>
      <c r="G39" s="209">
        <v>404000</v>
      </c>
      <c r="H39" s="191" t="s">
        <v>328</v>
      </c>
    </row>
    <row r="40" spans="2:8" s="60" customFormat="1" ht="21" customHeight="1">
      <c r="B40" s="19" t="s">
        <v>48</v>
      </c>
      <c r="C40" s="33" t="str">
        <f>VLOOKUP(B40,[1]Sheet1!$A:$B,2,0)</f>
        <v>MODI</v>
      </c>
      <c r="D40" s="68" t="s">
        <v>152</v>
      </c>
    </row>
    <row r="41" spans="2:8" s="60" customFormat="1" ht="19.5" customHeight="1">
      <c r="B41" s="19" t="s">
        <v>48</v>
      </c>
      <c r="C41" s="33" t="str">
        <f>VLOOKUP(B41,[1]Sheet1!$A:$B,2,0)</f>
        <v>MODI</v>
      </c>
      <c r="D41" s="68" t="s">
        <v>152</v>
      </c>
    </row>
    <row r="42" spans="2:8" s="60" customFormat="1" ht="14.5">
      <c r="B42" s="19" t="s">
        <v>48</v>
      </c>
      <c r="C42" s="33" t="str">
        <f>VLOOKUP(B42,[1]Sheet1!$A:$B,2,0)</f>
        <v>MODI</v>
      </c>
      <c r="D42" s="68" t="s">
        <v>152</v>
      </c>
    </row>
    <row r="43" spans="2:8" s="60" customFormat="1" ht="14.5">
      <c r="B43" s="19" t="s">
        <v>48</v>
      </c>
      <c r="C43" s="33" t="str">
        <f>VLOOKUP(B43,[1]Sheet1!$A:$B,2,0)</f>
        <v>MODI</v>
      </c>
      <c r="D43" s="68" t="s">
        <v>152</v>
      </c>
    </row>
    <row r="44" spans="2:8" s="60" customFormat="1" ht="14.5">
      <c r="B44" s="19" t="s">
        <v>48</v>
      </c>
      <c r="C44" s="33" t="str">
        <f>VLOOKUP(B44,[1]Sheet1!$A:$B,2,0)</f>
        <v>MODI</v>
      </c>
      <c r="D44" s="68" t="s">
        <v>152</v>
      </c>
    </row>
    <row r="45" spans="2:8" s="60" customFormat="1" ht="14.5">
      <c r="B45" s="19" t="s">
        <v>48</v>
      </c>
      <c r="C45" s="33" t="str">
        <f>VLOOKUP(B45,[1]Sheet1!$A:$B,2,0)</f>
        <v>MODI</v>
      </c>
      <c r="D45" s="68" t="s">
        <v>152</v>
      </c>
    </row>
    <row r="46" spans="2:8" s="60" customFormat="1" ht="14.5">
      <c r="B46" s="19" t="s">
        <v>48</v>
      </c>
      <c r="C46" s="33" t="str">
        <f>VLOOKUP(B46,[1]Sheet1!$A:$B,2,0)</f>
        <v>MODI</v>
      </c>
      <c r="D46" s="68" t="s">
        <v>152</v>
      </c>
    </row>
    <row r="47" spans="2:8" s="60" customFormat="1" ht="14.5">
      <c r="B47" s="19" t="s">
        <v>48</v>
      </c>
      <c r="C47" s="33" t="str">
        <f>VLOOKUP(B47,[1]Sheet1!$A:$B,2,0)</f>
        <v>MODI</v>
      </c>
      <c r="D47" s="68" t="s">
        <v>152</v>
      </c>
    </row>
    <row r="48" spans="2:8" s="60" customFormat="1" ht="14.5">
      <c r="B48" s="19" t="s">
        <v>48</v>
      </c>
      <c r="C48" s="33" t="str">
        <f>VLOOKUP(B48,[1]Sheet1!$A:$B,2,0)</f>
        <v>MODI</v>
      </c>
      <c r="D48" s="68" t="s">
        <v>152</v>
      </c>
    </row>
    <row r="49" spans="2:4" s="60" customFormat="1" ht="14.5">
      <c r="B49" s="19" t="s">
        <v>48</v>
      </c>
      <c r="C49" s="33" t="str">
        <f>VLOOKUP(B49,[1]Sheet1!$A:$B,2,0)</f>
        <v>MODI</v>
      </c>
      <c r="D49" s="68" t="s">
        <v>152</v>
      </c>
    </row>
    <row r="50" spans="2:4" s="60" customFormat="1" ht="26.25" customHeight="1">
      <c r="B50" s="19" t="s">
        <v>51</v>
      </c>
      <c r="C50" s="33" t="str">
        <f>VLOOKUP(B50,[1]Sheet1!$A:$B,2,0)</f>
        <v>MODI</v>
      </c>
      <c r="D50" s="69" t="s">
        <v>156</v>
      </c>
    </row>
    <row r="51" spans="2:4" s="60" customFormat="1" ht="18" customHeight="1">
      <c r="B51" s="19" t="s">
        <v>2</v>
      </c>
      <c r="C51" s="33" t="str">
        <f>VLOOKUP(B51,[1]Sheet1!$A:$B,2,0)</f>
        <v>MODI</v>
      </c>
      <c r="D51" s="70" t="s">
        <v>160</v>
      </c>
    </row>
    <row r="52" spans="2:4" s="60" customFormat="1" ht="19.5" customHeight="1">
      <c r="B52" s="19" t="s">
        <v>2</v>
      </c>
      <c r="C52" s="33" t="str">
        <f>VLOOKUP(B52,[1]Sheet1!$A:$B,2,0)</f>
        <v>MODI</v>
      </c>
      <c r="D52" s="70" t="s">
        <v>160</v>
      </c>
    </row>
    <row r="53" spans="2:4" s="60" customFormat="1" ht="14.5">
      <c r="B53" s="19" t="s">
        <v>2</v>
      </c>
      <c r="C53" s="33" t="str">
        <f>VLOOKUP(B53,[1]Sheet1!$A:$B,2,0)</f>
        <v>MODI</v>
      </c>
      <c r="D53" s="70" t="s">
        <v>160</v>
      </c>
    </row>
    <row r="54" spans="2:4" s="60" customFormat="1" ht="14.5">
      <c r="B54" s="19" t="s">
        <v>2</v>
      </c>
      <c r="C54" s="33" t="str">
        <f>VLOOKUP(B54,[1]Sheet1!$A:$B,2,0)</f>
        <v>MODI</v>
      </c>
      <c r="D54" s="70" t="s">
        <v>160</v>
      </c>
    </row>
    <row r="55" spans="2:4" s="60" customFormat="1" ht="14.5">
      <c r="B55" s="19" t="s">
        <v>2</v>
      </c>
      <c r="C55" s="33" t="str">
        <f>VLOOKUP(B55,[1]Sheet1!$A:$B,2,0)</f>
        <v>MODI</v>
      </c>
      <c r="D55" s="70" t="s">
        <v>160</v>
      </c>
    </row>
    <row r="56" spans="2:4" s="60" customFormat="1" ht="14.5">
      <c r="B56" s="19" t="s">
        <v>2</v>
      </c>
      <c r="C56" s="33" t="str">
        <f>VLOOKUP(B56,[1]Sheet1!$A:$B,2,0)</f>
        <v>MODI</v>
      </c>
      <c r="D56" s="70" t="s">
        <v>160</v>
      </c>
    </row>
    <row r="57" spans="2:4" s="60" customFormat="1" ht="14.5">
      <c r="B57" s="19" t="s">
        <v>2</v>
      </c>
      <c r="C57" s="33" t="str">
        <f>VLOOKUP(B57,[1]Sheet1!$A:$B,2,0)</f>
        <v>MODI</v>
      </c>
      <c r="D57" s="70" t="s">
        <v>160</v>
      </c>
    </row>
    <row r="58" spans="2:4" s="60" customFormat="1" ht="14.5">
      <c r="B58" s="19" t="s">
        <v>2</v>
      </c>
      <c r="C58" s="33" t="str">
        <f>VLOOKUP(B58,[1]Sheet1!$A:$B,2,0)</f>
        <v>MODI</v>
      </c>
      <c r="D58" s="70" t="s">
        <v>160</v>
      </c>
    </row>
    <row r="59" spans="2:4" s="60" customFormat="1" ht="14.5">
      <c r="B59" s="19" t="s">
        <v>2</v>
      </c>
      <c r="C59" s="33" t="str">
        <f>VLOOKUP(B59,[1]Sheet1!$A:$B,2,0)</f>
        <v>MODI</v>
      </c>
      <c r="D59" s="70" t="s">
        <v>160</v>
      </c>
    </row>
    <row r="60" spans="2:4" s="60" customFormat="1" ht="14.5">
      <c r="B60" s="19" t="s">
        <v>2</v>
      </c>
      <c r="C60" s="33" t="str">
        <f>VLOOKUP(B60,[1]Sheet1!$A:$B,2,0)</f>
        <v>MODI</v>
      </c>
      <c r="D60" s="70" t="s">
        <v>160</v>
      </c>
    </row>
    <row r="61" spans="2:4" s="60" customFormat="1" ht="14.5">
      <c r="B61" s="19" t="s">
        <v>2</v>
      </c>
      <c r="C61" s="33" t="str">
        <f>VLOOKUP(B61,[1]Sheet1!$A:$B,2,0)</f>
        <v>MODI</v>
      </c>
      <c r="D61" s="70" t="s">
        <v>160</v>
      </c>
    </row>
    <row r="62" spans="2:4" s="60" customFormat="1" ht="14.5">
      <c r="B62" s="19" t="s">
        <v>2</v>
      </c>
      <c r="C62" s="33" t="str">
        <f>VLOOKUP(B62,[1]Sheet1!$A:$B,2,0)</f>
        <v>MODI</v>
      </c>
      <c r="D62" s="70" t="s">
        <v>160</v>
      </c>
    </row>
    <row r="63" spans="2:4" s="60" customFormat="1" ht="14.5">
      <c r="B63" s="19" t="s">
        <v>2</v>
      </c>
      <c r="C63" s="33" t="str">
        <f>VLOOKUP(B63,[1]Sheet1!$A:$B,2,0)</f>
        <v>MODI</v>
      </c>
      <c r="D63" s="70" t="s">
        <v>160</v>
      </c>
    </row>
    <row r="64" spans="2:4" s="60" customFormat="1" ht="14.5">
      <c r="B64" s="19" t="s">
        <v>2</v>
      </c>
      <c r="C64" s="33" t="str">
        <f>VLOOKUP(B64,[1]Sheet1!$A:$B,2,0)</f>
        <v>MODI</v>
      </c>
      <c r="D64" s="70" t="s">
        <v>160</v>
      </c>
    </row>
    <row r="65" spans="2:4" s="60" customFormat="1" ht="14.5">
      <c r="B65" s="19" t="s">
        <v>2</v>
      </c>
      <c r="C65" s="33" t="str">
        <f>VLOOKUP(B65,[1]Sheet1!$A:$B,2,0)</f>
        <v>MODI</v>
      </c>
      <c r="D65" s="70" t="s">
        <v>160</v>
      </c>
    </row>
    <row r="66" spans="2:4" s="60" customFormat="1" ht="14.5">
      <c r="B66" s="19" t="s">
        <v>2</v>
      </c>
      <c r="C66" s="33" t="str">
        <f>VLOOKUP(B66,[1]Sheet1!$A:$B,2,0)</f>
        <v>MODI</v>
      </c>
      <c r="D66" s="70" t="s">
        <v>160</v>
      </c>
    </row>
    <row r="67" spans="2:4" s="60" customFormat="1" ht="14.5">
      <c r="B67" s="19" t="s">
        <v>2</v>
      </c>
      <c r="C67" s="33" t="str">
        <f>VLOOKUP(B67,[1]Sheet1!$A:$B,2,0)</f>
        <v>MODI</v>
      </c>
      <c r="D67" s="70" t="s">
        <v>160</v>
      </c>
    </row>
    <row r="68" spans="2:4" s="60" customFormat="1" ht="14.5">
      <c r="B68" s="19" t="s">
        <v>2</v>
      </c>
      <c r="C68" s="33" t="str">
        <f>VLOOKUP(B68,[1]Sheet1!$A:$B,2,0)</f>
        <v>MODI</v>
      </c>
      <c r="D68" s="70" t="s">
        <v>160</v>
      </c>
    </row>
    <row r="69" spans="2:4" s="60" customFormat="1" ht="14.5">
      <c r="B69" s="19" t="s">
        <v>2</v>
      </c>
      <c r="C69" s="33" t="str">
        <f>VLOOKUP(B69,[1]Sheet1!$A:$B,2,0)</f>
        <v>MODI</v>
      </c>
      <c r="D69" s="70" t="s">
        <v>160</v>
      </c>
    </row>
    <row r="70" spans="2:4" s="60" customFormat="1" ht="14.5">
      <c r="B70" s="19" t="s">
        <v>2</v>
      </c>
      <c r="C70" s="33" t="str">
        <f>VLOOKUP(B70,[1]Sheet1!$A:$B,2,0)</f>
        <v>MODI</v>
      </c>
      <c r="D70" s="70" t="s">
        <v>160</v>
      </c>
    </row>
    <row r="71" spans="2:4" s="60" customFormat="1" ht="14.5">
      <c r="B71" s="19" t="s">
        <v>2</v>
      </c>
      <c r="C71" s="33" t="str">
        <f>VLOOKUP(B71,[1]Sheet1!$A:$B,2,0)</f>
        <v>MODI</v>
      </c>
      <c r="D71" s="70" t="s">
        <v>160</v>
      </c>
    </row>
    <row r="72" spans="2:4" s="60" customFormat="1" ht="30.75" customHeight="1">
      <c r="B72" s="19" t="s">
        <v>2</v>
      </c>
      <c r="C72" s="33" t="str">
        <f>VLOOKUP(B72,[1]Sheet1!$A:$B,2,0)</f>
        <v>MODI</v>
      </c>
      <c r="D72" s="70" t="s">
        <v>160</v>
      </c>
    </row>
    <row r="73" spans="2:4" s="60" customFormat="1" ht="19.5" customHeight="1">
      <c r="B73" s="19" t="s">
        <v>2</v>
      </c>
      <c r="C73" s="33" t="str">
        <f>VLOOKUP(B73,[1]Sheet1!$A:$B,2,0)</f>
        <v>MODI</v>
      </c>
      <c r="D73" s="70" t="s">
        <v>160</v>
      </c>
    </row>
    <row r="74" spans="2:4" s="60" customFormat="1" ht="19.5" customHeight="1">
      <c r="B74" s="19" t="s">
        <v>2</v>
      </c>
      <c r="C74" s="33" t="str">
        <f>VLOOKUP(B74,[1]Sheet1!$A:$B,2,0)</f>
        <v>MODI</v>
      </c>
      <c r="D74" s="71" t="s">
        <v>165</v>
      </c>
    </row>
    <row r="75" spans="2:4" s="60" customFormat="1" ht="14.5">
      <c r="B75" s="19" t="s">
        <v>2</v>
      </c>
      <c r="C75" s="33" t="str">
        <f>VLOOKUP(B75,[1]Sheet1!$A:$B,2,0)</f>
        <v>MODI</v>
      </c>
      <c r="D75" s="71" t="s">
        <v>165</v>
      </c>
    </row>
    <row r="76" spans="2:4" s="60" customFormat="1" ht="14.5">
      <c r="B76" s="19" t="s">
        <v>2</v>
      </c>
      <c r="C76" s="33" t="str">
        <f>VLOOKUP(B76,[1]Sheet1!$A:$B,2,0)</f>
        <v>MODI</v>
      </c>
      <c r="D76" s="71" t="s">
        <v>165</v>
      </c>
    </row>
    <row r="77" spans="2:4" s="60" customFormat="1" ht="14.5">
      <c r="B77" s="19" t="s">
        <v>2</v>
      </c>
      <c r="C77" s="33" t="str">
        <f>VLOOKUP(B77,[1]Sheet1!$A:$B,2,0)</f>
        <v>MODI</v>
      </c>
      <c r="D77" s="71" t="s">
        <v>165</v>
      </c>
    </row>
    <row r="78" spans="2:4" s="60" customFormat="1" ht="14.5">
      <c r="B78" s="19" t="s">
        <v>2</v>
      </c>
      <c r="C78" s="33" t="str">
        <f>VLOOKUP(B78,[1]Sheet1!$A:$B,2,0)</f>
        <v>MODI</v>
      </c>
      <c r="D78" s="71" t="s">
        <v>165</v>
      </c>
    </row>
    <row r="79" spans="2:4" s="60" customFormat="1" ht="14.5">
      <c r="B79" s="19" t="s">
        <v>2</v>
      </c>
      <c r="C79" s="33" t="str">
        <f>VLOOKUP(B79,[1]Sheet1!$A:$B,2,0)</f>
        <v>MODI</v>
      </c>
      <c r="D79" s="71" t="s">
        <v>165</v>
      </c>
    </row>
    <row r="80" spans="2:4" s="60" customFormat="1" ht="14.5">
      <c r="B80" s="19" t="s">
        <v>2</v>
      </c>
      <c r="C80" s="33" t="str">
        <f>VLOOKUP(B80,[1]Sheet1!$A:$B,2,0)</f>
        <v>MODI</v>
      </c>
      <c r="D80" s="71" t="s">
        <v>165</v>
      </c>
    </row>
    <row r="81" spans="2:4" s="60" customFormat="1" ht="14.5">
      <c r="B81" s="19" t="s">
        <v>2</v>
      </c>
      <c r="C81" s="33" t="str">
        <f>VLOOKUP(B81,[1]Sheet1!$A:$B,2,0)</f>
        <v>MODI</v>
      </c>
      <c r="D81" s="71" t="s">
        <v>165</v>
      </c>
    </row>
    <row r="82" spans="2:4" s="60" customFormat="1" ht="14.5">
      <c r="B82" s="19" t="s">
        <v>2</v>
      </c>
      <c r="C82" s="33" t="str">
        <f>VLOOKUP(B82,[1]Sheet1!$A:$B,2,0)</f>
        <v>MODI</v>
      </c>
      <c r="D82" s="71" t="s">
        <v>165</v>
      </c>
    </row>
    <row r="83" spans="2:4" s="60" customFormat="1" ht="14.5">
      <c r="B83" s="19" t="s">
        <v>2</v>
      </c>
      <c r="C83" s="33" t="str">
        <f>VLOOKUP(B83,[1]Sheet1!$A:$B,2,0)</f>
        <v>MODI</v>
      </c>
      <c r="D83" s="71" t="s">
        <v>165</v>
      </c>
    </row>
    <row r="84" spans="2:4" s="60" customFormat="1" ht="14.5">
      <c r="B84" s="19" t="s">
        <v>2</v>
      </c>
      <c r="C84" s="33" t="str">
        <f>VLOOKUP(B84,[1]Sheet1!$A:$B,2,0)</f>
        <v>MODI</v>
      </c>
      <c r="D84" s="71" t="s">
        <v>165</v>
      </c>
    </row>
    <row r="85" spans="2:4" s="60" customFormat="1" ht="14.5">
      <c r="B85" s="19" t="s">
        <v>2</v>
      </c>
      <c r="C85" s="33" t="str">
        <f>VLOOKUP(B85,[1]Sheet1!$A:$B,2,0)</f>
        <v>MODI</v>
      </c>
      <c r="D85" s="71" t="s">
        <v>165</v>
      </c>
    </row>
    <row r="86" spans="2:4" s="60" customFormat="1" ht="14.5">
      <c r="B86" s="19" t="s">
        <v>2</v>
      </c>
      <c r="C86" s="33" t="str">
        <f>VLOOKUP(B86,[1]Sheet1!$A:$B,2,0)</f>
        <v>MODI</v>
      </c>
      <c r="D86" s="71" t="s">
        <v>165</v>
      </c>
    </row>
    <row r="87" spans="2:4" s="60" customFormat="1" ht="14.5">
      <c r="B87" s="19" t="s">
        <v>2</v>
      </c>
      <c r="C87" s="33" t="str">
        <f>VLOOKUP(B87,[1]Sheet1!$A:$B,2,0)</f>
        <v>MODI</v>
      </c>
      <c r="D87" s="71" t="s">
        <v>165</v>
      </c>
    </row>
    <row r="88" spans="2:4" s="60" customFormat="1" ht="14.5">
      <c r="B88" s="19" t="s">
        <v>2</v>
      </c>
      <c r="C88" s="33" t="str">
        <f>VLOOKUP(B88,[1]Sheet1!$A:$B,2,0)</f>
        <v>MODI</v>
      </c>
      <c r="D88" s="71" t="s">
        <v>165</v>
      </c>
    </row>
    <row r="89" spans="2:4" s="60" customFormat="1" ht="14.5">
      <c r="B89" s="19" t="s">
        <v>2</v>
      </c>
      <c r="C89" s="33" t="str">
        <f>VLOOKUP(B89,[1]Sheet1!$A:$B,2,0)</f>
        <v>MODI</v>
      </c>
      <c r="D89" s="71" t="s">
        <v>165</v>
      </c>
    </row>
    <row r="90" spans="2:4" s="60" customFormat="1" ht="14.5">
      <c r="B90" s="19" t="s">
        <v>2</v>
      </c>
      <c r="C90" s="33" t="str">
        <f>VLOOKUP(B90,[1]Sheet1!$A:$B,2,0)</f>
        <v>MODI</v>
      </c>
      <c r="D90" s="71" t="s">
        <v>165</v>
      </c>
    </row>
    <row r="91" spans="2:4" s="60" customFormat="1" ht="14.5">
      <c r="B91" s="19" t="s">
        <v>2</v>
      </c>
      <c r="C91" s="33" t="str">
        <f>VLOOKUP(B91,[1]Sheet1!$A:$B,2,0)</f>
        <v>MODI</v>
      </c>
      <c r="D91" s="71" t="s">
        <v>165</v>
      </c>
    </row>
    <row r="92" spans="2:4" s="60" customFormat="1" ht="14.5">
      <c r="B92" s="19" t="s">
        <v>2</v>
      </c>
      <c r="C92" s="33" t="str">
        <f>VLOOKUP(B92,[1]Sheet1!$A:$B,2,0)</f>
        <v>MODI</v>
      </c>
      <c r="D92" s="71" t="s">
        <v>165</v>
      </c>
    </row>
    <row r="93" spans="2:4" s="60" customFormat="1" ht="24" customHeight="1">
      <c r="B93" s="19" t="s">
        <v>2</v>
      </c>
      <c r="C93" s="33" t="str">
        <f>VLOOKUP(B93,[1]Sheet1!$A:$B,2,0)</f>
        <v>MODI</v>
      </c>
      <c r="D93" s="71" t="s">
        <v>165</v>
      </c>
    </row>
    <row r="94" spans="2:4" s="60" customFormat="1" ht="19.5" customHeight="1">
      <c r="B94" s="19" t="s">
        <v>2</v>
      </c>
      <c r="C94" s="33" t="str">
        <f>VLOOKUP(B94,[1]Sheet1!$A:$B,2,0)</f>
        <v>MODI</v>
      </c>
      <c r="D94" s="71" t="s">
        <v>165</v>
      </c>
    </row>
    <row r="95" spans="2:4" s="60" customFormat="1" ht="19.5" customHeight="1">
      <c r="B95" s="19" t="s">
        <v>2</v>
      </c>
      <c r="C95" s="33" t="str">
        <f>VLOOKUP(B95,[1]Sheet1!$A:$B,2,0)</f>
        <v>MODI</v>
      </c>
      <c r="D95" s="71" t="s">
        <v>165</v>
      </c>
    </row>
    <row r="96" spans="2:4" s="60" customFormat="1" ht="14.5">
      <c r="B96" s="19" t="s">
        <v>2</v>
      </c>
      <c r="C96" s="33" t="str">
        <f>VLOOKUP(B96,[1]Sheet1!$A:$B,2,0)</f>
        <v>MODI</v>
      </c>
      <c r="D96" s="71" t="s">
        <v>169</v>
      </c>
    </row>
    <row r="97" spans="2:4" s="60" customFormat="1" ht="14.5">
      <c r="B97" s="19" t="s">
        <v>2</v>
      </c>
      <c r="C97" s="33" t="str">
        <f>VLOOKUP(B97,[1]Sheet1!$A:$B,2,0)</f>
        <v>MODI</v>
      </c>
      <c r="D97" s="71" t="s">
        <v>169</v>
      </c>
    </row>
    <row r="98" spans="2:4" s="60" customFormat="1" ht="14.5">
      <c r="B98" s="19" t="s">
        <v>2</v>
      </c>
      <c r="C98" s="33" t="str">
        <f>VLOOKUP(B98,[1]Sheet1!$A:$B,2,0)</f>
        <v>MODI</v>
      </c>
      <c r="D98" s="71" t="s">
        <v>169</v>
      </c>
    </row>
    <row r="99" spans="2:4" s="60" customFormat="1" ht="14.5">
      <c r="B99" s="19" t="s">
        <v>2</v>
      </c>
      <c r="C99" s="33" t="str">
        <f>VLOOKUP(B99,[1]Sheet1!$A:$B,2,0)</f>
        <v>MODI</v>
      </c>
      <c r="D99" s="71" t="s">
        <v>169</v>
      </c>
    </row>
    <row r="100" spans="2:4" s="60" customFormat="1" ht="14.5">
      <c r="B100" s="19" t="s">
        <v>2</v>
      </c>
      <c r="C100" s="33" t="str">
        <f>VLOOKUP(B100,[1]Sheet1!$A:$B,2,0)</f>
        <v>MODI</v>
      </c>
      <c r="D100" s="71" t="s">
        <v>169</v>
      </c>
    </row>
    <row r="101" spans="2:4" s="60" customFormat="1" ht="14.5">
      <c r="B101" s="19" t="s">
        <v>2</v>
      </c>
      <c r="C101" s="33" t="str">
        <f>VLOOKUP(B101,[1]Sheet1!$A:$B,2,0)</f>
        <v>MODI</v>
      </c>
      <c r="D101" s="71" t="s">
        <v>169</v>
      </c>
    </row>
    <row r="102" spans="2:4" s="60" customFormat="1" ht="14.5">
      <c r="B102" s="19" t="s">
        <v>2</v>
      </c>
      <c r="C102" s="33" t="str">
        <f>VLOOKUP(B102,[1]Sheet1!$A:$B,2,0)</f>
        <v>MODI</v>
      </c>
      <c r="D102" s="71" t="s">
        <v>169</v>
      </c>
    </row>
    <row r="103" spans="2:4" s="60" customFormat="1" ht="14.5">
      <c r="B103" s="19" t="s">
        <v>2</v>
      </c>
      <c r="C103" s="33" t="str">
        <f>VLOOKUP(B103,[1]Sheet1!$A:$B,2,0)</f>
        <v>MODI</v>
      </c>
      <c r="D103" s="71" t="s">
        <v>169</v>
      </c>
    </row>
    <row r="104" spans="2:4" s="60" customFormat="1" ht="14.5">
      <c r="B104" s="19" t="s">
        <v>2</v>
      </c>
      <c r="C104" s="33" t="str">
        <f>VLOOKUP(B104,[1]Sheet1!$A:$B,2,0)</f>
        <v>MODI</v>
      </c>
      <c r="D104" s="71" t="s">
        <v>169</v>
      </c>
    </row>
    <row r="105" spans="2:4" s="60" customFormat="1" ht="14.5">
      <c r="B105" s="19" t="s">
        <v>2</v>
      </c>
      <c r="C105" s="33" t="str">
        <f>VLOOKUP(B105,[1]Sheet1!$A:$B,2,0)</f>
        <v>MODI</v>
      </c>
      <c r="D105" s="71" t="s">
        <v>169</v>
      </c>
    </row>
    <row r="106" spans="2:4" s="60" customFormat="1" ht="14.5">
      <c r="B106" s="19" t="s">
        <v>2</v>
      </c>
      <c r="C106" s="33" t="str">
        <f>VLOOKUP(B106,[1]Sheet1!$A:$B,2,0)</f>
        <v>MODI</v>
      </c>
      <c r="D106" s="71" t="s">
        <v>169</v>
      </c>
    </row>
    <row r="107" spans="2:4" s="60" customFormat="1" ht="14.5">
      <c r="B107" s="19" t="s">
        <v>2</v>
      </c>
      <c r="C107" s="33" t="str">
        <f>VLOOKUP(B107,[1]Sheet1!$A:$B,2,0)</f>
        <v>MODI</v>
      </c>
      <c r="D107" s="71" t="s">
        <v>169</v>
      </c>
    </row>
    <row r="108" spans="2:4" s="60" customFormat="1" ht="14.5">
      <c r="B108" s="19" t="s">
        <v>2</v>
      </c>
      <c r="C108" s="33" t="str">
        <f>VLOOKUP(B108,[1]Sheet1!$A:$B,2,0)</f>
        <v>MODI</v>
      </c>
      <c r="D108" s="71" t="s">
        <v>169</v>
      </c>
    </row>
    <row r="109" spans="2:4" s="60" customFormat="1" ht="14.5">
      <c r="B109" s="19" t="s">
        <v>2</v>
      </c>
      <c r="C109" s="33" t="str">
        <f>VLOOKUP(B109,[1]Sheet1!$A:$B,2,0)</f>
        <v>MODI</v>
      </c>
      <c r="D109" s="71" t="s">
        <v>169</v>
      </c>
    </row>
    <row r="110" spans="2:4" s="60" customFormat="1" ht="14.5">
      <c r="B110" s="19" t="s">
        <v>2</v>
      </c>
      <c r="C110" s="33" t="str">
        <f>VLOOKUP(B110,[1]Sheet1!$A:$B,2,0)</f>
        <v>MODI</v>
      </c>
      <c r="D110" s="71" t="s">
        <v>169</v>
      </c>
    </row>
    <row r="111" spans="2:4" s="60" customFormat="1" ht="14.5">
      <c r="B111" s="19" t="s">
        <v>2</v>
      </c>
      <c r="C111" s="33" t="str">
        <f>VLOOKUP(B111,[1]Sheet1!$A:$B,2,0)</f>
        <v>MODI</v>
      </c>
      <c r="D111" s="71" t="s">
        <v>169</v>
      </c>
    </row>
    <row r="112" spans="2:4" s="60" customFormat="1" ht="14.5">
      <c r="B112" s="19" t="s">
        <v>2</v>
      </c>
      <c r="C112" s="33" t="str">
        <f>VLOOKUP(B112,[1]Sheet1!$A:$B,2,0)</f>
        <v>MODI</v>
      </c>
      <c r="D112" s="71" t="s">
        <v>169</v>
      </c>
    </row>
    <row r="113" spans="2:4" s="60" customFormat="1" ht="14.5">
      <c r="B113" s="19" t="s">
        <v>2</v>
      </c>
      <c r="C113" s="33" t="str">
        <f>VLOOKUP(B113,[1]Sheet1!$A:$B,2,0)</f>
        <v>MODI</v>
      </c>
      <c r="D113" s="71" t="s">
        <v>169</v>
      </c>
    </row>
    <row r="114" spans="2:4" s="60" customFormat="1" ht="34.5" customHeight="1">
      <c r="B114" s="19" t="s">
        <v>2</v>
      </c>
      <c r="C114" s="33" t="str">
        <f>VLOOKUP(B114,[1]Sheet1!$A:$B,2,0)</f>
        <v>MODI</v>
      </c>
      <c r="D114" s="71" t="s">
        <v>169</v>
      </c>
    </row>
    <row r="115" spans="2:4" s="60" customFormat="1" ht="18.75" customHeight="1">
      <c r="B115" s="19" t="s">
        <v>2</v>
      </c>
      <c r="C115" s="33" t="str">
        <f>VLOOKUP(B115,[1]Sheet1!$A:$B,2,0)</f>
        <v>MODI</v>
      </c>
      <c r="D115" s="71" t="s">
        <v>169</v>
      </c>
    </row>
    <row r="116" spans="2:4" s="60" customFormat="1" ht="18.75" customHeight="1">
      <c r="B116" s="19" t="s">
        <v>2</v>
      </c>
      <c r="C116" s="33" t="str">
        <f>VLOOKUP(B116,[1]Sheet1!$A:$B,2,0)</f>
        <v>MODI</v>
      </c>
      <c r="D116" s="71" t="s">
        <v>169</v>
      </c>
    </row>
    <row r="117" spans="2:4" s="60" customFormat="1" ht="14.5">
      <c r="B117" s="19" t="s">
        <v>2</v>
      </c>
      <c r="C117" s="33" t="str">
        <f>VLOOKUP(B117,[1]Sheet1!$A:$B,2,0)</f>
        <v>MODI</v>
      </c>
      <c r="D117" s="71" t="s">
        <v>169</v>
      </c>
    </row>
    <row r="118" spans="2:4" s="60" customFormat="1" ht="14.5">
      <c r="B118" s="17" t="s">
        <v>2</v>
      </c>
      <c r="C118" s="33" t="str">
        <f>VLOOKUP(B118,[1]Sheet1!$A:$B,2,0)</f>
        <v>MODI</v>
      </c>
      <c r="D118" s="71" t="s">
        <v>172</v>
      </c>
    </row>
    <row r="119" spans="2:4" s="60" customFormat="1" ht="14.5">
      <c r="B119" s="17" t="s">
        <v>2</v>
      </c>
      <c r="C119" s="33" t="str">
        <f>VLOOKUP(B119,[1]Sheet1!$A:$B,2,0)</f>
        <v>MODI</v>
      </c>
      <c r="D119" s="71" t="s">
        <v>172</v>
      </c>
    </row>
    <row r="120" spans="2:4" s="60" customFormat="1" ht="14.5">
      <c r="B120" s="17" t="s">
        <v>2</v>
      </c>
      <c r="C120" s="33" t="str">
        <f>VLOOKUP(B120,[1]Sheet1!$A:$B,2,0)</f>
        <v>MODI</v>
      </c>
      <c r="D120" s="71" t="s">
        <v>172</v>
      </c>
    </row>
    <row r="121" spans="2:4" s="60" customFormat="1" ht="14.5">
      <c r="B121" s="19" t="s">
        <v>2</v>
      </c>
      <c r="C121" s="33" t="str">
        <f>VLOOKUP(B121,[1]Sheet1!$A:$B,2,0)</f>
        <v>MODI</v>
      </c>
      <c r="D121" s="71" t="s">
        <v>172</v>
      </c>
    </row>
    <row r="122" spans="2:4" s="60" customFormat="1" ht="14.5">
      <c r="B122" s="19" t="s">
        <v>2</v>
      </c>
      <c r="C122" s="33" t="str">
        <f>VLOOKUP(B122,[1]Sheet1!$A:$B,2,0)</f>
        <v>MODI</v>
      </c>
      <c r="D122" s="71" t="s">
        <v>172</v>
      </c>
    </row>
    <row r="123" spans="2:4" s="60" customFormat="1" ht="14.5">
      <c r="B123" s="19" t="s">
        <v>2</v>
      </c>
      <c r="C123" s="33" t="str">
        <f>VLOOKUP(B123,[1]Sheet1!$A:$B,2,0)</f>
        <v>MODI</v>
      </c>
      <c r="D123" s="71" t="s">
        <v>172</v>
      </c>
    </row>
    <row r="124" spans="2:4" s="60" customFormat="1" ht="14.5">
      <c r="B124" s="19" t="s">
        <v>2</v>
      </c>
      <c r="C124" s="33" t="str">
        <f>VLOOKUP(B124,[1]Sheet1!$A:$B,2,0)</f>
        <v>MODI</v>
      </c>
      <c r="D124" s="71" t="s">
        <v>172</v>
      </c>
    </row>
    <row r="125" spans="2:4" s="60" customFormat="1" ht="14.5">
      <c r="B125" s="19" t="s">
        <v>2</v>
      </c>
      <c r="C125" s="33" t="str">
        <f>VLOOKUP(B125,[1]Sheet1!$A:$B,2,0)</f>
        <v>MODI</v>
      </c>
      <c r="D125" s="71" t="s">
        <v>172</v>
      </c>
    </row>
    <row r="126" spans="2:4" s="60" customFormat="1" ht="14.5">
      <c r="B126" s="19" t="s">
        <v>2</v>
      </c>
      <c r="C126" s="33" t="str">
        <f>VLOOKUP(B126,[1]Sheet1!$A:$B,2,0)</f>
        <v>MODI</v>
      </c>
      <c r="D126" s="71" t="s">
        <v>172</v>
      </c>
    </row>
    <row r="127" spans="2:4" s="60" customFormat="1" ht="14.5">
      <c r="B127" s="19" t="s">
        <v>2</v>
      </c>
      <c r="C127" s="33" t="str">
        <f>VLOOKUP(B127,[1]Sheet1!$A:$B,2,0)</f>
        <v>MODI</v>
      </c>
      <c r="D127" s="71" t="s">
        <v>172</v>
      </c>
    </row>
    <row r="128" spans="2:4" s="60" customFormat="1" ht="14.5">
      <c r="B128" s="19" t="s">
        <v>2</v>
      </c>
      <c r="C128" s="33" t="str">
        <f>VLOOKUP(B128,[1]Sheet1!$A:$B,2,0)</f>
        <v>MODI</v>
      </c>
      <c r="D128" s="71" t="s">
        <v>172</v>
      </c>
    </row>
    <row r="129" spans="2:4" s="60" customFormat="1" ht="14.5">
      <c r="B129" s="19" t="s">
        <v>2</v>
      </c>
      <c r="C129" s="33" t="str">
        <f>VLOOKUP(B129,[1]Sheet1!$A:$B,2,0)</f>
        <v>MODI</v>
      </c>
      <c r="D129" s="71" t="s">
        <v>172</v>
      </c>
    </row>
    <row r="130" spans="2:4" s="60" customFormat="1" ht="14.5">
      <c r="B130" s="19" t="s">
        <v>2</v>
      </c>
      <c r="C130" s="33" t="str">
        <f>VLOOKUP(B130,[1]Sheet1!$A:$B,2,0)</f>
        <v>MODI</v>
      </c>
      <c r="D130" s="71" t="s">
        <v>172</v>
      </c>
    </row>
    <row r="131" spans="2:4" s="60" customFormat="1" ht="14.5">
      <c r="B131" s="19" t="s">
        <v>2</v>
      </c>
      <c r="C131" s="33" t="str">
        <f>VLOOKUP(B131,[1]Sheet1!$A:$B,2,0)</f>
        <v>MODI</v>
      </c>
      <c r="D131" s="71" t="s">
        <v>172</v>
      </c>
    </row>
    <row r="132" spans="2:4" s="60" customFormat="1" ht="14.5">
      <c r="B132" s="19" t="s">
        <v>2</v>
      </c>
      <c r="C132" s="33" t="str">
        <f>VLOOKUP(B132,[1]Sheet1!$A:$B,2,0)</f>
        <v>MODI</v>
      </c>
      <c r="D132" s="71" t="s">
        <v>172</v>
      </c>
    </row>
    <row r="133" spans="2:4" s="60" customFormat="1" ht="14.5">
      <c r="B133" s="19" t="s">
        <v>2</v>
      </c>
      <c r="C133" s="33" t="str">
        <f>VLOOKUP(B133,[1]Sheet1!$A:$B,2,0)</f>
        <v>MODI</v>
      </c>
      <c r="D133" s="71" t="s">
        <v>172</v>
      </c>
    </row>
    <row r="134" spans="2:4" s="60" customFormat="1" ht="14.5">
      <c r="B134" s="19" t="s">
        <v>2</v>
      </c>
      <c r="C134" s="33" t="str">
        <f>VLOOKUP(B134,[1]Sheet1!$A:$B,2,0)</f>
        <v>MODI</v>
      </c>
      <c r="D134" s="71" t="s">
        <v>172</v>
      </c>
    </row>
    <row r="135" spans="2:4" s="60" customFormat="1" ht="27.75" customHeight="1">
      <c r="B135" s="19" t="s">
        <v>2</v>
      </c>
      <c r="C135" s="33" t="str">
        <f>VLOOKUP(B135,[1]Sheet1!$A:$B,2,0)</f>
        <v>MODI</v>
      </c>
      <c r="D135" s="71" t="s">
        <v>172</v>
      </c>
    </row>
    <row r="136" spans="2:4" s="60" customFormat="1" ht="15.75" customHeight="1">
      <c r="B136" s="19" t="s">
        <v>2</v>
      </c>
      <c r="C136" s="33" t="str">
        <f>VLOOKUP(B136,[1]Sheet1!$A:$B,2,0)</f>
        <v>MODI</v>
      </c>
      <c r="D136" s="71" t="s">
        <v>172</v>
      </c>
    </row>
    <row r="137" spans="2:4" s="60" customFormat="1" ht="15.75" customHeight="1">
      <c r="B137" s="19" t="s">
        <v>2</v>
      </c>
      <c r="C137" s="33" t="str">
        <f>VLOOKUP(B137,[1]Sheet1!$A:$B,2,0)</f>
        <v>MODI</v>
      </c>
      <c r="D137" s="71" t="s">
        <v>172</v>
      </c>
    </row>
    <row r="138" spans="2:4" s="60" customFormat="1" ht="14.5">
      <c r="B138" s="19" t="s">
        <v>2</v>
      </c>
      <c r="C138" s="33" t="str">
        <f>VLOOKUP(B138,[1]Sheet1!$A:$B,2,0)</f>
        <v>MODI</v>
      </c>
      <c r="D138" s="71" t="s">
        <v>172</v>
      </c>
    </row>
    <row r="139" spans="2:4" s="60" customFormat="1" ht="14.5">
      <c r="B139" s="19" t="s">
        <v>2</v>
      </c>
      <c r="C139" s="33" t="str">
        <f>VLOOKUP(B139,[1]Sheet1!$A:$B,2,0)</f>
        <v>MODI</v>
      </c>
      <c r="D139" s="71" t="s">
        <v>172</v>
      </c>
    </row>
    <row r="140" spans="2:4" s="60" customFormat="1" ht="14.5">
      <c r="B140" s="19" t="s">
        <v>2</v>
      </c>
      <c r="C140" s="33" t="str">
        <f>VLOOKUP(B140,[1]Sheet1!$A:$B,2,0)</f>
        <v>MODI</v>
      </c>
      <c r="D140" s="71" t="s">
        <v>175</v>
      </c>
    </row>
    <row r="141" spans="2:4" s="60" customFormat="1" ht="14.5">
      <c r="B141" s="19" t="s">
        <v>2</v>
      </c>
      <c r="C141" s="33" t="str">
        <f>VLOOKUP(B141,[1]Sheet1!$A:$B,2,0)</f>
        <v>MODI</v>
      </c>
      <c r="D141" s="71" t="s">
        <v>175</v>
      </c>
    </row>
    <row r="142" spans="2:4" s="60" customFormat="1" ht="14.5">
      <c r="B142" s="19" t="s">
        <v>2</v>
      </c>
      <c r="C142" s="33" t="str">
        <f>VLOOKUP(B142,[1]Sheet1!$A:$B,2,0)</f>
        <v>MODI</v>
      </c>
      <c r="D142" s="71" t="s">
        <v>175</v>
      </c>
    </row>
    <row r="143" spans="2:4" s="60" customFormat="1" ht="14.5">
      <c r="B143" s="19" t="s">
        <v>2</v>
      </c>
      <c r="C143" s="33" t="str">
        <f>VLOOKUP(B143,[1]Sheet1!$A:$B,2,0)</f>
        <v>MODI</v>
      </c>
      <c r="D143" s="71" t="s">
        <v>175</v>
      </c>
    </row>
    <row r="144" spans="2:4" s="60" customFormat="1" ht="14.5">
      <c r="B144" s="19" t="s">
        <v>2</v>
      </c>
      <c r="C144" s="33" t="str">
        <f>VLOOKUP(B144,[1]Sheet1!$A:$B,2,0)</f>
        <v>MODI</v>
      </c>
      <c r="D144" s="71" t="s">
        <v>175</v>
      </c>
    </row>
    <row r="145" spans="2:4" s="60" customFormat="1" ht="14.5">
      <c r="B145" s="19" t="s">
        <v>2</v>
      </c>
      <c r="C145" s="33" t="str">
        <f>VLOOKUP(B145,[1]Sheet1!$A:$B,2,0)</f>
        <v>MODI</v>
      </c>
      <c r="D145" s="71" t="s">
        <v>175</v>
      </c>
    </row>
    <row r="146" spans="2:4" s="60" customFormat="1" ht="14.5">
      <c r="B146" s="19" t="s">
        <v>2</v>
      </c>
      <c r="C146" s="33" t="str">
        <f>VLOOKUP(B146,[1]Sheet1!$A:$B,2,0)</f>
        <v>MODI</v>
      </c>
      <c r="D146" s="71" t="s">
        <v>175</v>
      </c>
    </row>
    <row r="147" spans="2:4" s="60" customFormat="1" ht="14.5">
      <c r="B147" s="19" t="s">
        <v>2</v>
      </c>
      <c r="C147" s="33" t="str">
        <f>VLOOKUP(B147,[1]Sheet1!$A:$B,2,0)</f>
        <v>MODI</v>
      </c>
      <c r="D147" s="71" t="s">
        <v>175</v>
      </c>
    </row>
    <row r="148" spans="2:4" s="60" customFormat="1" ht="14.5">
      <c r="B148" s="19" t="s">
        <v>2</v>
      </c>
      <c r="C148" s="33" t="str">
        <f>VLOOKUP(B148,[1]Sheet1!$A:$B,2,0)</f>
        <v>MODI</v>
      </c>
      <c r="D148" s="71" t="s">
        <v>175</v>
      </c>
    </row>
    <row r="149" spans="2:4" s="60" customFormat="1" ht="14.5">
      <c r="B149" s="19" t="s">
        <v>2</v>
      </c>
      <c r="C149" s="33" t="str">
        <f>VLOOKUP(B149,[1]Sheet1!$A:$B,2,0)</f>
        <v>MODI</v>
      </c>
      <c r="D149" s="71" t="s">
        <v>175</v>
      </c>
    </row>
    <row r="150" spans="2:4" s="60" customFormat="1" ht="14.5">
      <c r="B150" s="19" t="s">
        <v>2</v>
      </c>
      <c r="C150" s="33" t="str">
        <f>VLOOKUP(B150,[1]Sheet1!$A:$B,2,0)</f>
        <v>MODI</v>
      </c>
      <c r="D150" s="71" t="s">
        <v>175</v>
      </c>
    </row>
    <row r="151" spans="2:4" s="60" customFormat="1" ht="14.5">
      <c r="B151" s="19" t="s">
        <v>2</v>
      </c>
      <c r="C151" s="33" t="str">
        <f>VLOOKUP(B151,[1]Sheet1!$A:$B,2,0)</f>
        <v>MODI</v>
      </c>
      <c r="D151" s="71" t="s">
        <v>175</v>
      </c>
    </row>
    <row r="152" spans="2:4" s="60" customFormat="1" ht="14.5">
      <c r="B152" s="19" t="s">
        <v>2</v>
      </c>
      <c r="C152" s="33" t="str">
        <f>VLOOKUP(B152,[1]Sheet1!$A:$B,2,0)</f>
        <v>MODI</v>
      </c>
      <c r="D152" s="71" t="s">
        <v>175</v>
      </c>
    </row>
    <row r="153" spans="2:4" s="60" customFormat="1" ht="14.5">
      <c r="B153" s="19" t="s">
        <v>2</v>
      </c>
      <c r="C153" s="33" t="str">
        <f>VLOOKUP(B153,[1]Sheet1!$A:$B,2,0)</f>
        <v>MODI</v>
      </c>
      <c r="D153" s="71" t="s">
        <v>175</v>
      </c>
    </row>
    <row r="154" spans="2:4" s="60" customFormat="1" ht="14.5">
      <c r="B154" s="19" t="s">
        <v>2</v>
      </c>
      <c r="C154" s="33" t="str">
        <f>VLOOKUP(B154,[1]Sheet1!$A:$B,2,0)</f>
        <v>MODI</v>
      </c>
      <c r="D154" s="71" t="s">
        <v>175</v>
      </c>
    </row>
    <row r="155" spans="2:4" s="60" customFormat="1" ht="14.5">
      <c r="B155" s="19" t="s">
        <v>2</v>
      </c>
      <c r="C155" s="33" t="str">
        <f>VLOOKUP(B155,[1]Sheet1!$A:$B,2,0)</f>
        <v>MODI</v>
      </c>
      <c r="D155" s="71" t="s">
        <v>175</v>
      </c>
    </row>
    <row r="156" spans="2:4" s="60" customFormat="1" ht="25.5" customHeight="1">
      <c r="B156" s="19" t="s">
        <v>2</v>
      </c>
      <c r="C156" s="33" t="str">
        <f>VLOOKUP(B156,[1]Sheet1!$A:$B,2,0)</f>
        <v>MODI</v>
      </c>
      <c r="D156" s="71" t="s">
        <v>175</v>
      </c>
    </row>
    <row r="157" spans="2:4" s="60" customFormat="1" ht="19.5" customHeight="1">
      <c r="B157" s="19" t="s">
        <v>2</v>
      </c>
      <c r="C157" s="33" t="str">
        <f>VLOOKUP(B157,[1]Sheet1!$A:$B,2,0)</f>
        <v>MODI</v>
      </c>
      <c r="D157" s="71" t="s">
        <v>175</v>
      </c>
    </row>
    <row r="158" spans="2:4" s="60" customFormat="1" ht="19.5" customHeight="1">
      <c r="B158" s="19" t="s">
        <v>2</v>
      </c>
      <c r="C158" s="33" t="str">
        <f>VLOOKUP(B158,[1]Sheet1!$A:$B,2,0)</f>
        <v>MODI</v>
      </c>
      <c r="D158" s="71" t="s">
        <v>175</v>
      </c>
    </row>
    <row r="159" spans="2:4" s="60" customFormat="1" ht="14.5">
      <c r="B159" s="19" t="s">
        <v>2</v>
      </c>
      <c r="C159" s="33" t="str">
        <f>VLOOKUP(B159,[1]Sheet1!$A:$B,2,0)</f>
        <v>MODI</v>
      </c>
      <c r="D159" s="71" t="s">
        <v>175</v>
      </c>
    </row>
    <row r="160" spans="2:4" s="60" customFormat="1" ht="14.5">
      <c r="B160" s="19" t="s">
        <v>2</v>
      </c>
      <c r="C160" s="33" t="str">
        <f>VLOOKUP(B160,[1]Sheet1!$A:$B,2,0)</f>
        <v>MODI</v>
      </c>
      <c r="D160" s="71" t="s">
        <v>175</v>
      </c>
    </row>
    <row r="161" spans="2:4" s="60" customFormat="1" ht="14.5">
      <c r="B161" s="19" t="s">
        <v>2</v>
      </c>
      <c r="C161" s="33" t="str">
        <f>VLOOKUP(B161,[1]Sheet1!$A:$B,2,0)</f>
        <v>MODI</v>
      </c>
      <c r="D161" s="71" t="s">
        <v>175</v>
      </c>
    </row>
    <row r="162" spans="2:4" s="60" customFormat="1" ht="14.5">
      <c r="B162" s="19" t="s">
        <v>2</v>
      </c>
      <c r="C162" s="33" t="str">
        <f>VLOOKUP(B162,[1]Sheet1!$A:$B,2,0)</f>
        <v>MODI</v>
      </c>
      <c r="D162" s="71" t="s">
        <v>178</v>
      </c>
    </row>
    <row r="163" spans="2:4" s="60" customFormat="1" ht="14.5">
      <c r="B163" s="19" t="s">
        <v>2</v>
      </c>
      <c r="C163" s="33" t="str">
        <f>VLOOKUP(B163,[1]Sheet1!$A:$B,2,0)</f>
        <v>MODI</v>
      </c>
      <c r="D163" s="71" t="s">
        <v>178</v>
      </c>
    </row>
    <row r="164" spans="2:4" s="60" customFormat="1" ht="14.5">
      <c r="B164" s="19" t="s">
        <v>2</v>
      </c>
      <c r="C164" s="33" t="str">
        <f>VLOOKUP(B164,[1]Sheet1!$A:$B,2,0)</f>
        <v>MODI</v>
      </c>
      <c r="D164" s="71" t="s">
        <v>178</v>
      </c>
    </row>
    <row r="165" spans="2:4" s="60" customFormat="1" ht="14.5">
      <c r="B165" s="19" t="s">
        <v>2</v>
      </c>
      <c r="C165" s="33" t="str">
        <f>VLOOKUP(B165,[1]Sheet1!$A:$B,2,0)</f>
        <v>MODI</v>
      </c>
      <c r="D165" s="71" t="s">
        <v>178</v>
      </c>
    </row>
    <row r="166" spans="2:4" s="60" customFormat="1" ht="14.5">
      <c r="B166" s="19" t="s">
        <v>2</v>
      </c>
      <c r="C166" s="33" t="str">
        <f>VLOOKUP(B166,[1]Sheet1!$A:$B,2,0)</f>
        <v>MODI</v>
      </c>
      <c r="D166" s="71" t="s">
        <v>178</v>
      </c>
    </row>
    <row r="167" spans="2:4" s="60" customFormat="1" ht="14.5">
      <c r="B167" s="19" t="s">
        <v>2</v>
      </c>
      <c r="C167" s="33" t="str">
        <f>VLOOKUP(B167,[1]Sheet1!$A:$B,2,0)</f>
        <v>MODI</v>
      </c>
      <c r="D167" s="71" t="s">
        <v>178</v>
      </c>
    </row>
    <row r="168" spans="2:4" s="60" customFormat="1" ht="14.5">
      <c r="B168" s="19" t="s">
        <v>2</v>
      </c>
      <c r="C168" s="33" t="str">
        <f>VLOOKUP(B168,[1]Sheet1!$A:$B,2,0)</f>
        <v>MODI</v>
      </c>
      <c r="D168" s="71" t="s">
        <v>178</v>
      </c>
    </row>
    <row r="169" spans="2:4" s="60" customFormat="1" ht="14.5">
      <c r="B169" s="19" t="s">
        <v>2</v>
      </c>
      <c r="C169" s="33" t="str">
        <f>VLOOKUP(B169,[1]Sheet1!$A:$B,2,0)</f>
        <v>MODI</v>
      </c>
      <c r="D169" s="71" t="s">
        <v>178</v>
      </c>
    </row>
    <row r="170" spans="2:4" s="60" customFormat="1" ht="14.5">
      <c r="B170" s="19" t="s">
        <v>2</v>
      </c>
      <c r="C170" s="33" t="str">
        <f>VLOOKUP(B170,[1]Sheet1!$A:$B,2,0)</f>
        <v>MODI</v>
      </c>
      <c r="D170" s="71" t="s">
        <v>178</v>
      </c>
    </row>
    <row r="171" spans="2:4" s="60" customFormat="1" ht="14.5">
      <c r="B171" s="19" t="s">
        <v>2</v>
      </c>
      <c r="C171" s="33" t="str">
        <f>VLOOKUP(B171,[1]Sheet1!$A:$B,2,0)</f>
        <v>MODI</v>
      </c>
      <c r="D171" s="71" t="s">
        <v>178</v>
      </c>
    </row>
    <row r="172" spans="2:4" s="60" customFormat="1" ht="14.5">
      <c r="B172" s="19" t="s">
        <v>2</v>
      </c>
      <c r="C172" s="33" t="str">
        <f>VLOOKUP(B172,[1]Sheet1!$A:$B,2,0)</f>
        <v>MODI</v>
      </c>
      <c r="D172" s="71" t="s">
        <v>178</v>
      </c>
    </row>
    <row r="173" spans="2:4" s="60" customFormat="1" ht="14.5">
      <c r="B173" s="19" t="s">
        <v>2</v>
      </c>
      <c r="C173" s="33" t="str">
        <f>VLOOKUP(B173,[1]Sheet1!$A:$B,2,0)</f>
        <v>MODI</v>
      </c>
      <c r="D173" s="71" t="s">
        <v>178</v>
      </c>
    </row>
    <row r="174" spans="2:4" s="60" customFormat="1" ht="14.5">
      <c r="B174" s="19" t="s">
        <v>2</v>
      </c>
      <c r="C174" s="33" t="str">
        <f>VLOOKUP(B174,[1]Sheet1!$A:$B,2,0)</f>
        <v>MODI</v>
      </c>
      <c r="D174" s="71" t="s">
        <v>178</v>
      </c>
    </row>
    <row r="175" spans="2:4" s="60" customFormat="1" ht="14.5">
      <c r="B175" s="19" t="s">
        <v>2</v>
      </c>
      <c r="C175" s="33" t="str">
        <f>VLOOKUP(B175,[1]Sheet1!$A:$B,2,0)</f>
        <v>MODI</v>
      </c>
      <c r="D175" s="71" t="s">
        <v>178</v>
      </c>
    </row>
    <row r="176" spans="2:4" s="60" customFormat="1" ht="14.5">
      <c r="B176" s="19" t="s">
        <v>2</v>
      </c>
      <c r="C176" s="33" t="str">
        <f>VLOOKUP(B176,[1]Sheet1!$A:$B,2,0)</f>
        <v>MODI</v>
      </c>
      <c r="D176" s="71" t="s">
        <v>178</v>
      </c>
    </row>
    <row r="177" spans="2:4" s="60" customFormat="1" ht="27.75" customHeight="1">
      <c r="B177" s="19" t="s">
        <v>2</v>
      </c>
      <c r="C177" s="33" t="str">
        <f>VLOOKUP(B177,[1]Sheet1!$A:$B,2,0)</f>
        <v>MODI</v>
      </c>
      <c r="D177" s="71" t="s">
        <v>178</v>
      </c>
    </row>
    <row r="178" spans="2:4" s="60" customFormat="1" ht="18" customHeight="1">
      <c r="B178" s="19" t="s">
        <v>2</v>
      </c>
      <c r="C178" s="33" t="str">
        <f>VLOOKUP(B178,[1]Sheet1!$A:$B,2,0)</f>
        <v>MODI</v>
      </c>
      <c r="D178" s="71" t="s">
        <v>178</v>
      </c>
    </row>
    <row r="179" spans="2:4" s="60" customFormat="1" ht="18" customHeight="1">
      <c r="B179" s="19" t="s">
        <v>2</v>
      </c>
      <c r="C179" s="33" t="str">
        <f>VLOOKUP(B179,[1]Sheet1!$A:$B,2,0)</f>
        <v>MODI</v>
      </c>
      <c r="D179" s="71" t="s">
        <v>178</v>
      </c>
    </row>
    <row r="180" spans="2:4" s="60" customFormat="1" ht="14.5">
      <c r="B180" s="19" t="s">
        <v>2</v>
      </c>
      <c r="C180" s="33" t="str">
        <f>VLOOKUP(B180,[1]Sheet1!$A:$B,2,0)</f>
        <v>MODI</v>
      </c>
      <c r="D180" s="71" t="s">
        <v>178</v>
      </c>
    </row>
    <row r="181" spans="2:4" s="60" customFormat="1" ht="14.5">
      <c r="B181" s="19" t="s">
        <v>2</v>
      </c>
      <c r="C181" s="33" t="str">
        <f>VLOOKUP(B181,[1]Sheet1!$A:$B,2,0)</f>
        <v>MODI</v>
      </c>
      <c r="D181" s="71" t="s">
        <v>178</v>
      </c>
    </row>
    <row r="182" spans="2:4" s="60" customFormat="1" ht="14.5">
      <c r="B182" s="19" t="s">
        <v>2</v>
      </c>
      <c r="C182" s="33" t="str">
        <f>VLOOKUP(B182,[1]Sheet1!$A:$B,2,0)</f>
        <v>MODI</v>
      </c>
      <c r="D182" s="71" t="s">
        <v>178</v>
      </c>
    </row>
    <row r="183" spans="2:4" s="60" customFormat="1" ht="14.5">
      <c r="B183" s="19" t="s">
        <v>2</v>
      </c>
      <c r="C183" s="33" t="str">
        <f>VLOOKUP(B183,[1]Sheet1!$A:$B,2,0)</f>
        <v>MODI</v>
      </c>
      <c r="D183" s="71" t="s">
        <v>178</v>
      </c>
    </row>
    <row r="184" spans="2:4" s="60" customFormat="1" ht="14.5">
      <c r="B184" s="17" t="s">
        <v>2</v>
      </c>
      <c r="C184" s="33" t="str">
        <f>VLOOKUP(B184,[1]Sheet1!$A:$B,2,0)</f>
        <v>MODI</v>
      </c>
      <c r="D184" s="71" t="s">
        <v>182</v>
      </c>
    </row>
    <row r="185" spans="2:4" s="60" customFormat="1" ht="14.5">
      <c r="B185" s="17" t="s">
        <v>2</v>
      </c>
      <c r="C185" s="33" t="str">
        <f>VLOOKUP(B185,[1]Sheet1!$A:$B,2,0)</f>
        <v>MODI</v>
      </c>
      <c r="D185" s="71" t="s">
        <v>182</v>
      </c>
    </row>
    <row r="186" spans="2:4" s="60" customFormat="1" ht="14.5">
      <c r="B186" s="17" t="s">
        <v>2</v>
      </c>
      <c r="C186" s="33" t="str">
        <f>VLOOKUP(B186,[1]Sheet1!$A:$B,2,0)</f>
        <v>MODI</v>
      </c>
      <c r="D186" s="71" t="s">
        <v>182</v>
      </c>
    </row>
    <row r="187" spans="2:4" s="60" customFormat="1" ht="14.5">
      <c r="B187" s="19" t="s">
        <v>2</v>
      </c>
      <c r="C187" s="33" t="str">
        <f>VLOOKUP(B187,[1]Sheet1!$A:$B,2,0)</f>
        <v>MODI</v>
      </c>
      <c r="D187" s="71" t="s">
        <v>182</v>
      </c>
    </row>
    <row r="188" spans="2:4" s="60" customFormat="1" ht="14.5">
      <c r="B188" s="19" t="s">
        <v>2</v>
      </c>
      <c r="C188" s="33" t="str">
        <f>VLOOKUP(B188,[1]Sheet1!$A:$B,2,0)</f>
        <v>MODI</v>
      </c>
      <c r="D188" s="71" t="s">
        <v>182</v>
      </c>
    </row>
    <row r="189" spans="2:4" s="60" customFormat="1" ht="14.5">
      <c r="B189" s="19" t="s">
        <v>2</v>
      </c>
      <c r="C189" s="33" t="str">
        <f>VLOOKUP(B189,[1]Sheet1!$A:$B,2,0)</f>
        <v>MODI</v>
      </c>
      <c r="D189" s="71" t="s">
        <v>182</v>
      </c>
    </row>
    <row r="190" spans="2:4" s="60" customFormat="1" ht="14.5">
      <c r="B190" s="19" t="s">
        <v>2</v>
      </c>
      <c r="C190" s="33" t="str">
        <f>VLOOKUP(B190,[1]Sheet1!$A:$B,2,0)</f>
        <v>MODI</v>
      </c>
      <c r="D190" s="71" t="s">
        <v>182</v>
      </c>
    </row>
    <row r="191" spans="2:4" s="60" customFormat="1" ht="14.5">
      <c r="B191" s="19" t="s">
        <v>2</v>
      </c>
      <c r="C191" s="33" t="str">
        <f>VLOOKUP(B191,[1]Sheet1!$A:$B,2,0)</f>
        <v>MODI</v>
      </c>
      <c r="D191" s="71" t="s">
        <v>182</v>
      </c>
    </row>
    <row r="192" spans="2:4" s="60" customFormat="1" ht="14.5">
      <c r="B192" s="19" t="s">
        <v>2</v>
      </c>
      <c r="C192" s="33" t="str">
        <f>VLOOKUP(B192,[1]Sheet1!$A:$B,2,0)</f>
        <v>MODI</v>
      </c>
      <c r="D192" s="71" t="s">
        <v>182</v>
      </c>
    </row>
    <row r="193" spans="2:4" s="60" customFormat="1" ht="14.5">
      <c r="B193" s="19" t="s">
        <v>2</v>
      </c>
      <c r="C193" s="33" t="str">
        <f>VLOOKUP(B193,[1]Sheet1!$A:$B,2,0)</f>
        <v>MODI</v>
      </c>
      <c r="D193" s="71" t="s">
        <v>182</v>
      </c>
    </row>
    <row r="194" spans="2:4" s="60" customFormat="1" ht="14.5">
      <c r="B194" s="19" t="s">
        <v>2</v>
      </c>
      <c r="C194" s="33" t="str">
        <f>VLOOKUP(B194,[1]Sheet1!$A:$B,2,0)</f>
        <v>MODI</v>
      </c>
      <c r="D194" s="71" t="s">
        <v>182</v>
      </c>
    </row>
    <row r="195" spans="2:4" s="60" customFormat="1" ht="14.5">
      <c r="B195" s="19" t="s">
        <v>2</v>
      </c>
      <c r="C195" s="33" t="str">
        <f>VLOOKUP(B195,[1]Sheet1!$A:$B,2,0)</f>
        <v>MODI</v>
      </c>
      <c r="D195" s="71" t="s">
        <v>182</v>
      </c>
    </row>
    <row r="196" spans="2:4" s="60" customFormat="1" ht="14.5">
      <c r="B196" s="19" t="s">
        <v>2</v>
      </c>
      <c r="C196" s="33" t="str">
        <f>VLOOKUP(B196,[1]Sheet1!$A:$B,2,0)</f>
        <v>MODI</v>
      </c>
      <c r="D196" s="71" t="s">
        <v>182</v>
      </c>
    </row>
    <row r="197" spans="2:4" s="60" customFormat="1" ht="14.5">
      <c r="B197" s="19" t="s">
        <v>2</v>
      </c>
      <c r="C197" s="33" t="str">
        <f>VLOOKUP(B197,[1]Sheet1!$A:$B,2,0)</f>
        <v>MODI</v>
      </c>
      <c r="D197" s="71" t="s">
        <v>182</v>
      </c>
    </row>
    <row r="198" spans="2:4" s="60" customFormat="1" ht="26.25" customHeight="1">
      <c r="B198" s="19" t="s">
        <v>2</v>
      </c>
      <c r="C198" s="33" t="str">
        <f>VLOOKUP(B198,[1]Sheet1!$A:$B,2,0)</f>
        <v>MODI</v>
      </c>
      <c r="D198" s="71" t="s">
        <v>182</v>
      </c>
    </row>
    <row r="199" spans="2:4" s="60" customFormat="1" ht="15.75" customHeight="1">
      <c r="B199" s="19" t="s">
        <v>2</v>
      </c>
      <c r="C199" s="33" t="str">
        <f>VLOOKUP(B199,[1]Sheet1!$A:$B,2,0)</f>
        <v>MODI</v>
      </c>
      <c r="D199" s="71" t="s">
        <v>182</v>
      </c>
    </row>
    <row r="200" spans="2:4" s="60" customFormat="1" ht="15.75" customHeight="1">
      <c r="B200" s="19" t="s">
        <v>2</v>
      </c>
      <c r="C200" s="33" t="str">
        <f>VLOOKUP(B200,[1]Sheet1!$A:$B,2,0)</f>
        <v>MODI</v>
      </c>
      <c r="D200" s="71" t="s">
        <v>182</v>
      </c>
    </row>
    <row r="201" spans="2:4" s="60" customFormat="1" ht="15.75" customHeight="1">
      <c r="B201" s="19" t="s">
        <v>2</v>
      </c>
      <c r="C201" s="33" t="str">
        <f>VLOOKUP(B201,[1]Sheet1!$A:$B,2,0)</f>
        <v>MODI</v>
      </c>
      <c r="D201" s="71" t="s">
        <v>182</v>
      </c>
    </row>
    <row r="202" spans="2:4" s="60" customFormat="1" ht="14.5">
      <c r="B202" s="19" t="s">
        <v>2</v>
      </c>
      <c r="C202" s="33" t="str">
        <f>VLOOKUP(B202,[1]Sheet1!$A:$B,2,0)</f>
        <v>MODI</v>
      </c>
      <c r="D202" s="71" t="s">
        <v>182</v>
      </c>
    </row>
    <row r="203" spans="2:4" s="60" customFormat="1" ht="14.5">
      <c r="B203" s="19" t="s">
        <v>2</v>
      </c>
      <c r="C203" s="33" t="str">
        <f>VLOOKUP(B203,[1]Sheet1!$A:$B,2,0)</f>
        <v>MODI</v>
      </c>
      <c r="D203" s="71" t="s">
        <v>182</v>
      </c>
    </row>
    <row r="204" spans="2:4" s="60" customFormat="1" ht="14.5">
      <c r="B204" s="19" t="s">
        <v>2</v>
      </c>
      <c r="C204" s="33" t="str">
        <f>VLOOKUP(B204,[1]Sheet1!$A:$B,2,0)</f>
        <v>MODI</v>
      </c>
      <c r="D204" s="71" t="s">
        <v>182</v>
      </c>
    </row>
    <row r="205" spans="2:4" s="60" customFormat="1" ht="14.5">
      <c r="B205" s="19" t="s">
        <v>2</v>
      </c>
      <c r="C205" s="33" t="str">
        <f>VLOOKUP(B205,[1]Sheet1!$A:$B,2,0)</f>
        <v>MODI</v>
      </c>
      <c r="D205" s="71" t="s">
        <v>182</v>
      </c>
    </row>
    <row r="206" spans="2:4" s="60" customFormat="1" ht="14.5">
      <c r="B206" s="17" t="s">
        <v>59</v>
      </c>
      <c r="C206" s="33" t="s">
        <v>43</v>
      </c>
      <c r="D206" s="90" t="s">
        <v>261</v>
      </c>
    </row>
    <row r="207" spans="2:4" s="60" customFormat="1" ht="14.5">
      <c r="B207" s="17" t="s">
        <v>59</v>
      </c>
      <c r="C207" s="33" t="s">
        <v>43</v>
      </c>
      <c r="D207" s="90" t="s">
        <v>261</v>
      </c>
    </row>
    <row r="208" spans="2:4" s="60" customFormat="1" ht="14.5">
      <c r="B208" s="17" t="s">
        <v>59</v>
      </c>
      <c r="C208" s="33" t="s">
        <v>43</v>
      </c>
      <c r="D208" s="90" t="s">
        <v>261</v>
      </c>
    </row>
    <row r="209" spans="2:4" s="60" customFormat="1" ht="14.5">
      <c r="B209" s="17" t="s">
        <v>59</v>
      </c>
      <c r="C209" s="33" t="s">
        <v>43</v>
      </c>
      <c r="D209" s="90" t="s">
        <v>261</v>
      </c>
    </row>
    <row r="210" spans="2:4" s="60" customFormat="1" ht="14.5">
      <c r="B210" s="17" t="s">
        <v>59</v>
      </c>
      <c r="C210" s="33" t="s">
        <v>43</v>
      </c>
      <c r="D210" s="90" t="s">
        <v>261</v>
      </c>
    </row>
    <row r="211" spans="2:4" s="60" customFormat="1" ht="14.5">
      <c r="B211" s="17" t="s">
        <v>59</v>
      </c>
      <c r="C211" s="33" t="s">
        <v>43</v>
      </c>
      <c r="D211" s="90" t="s">
        <v>261</v>
      </c>
    </row>
    <row r="212" spans="2:4" s="60" customFormat="1" ht="14.5">
      <c r="B212" s="17" t="s">
        <v>59</v>
      </c>
      <c r="C212" s="33" t="s">
        <v>43</v>
      </c>
      <c r="D212" s="90" t="s">
        <v>261</v>
      </c>
    </row>
    <row r="213" spans="2:4" s="60" customFormat="1" ht="14.5">
      <c r="B213" s="17" t="s">
        <v>59</v>
      </c>
      <c r="C213" s="33" t="s">
        <v>43</v>
      </c>
      <c r="D213" s="90" t="s">
        <v>261</v>
      </c>
    </row>
    <row r="214" spans="2:4" s="60" customFormat="1" ht="34.5" customHeight="1">
      <c r="B214" s="17" t="s">
        <v>59</v>
      </c>
      <c r="C214" s="33" t="s">
        <v>43</v>
      </c>
      <c r="D214" s="90" t="s">
        <v>261</v>
      </c>
    </row>
    <row r="215" spans="2:4" s="60" customFormat="1" ht="19.5" customHeight="1">
      <c r="B215" s="17" t="s">
        <v>59</v>
      </c>
      <c r="C215" s="33" t="s">
        <v>43</v>
      </c>
      <c r="D215" s="90" t="s">
        <v>261</v>
      </c>
    </row>
    <row r="216" spans="2:4" s="60" customFormat="1" ht="19.5" customHeight="1">
      <c r="B216" s="17" t="s">
        <v>59</v>
      </c>
      <c r="C216" s="33" t="s">
        <v>43</v>
      </c>
      <c r="D216" s="90" t="s">
        <v>261</v>
      </c>
    </row>
    <row r="217" spans="2:4" s="60" customFormat="1" ht="14.5">
      <c r="B217" s="17" t="s">
        <v>59</v>
      </c>
      <c r="C217" s="33" t="s">
        <v>43</v>
      </c>
      <c r="D217" s="90" t="s">
        <v>261</v>
      </c>
    </row>
    <row r="218" spans="2:4" s="60" customFormat="1" ht="14.5">
      <c r="B218" s="17" t="s">
        <v>59</v>
      </c>
      <c r="C218" s="33" t="s">
        <v>43</v>
      </c>
      <c r="D218" s="90" t="s">
        <v>261</v>
      </c>
    </row>
    <row r="219" spans="2:4" s="60" customFormat="1" ht="14.5">
      <c r="B219" s="17" t="s">
        <v>59</v>
      </c>
      <c r="C219" s="33" t="s">
        <v>43</v>
      </c>
      <c r="D219" s="90" t="s">
        <v>261</v>
      </c>
    </row>
    <row r="220" spans="2:4" s="60" customFormat="1" ht="14.5">
      <c r="B220" s="17" t="s">
        <v>59</v>
      </c>
      <c r="C220" s="33" t="s">
        <v>43</v>
      </c>
      <c r="D220" s="90" t="s">
        <v>261</v>
      </c>
    </row>
    <row r="221" spans="2:4" s="60" customFormat="1" ht="14.5">
      <c r="B221" s="17" t="s">
        <v>59</v>
      </c>
      <c r="C221" s="33" t="s">
        <v>43</v>
      </c>
      <c r="D221" s="90" t="s">
        <v>261</v>
      </c>
    </row>
    <row r="222" spans="2:4" s="60" customFormat="1" ht="14.5">
      <c r="B222" s="17" t="s">
        <v>59</v>
      </c>
      <c r="C222" s="33" t="s">
        <v>43</v>
      </c>
      <c r="D222" s="90" t="s">
        <v>261</v>
      </c>
    </row>
    <row r="223" spans="2:4" s="60" customFormat="1" ht="14.5">
      <c r="B223" s="17" t="s">
        <v>59</v>
      </c>
      <c r="C223" s="33" t="s">
        <v>43</v>
      </c>
      <c r="D223" s="90" t="s">
        <v>186</v>
      </c>
    </row>
    <row r="224" spans="2:4" s="60" customFormat="1" ht="14.5">
      <c r="B224" s="17" t="s">
        <v>59</v>
      </c>
      <c r="C224" s="33" t="s">
        <v>43</v>
      </c>
      <c r="D224" s="90" t="s">
        <v>186</v>
      </c>
    </row>
    <row r="225" spans="2:4" s="60" customFormat="1" ht="14.5">
      <c r="B225" s="17" t="s">
        <v>59</v>
      </c>
      <c r="C225" s="33" t="s">
        <v>43</v>
      </c>
      <c r="D225" s="90" t="s">
        <v>186</v>
      </c>
    </row>
    <row r="226" spans="2:4" s="60" customFormat="1" ht="14.5">
      <c r="B226" s="17" t="s">
        <v>59</v>
      </c>
      <c r="C226" s="33" t="s">
        <v>43</v>
      </c>
      <c r="D226" s="90" t="s">
        <v>186</v>
      </c>
    </row>
    <row r="227" spans="2:4" s="60" customFormat="1" ht="14.5">
      <c r="B227" s="17" t="s">
        <v>59</v>
      </c>
      <c r="C227" s="33" t="s">
        <v>43</v>
      </c>
      <c r="D227" s="90" t="s">
        <v>186</v>
      </c>
    </row>
    <row r="228" spans="2:4" s="60" customFormat="1" ht="14.5">
      <c r="B228" s="17" t="s">
        <v>59</v>
      </c>
      <c r="C228" s="33" t="s">
        <v>43</v>
      </c>
      <c r="D228" s="90" t="s">
        <v>186</v>
      </c>
    </row>
    <row r="229" spans="2:4" s="60" customFormat="1" ht="14.5">
      <c r="B229" s="17" t="s">
        <v>59</v>
      </c>
      <c r="C229" s="33" t="s">
        <v>43</v>
      </c>
      <c r="D229" s="90" t="s">
        <v>186</v>
      </c>
    </row>
    <row r="230" spans="2:4" s="60" customFormat="1" ht="32.25" customHeight="1">
      <c r="B230" s="17" t="s">
        <v>59</v>
      </c>
      <c r="C230" s="33" t="s">
        <v>43</v>
      </c>
      <c r="D230" s="90" t="s">
        <v>186</v>
      </c>
    </row>
    <row r="231" spans="2:4" s="60" customFormat="1" ht="19.5" customHeight="1">
      <c r="B231" s="17" t="s">
        <v>59</v>
      </c>
      <c r="C231" s="33" t="s">
        <v>43</v>
      </c>
      <c r="D231" s="90" t="s">
        <v>186</v>
      </c>
    </row>
    <row r="232" spans="2:4" s="60" customFormat="1" ht="18" customHeight="1">
      <c r="B232" s="17" t="s">
        <v>59</v>
      </c>
      <c r="C232" s="33" t="s">
        <v>43</v>
      </c>
      <c r="D232" s="90" t="s">
        <v>186</v>
      </c>
    </row>
    <row r="233" spans="2:4" s="60" customFormat="1" ht="18" customHeight="1">
      <c r="B233" s="17" t="s">
        <v>59</v>
      </c>
      <c r="C233" s="33" t="s">
        <v>43</v>
      </c>
      <c r="D233" s="90" t="s">
        <v>186</v>
      </c>
    </row>
    <row r="234" spans="2:4" s="60" customFormat="1" ht="14.5">
      <c r="B234" s="17" t="s">
        <v>59</v>
      </c>
      <c r="C234" s="33" t="s">
        <v>43</v>
      </c>
      <c r="D234" s="90" t="s">
        <v>186</v>
      </c>
    </row>
    <row r="235" spans="2:4" s="60" customFormat="1" ht="14.5">
      <c r="B235" s="17" t="s">
        <v>59</v>
      </c>
      <c r="C235" s="33" t="s">
        <v>43</v>
      </c>
      <c r="D235" s="90" t="s">
        <v>186</v>
      </c>
    </row>
    <row r="236" spans="2:4" s="60" customFormat="1" ht="14.5">
      <c r="B236" s="17" t="s">
        <v>59</v>
      </c>
      <c r="C236" s="33" t="s">
        <v>43</v>
      </c>
      <c r="D236" s="90" t="s">
        <v>186</v>
      </c>
    </row>
    <row r="237" spans="2:4" s="60" customFormat="1" ht="14.5">
      <c r="B237" s="17" t="s">
        <v>59</v>
      </c>
      <c r="C237" s="33" t="s">
        <v>43</v>
      </c>
      <c r="D237" s="90" t="s">
        <v>186</v>
      </c>
    </row>
    <row r="238" spans="2:4" s="60" customFormat="1" ht="14.5">
      <c r="B238" s="17" t="s">
        <v>59</v>
      </c>
      <c r="C238" s="33" t="s">
        <v>43</v>
      </c>
      <c r="D238" s="90" t="s">
        <v>186</v>
      </c>
    </row>
    <row r="239" spans="2:4" s="60" customFormat="1" ht="14.5">
      <c r="B239" s="17" t="s">
        <v>59</v>
      </c>
      <c r="C239" s="33" t="s">
        <v>43</v>
      </c>
      <c r="D239" s="90" t="s">
        <v>186</v>
      </c>
    </row>
    <row r="240" spans="2:4" s="60" customFormat="1" ht="14.5">
      <c r="B240" s="17" t="s">
        <v>59</v>
      </c>
      <c r="C240" s="33" t="s">
        <v>43</v>
      </c>
      <c r="D240" s="90" t="s">
        <v>262</v>
      </c>
    </row>
    <row r="241" spans="2:4" s="60" customFormat="1" ht="14.5">
      <c r="B241" s="17" t="s">
        <v>59</v>
      </c>
      <c r="C241" s="33" t="s">
        <v>43</v>
      </c>
      <c r="D241" s="90" t="s">
        <v>262</v>
      </c>
    </row>
    <row r="242" spans="2:4" s="60" customFormat="1" ht="14.5">
      <c r="B242" s="17" t="s">
        <v>59</v>
      </c>
      <c r="C242" s="33" t="s">
        <v>43</v>
      </c>
      <c r="D242" s="90" t="s">
        <v>262</v>
      </c>
    </row>
    <row r="243" spans="2:4" s="60" customFormat="1" ht="14.5">
      <c r="B243" s="17" t="s">
        <v>59</v>
      </c>
      <c r="C243" s="33" t="s">
        <v>43</v>
      </c>
      <c r="D243" s="90" t="s">
        <v>262</v>
      </c>
    </row>
    <row r="244" spans="2:4" s="60" customFormat="1" ht="14.5">
      <c r="B244" s="17" t="s">
        <v>59</v>
      </c>
      <c r="C244" s="33" t="s">
        <v>43</v>
      </c>
      <c r="D244" s="90" t="s">
        <v>262</v>
      </c>
    </row>
    <row r="245" spans="2:4" s="60" customFormat="1" ht="14.5">
      <c r="B245" s="17" t="s">
        <v>59</v>
      </c>
      <c r="C245" s="33" t="s">
        <v>43</v>
      </c>
      <c r="D245" s="90" t="s">
        <v>262</v>
      </c>
    </row>
    <row r="246" spans="2:4" s="60" customFormat="1" ht="14.5">
      <c r="B246" s="17" t="s">
        <v>59</v>
      </c>
      <c r="C246" s="33" t="s">
        <v>43</v>
      </c>
      <c r="D246" s="90" t="s">
        <v>262</v>
      </c>
    </row>
    <row r="247" spans="2:4" s="60" customFormat="1" ht="29.25" customHeight="1">
      <c r="B247" s="17" t="s">
        <v>59</v>
      </c>
      <c r="C247" s="33" t="s">
        <v>43</v>
      </c>
      <c r="D247" s="90" t="s">
        <v>262</v>
      </c>
    </row>
    <row r="248" spans="2:4" s="60" customFormat="1" ht="18.75" customHeight="1">
      <c r="B248" s="17" t="s">
        <v>59</v>
      </c>
      <c r="C248" s="33" t="s">
        <v>43</v>
      </c>
      <c r="D248" s="90" t="s">
        <v>262</v>
      </c>
    </row>
    <row r="249" spans="2:4" s="60" customFormat="1" ht="18.75" customHeight="1">
      <c r="B249" s="17" t="s">
        <v>59</v>
      </c>
      <c r="C249" s="33" t="s">
        <v>43</v>
      </c>
      <c r="D249" s="90" t="s">
        <v>262</v>
      </c>
    </row>
    <row r="250" spans="2:4" s="60" customFormat="1" ht="14.5">
      <c r="B250" s="17" t="s">
        <v>59</v>
      </c>
      <c r="C250" s="33" t="s">
        <v>43</v>
      </c>
      <c r="D250" s="90" t="s">
        <v>262</v>
      </c>
    </row>
    <row r="251" spans="2:4" s="60" customFormat="1" ht="14.5">
      <c r="B251" s="17" t="s">
        <v>59</v>
      </c>
      <c r="C251" s="33" t="s">
        <v>43</v>
      </c>
      <c r="D251" s="90" t="s">
        <v>262</v>
      </c>
    </row>
    <row r="252" spans="2:4" s="60" customFormat="1" ht="14.5">
      <c r="B252" s="17" t="s">
        <v>59</v>
      </c>
      <c r="C252" s="33" t="s">
        <v>43</v>
      </c>
      <c r="D252" s="90" t="s">
        <v>262</v>
      </c>
    </row>
    <row r="253" spans="2:4" s="60" customFormat="1" ht="14.5">
      <c r="B253" s="17" t="s">
        <v>59</v>
      </c>
      <c r="C253" s="33" t="s">
        <v>43</v>
      </c>
      <c r="D253" s="90" t="s">
        <v>262</v>
      </c>
    </row>
    <row r="254" spans="2:4" s="60" customFormat="1" ht="14.5">
      <c r="B254" s="17" t="s">
        <v>59</v>
      </c>
      <c r="C254" s="33" t="s">
        <v>43</v>
      </c>
      <c r="D254" s="90" t="s">
        <v>262</v>
      </c>
    </row>
    <row r="255" spans="2:4" s="60" customFormat="1" ht="14.5">
      <c r="B255" s="17" t="s">
        <v>59</v>
      </c>
      <c r="C255" s="33" t="s">
        <v>43</v>
      </c>
      <c r="D255" s="90" t="s">
        <v>262</v>
      </c>
    </row>
    <row r="256" spans="2:4" s="60" customFormat="1" ht="14.5">
      <c r="B256" s="17" t="s">
        <v>59</v>
      </c>
      <c r="C256" s="33" t="s">
        <v>43</v>
      </c>
      <c r="D256" s="90" t="s">
        <v>262</v>
      </c>
    </row>
    <row r="257" spans="2:4" s="60" customFormat="1" ht="14.5">
      <c r="B257" s="17" t="s">
        <v>59</v>
      </c>
      <c r="C257" s="33" t="s">
        <v>43</v>
      </c>
      <c r="D257" s="90" t="s">
        <v>262</v>
      </c>
    </row>
    <row r="258" spans="2:4" s="60" customFormat="1" ht="14.5">
      <c r="B258" s="17" t="s">
        <v>59</v>
      </c>
      <c r="C258" s="33" t="s">
        <v>43</v>
      </c>
      <c r="D258" s="90" t="s">
        <v>263</v>
      </c>
    </row>
    <row r="259" spans="2:4" s="60" customFormat="1" ht="14.5">
      <c r="B259" s="17" t="s">
        <v>59</v>
      </c>
      <c r="C259" s="33" t="s">
        <v>43</v>
      </c>
      <c r="D259" s="90" t="s">
        <v>263</v>
      </c>
    </row>
    <row r="260" spans="2:4" s="60" customFormat="1" ht="14.5">
      <c r="B260" s="17" t="s">
        <v>59</v>
      </c>
      <c r="C260" s="33" t="s">
        <v>43</v>
      </c>
      <c r="D260" s="90" t="s">
        <v>263</v>
      </c>
    </row>
    <row r="261" spans="2:4" s="60" customFormat="1" ht="14.5">
      <c r="B261" s="17" t="s">
        <v>59</v>
      </c>
      <c r="C261" s="33" t="s">
        <v>43</v>
      </c>
      <c r="D261" s="90" t="s">
        <v>263</v>
      </c>
    </row>
    <row r="262" spans="2:4" s="60" customFormat="1" ht="14.5">
      <c r="B262" s="17" t="s">
        <v>59</v>
      </c>
      <c r="C262" s="33" t="s">
        <v>43</v>
      </c>
      <c r="D262" s="90" t="s">
        <v>263</v>
      </c>
    </row>
    <row r="263" spans="2:4" s="60" customFormat="1" ht="29.25" customHeight="1">
      <c r="B263" s="17" t="s">
        <v>59</v>
      </c>
      <c r="C263" s="33" t="s">
        <v>43</v>
      </c>
      <c r="D263" s="90" t="s">
        <v>263</v>
      </c>
    </row>
    <row r="264" spans="2:4" s="60" customFormat="1" ht="21" customHeight="1">
      <c r="B264" s="17" t="s">
        <v>59</v>
      </c>
      <c r="C264" s="33" t="s">
        <v>43</v>
      </c>
      <c r="D264" s="90" t="s">
        <v>263</v>
      </c>
    </row>
    <row r="265" spans="2:4" s="60" customFormat="1" ht="21" customHeight="1">
      <c r="B265" s="17" t="s">
        <v>59</v>
      </c>
      <c r="C265" s="33" t="s">
        <v>43</v>
      </c>
      <c r="D265" s="90" t="s">
        <v>263</v>
      </c>
    </row>
    <row r="266" spans="2:4" s="60" customFormat="1" ht="14.5">
      <c r="B266" s="17" t="s">
        <v>59</v>
      </c>
      <c r="C266" s="33" t="s">
        <v>43</v>
      </c>
      <c r="D266" s="90" t="s">
        <v>263</v>
      </c>
    </row>
    <row r="267" spans="2:4" s="60" customFormat="1" ht="14.5">
      <c r="B267" s="17" t="s">
        <v>59</v>
      </c>
      <c r="C267" s="33" t="s">
        <v>43</v>
      </c>
      <c r="D267" s="90" t="s">
        <v>263</v>
      </c>
    </row>
    <row r="268" spans="2:4" s="60" customFormat="1" ht="14.5">
      <c r="B268" s="17" t="s">
        <v>59</v>
      </c>
      <c r="C268" s="33" t="s">
        <v>43</v>
      </c>
      <c r="D268" s="90" t="s">
        <v>263</v>
      </c>
    </row>
    <row r="269" spans="2:4" s="60" customFormat="1" ht="14.5">
      <c r="B269" s="17" t="s">
        <v>59</v>
      </c>
      <c r="C269" s="33" t="s">
        <v>43</v>
      </c>
      <c r="D269" s="90" t="s">
        <v>263</v>
      </c>
    </row>
    <row r="270" spans="2:4" s="60" customFormat="1" ht="14.5">
      <c r="B270" s="17" t="s">
        <v>59</v>
      </c>
      <c r="C270" s="33" t="s">
        <v>43</v>
      </c>
      <c r="D270" s="90" t="s">
        <v>263</v>
      </c>
    </row>
    <row r="271" spans="2:4" s="60" customFormat="1" ht="14.5">
      <c r="B271" s="17" t="s">
        <v>59</v>
      </c>
      <c r="C271" s="33" t="s">
        <v>43</v>
      </c>
      <c r="D271" s="90" t="s">
        <v>263</v>
      </c>
    </row>
    <row r="272" spans="2:4" s="60" customFormat="1" ht="14.5">
      <c r="B272" s="17" t="s">
        <v>59</v>
      </c>
      <c r="C272" s="33" t="s">
        <v>43</v>
      </c>
      <c r="D272" s="90" t="s">
        <v>263</v>
      </c>
    </row>
    <row r="273" spans="2:4" s="60" customFormat="1" ht="14.5">
      <c r="B273" s="17" t="s">
        <v>59</v>
      </c>
      <c r="C273" s="33" t="s">
        <v>43</v>
      </c>
      <c r="D273" s="90" t="s">
        <v>263</v>
      </c>
    </row>
    <row r="274" spans="2:4" s="60" customFormat="1" ht="14.5">
      <c r="B274" s="17" t="s">
        <v>59</v>
      </c>
      <c r="C274" s="33" t="s">
        <v>43</v>
      </c>
      <c r="D274" s="90" t="s">
        <v>263</v>
      </c>
    </row>
    <row r="275" spans="2:4" s="60" customFormat="1" ht="14.5">
      <c r="B275" s="17" t="s">
        <v>59</v>
      </c>
      <c r="C275" s="33" t="s">
        <v>43</v>
      </c>
      <c r="D275" s="90" t="s">
        <v>264</v>
      </c>
    </row>
    <row r="276" spans="2:4" s="60" customFormat="1" ht="14.5">
      <c r="B276" s="17" t="s">
        <v>59</v>
      </c>
      <c r="C276" s="33" t="s">
        <v>43</v>
      </c>
      <c r="D276" s="90" t="s">
        <v>264</v>
      </c>
    </row>
    <row r="277" spans="2:4" s="60" customFormat="1" ht="14.5">
      <c r="B277" s="17" t="s">
        <v>59</v>
      </c>
      <c r="C277" s="33" t="s">
        <v>43</v>
      </c>
      <c r="D277" s="90" t="s">
        <v>264</v>
      </c>
    </row>
    <row r="278" spans="2:4" s="60" customFormat="1" ht="14.5">
      <c r="B278" s="17" t="s">
        <v>59</v>
      </c>
      <c r="C278" s="33" t="s">
        <v>43</v>
      </c>
      <c r="D278" s="90" t="s">
        <v>264</v>
      </c>
    </row>
    <row r="279" spans="2:4" s="60" customFormat="1" ht="24.75" customHeight="1">
      <c r="B279" s="17" t="s">
        <v>59</v>
      </c>
      <c r="C279" s="33" t="s">
        <v>43</v>
      </c>
      <c r="D279" s="90" t="s">
        <v>264</v>
      </c>
    </row>
    <row r="280" spans="2:4" s="60" customFormat="1" ht="20.25" customHeight="1">
      <c r="B280" s="17" t="s">
        <v>59</v>
      </c>
      <c r="C280" s="33" t="s">
        <v>43</v>
      </c>
      <c r="D280" s="90" t="s">
        <v>264</v>
      </c>
    </row>
    <row r="281" spans="2:4" s="60" customFormat="1" ht="20.25" customHeight="1">
      <c r="B281" s="17" t="s">
        <v>59</v>
      </c>
      <c r="C281" s="33" t="s">
        <v>43</v>
      </c>
      <c r="D281" s="90" t="s">
        <v>264</v>
      </c>
    </row>
    <row r="282" spans="2:4" s="60" customFormat="1" ht="14.5">
      <c r="B282" s="17" t="s">
        <v>59</v>
      </c>
      <c r="C282" s="33" t="s">
        <v>43</v>
      </c>
      <c r="D282" s="90" t="s">
        <v>264</v>
      </c>
    </row>
    <row r="283" spans="2:4" s="60" customFormat="1" ht="14.5">
      <c r="B283" s="17" t="s">
        <v>59</v>
      </c>
      <c r="C283" s="33" t="s">
        <v>43</v>
      </c>
      <c r="D283" s="90" t="s">
        <v>264</v>
      </c>
    </row>
    <row r="284" spans="2:4" s="60" customFormat="1" ht="14.5">
      <c r="B284" s="17" t="s">
        <v>59</v>
      </c>
      <c r="C284" s="33" t="s">
        <v>43</v>
      </c>
      <c r="D284" s="90" t="s">
        <v>264</v>
      </c>
    </row>
    <row r="285" spans="2:4" s="60" customFormat="1" ht="14.5">
      <c r="B285" s="17" t="s">
        <v>59</v>
      </c>
      <c r="C285" s="33" t="s">
        <v>43</v>
      </c>
      <c r="D285" s="90" t="s">
        <v>264</v>
      </c>
    </row>
    <row r="286" spans="2:4" s="60" customFormat="1" ht="14.5">
      <c r="B286" s="17" t="s">
        <v>59</v>
      </c>
      <c r="C286" s="33" t="s">
        <v>43</v>
      </c>
      <c r="D286" s="90" t="s">
        <v>264</v>
      </c>
    </row>
    <row r="287" spans="2:4" s="60" customFormat="1" ht="14.5">
      <c r="B287" s="17" t="s">
        <v>59</v>
      </c>
      <c r="C287" s="33" t="s">
        <v>43</v>
      </c>
      <c r="D287" s="90" t="s">
        <v>264</v>
      </c>
    </row>
    <row r="288" spans="2:4" s="60" customFormat="1" ht="14.5">
      <c r="B288" s="17" t="s">
        <v>59</v>
      </c>
      <c r="C288" s="33" t="s">
        <v>43</v>
      </c>
      <c r="D288" s="90" t="s">
        <v>264</v>
      </c>
    </row>
    <row r="289" spans="2:4" s="60" customFormat="1" ht="14.5">
      <c r="B289" s="17" t="s">
        <v>59</v>
      </c>
      <c r="C289" s="33" t="s">
        <v>43</v>
      </c>
      <c r="D289" s="90" t="s">
        <v>264</v>
      </c>
    </row>
    <row r="290" spans="2:4" s="60" customFormat="1" ht="14.5">
      <c r="B290" s="17" t="s">
        <v>59</v>
      </c>
      <c r="C290" s="33" t="s">
        <v>43</v>
      </c>
      <c r="D290" s="90" t="s">
        <v>264</v>
      </c>
    </row>
    <row r="291" spans="2:4" s="60" customFormat="1" ht="14.5">
      <c r="B291" s="17" t="s">
        <v>59</v>
      </c>
      <c r="C291" s="33" t="s">
        <v>43</v>
      </c>
      <c r="D291" s="90" t="s">
        <v>264</v>
      </c>
    </row>
    <row r="292" spans="2:4" s="60" customFormat="1" ht="14.5">
      <c r="B292" s="17" t="s">
        <v>59</v>
      </c>
      <c r="C292" s="33" t="s">
        <v>43</v>
      </c>
      <c r="D292" s="90" t="s">
        <v>265</v>
      </c>
    </row>
    <row r="293" spans="2:4" s="60" customFormat="1" ht="30" customHeight="1">
      <c r="B293" s="17" t="s">
        <v>59</v>
      </c>
      <c r="C293" s="33" t="s">
        <v>43</v>
      </c>
      <c r="D293" s="90" t="s">
        <v>265</v>
      </c>
    </row>
    <row r="294" spans="2:4" s="60" customFormat="1" ht="19.5" customHeight="1">
      <c r="B294" s="17" t="s">
        <v>59</v>
      </c>
      <c r="C294" s="33" t="s">
        <v>43</v>
      </c>
      <c r="D294" s="90" t="s">
        <v>265</v>
      </c>
    </row>
    <row r="295" spans="2:4" s="60" customFormat="1" ht="19.5" customHeight="1">
      <c r="B295" s="17" t="s">
        <v>59</v>
      </c>
      <c r="C295" s="33" t="s">
        <v>43</v>
      </c>
      <c r="D295" s="90" t="s">
        <v>265</v>
      </c>
    </row>
    <row r="296" spans="2:4" s="60" customFormat="1" ht="14.5">
      <c r="B296" s="17" t="s">
        <v>59</v>
      </c>
      <c r="C296" s="33" t="s">
        <v>43</v>
      </c>
      <c r="D296" s="90" t="s">
        <v>265</v>
      </c>
    </row>
    <row r="297" spans="2:4" s="60" customFormat="1" ht="14.5">
      <c r="B297" s="17" t="s">
        <v>59</v>
      </c>
      <c r="C297" s="33" t="s">
        <v>43</v>
      </c>
      <c r="D297" s="90" t="s">
        <v>265</v>
      </c>
    </row>
    <row r="298" spans="2:4" s="60" customFormat="1" ht="14.5">
      <c r="B298" s="17" t="s">
        <v>59</v>
      </c>
      <c r="C298" s="33" t="s">
        <v>43</v>
      </c>
      <c r="D298" s="90" t="s">
        <v>265</v>
      </c>
    </row>
    <row r="299" spans="2:4" s="60" customFormat="1" ht="14.5">
      <c r="B299" s="17" t="s">
        <v>59</v>
      </c>
      <c r="C299" s="33" t="s">
        <v>43</v>
      </c>
      <c r="D299" s="90" t="s">
        <v>265</v>
      </c>
    </row>
    <row r="300" spans="2:4" s="60" customFormat="1" ht="14.5">
      <c r="B300" s="17" t="s">
        <v>59</v>
      </c>
      <c r="C300" s="33" t="s">
        <v>43</v>
      </c>
      <c r="D300" s="90" t="s">
        <v>265</v>
      </c>
    </row>
    <row r="301" spans="2:4" s="60" customFormat="1" ht="14.5">
      <c r="B301" s="17" t="s">
        <v>59</v>
      </c>
      <c r="C301" s="33" t="s">
        <v>43</v>
      </c>
      <c r="D301" s="90" t="s">
        <v>265</v>
      </c>
    </row>
    <row r="302" spans="2:4" s="60" customFormat="1" ht="14.5">
      <c r="B302" s="17" t="s">
        <v>59</v>
      </c>
      <c r="C302" s="33" t="s">
        <v>43</v>
      </c>
      <c r="D302" s="90" t="s">
        <v>265</v>
      </c>
    </row>
    <row r="303" spans="2:4" s="60" customFormat="1" ht="14.5">
      <c r="B303" s="17" t="s">
        <v>59</v>
      </c>
      <c r="C303" s="33" t="s">
        <v>43</v>
      </c>
      <c r="D303" s="90" t="s">
        <v>265</v>
      </c>
    </row>
    <row r="304" spans="2:4" s="60" customFormat="1" ht="14.5">
      <c r="B304" s="17" t="s">
        <v>59</v>
      </c>
      <c r="C304" s="33" t="s">
        <v>43</v>
      </c>
      <c r="D304" s="90" t="s">
        <v>265</v>
      </c>
    </row>
    <row r="305" spans="2:4" s="60" customFormat="1" ht="14.5">
      <c r="B305" s="17" t="s">
        <v>59</v>
      </c>
      <c r="C305" s="33" t="s">
        <v>43</v>
      </c>
      <c r="D305" s="90" t="s">
        <v>265</v>
      </c>
    </row>
    <row r="306" spans="2:4" s="60" customFormat="1" ht="14.5">
      <c r="B306" s="17" t="s">
        <v>59</v>
      </c>
      <c r="C306" s="33" t="s">
        <v>43</v>
      </c>
      <c r="D306" s="90" t="s">
        <v>265</v>
      </c>
    </row>
    <row r="307" spans="2:4" s="60" customFormat="1" ht="14.5">
      <c r="B307" s="17" t="s">
        <v>247</v>
      </c>
      <c r="C307" s="33" t="s">
        <v>43</v>
      </c>
      <c r="D307" s="90" t="s">
        <v>266</v>
      </c>
    </row>
    <row r="308" spans="2:4" s="60" customFormat="1" ht="14.5">
      <c r="B308" s="17" t="s">
        <v>247</v>
      </c>
      <c r="C308" s="33" t="s">
        <v>43</v>
      </c>
      <c r="D308" s="90" t="s">
        <v>266</v>
      </c>
    </row>
    <row r="309" spans="2:4" s="60" customFormat="1" ht="24" customHeight="1">
      <c r="B309" s="17" t="s">
        <v>247</v>
      </c>
      <c r="C309" s="33" t="s">
        <v>43</v>
      </c>
      <c r="D309" s="90" t="s">
        <v>266</v>
      </c>
    </row>
    <row r="310" spans="2:4" s="60" customFormat="1" ht="22.5" customHeight="1">
      <c r="B310" s="17" t="s">
        <v>247</v>
      </c>
      <c r="C310" s="33" t="s">
        <v>43</v>
      </c>
      <c r="D310" s="90" t="s">
        <v>266</v>
      </c>
    </row>
    <row r="311" spans="2:4" s="60" customFormat="1" ht="22.5" customHeight="1">
      <c r="B311" s="17" t="s">
        <v>247</v>
      </c>
      <c r="C311" s="33" t="s">
        <v>43</v>
      </c>
      <c r="D311" s="90" t="s">
        <v>266</v>
      </c>
    </row>
    <row r="312" spans="2:4" s="60" customFormat="1" ht="14.5">
      <c r="B312" s="17" t="s">
        <v>247</v>
      </c>
      <c r="C312" s="33" t="s">
        <v>43</v>
      </c>
      <c r="D312" s="90" t="s">
        <v>266</v>
      </c>
    </row>
    <row r="313" spans="2:4" s="60" customFormat="1" ht="14.5">
      <c r="B313" s="17" t="s">
        <v>247</v>
      </c>
      <c r="C313" s="33" t="s">
        <v>43</v>
      </c>
      <c r="D313" s="90" t="s">
        <v>266</v>
      </c>
    </row>
    <row r="314" spans="2:4" s="60" customFormat="1" ht="14.5">
      <c r="B314" s="17" t="s">
        <v>247</v>
      </c>
      <c r="C314" s="33" t="s">
        <v>43</v>
      </c>
      <c r="D314" s="90" t="s">
        <v>266</v>
      </c>
    </row>
    <row r="315" spans="2:4" s="60" customFormat="1" ht="14.5">
      <c r="B315" s="17" t="s">
        <v>247</v>
      </c>
      <c r="C315" s="33" t="s">
        <v>43</v>
      </c>
      <c r="D315" s="90" t="s">
        <v>266</v>
      </c>
    </row>
    <row r="316" spans="2:4" s="60" customFormat="1" ht="14.5">
      <c r="B316" s="17" t="s">
        <v>247</v>
      </c>
      <c r="C316" s="33" t="s">
        <v>43</v>
      </c>
      <c r="D316" s="90" t="s">
        <v>266</v>
      </c>
    </row>
    <row r="317" spans="2:4" s="60" customFormat="1" ht="14.5">
      <c r="B317" s="17" t="s">
        <v>247</v>
      </c>
      <c r="C317" s="33" t="s">
        <v>43</v>
      </c>
      <c r="D317" s="90" t="s">
        <v>266</v>
      </c>
    </row>
    <row r="318" spans="2:4" s="60" customFormat="1" ht="14.5">
      <c r="B318" s="17" t="s">
        <v>247</v>
      </c>
      <c r="C318" s="33" t="s">
        <v>43</v>
      </c>
      <c r="D318" s="90" t="s">
        <v>266</v>
      </c>
    </row>
    <row r="319" spans="2:4" s="60" customFormat="1" ht="14.5">
      <c r="B319" s="17" t="s">
        <v>247</v>
      </c>
      <c r="C319" s="33" t="s">
        <v>43</v>
      </c>
      <c r="D319" s="90" t="s">
        <v>266</v>
      </c>
    </row>
    <row r="320" spans="2:4" s="60" customFormat="1" ht="14.5">
      <c r="B320" s="17" t="s">
        <v>247</v>
      </c>
      <c r="C320" s="33" t="s">
        <v>43</v>
      </c>
      <c r="D320" s="90" t="s">
        <v>266</v>
      </c>
    </row>
    <row r="321" spans="2:4" s="60" customFormat="1" ht="14.5">
      <c r="B321" s="17" t="s">
        <v>247</v>
      </c>
      <c r="C321" s="33" t="s">
        <v>43</v>
      </c>
      <c r="D321" s="90" t="s">
        <v>266</v>
      </c>
    </row>
    <row r="322" spans="2:4" s="60" customFormat="1" ht="14.5">
      <c r="B322" s="17" t="s">
        <v>247</v>
      </c>
      <c r="C322" s="33" t="s">
        <v>43</v>
      </c>
      <c r="D322" s="90" t="s">
        <v>266</v>
      </c>
    </row>
    <row r="323" spans="2:4" s="60" customFormat="1" ht="14.5">
      <c r="B323" s="17" t="s">
        <v>247</v>
      </c>
      <c r="C323" s="33" t="s">
        <v>43</v>
      </c>
      <c r="D323" s="90" t="s">
        <v>266</v>
      </c>
    </row>
    <row r="324" spans="2:4" s="60" customFormat="1" ht="14.5">
      <c r="B324" s="17" t="s">
        <v>247</v>
      </c>
      <c r="C324" s="33" t="s">
        <v>43</v>
      </c>
      <c r="D324" s="90" t="s">
        <v>267</v>
      </c>
    </row>
    <row r="325" spans="2:4" s="60" customFormat="1" ht="29.25" customHeight="1">
      <c r="B325" s="17" t="s">
        <v>247</v>
      </c>
      <c r="C325" s="33" t="s">
        <v>43</v>
      </c>
      <c r="D325" s="90" t="s">
        <v>267</v>
      </c>
    </row>
    <row r="326" spans="2:4" s="60" customFormat="1" ht="17.25" customHeight="1">
      <c r="B326" s="17" t="s">
        <v>247</v>
      </c>
      <c r="C326" s="33" t="s">
        <v>43</v>
      </c>
      <c r="D326" s="90" t="s">
        <v>267</v>
      </c>
    </row>
    <row r="327" spans="2:4" s="60" customFormat="1" ht="17.25" customHeight="1">
      <c r="B327" s="17" t="s">
        <v>247</v>
      </c>
      <c r="C327" s="33" t="s">
        <v>43</v>
      </c>
      <c r="D327" s="90" t="s">
        <v>267</v>
      </c>
    </row>
    <row r="328" spans="2:4" s="60" customFormat="1" ht="14.5">
      <c r="B328" s="17" t="s">
        <v>247</v>
      </c>
      <c r="C328" s="33" t="s">
        <v>43</v>
      </c>
      <c r="D328" s="90" t="s">
        <v>267</v>
      </c>
    </row>
    <row r="329" spans="2:4" s="60" customFormat="1" ht="14.5">
      <c r="B329" s="17" t="s">
        <v>247</v>
      </c>
      <c r="C329" s="33" t="s">
        <v>43</v>
      </c>
      <c r="D329" s="90" t="s">
        <v>267</v>
      </c>
    </row>
    <row r="330" spans="2:4" s="60" customFormat="1" ht="14.5">
      <c r="B330" s="17" t="s">
        <v>247</v>
      </c>
      <c r="C330" s="33" t="s">
        <v>43</v>
      </c>
      <c r="D330" s="90" t="s">
        <v>267</v>
      </c>
    </row>
    <row r="331" spans="2:4" s="60" customFormat="1" ht="14.5">
      <c r="B331" s="17" t="s">
        <v>247</v>
      </c>
      <c r="C331" s="33" t="s">
        <v>43</v>
      </c>
      <c r="D331" s="90" t="s">
        <v>267</v>
      </c>
    </row>
    <row r="332" spans="2:4" s="60" customFormat="1" ht="14.5">
      <c r="B332" s="17" t="s">
        <v>247</v>
      </c>
      <c r="C332" s="33" t="s">
        <v>43</v>
      </c>
      <c r="D332" s="90" t="s">
        <v>267</v>
      </c>
    </row>
    <row r="333" spans="2:4" s="60" customFormat="1" ht="14.5">
      <c r="B333" s="17" t="s">
        <v>247</v>
      </c>
      <c r="C333" s="33" t="s">
        <v>43</v>
      </c>
      <c r="D333" s="90" t="s">
        <v>267</v>
      </c>
    </row>
    <row r="334" spans="2:4" s="60" customFormat="1" ht="14.5">
      <c r="B334" s="17" t="s">
        <v>247</v>
      </c>
      <c r="C334" s="33" t="s">
        <v>43</v>
      </c>
      <c r="D334" s="90" t="s">
        <v>267</v>
      </c>
    </row>
    <row r="335" spans="2:4" s="60" customFormat="1" ht="14.5">
      <c r="B335" s="17" t="s">
        <v>247</v>
      </c>
      <c r="C335" s="33" t="s">
        <v>43</v>
      </c>
      <c r="D335" s="90" t="s">
        <v>267</v>
      </c>
    </row>
    <row r="336" spans="2:4" s="60" customFormat="1" ht="14.5">
      <c r="B336" s="17" t="s">
        <v>247</v>
      </c>
      <c r="C336" s="33" t="s">
        <v>43</v>
      </c>
      <c r="D336" s="90" t="s">
        <v>267</v>
      </c>
    </row>
    <row r="337" spans="2:4" s="60" customFormat="1" ht="14.5">
      <c r="B337" s="17" t="s">
        <v>247</v>
      </c>
      <c r="C337" s="33" t="s">
        <v>43</v>
      </c>
      <c r="D337" s="90" t="s">
        <v>267</v>
      </c>
    </row>
    <row r="338" spans="2:4" s="60" customFormat="1" ht="14.5">
      <c r="B338" s="17" t="s">
        <v>247</v>
      </c>
      <c r="C338" s="33" t="s">
        <v>43</v>
      </c>
      <c r="D338" s="90" t="s">
        <v>267</v>
      </c>
    </row>
    <row r="339" spans="2:4" s="60" customFormat="1" ht="14.5">
      <c r="B339" s="17" t="s">
        <v>247</v>
      </c>
      <c r="C339" s="33" t="s">
        <v>43</v>
      </c>
      <c r="D339" s="90" t="s">
        <v>267</v>
      </c>
    </row>
    <row r="340" spans="2:4" s="60" customFormat="1" ht="14.5">
      <c r="B340" s="17" t="s">
        <v>247</v>
      </c>
      <c r="C340" s="33" t="s">
        <v>43</v>
      </c>
      <c r="D340" s="90" t="s">
        <v>267</v>
      </c>
    </row>
    <row r="341" spans="2:4" s="60" customFormat="1" ht="14.5">
      <c r="B341" s="17" t="s">
        <v>247</v>
      </c>
      <c r="C341" s="33" t="s">
        <v>43</v>
      </c>
      <c r="D341" s="90" t="s">
        <v>265</v>
      </c>
    </row>
    <row r="342" spans="2:4" s="60" customFormat="1" ht="14.5">
      <c r="B342" s="17" t="s">
        <v>247</v>
      </c>
      <c r="C342" s="33" t="s">
        <v>43</v>
      </c>
      <c r="D342" s="90" t="s">
        <v>265</v>
      </c>
    </row>
    <row r="343" spans="2:4" s="60" customFormat="1" ht="14.5">
      <c r="B343" s="17" t="s">
        <v>247</v>
      </c>
      <c r="C343" s="33" t="s">
        <v>43</v>
      </c>
      <c r="D343" s="90" t="s">
        <v>265</v>
      </c>
    </row>
    <row r="344" spans="2:4" s="60" customFormat="1" ht="14.5">
      <c r="B344" s="17" t="s">
        <v>247</v>
      </c>
      <c r="C344" s="33" t="s">
        <v>43</v>
      </c>
      <c r="D344" s="90" t="s">
        <v>265</v>
      </c>
    </row>
    <row r="345" spans="2:4" s="60" customFormat="1" ht="14.5">
      <c r="B345" s="17" t="s">
        <v>247</v>
      </c>
      <c r="C345" s="33" t="s">
        <v>43</v>
      </c>
      <c r="D345" s="90" t="s">
        <v>265</v>
      </c>
    </row>
    <row r="346" spans="2:4" s="60" customFormat="1" ht="14.5">
      <c r="B346" s="17" t="s">
        <v>247</v>
      </c>
      <c r="C346" s="33" t="s">
        <v>43</v>
      </c>
      <c r="D346" s="90" t="s">
        <v>265</v>
      </c>
    </row>
    <row r="347" spans="2:4" s="60" customFormat="1" ht="14.5">
      <c r="B347" s="17" t="s">
        <v>247</v>
      </c>
      <c r="C347" s="33" t="s">
        <v>43</v>
      </c>
      <c r="D347" s="90" t="s">
        <v>265</v>
      </c>
    </row>
    <row r="348" spans="2:4" s="60" customFormat="1" ht="14.5">
      <c r="B348" s="17" t="s">
        <v>247</v>
      </c>
      <c r="C348" s="33" t="s">
        <v>43</v>
      </c>
      <c r="D348" s="90" t="s">
        <v>265</v>
      </c>
    </row>
    <row r="349" spans="2:4" s="60" customFormat="1" ht="14.5">
      <c r="B349" s="17" t="s">
        <v>247</v>
      </c>
      <c r="C349" s="33" t="s">
        <v>43</v>
      </c>
      <c r="D349" s="90" t="s">
        <v>265</v>
      </c>
    </row>
    <row r="350" spans="2:4" s="60" customFormat="1" ht="14.5">
      <c r="B350" s="17" t="s">
        <v>247</v>
      </c>
      <c r="C350" s="33" t="s">
        <v>43</v>
      </c>
      <c r="D350" s="90" t="s">
        <v>265</v>
      </c>
    </row>
    <row r="351" spans="2:4" s="60" customFormat="1" ht="14.5">
      <c r="B351" s="17" t="s">
        <v>247</v>
      </c>
      <c r="C351" s="33" t="s">
        <v>43</v>
      </c>
      <c r="D351" s="90" t="s">
        <v>265</v>
      </c>
    </row>
    <row r="352" spans="2:4" s="60" customFormat="1" ht="14.5">
      <c r="B352" s="17" t="s">
        <v>247</v>
      </c>
      <c r="C352" s="33" t="s">
        <v>43</v>
      </c>
      <c r="D352" s="90" t="s">
        <v>265</v>
      </c>
    </row>
    <row r="353" spans="2:4" s="60" customFormat="1" ht="14.5">
      <c r="B353" s="17" t="s">
        <v>247</v>
      </c>
      <c r="C353" s="33" t="s">
        <v>43</v>
      </c>
      <c r="D353" s="90" t="s">
        <v>265</v>
      </c>
    </row>
    <row r="354" spans="2:4" s="60" customFormat="1" ht="14.5">
      <c r="B354" s="17" t="s">
        <v>247</v>
      </c>
      <c r="C354" s="33" t="s">
        <v>43</v>
      </c>
      <c r="D354" s="90" t="s">
        <v>265</v>
      </c>
    </row>
    <row r="355" spans="2:4" s="60" customFormat="1" ht="14.5">
      <c r="B355" s="17" t="s">
        <v>247</v>
      </c>
      <c r="C355" s="33" t="s">
        <v>43</v>
      </c>
      <c r="D355" s="90" t="s">
        <v>265</v>
      </c>
    </row>
    <row r="356" spans="2:4" s="60" customFormat="1" ht="14.5">
      <c r="B356" s="17" t="s">
        <v>247</v>
      </c>
      <c r="C356" s="33" t="s">
        <v>43</v>
      </c>
      <c r="D356" s="90" t="s">
        <v>265</v>
      </c>
    </row>
    <row r="357" spans="2:4" s="60" customFormat="1" ht="14.5">
      <c r="B357" s="17" t="s">
        <v>247</v>
      </c>
      <c r="C357" s="33" t="s">
        <v>43</v>
      </c>
      <c r="D357" s="90" t="s">
        <v>265</v>
      </c>
    </row>
    <row r="358" spans="2:4" s="60" customFormat="1" ht="14.5">
      <c r="B358" s="17" t="s">
        <v>185</v>
      </c>
      <c r="C358" s="33" t="str">
        <f>VLOOKUP(B358,[1]Sheet1!$A:$B,2,0)</f>
        <v>HP</v>
      </c>
      <c r="D358" s="90" t="s">
        <v>186</v>
      </c>
    </row>
    <row r="359" spans="2:4" s="60" customFormat="1" ht="14.5">
      <c r="B359" s="17" t="s">
        <v>85</v>
      </c>
      <c r="C359" s="33" t="str">
        <f>VLOOKUP(B359,[2]Sheet1!$A:$B,2,0)</f>
        <v>RCS POD</v>
      </c>
      <c r="D359" s="90" t="s">
        <v>190</v>
      </c>
    </row>
    <row r="360" spans="2:4" s="60" customFormat="1" ht="14.5">
      <c r="B360" s="17" t="s">
        <v>85</v>
      </c>
      <c r="C360" s="33" t="str">
        <f>VLOOKUP(B360,[2]Sheet1!$A:$B,2,0)</f>
        <v>RCS POD</v>
      </c>
      <c r="D360" s="90" t="s">
        <v>190</v>
      </c>
    </row>
    <row r="361" spans="2:4" s="60" customFormat="1" ht="14.5">
      <c r="B361" s="17" t="s">
        <v>85</v>
      </c>
      <c r="C361" s="33" t="str">
        <f>VLOOKUP(B361,[2]Sheet1!$A:$B,2,0)</f>
        <v>RCS POD</v>
      </c>
      <c r="D361" s="90" t="s">
        <v>190</v>
      </c>
    </row>
    <row r="362" spans="2:4" s="60" customFormat="1" ht="14.5">
      <c r="B362" s="17" t="s">
        <v>85</v>
      </c>
      <c r="C362" s="33" t="str">
        <f>VLOOKUP(B362,[2]Sheet1!$A:$B,2,0)</f>
        <v>RCS POD</v>
      </c>
      <c r="D362" s="90" t="s">
        <v>190</v>
      </c>
    </row>
    <row r="363" spans="2:4" s="60" customFormat="1" ht="14.5">
      <c r="B363" s="17" t="s">
        <v>85</v>
      </c>
      <c r="C363" s="33" t="str">
        <f>VLOOKUP(B363,[2]Sheet1!$A:$B,2,0)</f>
        <v>RCS POD</v>
      </c>
      <c r="D363" s="90" t="s">
        <v>190</v>
      </c>
    </row>
    <row r="364" spans="2:4" s="60" customFormat="1" ht="14.5">
      <c r="B364" s="17" t="s">
        <v>85</v>
      </c>
      <c r="C364" s="33" t="str">
        <f>VLOOKUP(B364,[2]Sheet1!$A:$B,2,0)</f>
        <v>RCS POD</v>
      </c>
      <c r="D364" s="90" t="s">
        <v>190</v>
      </c>
    </row>
    <row r="365" spans="2:4" s="60" customFormat="1" ht="14.5">
      <c r="B365" s="17" t="s">
        <v>85</v>
      </c>
      <c r="C365" s="33" t="str">
        <f>VLOOKUP(B365,[2]Sheet1!$A:$B,2,0)</f>
        <v>RCS POD</v>
      </c>
      <c r="D365" s="90" t="s">
        <v>190</v>
      </c>
    </row>
    <row r="366" spans="2:4" s="60" customFormat="1" ht="14.5">
      <c r="B366" s="17" t="s">
        <v>85</v>
      </c>
      <c r="C366" s="33" t="str">
        <f>VLOOKUP(B366,[2]Sheet1!$A:$B,2,0)</f>
        <v>RCS POD</v>
      </c>
      <c r="D366" s="90" t="s">
        <v>190</v>
      </c>
    </row>
    <row r="367" spans="2:4" s="60" customFormat="1" ht="14.5">
      <c r="B367" s="17" t="s">
        <v>85</v>
      </c>
      <c r="C367" s="33" t="str">
        <f>VLOOKUP(B367,[2]Sheet1!$A:$B,2,0)</f>
        <v>RCS POD</v>
      </c>
      <c r="D367" s="90" t="s">
        <v>190</v>
      </c>
    </row>
    <row r="368" spans="2:4" s="60" customFormat="1" ht="14.5">
      <c r="B368" s="17" t="s">
        <v>85</v>
      </c>
      <c r="C368" s="33" t="str">
        <f>VLOOKUP(B368,[2]Sheet1!$A:$B,2,0)</f>
        <v>RCS POD</v>
      </c>
      <c r="D368" s="90" t="s">
        <v>190</v>
      </c>
    </row>
    <row r="369" spans="2:4" s="60" customFormat="1" ht="14.5">
      <c r="B369" s="17" t="s">
        <v>85</v>
      </c>
      <c r="C369" s="33" t="str">
        <f>VLOOKUP(B369,[2]Sheet1!$A:$B,2,0)</f>
        <v>RCS POD</v>
      </c>
      <c r="D369" s="90" t="s">
        <v>190</v>
      </c>
    </row>
    <row r="370" spans="2:4" s="60" customFormat="1" ht="14.5">
      <c r="B370" s="17" t="s">
        <v>85</v>
      </c>
      <c r="C370" s="33" t="str">
        <f>VLOOKUP(B370,[2]Sheet1!$A:$B,2,0)</f>
        <v>RCS POD</v>
      </c>
      <c r="D370" s="90" t="s">
        <v>190</v>
      </c>
    </row>
    <row r="371" spans="2:4" s="60" customFormat="1" ht="14.5">
      <c r="B371" s="17" t="s">
        <v>85</v>
      </c>
      <c r="C371" s="33" t="str">
        <f>VLOOKUP(B371,[2]Sheet1!$A:$B,2,0)</f>
        <v>RCS POD</v>
      </c>
      <c r="D371" s="90" t="s">
        <v>190</v>
      </c>
    </row>
    <row r="372" spans="2:4" s="60" customFormat="1" ht="14.5">
      <c r="B372" s="17" t="s">
        <v>85</v>
      </c>
      <c r="C372" s="33" t="str">
        <f>VLOOKUP(B372,[2]Sheet1!$A:$B,2,0)</f>
        <v>RCS POD</v>
      </c>
      <c r="D372" s="90" t="s">
        <v>190</v>
      </c>
    </row>
    <row r="373" spans="2:4" s="60" customFormat="1" ht="14.5">
      <c r="B373" s="17" t="s">
        <v>85</v>
      </c>
      <c r="C373" s="33" t="str">
        <f>VLOOKUP(B373,[2]Sheet1!$A:$B,2,0)</f>
        <v>RCS POD</v>
      </c>
      <c r="D373" s="90" t="s">
        <v>190</v>
      </c>
    </row>
    <row r="374" spans="2:4" s="60" customFormat="1" ht="14.5">
      <c r="B374" s="17" t="s">
        <v>85</v>
      </c>
      <c r="C374" s="33" t="str">
        <f>VLOOKUP(B374,[2]Sheet1!$A:$B,2,0)</f>
        <v>RCS POD</v>
      </c>
      <c r="D374" s="90" t="s">
        <v>190</v>
      </c>
    </row>
    <row r="375" spans="2:4" s="60" customFormat="1" ht="14.5">
      <c r="B375" s="17" t="s">
        <v>85</v>
      </c>
      <c r="C375" s="33" t="str">
        <f>VLOOKUP(B375,[2]Sheet1!$A:$B,2,0)</f>
        <v>RCS POD</v>
      </c>
      <c r="D375" s="90" t="s">
        <v>190</v>
      </c>
    </row>
    <row r="376" spans="2:4" s="60" customFormat="1" ht="14.5">
      <c r="B376" s="17" t="s">
        <v>85</v>
      </c>
      <c r="C376" s="33" t="str">
        <f>VLOOKUP(B376,[2]Sheet1!$A:$B,2,0)</f>
        <v>RCS POD</v>
      </c>
      <c r="D376" s="90" t="s">
        <v>190</v>
      </c>
    </row>
    <row r="377" spans="2:4" s="60" customFormat="1" ht="14.5">
      <c r="B377" s="17" t="s">
        <v>85</v>
      </c>
      <c r="C377" s="33" t="str">
        <f>VLOOKUP(B377,[2]Sheet1!$A:$B,2,0)</f>
        <v>RCS POD</v>
      </c>
      <c r="D377" s="90" t="s">
        <v>190</v>
      </c>
    </row>
    <row r="378" spans="2:4" s="60" customFormat="1" ht="14.5">
      <c r="B378" s="17" t="s">
        <v>85</v>
      </c>
      <c r="C378" s="33" t="str">
        <f>VLOOKUP(B378,[2]Sheet1!$A:$B,2,0)</f>
        <v>RCS POD</v>
      </c>
      <c r="D378" s="90" t="s">
        <v>190</v>
      </c>
    </row>
    <row r="379" spans="2:4" s="60" customFormat="1" ht="14.5">
      <c r="B379" s="17" t="s">
        <v>85</v>
      </c>
      <c r="C379" s="33" t="str">
        <f>VLOOKUP(B379,[2]Sheet1!$A:$B,2,0)</f>
        <v>RCS POD</v>
      </c>
      <c r="D379" s="90" t="s">
        <v>190</v>
      </c>
    </row>
    <row r="380" spans="2:4" s="60" customFormat="1" ht="14.5">
      <c r="B380" s="17" t="s">
        <v>85</v>
      </c>
      <c r="C380" s="33" t="str">
        <f>VLOOKUP(B380,[2]Sheet1!$A:$B,2,0)</f>
        <v>RCS POD</v>
      </c>
      <c r="D380" s="90" t="s">
        <v>190</v>
      </c>
    </row>
    <row r="381" spans="2:4" s="60" customFormat="1" ht="14.5">
      <c r="B381" s="17" t="s">
        <v>85</v>
      </c>
      <c r="C381" s="33" t="str">
        <f>VLOOKUP(B381,[2]Sheet1!$A:$B,2,0)</f>
        <v>RCS POD</v>
      </c>
      <c r="D381" s="90" t="s">
        <v>190</v>
      </c>
    </row>
    <row r="382" spans="2:4" s="60" customFormat="1" ht="14.5">
      <c r="B382" s="17" t="s">
        <v>85</v>
      </c>
      <c r="C382" s="33" t="str">
        <f>VLOOKUP(B382,[2]Sheet1!$A:$B,2,0)</f>
        <v>RCS POD</v>
      </c>
      <c r="D382" s="90" t="s">
        <v>190</v>
      </c>
    </row>
    <row r="383" spans="2:4" s="60" customFormat="1" ht="14.5">
      <c r="B383" s="17" t="s">
        <v>85</v>
      </c>
      <c r="C383" s="33" t="str">
        <f>VLOOKUP(B383,[2]Sheet1!$A:$B,2,0)</f>
        <v>RCS POD</v>
      </c>
      <c r="D383" s="90" t="s">
        <v>194</v>
      </c>
    </row>
    <row r="384" spans="2:4" s="60" customFormat="1" ht="14.5">
      <c r="B384" s="17" t="s">
        <v>85</v>
      </c>
      <c r="C384" s="33" t="str">
        <f>VLOOKUP(B384,[2]Sheet1!$A:$B,2,0)</f>
        <v>RCS POD</v>
      </c>
      <c r="D384" s="90" t="s">
        <v>194</v>
      </c>
    </row>
    <row r="385" spans="1:5" s="60" customFormat="1" ht="14.5">
      <c r="B385" s="17" t="s">
        <v>85</v>
      </c>
      <c r="C385" s="33" t="str">
        <f>VLOOKUP(B385,[2]Sheet1!$A:$B,2,0)</f>
        <v>RCS POD</v>
      </c>
      <c r="D385" s="90" t="s">
        <v>194</v>
      </c>
    </row>
    <row r="386" spans="1:5" s="60" customFormat="1" ht="14.5">
      <c r="B386" s="17" t="s">
        <v>85</v>
      </c>
      <c r="C386" s="33" t="str">
        <f>VLOOKUP(B386,[2]Sheet1!$A:$B,2,0)</f>
        <v>RCS POD</v>
      </c>
      <c r="D386" s="90" t="s">
        <v>194</v>
      </c>
    </row>
    <row r="387" spans="1:5" s="60" customFormat="1" ht="14.5">
      <c r="B387" s="17" t="s">
        <v>85</v>
      </c>
      <c r="C387" s="33" t="str">
        <f>VLOOKUP(B387,[2]Sheet1!$A:$B,2,0)</f>
        <v>RCS POD</v>
      </c>
      <c r="D387" s="90" t="s">
        <v>194</v>
      </c>
    </row>
    <row r="388" spans="1:5" s="60" customFormat="1" ht="14.5">
      <c r="B388" s="17" t="s">
        <v>85</v>
      </c>
      <c r="C388" s="33" t="str">
        <f>VLOOKUP(B388,[2]Sheet1!$A:$B,2,0)</f>
        <v>RCS POD</v>
      </c>
      <c r="D388" s="90" t="s">
        <v>194</v>
      </c>
    </row>
    <row r="389" spans="1:5" s="60" customFormat="1" ht="14.5">
      <c r="B389" s="17" t="s">
        <v>85</v>
      </c>
      <c r="C389" s="33" t="str">
        <f>VLOOKUP(B389,[2]Sheet1!$A:$B,2,0)</f>
        <v>RCS POD</v>
      </c>
      <c r="D389" s="90" t="s">
        <v>194</v>
      </c>
    </row>
    <row r="390" spans="1:5" s="60" customFormat="1" ht="14.5">
      <c r="B390" s="17" t="s">
        <v>85</v>
      </c>
      <c r="C390" s="33" t="str">
        <f>VLOOKUP(B390,[2]Sheet1!$A:$B,2,0)</f>
        <v>RCS POD</v>
      </c>
      <c r="D390" s="90" t="s">
        <v>194</v>
      </c>
    </row>
    <row r="391" spans="1:5" s="60" customFormat="1" ht="14.5">
      <c r="B391" s="17" t="s">
        <v>85</v>
      </c>
      <c r="C391" s="33" t="str">
        <f>VLOOKUP(B391,[2]Sheet1!$A:$B,2,0)</f>
        <v>RCS POD</v>
      </c>
      <c r="D391" s="90" t="s">
        <v>194</v>
      </c>
    </row>
    <row r="392" spans="1:5" s="60" customFormat="1" ht="14.5">
      <c r="B392" s="17" t="s">
        <v>85</v>
      </c>
      <c r="C392" s="33" t="str">
        <f>VLOOKUP(B392,[2]Sheet1!$A:$B,2,0)</f>
        <v>RCS POD</v>
      </c>
      <c r="D392" s="90" t="s">
        <v>194</v>
      </c>
    </row>
    <row r="393" spans="1:5" s="60" customFormat="1" ht="14.5">
      <c r="B393" s="17" t="s">
        <v>85</v>
      </c>
      <c r="C393" s="33" t="str">
        <f>VLOOKUP(B393,[2]Sheet1!$A:$B,2,0)</f>
        <v>RCS POD</v>
      </c>
      <c r="D393" s="90" t="s">
        <v>194</v>
      </c>
    </row>
    <row r="394" spans="1:5" s="60" customFormat="1" ht="14.5">
      <c r="B394" s="17" t="s">
        <v>85</v>
      </c>
      <c r="C394" s="33" t="str">
        <f>VLOOKUP(B394,[2]Sheet1!$A:$B,2,0)</f>
        <v>RCS POD</v>
      </c>
      <c r="D394" s="90" t="s">
        <v>194</v>
      </c>
    </row>
    <row r="395" spans="1:5" s="60" customFormat="1" ht="14.5">
      <c r="B395" s="17" t="s">
        <v>85</v>
      </c>
      <c r="C395" s="33" t="str">
        <f>VLOOKUP(B395,[2]Sheet1!$A:$B,2,0)</f>
        <v>RCS POD</v>
      </c>
      <c r="D395" s="90" t="s">
        <v>194</v>
      </c>
    </row>
    <row r="396" spans="1:5" s="60" customFormat="1" ht="14.5">
      <c r="B396" s="17" t="s">
        <v>85</v>
      </c>
      <c r="C396" s="33" t="str">
        <f>VLOOKUP(B396,[2]Sheet1!$A:$B,2,0)</f>
        <v>RCS POD</v>
      </c>
      <c r="D396" s="90" t="s">
        <v>194</v>
      </c>
    </row>
    <row r="397" spans="1:5" s="60" customFormat="1" ht="14.5">
      <c r="B397" s="17" t="s">
        <v>85</v>
      </c>
      <c r="C397" s="33" t="str">
        <f>VLOOKUP(B397,[2]Sheet1!$A:$B,2,0)</f>
        <v>RCS POD</v>
      </c>
      <c r="D397" s="90" t="s">
        <v>194</v>
      </c>
    </row>
    <row r="398" spans="1:5" s="60" customFormat="1" ht="14.5">
      <c r="B398" s="17" t="s">
        <v>85</v>
      </c>
      <c r="C398" s="33" t="str">
        <f>VLOOKUP(B398,[2]Sheet1!$A:$B,2,0)</f>
        <v>RCS POD</v>
      </c>
      <c r="D398" s="90" t="s">
        <v>194</v>
      </c>
    </row>
    <row r="399" spans="1:5" s="60" customFormat="1" ht="14.5">
      <c r="B399" s="17" t="s">
        <v>85</v>
      </c>
      <c r="C399" s="33" t="str">
        <f>VLOOKUP(B399,[2]Sheet1!$A:$B,2,0)</f>
        <v>RCS POD</v>
      </c>
      <c r="D399" s="90" t="s">
        <v>194</v>
      </c>
    </row>
    <row r="400" spans="1:5" s="60" customFormat="1" ht="14.5">
      <c r="A400" s="145"/>
      <c r="B400" s="17" t="s">
        <v>85</v>
      </c>
      <c r="C400" s="33" t="str">
        <f>VLOOKUP(B400,[2]Sheet1!$A:$B,2,0)</f>
        <v>RCS POD</v>
      </c>
      <c r="D400" s="90" t="s">
        <v>194</v>
      </c>
      <c r="E400" s="145"/>
    </row>
    <row r="401" spans="2:4" s="60" customFormat="1" ht="14.5">
      <c r="B401" s="17" t="s">
        <v>85</v>
      </c>
      <c r="C401" s="33" t="str">
        <f>VLOOKUP(B401,[2]Sheet1!$A:$B,2,0)</f>
        <v>RCS POD</v>
      </c>
      <c r="D401" s="90" t="s">
        <v>194</v>
      </c>
    </row>
    <row r="402" spans="2:4" s="60" customFormat="1" ht="14.5">
      <c r="B402" s="17" t="s">
        <v>85</v>
      </c>
      <c r="C402" s="33" t="str">
        <f>VLOOKUP(B402,[2]Sheet1!$A:$B,2,0)</f>
        <v>RCS POD</v>
      </c>
      <c r="D402" s="90" t="s">
        <v>194</v>
      </c>
    </row>
    <row r="403" spans="2:4" s="60" customFormat="1" ht="14.5">
      <c r="B403" s="17" t="s">
        <v>85</v>
      </c>
      <c r="C403" s="33" t="str">
        <f>VLOOKUP(B403,[2]Sheet1!$A:$B,2,0)</f>
        <v>RCS POD</v>
      </c>
      <c r="D403" s="90" t="s">
        <v>194</v>
      </c>
    </row>
    <row r="404" spans="2:4" s="60" customFormat="1" ht="14.5">
      <c r="B404" s="17" t="s">
        <v>85</v>
      </c>
      <c r="C404" s="33" t="str">
        <f>VLOOKUP(B404,[2]Sheet1!$A:$B,2,0)</f>
        <v>RCS POD</v>
      </c>
      <c r="D404" s="90" t="s">
        <v>194</v>
      </c>
    </row>
    <row r="405" spans="2:4" s="60" customFormat="1" ht="14.5">
      <c r="B405" s="17" t="s">
        <v>85</v>
      </c>
      <c r="C405" s="33" t="str">
        <f>VLOOKUP(B405,[2]Sheet1!$A:$B,2,0)</f>
        <v>RCS POD</v>
      </c>
      <c r="D405" s="90" t="s">
        <v>194</v>
      </c>
    </row>
    <row r="406" spans="2:4" s="60" customFormat="1" ht="14.5">
      <c r="B406" s="17" t="s">
        <v>85</v>
      </c>
      <c r="C406" s="33" t="str">
        <f>VLOOKUP(B406,[2]Sheet1!$A:$B,2,0)</f>
        <v>RCS POD</v>
      </c>
      <c r="D406" s="90" t="s">
        <v>194</v>
      </c>
    </row>
    <row r="407" spans="2:4" s="60" customFormat="1" ht="14.5">
      <c r="B407" s="17" t="s">
        <v>85</v>
      </c>
      <c r="C407" s="33" t="str">
        <f>VLOOKUP(B407,[2]Sheet1!$A:$B,2,0)</f>
        <v>RCS POD</v>
      </c>
      <c r="D407" s="90" t="s">
        <v>196</v>
      </c>
    </row>
    <row r="408" spans="2:4" s="60" customFormat="1" ht="14.5">
      <c r="B408" s="17" t="s">
        <v>85</v>
      </c>
      <c r="C408" s="33" t="str">
        <f>VLOOKUP(B408,[2]Sheet1!$A:$B,2,0)</f>
        <v>RCS POD</v>
      </c>
      <c r="D408" s="90" t="s">
        <v>196</v>
      </c>
    </row>
    <row r="409" spans="2:4" s="60" customFormat="1" ht="14.5">
      <c r="B409" s="17" t="s">
        <v>85</v>
      </c>
      <c r="C409" s="33" t="str">
        <f>VLOOKUP(B409,[2]Sheet1!$A:$B,2,0)</f>
        <v>RCS POD</v>
      </c>
      <c r="D409" s="90" t="s">
        <v>196</v>
      </c>
    </row>
    <row r="410" spans="2:4" s="60" customFormat="1" ht="14.5">
      <c r="B410" s="17" t="s">
        <v>85</v>
      </c>
      <c r="C410" s="33" t="str">
        <f>VLOOKUP(B410,[2]Sheet1!$A:$B,2,0)</f>
        <v>RCS POD</v>
      </c>
      <c r="D410" s="90" t="s">
        <v>196</v>
      </c>
    </row>
    <row r="411" spans="2:4" s="60" customFormat="1" ht="14.5">
      <c r="B411" s="17" t="s">
        <v>85</v>
      </c>
      <c r="C411" s="33" t="str">
        <f>VLOOKUP(B411,[2]Sheet1!$A:$B,2,0)</f>
        <v>RCS POD</v>
      </c>
      <c r="D411" s="90" t="s">
        <v>196</v>
      </c>
    </row>
    <row r="412" spans="2:4" s="60" customFormat="1" ht="14.5">
      <c r="B412" s="17" t="s">
        <v>85</v>
      </c>
      <c r="C412" s="33" t="str">
        <f>VLOOKUP(B412,[2]Sheet1!$A:$B,2,0)</f>
        <v>RCS POD</v>
      </c>
      <c r="D412" s="90" t="s">
        <v>196</v>
      </c>
    </row>
    <row r="413" spans="2:4" s="60" customFormat="1" ht="14.5">
      <c r="B413" s="17" t="s">
        <v>85</v>
      </c>
      <c r="C413" s="33" t="str">
        <f>VLOOKUP(B413,[2]Sheet1!$A:$B,2,0)</f>
        <v>RCS POD</v>
      </c>
      <c r="D413" s="90" t="s">
        <v>196</v>
      </c>
    </row>
    <row r="414" spans="2:4" s="60" customFormat="1" ht="14.5">
      <c r="B414" s="17" t="s">
        <v>85</v>
      </c>
      <c r="C414" s="33" t="str">
        <f>VLOOKUP(B414,[2]Sheet1!$A:$B,2,0)</f>
        <v>RCS POD</v>
      </c>
      <c r="D414" s="90" t="s">
        <v>196</v>
      </c>
    </row>
    <row r="415" spans="2:4" s="60" customFormat="1" ht="14.5">
      <c r="B415" s="17" t="s">
        <v>85</v>
      </c>
      <c r="C415" s="33" t="str">
        <f>VLOOKUP(B415,[2]Sheet1!$A:$B,2,0)</f>
        <v>RCS POD</v>
      </c>
      <c r="D415" s="90" t="s">
        <v>196</v>
      </c>
    </row>
    <row r="416" spans="2:4" s="60" customFormat="1" ht="14.5">
      <c r="B416" s="17" t="s">
        <v>85</v>
      </c>
      <c r="C416" s="33" t="str">
        <f>VLOOKUP(B416,[2]Sheet1!$A:$B,2,0)</f>
        <v>RCS POD</v>
      </c>
      <c r="D416" s="90" t="s">
        <v>196</v>
      </c>
    </row>
    <row r="417" spans="2:4" s="60" customFormat="1" ht="14.5">
      <c r="B417" s="17" t="s">
        <v>85</v>
      </c>
      <c r="C417" s="33" t="str">
        <f>VLOOKUP(B417,[2]Sheet1!$A:$B,2,0)</f>
        <v>RCS POD</v>
      </c>
      <c r="D417" s="90" t="s">
        <v>196</v>
      </c>
    </row>
    <row r="418" spans="2:4" s="60" customFormat="1" ht="14.5">
      <c r="B418" s="17" t="s">
        <v>85</v>
      </c>
      <c r="C418" s="33" t="str">
        <f>VLOOKUP(B418,[2]Sheet1!$A:$B,2,0)</f>
        <v>RCS POD</v>
      </c>
      <c r="D418" s="90" t="s">
        <v>196</v>
      </c>
    </row>
    <row r="419" spans="2:4" s="60" customFormat="1" ht="14.5">
      <c r="B419" s="17" t="s">
        <v>85</v>
      </c>
      <c r="C419" s="33" t="str">
        <f>VLOOKUP(B419,[2]Sheet1!$A:$B,2,0)</f>
        <v>RCS POD</v>
      </c>
      <c r="D419" s="90" t="s">
        <v>196</v>
      </c>
    </row>
    <row r="420" spans="2:4" s="60" customFormat="1" ht="14.5">
      <c r="B420" s="17" t="s">
        <v>85</v>
      </c>
      <c r="C420" s="33" t="str">
        <f>VLOOKUP(B420,[2]Sheet1!$A:$B,2,0)</f>
        <v>RCS POD</v>
      </c>
      <c r="D420" s="90" t="s">
        <v>196</v>
      </c>
    </row>
    <row r="421" spans="2:4" s="60" customFormat="1" ht="14.5">
      <c r="B421" s="17" t="s">
        <v>85</v>
      </c>
      <c r="C421" s="33" t="str">
        <f>VLOOKUP(B421,[2]Sheet1!$A:$B,2,0)</f>
        <v>RCS POD</v>
      </c>
      <c r="D421" s="90" t="s">
        <v>196</v>
      </c>
    </row>
    <row r="422" spans="2:4" s="60" customFormat="1" ht="14.5">
      <c r="B422" s="17" t="s">
        <v>85</v>
      </c>
      <c r="C422" s="33" t="str">
        <f>VLOOKUP(B422,[2]Sheet1!$A:$B,2,0)</f>
        <v>RCS POD</v>
      </c>
      <c r="D422" s="90" t="s">
        <v>196</v>
      </c>
    </row>
    <row r="423" spans="2:4" s="60" customFormat="1" ht="14.5">
      <c r="B423" s="17" t="s">
        <v>85</v>
      </c>
      <c r="C423" s="33" t="str">
        <f>VLOOKUP(B423,[2]Sheet1!$A:$B,2,0)</f>
        <v>RCS POD</v>
      </c>
      <c r="D423" s="90" t="s">
        <v>196</v>
      </c>
    </row>
    <row r="424" spans="2:4" s="60" customFormat="1" ht="14.5">
      <c r="B424" s="17" t="s">
        <v>85</v>
      </c>
      <c r="C424" s="33" t="str">
        <f>VLOOKUP(B424,[2]Sheet1!$A:$B,2,0)</f>
        <v>RCS POD</v>
      </c>
      <c r="D424" s="90" t="s">
        <v>196</v>
      </c>
    </row>
    <row r="425" spans="2:4" s="60" customFormat="1" ht="14.5">
      <c r="B425" s="17" t="s">
        <v>85</v>
      </c>
      <c r="C425" s="33" t="str">
        <f>VLOOKUP(B425,[2]Sheet1!$A:$B,2,0)</f>
        <v>RCS POD</v>
      </c>
      <c r="D425" s="90" t="s">
        <v>196</v>
      </c>
    </row>
    <row r="426" spans="2:4" s="60" customFormat="1" ht="14.5">
      <c r="B426" s="17" t="s">
        <v>85</v>
      </c>
      <c r="C426" s="33" t="str">
        <f>VLOOKUP(B426,[2]Sheet1!$A:$B,2,0)</f>
        <v>RCS POD</v>
      </c>
      <c r="D426" s="90" t="s">
        <v>196</v>
      </c>
    </row>
    <row r="427" spans="2:4" s="60" customFormat="1" ht="14.5">
      <c r="B427" s="17" t="s">
        <v>85</v>
      </c>
      <c r="C427" s="33" t="str">
        <f>VLOOKUP(B427,[2]Sheet1!$A:$B,2,0)</f>
        <v>RCS POD</v>
      </c>
      <c r="D427" s="90" t="s">
        <v>196</v>
      </c>
    </row>
    <row r="428" spans="2:4" s="60" customFormat="1" ht="14.5">
      <c r="B428" s="17" t="s">
        <v>85</v>
      </c>
      <c r="C428" s="33" t="str">
        <f>VLOOKUP(B428,[2]Sheet1!$A:$B,2,0)</f>
        <v>RCS POD</v>
      </c>
      <c r="D428" s="90" t="s">
        <v>196</v>
      </c>
    </row>
    <row r="429" spans="2:4" s="60" customFormat="1" ht="14.5">
      <c r="B429" s="17" t="s">
        <v>85</v>
      </c>
      <c r="C429" s="33" t="str">
        <f>VLOOKUP(B429,[2]Sheet1!$A:$B,2,0)</f>
        <v>RCS POD</v>
      </c>
      <c r="D429" s="90" t="s">
        <v>196</v>
      </c>
    </row>
    <row r="430" spans="2:4" s="60" customFormat="1" ht="14.5">
      <c r="B430" s="17" t="s">
        <v>85</v>
      </c>
      <c r="C430" s="33" t="str">
        <f>VLOOKUP(B430,[2]Sheet1!$A:$B,2,0)</f>
        <v>RCS POD</v>
      </c>
      <c r="D430" s="90" t="s">
        <v>196</v>
      </c>
    </row>
    <row r="431" spans="2:4" s="60" customFormat="1" ht="14.5">
      <c r="B431" s="17" t="s">
        <v>86</v>
      </c>
      <c r="C431" s="33" t="str">
        <f>VLOOKUP(B431,[2]Sheet1!$A:$B,2,0)</f>
        <v>RCS DEVICE</v>
      </c>
      <c r="D431" s="90" t="s">
        <v>200</v>
      </c>
    </row>
    <row r="432" spans="2:4" s="60" customFormat="1" ht="14.5">
      <c r="B432" s="17" t="s">
        <v>86</v>
      </c>
      <c r="C432" s="33" t="str">
        <f>VLOOKUP(B432,[2]Sheet1!$A:$B,2,0)</f>
        <v>RCS DEVICE</v>
      </c>
      <c r="D432" s="90" t="s">
        <v>200</v>
      </c>
    </row>
    <row r="433" spans="2:4" s="60" customFormat="1" ht="14.5">
      <c r="B433" s="17" t="s">
        <v>86</v>
      </c>
      <c r="C433" s="33" t="str">
        <f>VLOOKUP(B433,[2]Sheet1!$A:$B,2,0)</f>
        <v>RCS DEVICE</v>
      </c>
      <c r="D433" s="90" t="s">
        <v>200</v>
      </c>
    </row>
    <row r="434" spans="2:4" s="60" customFormat="1" ht="14.5">
      <c r="B434" s="17" t="s">
        <v>86</v>
      </c>
      <c r="C434" s="33" t="str">
        <f>VLOOKUP(B434,[2]Sheet1!$A:$B,2,0)</f>
        <v>RCS DEVICE</v>
      </c>
      <c r="D434" s="90" t="s">
        <v>200</v>
      </c>
    </row>
    <row r="435" spans="2:4" s="60" customFormat="1" ht="14.5">
      <c r="B435" s="17" t="s">
        <v>86</v>
      </c>
      <c r="C435" s="33" t="str">
        <f>VLOOKUP(B435,[2]Sheet1!$A:$B,2,0)</f>
        <v>RCS DEVICE</v>
      </c>
      <c r="D435" s="90" t="s">
        <v>200</v>
      </c>
    </row>
    <row r="436" spans="2:4" s="60" customFormat="1" ht="14.5">
      <c r="B436" s="17" t="s">
        <v>86</v>
      </c>
      <c r="C436" s="33" t="str">
        <f>VLOOKUP(B436,[2]Sheet1!$A:$B,2,0)</f>
        <v>RCS DEVICE</v>
      </c>
      <c r="D436" s="90" t="s">
        <v>200</v>
      </c>
    </row>
    <row r="437" spans="2:4" s="60" customFormat="1" ht="14.5">
      <c r="B437" s="17" t="s">
        <v>86</v>
      </c>
      <c r="C437" s="33" t="str">
        <f>VLOOKUP(B437,[2]Sheet1!$A:$B,2,0)</f>
        <v>RCS DEVICE</v>
      </c>
      <c r="D437" s="90" t="s">
        <v>200</v>
      </c>
    </row>
    <row r="438" spans="2:4" s="60" customFormat="1" ht="14.5">
      <c r="B438" s="17" t="s">
        <v>86</v>
      </c>
      <c r="C438" s="33" t="str">
        <f>VLOOKUP(B438,[2]Sheet1!$A:$B,2,0)</f>
        <v>RCS DEVICE</v>
      </c>
      <c r="D438" s="90" t="s">
        <v>200</v>
      </c>
    </row>
    <row r="439" spans="2:4" s="60" customFormat="1" ht="14.5">
      <c r="B439" s="17" t="s">
        <v>86</v>
      </c>
      <c r="C439" s="33" t="str">
        <f>VLOOKUP(B439,[2]Sheet1!$A:$B,2,0)</f>
        <v>RCS DEVICE</v>
      </c>
      <c r="D439" s="90" t="s">
        <v>200</v>
      </c>
    </row>
    <row r="440" spans="2:4" s="60" customFormat="1" ht="14.5">
      <c r="B440" s="17" t="s">
        <v>86</v>
      </c>
      <c r="C440" s="33" t="str">
        <f>VLOOKUP(B440,[2]Sheet1!$A:$B,2,0)</f>
        <v>RCS DEVICE</v>
      </c>
      <c r="D440" s="90" t="s">
        <v>200</v>
      </c>
    </row>
    <row r="441" spans="2:4" s="60" customFormat="1" ht="14.5">
      <c r="B441" s="17" t="s">
        <v>86</v>
      </c>
      <c r="C441" s="33" t="str">
        <f>VLOOKUP(B441,[2]Sheet1!$A:$B,2,0)</f>
        <v>RCS DEVICE</v>
      </c>
      <c r="D441" s="90" t="s">
        <v>200</v>
      </c>
    </row>
    <row r="442" spans="2:4" s="60" customFormat="1" ht="14.5">
      <c r="B442" s="17" t="s">
        <v>86</v>
      </c>
      <c r="C442" s="33" t="str">
        <f>VLOOKUP(B442,[2]Sheet1!$A:$B,2,0)</f>
        <v>RCS DEVICE</v>
      </c>
      <c r="D442" s="90" t="s">
        <v>200</v>
      </c>
    </row>
    <row r="443" spans="2:4" s="60" customFormat="1" ht="14.5">
      <c r="B443" s="17" t="s">
        <v>86</v>
      </c>
      <c r="C443" s="33" t="str">
        <f>VLOOKUP(B443,[2]Sheet1!$A:$B,2,0)</f>
        <v>RCS DEVICE</v>
      </c>
      <c r="D443" s="90" t="s">
        <v>200</v>
      </c>
    </row>
    <row r="444" spans="2:4" s="60" customFormat="1" ht="14.5">
      <c r="B444" s="17" t="s">
        <v>86</v>
      </c>
      <c r="C444" s="33" t="str">
        <f>VLOOKUP(B444,[2]Sheet1!$A:$B,2,0)</f>
        <v>RCS DEVICE</v>
      </c>
      <c r="D444" s="90" t="s">
        <v>200</v>
      </c>
    </row>
    <row r="445" spans="2:4" s="60" customFormat="1" ht="14.5">
      <c r="B445" s="17" t="s">
        <v>86</v>
      </c>
      <c r="C445" s="33" t="str">
        <f>VLOOKUP(B445,[2]Sheet1!$A:$B,2,0)</f>
        <v>RCS DEVICE</v>
      </c>
      <c r="D445" s="90" t="s">
        <v>200</v>
      </c>
    </row>
    <row r="446" spans="2:4" s="60" customFormat="1" ht="14.5">
      <c r="B446" s="17" t="s">
        <v>86</v>
      </c>
      <c r="C446" s="33" t="str">
        <f>VLOOKUP(B446,[2]Sheet1!$A:$B,2,0)</f>
        <v>RCS DEVICE</v>
      </c>
      <c r="D446" s="90" t="s">
        <v>200</v>
      </c>
    </row>
    <row r="447" spans="2:4" s="60" customFormat="1" ht="14.5">
      <c r="B447" s="17" t="s">
        <v>86</v>
      </c>
      <c r="C447" s="33" t="str">
        <f>VLOOKUP(B447,[2]Sheet1!$A:$B,2,0)</f>
        <v>RCS DEVICE</v>
      </c>
      <c r="D447" s="90" t="s">
        <v>200</v>
      </c>
    </row>
    <row r="448" spans="2:4" s="60" customFormat="1" ht="14.5">
      <c r="B448" s="17" t="s">
        <v>86</v>
      </c>
      <c r="C448" s="33" t="str">
        <f>VLOOKUP(B448,[2]Sheet1!$A:$B,2,0)</f>
        <v>RCS DEVICE</v>
      </c>
      <c r="D448" s="90" t="s">
        <v>200</v>
      </c>
    </row>
    <row r="449" spans="2:4" s="60" customFormat="1" ht="14.5">
      <c r="B449" s="17" t="s">
        <v>86</v>
      </c>
      <c r="C449" s="33" t="str">
        <f>VLOOKUP(B449,[2]Sheet1!$A:$B,2,0)</f>
        <v>RCS DEVICE</v>
      </c>
      <c r="D449" s="90" t="s">
        <v>200</v>
      </c>
    </row>
    <row r="450" spans="2:4" s="60" customFormat="1" ht="14.5">
      <c r="B450" s="17" t="s">
        <v>86</v>
      </c>
      <c r="C450" s="33" t="str">
        <f>VLOOKUP(B450,[2]Sheet1!$A:$B,2,0)</f>
        <v>RCS DEVICE</v>
      </c>
      <c r="D450" s="90" t="s">
        <v>200</v>
      </c>
    </row>
    <row r="451" spans="2:4" s="60" customFormat="1" ht="14.5">
      <c r="B451" s="17" t="s">
        <v>86</v>
      </c>
      <c r="C451" s="33" t="str">
        <f>VLOOKUP(B451,[2]Sheet1!$A:$B,2,0)</f>
        <v>RCS DEVICE</v>
      </c>
      <c r="D451" s="90" t="s">
        <v>200</v>
      </c>
    </row>
    <row r="452" spans="2:4" s="60" customFormat="1" ht="14.5">
      <c r="B452" s="17" t="s">
        <v>86</v>
      </c>
      <c r="C452" s="33" t="str">
        <f>VLOOKUP(B452,[2]Sheet1!$A:$B,2,0)</f>
        <v>RCS DEVICE</v>
      </c>
      <c r="D452" s="90" t="s">
        <v>200</v>
      </c>
    </row>
    <row r="453" spans="2:4" s="60" customFormat="1" ht="14.5">
      <c r="B453" s="17" t="s">
        <v>86</v>
      </c>
      <c r="C453" s="33" t="str">
        <f>VLOOKUP(B453,[2]Sheet1!$A:$B,2,0)</f>
        <v>RCS DEVICE</v>
      </c>
      <c r="D453" s="90" t="s">
        <v>200</v>
      </c>
    </row>
    <row r="454" spans="2:4" s="60" customFormat="1" ht="14.5">
      <c r="B454" s="17" t="s">
        <v>86</v>
      </c>
      <c r="C454" s="33" t="str">
        <f>VLOOKUP(B454,[2]Sheet1!$A:$B,2,0)</f>
        <v>RCS DEVICE</v>
      </c>
      <c r="D454" s="90" t="s">
        <v>202</v>
      </c>
    </row>
    <row r="455" spans="2:4" s="60" customFormat="1" ht="14.5">
      <c r="B455" s="17" t="s">
        <v>86</v>
      </c>
      <c r="C455" s="33" t="str">
        <f>VLOOKUP(B455,[2]Sheet1!$A:$B,2,0)</f>
        <v>RCS DEVICE</v>
      </c>
      <c r="D455" s="90" t="s">
        <v>202</v>
      </c>
    </row>
    <row r="456" spans="2:4" s="60" customFormat="1" ht="14.5">
      <c r="B456" s="17" t="s">
        <v>86</v>
      </c>
      <c r="C456" s="33" t="str">
        <f>VLOOKUP(B456,[2]Sheet1!$A:$B,2,0)</f>
        <v>RCS DEVICE</v>
      </c>
      <c r="D456" s="90" t="s">
        <v>202</v>
      </c>
    </row>
    <row r="457" spans="2:4" s="60" customFormat="1" ht="14.5">
      <c r="B457" s="17" t="s">
        <v>86</v>
      </c>
      <c r="C457" s="33" t="str">
        <f>VLOOKUP(B457,[2]Sheet1!$A:$B,2,0)</f>
        <v>RCS DEVICE</v>
      </c>
      <c r="D457" s="90" t="s">
        <v>202</v>
      </c>
    </row>
    <row r="458" spans="2:4" s="60" customFormat="1" ht="14.5">
      <c r="B458" s="17" t="s">
        <v>86</v>
      </c>
      <c r="C458" s="33" t="str">
        <f>VLOOKUP(B458,[2]Sheet1!$A:$B,2,0)</f>
        <v>RCS DEVICE</v>
      </c>
      <c r="D458" s="90" t="s">
        <v>202</v>
      </c>
    </row>
    <row r="459" spans="2:4" s="60" customFormat="1" ht="14.5">
      <c r="B459" s="17" t="s">
        <v>86</v>
      </c>
      <c r="C459" s="33" t="str">
        <f>VLOOKUP(B459,[2]Sheet1!$A:$B,2,0)</f>
        <v>RCS DEVICE</v>
      </c>
      <c r="D459" s="90" t="s">
        <v>202</v>
      </c>
    </row>
    <row r="460" spans="2:4" s="60" customFormat="1" ht="14.5">
      <c r="B460" s="17" t="s">
        <v>86</v>
      </c>
      <c r="C460" s="33" t="str">
        <f>VLOOKUP(B460,[2]Sheet1!$A:$B,2,0)</f>
        <v>RCS DEVICE</v>
      </c>
      <c r="D460" s="90" t="s">
        <v>202</v>
      </c>
    </row>
    <row r="461" spans="2:4" s="60" customFormat="1" ht="14.5">
      <c r="B461" s="17" t="s">
        <v>86</v>
      </c>
      <c r="C461" s="33" t="str">
        <f>VLOOKUP(B461,[2]Sheet1!$A:$B,2,0)</f>
        <v>RCS DEVICE</v>
      </c>
      <c r="D461" s="90" t="s">
        <v>202</v>
      </c>
    </row>
    <row r="462" spans="2:4" s="60" customFormat="1" ht="14.5">
      <c r="B462" s="17" t="s">
        <v>86</v>
      </c>
      <c r="C462" s="33" t="str">
        <f>VLOOKUP(B462,[2]Sheet1!$A:$B,2,0)</f>
        <v>RCS DEVICE</v>
      </c>
      <c r="D462" s="90" t="s">
        <v>202</v>
      </c>
    </row>
    <row r="463" spans="2:4" s="60" customFormat="1" ht="14.5">
      <c r="B463" s="17" t="s">
        <v>86</v>
      </c>
      <c r="C463" s="33" t="str">
        <f>VLOOKUP(B463,[2]Sheet1!$A:$B,2,0)</f>
        <v>RCS DEVICE</v>
      </c>
      <c r="D463" s="90" t="s">
        <v>202</v>
      </c>
    </row>
    <row r="464" spans="2:4" s="60" customFormat="1" ht="14.5">
      <c r="B464" s="17" t="s">
        <v>86</v>
      </c>
      <c r="C464" s="33" t="str">
        <f>VLOOKUP(B464,[2]Sheet1!$A:$B,2,0)</f>
        <v>RCS DEVICE</v>
      </c>
      <c r="D464" s="90" t="s">
        <v>202</v>
      </c>
    </row>
    <row r="465" spans="2:4" s="60" customFormat="1" ht="14.5">
      <c r="B465" s="17" t="s">
        <v>86</v>
      </c>
      <c r="C465" s="33" t="str">
        <f>VLOOKUP(B465,[2]Sheet1!$A:$B,2,0)</f>
        <v>RCS DEVICE</v>
      </c>
      <c r="D465" s="90" t="s">
        <v>202</v>
      </c>
    </row>
    <row r="466" spans="2:4" s="60" customFormat="1" ht="14.5">
      <c r="B466" s="17" t="s">
        <v>86</v>
      </c>
      <c r="C466" s="33" t="str">
        <f>VLOOKUP(B466,[2]Sheet1!$A:$B,2,0)</f>
        <v>RCS DEVICE</v>
      </c>
      <c r="D466" s="90" t="s">
        <v>202</v>
      </c>
    </row>
    <row r="467" spans="2:4" s="60" customFormat="1" ht="14.5">
      <c r="B467" s="17" t="s">
        <v>86</v>
      </c>
      <c r="C467" s="33" t="str">
        <f>VLOOKUP(B467,[2]Sheet1!$A:$B,2,0)</f>
        <v>RCS DEVICE</v>
      </c>
      <c r="D467" s="90" t="s">
        <v>202</v>
      </c>
    </row>
    <row r="468" spans="2:4" s="60" customFormat="1" ht="14.5">
      <c r="B468" s="17" t="s">
        <v>86</v>
      </c>
      <c r="C468" s="33" t="str">
        <f>VLOOKUP(B468,[2]Sheet1!$A:$B,2,0)</f>
        <v>RCS DEVICE</v>
      </c>
      <c r="D468" s="90" t="s">
        <v>202</v>
      </c>
    </row>
    <row r="469" spans="2:4" s="60" customFormat="1" ht="14.5">
      <c r="B469" s="17" t="s">
        <v>86</v>
      </c>
      <c r="C469" s="33" t="str">
        <f>VLOOKUP(B469,[2]Sheet1!$A:$B,2,0)</f>
        <v>RCS DEVICE</v>
      </c>
      <c r="D469" s="90" t="s">
        <v>202</v>
      </c>
    </row>
    <row r="470" spans="2:4" s="60" customFormat="1" ht="14.5">
      <c r="B470" s="17" t="s">
        <v>86</v>
      </c>
      <c r="C470" s="33" t="str">
        <f>VLOOKUP(B470,[2]Sheet1!$A:$B,2,0)</f>
        <v>RCS DEVICE</v>
      </c>
      <c r="D470" s="90" t="s">
        <v>202</v>
      </c>
    </row>
    <row r="471" spans="2:4" s="60" customFormat="1" ht="14.5">
      <c r="B471" s="17" t="s">
        <v>86</v>
      </c>
      <c r="C471" s="33" t="str">
        <f>VLOOKUP(B471,[2]Sheet1!$A:$B,2,0)</f>
        <v>RCS DEVICE</v>
      </c>
      <c r="D471" s="90" t="s">
        <v>202</v>
      </c>
    </row>
    <row r="472" spans="2:4" s="60" customFormat="1" ht="14.5">
      <c r="B472" s="17" t="s">
        <v>86</v>
      </c>
      <c r="C472" s="33" t="str">
        <f>VLOOKUP(B472,[2]Sheet1!$A:$B,2,0)</f>
        <v>RCS DEVICE</v>
      </c>
      <c r="D472" s="90" t="s">
        <v>202</v>
      </c>
    </row>
    <row r="473" spans="2:4" s="60" customFormat="1" ht="14.5">
      <c r="B473" s="17" t="s">
        <v>86</v>
      </c>
      <c r="C473" s="33" t="str">
        <f>VLOOKUP(B473,[2]Sheet1!$A:$B,2,0)</f>
        <v>RCS DEVICE</v>
      </c>
      <c r="D473" s="90" t="s">
        <v>202</v>
      </c>
    </row>
    <row r="474" spans="2:4" s="60" customFormat="1" ht="14.5">
      <c r="B474" s="17" t="s">
        <v>86</v>
      </c>
      <c r="C474" s="33" t="str">
        <f>VLOOKUP(B474,[2]Sheet1!$A:$B,2,0)</f>
        <v>RCS DEVICE</v>
      </c>
      <c r="D474" s="90" t="s">
        <v>202</v>
      </c>
    </row>
    <row r="475" spans="2:4" s="60" customFormat="1" ht="14.5">
      <c r="B475" s="17" t="s">
        <v>86</v>
      </c>
      <c r="C475" s="33" t="str">
        <f>VLOOKUP(B475,[2]Sheet1!$A:$B,2,0)</f>
        <v>RCS DEVICE</v>
      </c>
      <c r="D475" s="90" t="s">
        <v>202</v>
      </c>
    </row>
    <row r="476" spans="2:4" s="60" customFormat="1" ht="14.5">
      <c r="B476" s="17" t="s">
        <v>86</v>
      </c>
      <c r="C476" s="33" t="str">
        <f>VLOOKUP(B476,[2]Sheet1!$A:$B,2,0)</f>
        <v>RCS DEVICE</v>
      </c>
      <c r="D476" s="90" t="s">
        <v>202</v>
      </c>
    </row>
    <row r="477" spans="2:4" s="60" customFormat="1" ht="14.5">
      <c r="B477" s="17" t="s">
        <v>86</v>
      </c>
      <c r="C477" s="33" t="str">
        <f>VLOOKUP(B477,[2]Sheet1!$A:$B,2,0)</f>
        <v>RCS DEVICE</v>
      </c>
      <c r="D477" s="90" t="s">
        <v>205</v>
      </c>
    </row>
    <row r="478" spans="2:4" s="60" customFormat="1" ht="14.5">
      <c r="B478" s="17" t="s">
        <v>86</v>
      </c>
      <c r="C478" s="33" t="str">
        <f>VLOOKUP(B478,[2]Sheet1!$A:$B,2,0)</f>
        <v>RCS DEVICE</v>
      </c>
      <c r="D478" s="90" t="s">
        <v>205</v>
      </c>
    </row>
    <row r="479" spans="2:4" s="60" customFormat="1" ht="14.5">
      <c r="B479" s="17" t="s">
        <v>86</v>
      </c>
      <c r="C479" s="33" t="str">
        <f>VLOOKUP(B479,[2]Sheet1!$A:$B,2,0)</f>
        <v>RCS DEVICE</v>
      </c>
      <c r="D479" s="90" t="s">
        <v>205</v>
      </c>
    </row>
    <row r="480" spans="2:4" s="60" customFormat="1" ht="14.5">
      <c r="B480" s="17" t="s">
        <v>86</v>
      </c>
      <c r="C480" s="33" t="str">
        <f>VLOOKUP(B480,[2]Sheet1!$A:$B,2,0)</f>
        <v>RCS DEVICE</v>
      </c>
      <c r="D480" s="90" t="s">
        <v>205</v>
      </c>
    </row>
    <row r="481" spans="2:4" s="60" customFormat="1" ht="14.5">
      <c r="B481" s="17" t="s">
        <v>86</v>
      </c>
      <c r="C481" s="33" t="str">
        <f>VLOOKUP(B481,[2]Sheet1!$A:$B,2,0)</f>
        <v>RCS DEVICE</v>
      </c>
      <c r="D481" s="90" t="s">
        <v>205</v>
      </c>
    </row>
    <row r="482" spans="2:4" s="60" customFormat="1" ht="14.5">
      <c r="B482" s="17" t="s">
        <v>86</v>
      </c>
      <c r="C482" s="33" t="str">
        <f>VLOOKUP(B482,[2]Sheet1!$A:$B,2,0)</f>
        <v>RCS DEVICE</v>
      </c>
      <c r="D482" s="90" t="s">
        <v>205</v>
      </c>
    </row>
    <row r="483" spans="2:4" s="60" customFormat="1" ht="14.5">
      <c r="B483" s="17" t="s">
        <v>86</v>
      </c>
      <c r="C483" s="33" t="str">
        <f>VLOOKUP(B483,[2]Sheet1!$A:$B,2,0)</f>
        <v>RCS DEVICE</v>
      </c>
      <c r="D483" s="90" t="s">
        <v>205</v>
      </c>
    </row>
    <row r="484" spans="2:4" s="60" customFormat="1" ht="14.5">
      <c r="B484" s="17" t="s">
        <v>86</v>
      </c>
      <c r="C484" s="33" t="str">
        <f>VLOOKUP(B484,[2]Sheet1!$A:$B,2,0)</f>
        <v>RCS DEVICE</v>
      </c>
      <c r="D484" s="90" t="s">
        <v>205</v>
      </c>
    </row>
    <row r="485" spans="2:4" s="60" customFormat="1" ht="14.5">
      <c r="B485" s="17" t="s">
        <v>86</v>
      </c>
      <c r="C485" s="33" t="str">
        <f>VLOOKUP(B485,[2]Sheet1!$A:$B,2,0)</f>
        <v>RCS DEVICE</v>
      </c>
      <c r="D485" s="90" t="s">
        <v>205</v>
      </c>
    </row>
    <row r="486" spans="2:4" s="60" customFormat="1" ht="14.5">
      <c r="B486" s="17" t="s">
        <v>86</v>
      </c>
      <c r="C486" s="33" t="str">
        <f>VLOOKUP(B486,[2]Sheet1!$A:$B,2,0)</f>
        <v>RCS DEVICE</v>
      </c>
      <c r="D486" s="90" t="s">
        <v>205</v>
      </c>
    </row>
    <row r="487" spans="2:4" s="60" customFormat="1" ht="14.5">
      <c r="B487" s="17" t="s">
        <v>86</v>
      </c>
      <c r="C487" s="33" t="str">
        <f>VLOOKUP(B487,[2]Sheet1!$A:$B,2,0)</f>
        <v>RCS DEVICE</v>
      </c>
      <c r="D487" s="90" t="s">
        <v>205</v>
      </c>
    </row>
    <row r="488" spans="2:4" s="60" customFormat="1" ht="14.5">
      <c r="B488" s="17" t="s">
        <v>86</v>
      </c>
      <c r="C488" s="33" t="str">
        <f>VLOOKUP(B488,[2]Sheet1!$A:$B,2,0)</f>
        <v>RCS DEVICE</v>
      </c>
      <c r="D488" s="90" t="s">
        <v>205</v>
      </c>
    </row>
    <row r="489" spans="2:4" s="60" customFormat="1" ht="14.5">
      <c r="B489" s="17" t="s">
        <v>86</v>
      </c>
      <c r="C489" s="33" t="str">
        <f>VLOOKUP(B489,[2]Sheet1!$A:$B,2,0)</f>
        <v>RCS DEVICE</v>
      </c>
      <c r="D489" s="90" t="s">
        <v>205</v>
      </c>
    </row>
    <row r="490" spans="2:4" s="60" customFormat="1" ht="14.5">
      <c r="B490" s="17" t="s">
        <v>86</v>
      </c>
      <c r="C490" s="33" t="str">
        <f>VLOOKUP(B490,[2]Sheet1!$A:$B,2,0)</f>
        <v>RCS DEVICE</v>
      </c>
      <c r="D490" s="90" t="s">
        <v>205</v>
      </c>
    </row>
    <row r="491" spans="2:4" s="60" customFormat="1" ht="14.5">
      <c r="B491" s="17" t="s">
        <v>86</v>
      </c>
      <c r="C491" s="33" t="str">
        <f>VLOOKUP(B491,[2]Sheet1!$A:$B,2,0)</f>
        <v>RCS DEVICE</v>
      </c>
      <c r="D491" s="90" t="s">
        <v>205</v>
      </c>
    </row>
    <row r="492" spans="2:4" s="60" customFormat="1" ht="14.5">
      <c r="B492" s="17" t="s">
        <v>86</v>
      </c>
      <c r="C492" s="33" t="str">
        <f>VLOOKUP(B492,[2]Sheet1!$A:$B,2,0)</f>
        <v>RCS DEVICE</v>
      </c>
      <c r="D492" s="90" t="s">
        <v>205</v>
      </c>
    </row>
    <row r="493" spans="2:4" s="60" customFormat="1" ht="14.5">
      <c r="B493" s="17" t="s">
        <v>86</v>
      </c>
      <c r="C493" s="33" t="str">
        <f>VLOOKUP(B493,[2]Sheet1!$A:$B,2,0)</f>
        <v>RCS DEVICE</v>
      </c>
      <c r="D493" s="90" t="s">
        <v>205</v>
      </c>
    </row>
    <row r="494" spans="2:4" s="60" customFormat="1" ht="14.5">
      <c r="B494" s="17" t="s">
        <v>86</v>
      </c>
      <c r="C494" s="33" t="str">
        <f>VLOOKUP(B494,[2]Sheet1!$A:$B,2,0)</f>
        <v>RCS DEVICE</v>
      </c>
      <c r="D494" s="90" t="s">
        <v>205</v>
      </c>
    </row>
    <row r="495" spans="2:4" s="60" customFormat="1" ht="14.5">
      <c r="B495" s="17" t="s">
        <v>86</v>
      </c>
      <c r="C495" s="33" t="str">
        <f>VLOOKUP(B495,[2]Sheet1!$A:$B,2,0)</f>
        <v>RCS DEVICE</v>
      </c>
      <c r="D495" s="90" t="s">
        <v>205</v>
      </c>
    </row>
    <row r="496" spans="2:4" s="60" customFormat="1" ht="14.5">
      <c r="B496" s="17" t="s">
        <v>86</v>
      </c>
      <c r="C496" s="33" t="str">
        <f>VLOOKUP(B496,[2]Sheet1!$A:$B,2,0)</f>
        <v>RCS DEVICE</v>
      </c>
      <c r="D496" s="90" t="s">
        <v>205</v>
      </c>
    </row>
    <row r="497" spans="2:4" s="60" customFormat="1" ht="14.5">
      <c r="B497" s="17" t="s">
        <v>86</v>
      </c>
      <c r="C497" s="33" t="str">
        <f>VLOOKUP(B497,[2]Sheet1!$A:$B,2,0)</f>
        <v>RCS DEVICE</v>
      </c>
      <c r="D497" s="90" t="s">
        <v>205</v>
      </c>
    </row>
    <row r="498" spans="2:4" s="60" customFormat="1" ht="14.5">
      <c r="B498" s="17" t="s">
        <v>86</v>
      </c>
      <c r="C498" s="33" t="str">
        <f>VLOOKUP(B498,[2]Sheet1!$A:$B,2,0)</f>
        <v>RCS DEVICE</v>
      </c>
      <c r="D498" s="90" t="s">
        <v>205</v>
      </c>
    </row>
    <row r="499" spans="2:4" s="60" customFormat="1" ht="14.5">
      <c r="B499" s="17" t="s">
        <v>86</v>
      </c>
      <c r="C499" s="33" t="str">
        <f>VLOOKUP(B499,[2]Sheet1!$A:$B,2,0)</f>
        <v>RCS DEVICE</v>
      </c>
      <c r="D499" s="90" t="s">
        <v>205</v>
      </c>
    </row>
    <row r="500" spans="2:4" s="60" customFormat="1" ht="14.5">
      <c r="B500" s="17" t="s">
        <v>86</v>
      </c>
      <c r="C500" s="33" t="str">
        <f>VLOOKUP(B500,[2]Sheet1!$A:$B,2,0)</f>
        <v>RCS DEVICE</v>
      </c>
      <c r="D500" s="90" t="s">
        <v>205</v>
      </c>
    </row>
    <row r="501" spans="2:4" s="60" customFormat="1" ht="14.5">
      <c r="B501" s="17" t="s">
        <v>86</v>
      </c>
      <c r="C501" s="33" t="str">
        <f>VLOOKUP(B501,[2]Sheet1!$A:$B,2,0)</f>
        <v>RCS DEVICE</v>
      </c>
      <c r="D501" s="90" t="s">
        <v>205</v>
      </c>
    </row>
    <row r="502" spans="2:4" s="60" customFormat="1" ht="14.5">
      <c r="B502" s="17" t="s">
        <v>86</v>
      </c>
      <c r="C502" s="33" t="str">
        <f>VLOOKUP(B502,[2]Sheet1!$A:$B,2,0)</f>
        <v>RCS DEVICE</v>
      </c>
      <c r="D502" s="90" t="s">
        <v>207</v>
      </c>
    </row>
    <row r="503" spans="2:4" s="60" customFormat="1" ht="14.5">
      <c r="B503" s="17" t="s">
        <v>86</v>
      </c>
      <c r="C503" s="33" t="str">
        <f>VLOOKUP(B503,[2]Sheet1!$A:$B,2,0)</f>
        <v>RCS DEVICE</v>
      </c>
      <c r="D503" s="90" t="s">
        <v>207</v>
      </c>
    </row>
    <row r="504" spans="2:4" s="60" customFormat="1" ht="14.5">
      <c r="B504" s="17" t="s">
        <v>86</v>
      </c>
      <c r="C504" s="33" t="str">
        <f>VLOOKUP(B504,[2]Sheet1!$A:$B,2,0)</f>
        <v>RCS DEVICE</v>
      </c>
      <c r="D504" s="90" t="s">
        <v>207</v>
      </c>
    </row>
    <row r="505" spans="2:4" s="60" customFormat="1" ht="14.5">
      <c r="B505" s="17" t="s">
        <v>86</v>
      </c>
      <c r="C505" s="33" t="str">
        <f>VLOOKUP(B505,[2]Sheet1!$A:$B,2,0)</f>
        <v>RCS DEVICE</v>
      </c>
      <c r="D505" s="90" t="s">
        <v>207</v>
      </c>
    </row>
    <row r="506" spans="2:4" s="60" customFormat="1" ht="14.5">
      <c r="B506" s="17" t="s">
        <v>86</v>
      </c>
      <c r="C506" s="33" t="str">
        <f>VLOOKUP(B506,[2]Sheet1!$A:$B,2,0)</f>
        <v>RCS DEVICE</v>
      </c>
      <c r="D506" s="90" t="s">
        <v>207</v>
      </c>
    </row>
    <row r="507" spans="2:4" s="60" customFormat="1" ht="14.5">
      <c r="B507" s="17" t="s">
        <v>86</v>
      </c>
      <c r="C507" s="33" t="str">
        <f>VLOOKUP(B507,[2]Sheet1!$A:$B,2,0)</f>
        <v>RCS DEVICE</v>
      </c>
      <c r="D507" s="90" t="s">
        <v>207</v>
      </c>
    </row>
    <row r="508" spans="2:4" s="60" customFormat="1" ht="14.5">
      <c r="B508" s="17" t="s">
        <v>86</v>
      </c>
      <c r="C508" s="33" t="str">
        <f>VLOOKUP(B508,[2]Sheet1!$A:$B,2,0)</f>
        <v>RCS DEVICE</v>
      </c>
      <c r="D508" s="90" t="s">
        <v>207</v>
      </c>
    </row>
    <row r="509" spans="2:4" s="60" customFormat="1" ht="14.5">
      <c r="B509" s="17" t="s">
        <v>86</v>
      </c>
      <c r="C509" s="33" t="str">
        <f>VLOOKUP(B509,[2]Sheet1!$A:$B,2,0)</f>
        <v>RCS DEVICE</v>
      </c>
      <c r="D509" s="90" t="s">
        <v>207</v>
      </c>
    </row>
    <row r="510" spans="2:4" s="60" customFormat="1" ht="14.5">
      <c r="B510" s="17" t="s">
        <v>86</v>
      </c>
      <c r="C510" s="33" t="str">
        <f>VLOOKUP(B510,[2]Sheet1!$A:$B,2,0)</f>
        <v>RCS DEVICE</v>
      </c>
      <c r="D510" s="90" t="s">
        <v>207</v>
      </c>
    </row>
    <row r="511" spans="2:4" s="60" customFormat="1" ht="14.5">
      <c r="B511" s="17" t="s">
        <v>86</v>
      </c>
      <c r="C511" s="33" t="str">
        <f>VLOOKUP(B511,[2]Sheet1!$A:$B,2,0)</f>
        <v>RCS DEVICE</v>
      </c>
      <c r="D511" s="90" t="s">
        <v>207</v>
      </c>
    </row>
    <row r="512" spans="2:4" s="60" customFormat="1" ht="14.5">
      <c r="B512" s="17" t="s">
        <v>86</v>
      </c>
      <c r="C512" s="33" t="str">
        <f>VLOOKUP(B512,[2]Sheet1!$A:$B,2,0)</f>
        <v>RCS DEVICE</v>
      </c>
      <c r="D512" s="90" t="s">
        <v>207</v>
      </c>
    </row>
    <row r="513" spans="2:4" s="60" customFormat="1" ht="14.5">
      <c r="B513" s="17" t="s">
        <v>86</v>
      </c>
      <c r="C513" s="33" t="str">
        <f>VLOOKUP(B513,[2]Sheet1!$A:$B,2,0)</f>
        <v>RCS DEVICE</v>
      </c>
      <c r="D513" s="90" t="s">
        <v>207</v>
      </c>
    </row>
    <row r="514" spans="2:4" s="60" customFormat="1" ht="14.5">
      <c r="B514" s="17" t="s">
        <v>86</v>
      </c>
      <c r="C514" s="33" t="str">
        <f>VLOOKUP(B514,[2]Sheet1!$A:$B,2,0)</f>
        <v>RCS DEVICE</v>
      </c>
      <c r="D514" s="90" t="s">
        <v>207</v>
      </c>
    </row>
    <row r="515" spans="2:4" s="60" customFormat="1" ht="14.5">
      <c r="B515" s="17" t="s">
        <v>86</v>
      </c>
      <c r="C515" s="33" t="str">
        <f>VLOOKUP(B515,[2]Sheet1!$A:$B,2,0)</f>
        <v>RCS DEVICE</v>
      </c>
      <c r="D515" s="90" t="s">
        <v>207</v>
      </c>
    </row>
    <row r="516" spans="2:4" s="60" customFormat="1" ht="14.5">
      <c r="B516" s="17" t="s">
        <v>86</v>
      </c>
      <c r="C516" s="33" t="str">
        <f>VLOOKUP(B516,[2]Sheet1!$A:$B,2,0)</f>
        <v>RCS DEVICE</v>
      </c>
      <c r="D516" s="90" t="s">
        <v>207</v>
      </c>
    </row>
    <row r="517" spans="2:4" s="60" customFormat="1" ht="14.5">
      <c r="B517" s="17" t="s">
        <v>86</v>
      </c>
      <c r="C517" s="33" t="str">
        <f>VLOOKUP(B517,[2]Sheet1!$A:$B,2,0)</f>
        <v>RCS DEVICE</v>
      </c>
      <c r="D517" s="90" t="s">
        <v>207</v>
      </c>
    </row>
    <row r="518" spans="2:4" s="60" customFormat="1" ht="14.5">
      <c r="B518" s="17" t="s">
        <v>86</v>
      </c>
      <c r="C518" s="33" t="str">
        <f>VLOOKUP(B518,[2]Sheet1!$A:$B,2,0)</f>
        <v>RCS DEVICE</v>
      </c>
      <c r="D518" s="90" t="s">
        <v>207</v>
      </c>
    </row>
    <row r="519" spans="2:4" s="60" customFormat="1" ht="14.5">
      <c r="B519" s="17" t="s">
        <v>86</v>
      </c>
      <c r="C519" s="33" t="str">
        <f>VLOOKUP(B519,[2]Sheet1!$A:$B,2,0)</f>
        <v>RCS DEVICE</v>
      </c>
      <c r="D519" s="90" t="s">
        <v>207</v>
      </c>
    </row>
    <row r="520" spans="2:4" s="60" customFormat="1" ht="14.5">
      <c r="B520" s="17" t="s">
        <v>86</v>
      </c>
      <c r="C520" s="33" t="str">
        <f>VLOOKUP(B520,[2]Sheet1!$A:$B,2,0)</f>
        <v>RCS DEVICE</v>
      </c>
      <c r="D520" s="90" t="s">
        <v>207</v>
      </c>
    </row>
    <row r="521" spans="2:4" s="60" customFormat="1" ht="14.5">
      <c r="B521" s="17" t="s">
        <v>86</v>
      </c>
      <c r="C521" s="33" t="str">
        <f>VLOOKUP(B521,[2]Sheet1!$A:$B,2,0)</f>
        <v>RCS DEVICE</v>
      </c>
      <c r="D521" s="90" t="s">
        <v>207</v>
      </c>
    </row>
    <row r="522" spans="2:4" s="60" customFormat="1" ht="14.5">
      <c r="B522" s="17" t="s">
        <v>86</v>
      </c>
      <c r="C522" s="33" t="str">
        <f>VLOOKUP(B522,[2]Sheet1!$A:$B,2,0)</f>
        <v>RCS DEVICE</v>
      </c>
      <c r="D522" s="90" t="s">
        <v>207</v>
      </c>
    </row>
    <row r="523" spans="2:4" s="60" customFormat="1" ht="14.5">
      <c r="B523" s="17" t="s">
        <v>86</v>
      </c>
      <c r="C523" s="33" t="str">
        <f>VLOOKUP(B523,[2]Sheet1!$A:$B,2,0)</f>
        <v>RCS DEVICE</v>
      </c>
      <c r="D523" s="90" t="s">
        <v>207</v>
      </c>
    </row>
    <row r="524" spans="2:4" s="60" customFormat="1" ht="14.5">
      <c r="B524" s="17" t="s">
        <v>86</v>
      </c>
      <c r="C524" s="33" t="str">
        <f>VLOOKUP(B524,[2]Sheet1!$A:$B,2,0)</f>
        <v>RCS DEVICE</v>
      </c>
      <c r="D524" s="90" t="s">
        <v>207</v>
      </c>
    </row>
    <row r="525" spans="2:4" s="60" customFormat="1" ht="14.5">
      <c r="B525" s="17" t="s">
        <v>86</v>
      </c>
      <c r="C525" s="33" t="str">
        <f>VLOOKUP(B525,[2]Sheet1!$A:$B,2,0)</f>
        <v>RCS DEVICE</v>
      </c>
      <c r="D525" s="90" t="s">
        <v>209</v>
      </c>
    </row>
    <row r="526" spans="2:4" s="60" customFormat="1" ht="14.5">
      <c r="B526" s="17" t="s">
        <v>86</v>
      </c>
      <c r="C526" s="33" t="str">
        <f>VLOOKUP(B526,[2]Sheet1!$A:$B,2,0)</f>
        <v>RCS DEVICE</v>
      </c>
      <c r="D526" s="90" t="s">
        <v>209</v>
      </c>
    </row>
    <row r="527" spans="2:4" s="60" customFormat="1" ht="14.5">
      <c r="B527" s="17" t="s">
        <v>86</v>
      </c>
      <c r="C527" s="33" t="str">
        <f>VLOOKUP(B527,[2]Sheet1!$A:$B,2,0)</f>
        <v>RCS DEVICE</v>
      </c>
      <c r="D527" s="90" t="s">
        <v>209</v>
      </c>
    </row>
    <row r="528" spans="2:4" s="60" customFormat="1" ht="14.5">
      <c r="B528" s="17" t="s">
        <v>86</v>
      </c>
      <c r="C528" s="33" t="str">
        <f>VLOOKUP(B528,[2]Sheet1!$A:$B,2,0)</f>
        <v>RCS DEVICE</v>
      </c>
      <c r="D528" s="90" t="s">
        <v>209</v>
      </c>
    </row>
    <row r="529" spans="2:4" s="60" customFormat="1" ht="14.5">
      <c r="B529" s="17" t="s">
        <v>86</v>
      </c>
      <c r="C529" s="33" t="str">
        <f>VLOOKUP(B529,[2]Sheet1!$A:$B,2,0)</f>
        <v>RCS DEVICE</v>
      </c>
      <c r="D529" s="90" t="s">
        <v>209</v>
      </c>
    </row>
    <row r="530" spans="2:4" s="60" customFormat="1" ht="14.5">
      <c r="B530" s="17" t="s">
        <v>86</v>
      </c>
      <c r="C530" s="33" t="str">
        <f>VLOOKUP(B530,[2]Sheet1!$A:$B,2,0)</f>
        <v>RCS DEVICE</v>
      </c>
      <c r="D530" s="90" t="s">
        <v>209</v>
      </c>
    </row>
    <row r="531" spans="2:4" s="60" customFormat="1" ht="14.5">
      <c r="B531" s="17" t="s">
        <v>86</v>
      </c>
      <c r="C531" s="33" t="str">
        <f>VLOOKUP(B531,[2]Sheet1!$A:$B,2,0)</f>
        <v>RCS DEVICE</v>
      </c>
      <c r="D531" s="90" t="s">
        <v>209</v>
      </c>
    </row>
    <row r="532" spans="2:4" s="60" customFormat="1" ht="14.5">
      <c r="B532" s="17" t="s">
        <v>86</v>
      </c>
      <c r="C532" s="33" t="str">
        <f>VLOOKUP(B532,[2]Sheet1!$A:$B,2,0)</f>
        <v>RCS DEVICE</v>
      </c>
      <c r="D532" s="90" t="s">
        <v>209</v>
      </c>
    </row>
    <row r="533" spans="2:4" s="60" customFormat="1" ht="14.5">
      <c r="B533" s="17" t="s">
        <v>86</v>
      </c>
      <c r="C533" s="33" t="str">
        <f>VLOOKUP(B533,[2]Sheet1!$A:$B,2,0)</f>
        <v>RCS DEVICE</v>
      </c>
      <c r="D533" s="90" t="s">
        <v>209</v>
      </c>
    </row>
    <row r="534" spans="2:4" s="60" customFormat="1" ht="14.5">
      <c r="B534" s="17" t="s">
        <v>86</v>
      </c>
      <c r="C534" s="33" t="str">
        <f>VLOOKUP(B534,[2]Sheet1!$A:$B,2,0)</f>
        <v>RCS DEVICE</v>
      </c>
      <c r="D534" s="90" t="s">
        <v>209</v>
      </c>
    </row>
    <row r="535" spans="2:4" s="60" customFormat="1" ht="14.5">
      <c r="B535" s="17" t="s">
        <v>86</v>
      </c>
      <c r="C535" s="33" t="str">
        <f>VLOOKUP(B535,[2]Sheet1!$A:$B,2,0)</f>
        <v>RCS DEVICE</v>
      </c>
      <c r="D535" s="90" t="s">
        <v>209</v>
      </c>
    </row>
    <row r="536" spans="2:4" s="60" customFormat="1" ht="14.5">
      <c r="B536" s="17" t="s">
        <v>86</v>
      </c>
      <c r="C536" s="33" t="str">
        <f>VLOOKUP(B536,[2]Sheet1!$A:$B,2,0)</f>
        <v>RCS DEVICE</v>
      </c>
      <c r="D536" s="90" t="s">
        <v>209</v>
      </c>
    </row>
    <row r="537" spans="2:4" s="60" customFormat="1" ht="14.5">
      <c r="B537" s="17" t="s">
        <v>86</v>
      </c>
      <c r="C537" s="33" t="str">
        <f>VLOOKUP(B537,[2]Sheet1!$A:$B,2,0)</f>
        <v>RCS DEVICE</v>
      </c>
      <c r="D537" s="90" t="s">
        <v>209</v>
      </c>
    </row>
    <row r="538" spans="2:4" s="60" customFormat="1" ht="14.5">
      <c r="B538" s="17" t="s">
        <v>86</v>
      </c>
      <c r="C538" s="33" t="str">
        <f>VLOOKUP(B538,[2]Sheet1!$A:$B,2,0)</f>
        <v>RCS DEVICE</v>
      </c>
      <c r="D538" s="90" t="s">
        <v>209</v>
      </c>
    </row>
    <row r="539" spans="2:4" s="60" customFormat="1" ht="14.5">
      <c r="B539" s="17" t="s">
        <v>86</v>
      </c>
      <c r="C539" s="33" t="str">
        <f>VLOOKUP(B539,[2]Sheet1!$A:$B,2,0)</f>
        <v>RCS DEVICE</v>
      </c>
      <c r="D539" s="90" t="s">
        <v>209</v>
      </c>
    </row>
    <row r="540" spans="2:4" s="60" customFormat="1" ht="14.5">
      <c r="B540" s="17" t="s">
        <v>86</v>
      </c>
      <c r="C540" s="33" t="str">
        <f>VLOOKUP(B540,[2]Sheet1!$A:$B,2,0)</f>
        <v>RCS DEVICE</v>
      </c>
      <c r="D540" s="90" t="s">
        <v>209</v>
      </c>
    </row>
    <row r="541" spans="2:4" s="60" customFormat="1" ht="14.5">
      <c r="B541" s="17" t="s">
        <v>86</v>
      </c>
      <c r="C541" s="33" t="str">
        <f>VLOOKUP(B541,[2]Sheet1!$A:$B,2,0)</f>
        <v>RCS DEVICE</v>
      </c>
      <c r="D541" s="90" t="s">
        <v>209</v>
      </c>
    </row>
    <row r="542" spans="2:4" s="60" customFormat="1" ht="14.5">
      <c r="B542" s="17" t="s">
        <v>86</v>
      </c>
      <c r="C542" s="33" t="str">
        <f>VLOOKUP(B542,[2]Sheet1!$A:$B,2,0)</f>
        <v>RCS DEVICE</v>
      </c>
      <c r="D542" s="90" t="s">
        <v>209</v>
      </c>
    </row>
    <row r="543" spans="2:4" s="60" customFormat="1" ht="14.5">
      <c r="B543" s="17" t="s">
        <v>86</v>
      </c>
      <c r="C543" s="33" t="str">
        <f>VLOOKUP(B543,[2]Sheet1!$A:$B,2,0)</f>
        <v>RCS DEVICE</v>
      </c>
      <c r="D543" s="90" t="s">
        <v>209</v>
      </c>
    </row>
    <row r="544" spans="2:4" s="60" customFormat="1" ht="14.5">
      <c r="B544" s="17" t="s">
        <v>86</v>
      </c>
      <c r="C544" s="33" t="str">
        <f>VLOOKUP(B544,[2]Sheet1!$A:$B,2,0)</f>
        <v>RCS DEVICE</v>
      </c>
      <c r="D544" s="90" t="s">
        <v>209</v>
      </c>
    </row>
    <row r="545" spans="2:4" s="60" customFormat="1" ht="14.5">
      <c r="B545" s="17" t="s">
        <v>86</v>
      </c>
      <c r="C545" s="33" t="str">
        <f>VLOOKUP(B545,[2]Sheet1!$A:$B,2,0)</f>
        <v>RCS DEVICE</v>
      </c>
      <c r="D545" s="90" t="s">
        <v>209</v>
      </c>
    </row>
    <row r="546" spans="2:4" s="60" customFormat="1" ht="14.5">
      <c r="B546" s="17" t="s">
        <v>86</v>
      </c>
      <c r="C546" s="33" t="str">
        <f>VLOOKUP(B546,[2]Sheet1!$A:$B,2,0)</f>
        <v>RCS DEVICE</v>
      </c>
      <c r="D546" s="90" t="s">
        <v>209</v>
      </c>
    </row>
    <row r="547" spans="2:4" s="60" customFormat="1" ht="14.5">
      <c r="B547" s="17" t="s">
        <v>86</v>
      </c>
      <c r="C547" s="33" t="str">
        <f>VLOOKUP(B547,[2]Sheet1!$A:$B,2,0)</f>
        <v>RCS DEVICE</v>
      </c>
      <c r="D547" s="90" t="s">
        <v>209</v>
      </c>
    </row>
    <row r="548" spans="2:4" s="60" customFormat="1" ht="14.5">
      <c r="B548" s="17" t="s">
        <v>86</v>
      </c>
      <c r="C548" s="33" t="str">
        <f>VLOOKUP(B548,[2]Sheet1!$A:$B,2,0)</f>
        <v>RCS DEVICE</v>
      </c>
      <c r="D548" s="90" t="s">
        <v>211</v>
      </c>
    </row>
    <row r="549" spans="2:4" s="60" customFormat="1" ht="14.5">
      <c r="B549" s="17" t="s">
        <v>86</v>
      </c>
      <c r="C549" s="33" t="str">
        <f>VLOOKUP(B549,[2]Sheet1!$A:$B,2,0)</f>
        <v>RCS DEVICE</v>
      </c>
      <c r="D549" s="90" t="s">
        <v>211</v>
      </c>
    </row>
    <row r="550" spans="2:4" s="60" customFormat="1" ht="14.5">
      <c r="B550" s="17" t="s">
        <v>86</v>
      </c>
      <c r="C550" s="33" t="str">
        <f>VLOOKUP(B550,[2]Sheet1!$A:$B,2,0)</f>
        <v>RCS DEVICE</v>
      </c>
      <c r="D550" s="90" t="s">
        <v>211</v>
      </c>
    </row>
    <row r="551" spans="2:4" s="60" customFormat="1" ht="14.5">
      <c r="B551" s="17" t="s">
        <v>86</v>
      </c>
      <c r="C551" s="33" t="str">
        <f>VLOOKUP(B551,[2]Sheet1!$A:$B,2,0)</f>
        <v>RCS DEVICE</v>
      </c>
      <c r="D551" s="90" t="s">
        <v>211</v>
      </c>
    </row>
    <row r="552" spans="2:4" s="60" customFormat="1" ht="14.5">
      <c r="B552" s="17" t="s">
        <v>86</v>
      </c>
      <c r="C552" s="33" t="str">
        <f>VLOOKUP(B552,[2]Sheet1!$A:$B,2,0)</f>
        <v>RCS DEVICE</v>
      </c>
      <c r="D552" s="90" t="s">
        <v>211</v>
      </c>
    </row>
    <row r="553" spans="2:4" s="60" customFormat="1" ht="14.5">
      <c r="B553" s="17" t="s">
        <v>86</v>
      </c>
      <c r="C553" s="33" t="str">
        <f>VLOOKUP(B553,[2]Sheet1!$A:$B,2,0)</f>
        <v>RCS DEVICE</v>
      </c>
      <c r="D553" s="90" t="s">
        <v>211</v>
      </c>
    </row>
    <row r="554" spans="2:4" s="60" customFormat="1" ht="14.5">
      <c r="B554" s="17" t="s">
        <v>86</v>
      </c>
      <c r="C554" s="33" t="str">
        <f>VLOOKUP(B554,[2]Sheet1!$A:$B,2,0)</f>
        <v>RCS DEVICE</v>
      </c>
      <c r="D554" s="90" t="s">
        <v>211</v>
      </c>
    </row>
    <row r="555" spans="2:4" s="60" customFormat="1" ht="14.5">
      <c r="B555" s="17" t="s">
        <v>86</v>
      </c>
      <c r="C555" s="33" t="str">
        <f>VLOOKUP(B555,[2]Sheet1!$A:$B,2,0)</f>
        <v>RCS DEVICE</v>
      </c>
      <c r="D555" s="90" t="s">
        <v>211</v>
      </c>
    </row>
    <row r="556" spans="2:4" s="60" customFormat="1" ht="14.5">
      <c r="B556" s="17" t="s">
        <v>86</v>
      </c>
      <c r="C556" s="33" t="str">
        <f>VLOOKUP(B556,[2]Sheet1!$A:$B,2,0)</f>
        <v>RCS DEVICE</v>
      </c>
      <c r="D556" s="90" t="s">
        <v>211</v>
      </c>
    </row>
    <row r="557" spans="2:4" s="60" customFormat="1" ht="14.5">
      <c r="B557" s="17" t="s">
        <v>86</v>
      </c>
      <c r="C557" s="33" t="str">
        <f>VLOOKUP(B557,[2]Sheet1!$A:$B,2,0)</f>
        <v>RCS DEVICE</v>
      </c>
      <c r="D557" s="90" t="s">
        <v>211</v>
      </c>
    </row>
    <row r="558" spans="2:4" s="60" customFormat="1" ht="14.5">
      <c r="B558" s="17" t="s">
        <v>86</v>
      </c>
      <c r="C558" s="33" t="str">
        <f>VLOOKUP(B558,[2]Sheet1!$A:$B,2,0)</f>
        <v>RCS DEVICE</v>
      </c>
      <c r="D558" s="90" t="s">
        <v>211</v>
      </c>
    </row>
    <row r="559" spans="2:4" s="60" customFormat="1" ht="14.5">
      <c r="B559" s="17" t="s">
        <v>86</v>
      </c>
      <c r="C559" s="33" t="str">
        <f>VLOOKUP(B559,[2]Sheet1!$A:$B,2,0)</f>
        <v>RCS DEVICE</v>
      </c>
      <c r="D559" s="90" t="s">
        <v>211</v>
      </c>
    </row>
    <row r="560" spans="2:4" s="60" customFormat="1" ht="14.5">
      <c r="B560" s="17" t="s">
        <v>86</v>
      </c>
      <c r="C560" s="33" t="str">
        <f>VLOOKUP(B560,[2]Sheet1!$A:$B,2,0)</f>
        <v>RCS DEVICE</v>
      </c>
      <c r="D560" s="90" t="s">
        <v>211</v>
      </c>
    </row>
    <row r="561" spans="2:4" s="60" customFormat="1" ht="14.5">
      <c r="B561" s="17" t="s">
        <v>86</v>
      </c>
      <c r="C561" s="33" t="str">
        <f>VLOOKUP(B561,[2]Sheet1!$A:$B,2,0)</f>
        <v>RCS DEVICE</v>
      </c>
      <c r="D561" s="90" t="s">
        <v>211</v>
      </c>
    </row>
    <row r="562" spans="2:4" s="60" customFormat="1" ht="14.5">
      <c r="B562" s="17" t="s">
        <v>86</v>
      </c>
      <c r="C562" s="33" t="str">
        <f>VLOOKUP(B562,[2]Sheet1!$A:$B,2,0)</f>
        <v>RCS DEVICE</v>
      </c>
      <c r="D562" s="90" t="s">
        <v>211</v>
      </c>
    </row>
    <row r="563" spans="2:4" s="60" customFormat="1" ht="14.5">
      <c r="B563" s="17" t="s">
        <v>86</v>
      </c>
      <c r="C563" s="33" t="str">
        <f>VLOOKUP(B563,[2]Sheet1!$A:$B,2,0)</f>
        <v>RCS DEVICE</v>
      </c>
      <c r="D563" s="90" t="s">
        <v>211</v>
      </c>
    </row>
    <row r="564" spans="2:4" s="60" customFormat="1" ht="14.5">
      <c r="B564" s="17" t="s">
        <v>86</v>
      </c>
      <c r="C564" s="33" t="str">
        <f>VLOOKUP(B564,[2]Sheet1!$A:$B,2,0)</f>
        <v>RCS DEVICE</v>
      </c>
      <c r="D564" s="90" t="s">
        <v>211</v>
      </c>
    </row>
    <row r="565" spans="2:4" s="60" customFormat="1" ht="14.5">
      <c r="B565" s="17" t="s">
        <v>86</v>
      </c>
      <c r="C565" s="33" t="str">
        <f>VLOOKUP(B565,[2]Sheet1!$A:$B,2,0)</f>
        <v>RCS DEVICE</v>
      </c>
      <c r="D565" s="90" t="s">
        <v>211</v>
      </c>
    </row>
    <row r="566" spans="2:4" s="60" customFormat="1" ht="14.5">
      <c r="B566" s="17" t="s">
        <v>86</v>
      </c>
      <c r="C566" s="33" t="str">
        <f>VLOOKUP(B566,[2]Sheet1!$A:$B,2,0)</f>
        <v>RCS DEVICE</v>
      </c>
      <c r="D566" s="90" t="s">
        <v>211</v>
      </c>
    </row>
    <row r="567" spans="2:4" s="60" customFormat="1" ht="14.5">
      <c r="B567" s="17" t="s">
        <v>86</v>
      </c>
      <c r="C567" s="33" t="str">
        <f>VLOOKUP(B567,[2]Sheet1!$A:$B,2,0)</f>
        <v>RCS DEVICE</v>
      </c>
      <c r="D567" s="90" t="s">
        <v>211</v>
      </c>
    </row>
    <row r="568" spans="2:4" s="60" customFormat="1" ht="14.5">
      <c r="B568" s="17" t="s">
        <v>86</v>
      </c>
      <c r="C568" s="33" t="str">
        <f>VLOOKUP(B568,[2]Sheet1!$A:$B,2,0)</f>
        <v>RCS DEVICE</v>
      </c>
      <c r="D568" s="90" t="s">
        <v>211</v>
      </c>
    </row>
    <row r="569" spans="2:4" s="60" customFormat="1" ht="14.5">
      <c r="B569" s="17" t="s">
        <v>86</v>
      </c>
      <c r="C569" s="33" t="str">
        <f>VLOOKUP(B569,[2]Sheet1!$A:$B,2,0)</f>
        <v>RCS DEVICE</v>
      </c>
      <c r="D569" s="90" t="s">
        <v>211</v>
      </c>
    </row>
    <row r="570" spans="2:4" s="60" customFormat="1" ht="14.5">
      <c r="B570" s="17" t="s">
        <v>86</v>
      </c>
      <c r="C570" s="33" t="str">
        <f>VLOOKUP(B570,[2]Sheet1!$A:$B,2,0)</f>
        <v>RCS DEVICE</v>
      </c>
      <c r="D570" s="90" t="s">
        <v>211</v>
      </c>
    </row>
    <row r="571" spans="2:4" s="60" customFormat="1" ht="14.5">
      <c r="B571" s="17" t="s">
        <v>86</v>
      </c>
      <c r="C571" s="33" t="str">
        <f>VLOOKUP(B571,[2]Sheet1!$A:$B,2,0)</f>
        <v>RCS DEVICE</v>
      </c>
      <c r="D571" s="90" t="s">
        <v>213</v>
      </c>
    </row>
    <row r="572" spans="2:4" s="60" customFormat="1" ht="14.5">
      <c r="B572" s="17" t="s">
        <v>86</v>
      </c>
      <c r="C572" s="33" t="str">
        <f>VLOOKUP(B572,[2]Sheet1!$A:$B,2,0)</f>
        <v>RCS DEVICE</v>
      </c>
      <c r="D572" s="90" t="s">
        <v>213</v>
      </c>
    </row>
    <row r="573" spans="2:4" s="60" customFormat="1" ht="14.5">
      <c r="B573" s="17" t="s">
        <v>86</v>
      </c>
      <c r="C573" s="33" t="str">
        <f>VLOOKUP(B573,[2]Sheet1!$A:$B,2,0)</f>
        <v>RCS DEVICE</v>
      </c>
      <c r="D573" s="90" t="s">
        <v>216</v>
      </c>
    </row>
    <row r="574" spans="2:4" s="60" customFormat="1" ht="14.5">
      <c r="B574" s="17" t="s">
        <v>86</v>
      </c>
      <c r="C574" s="33" t="str">
        <f>VLOOKUP(B574,[2]Sheet1!$A:$B,2,0)</f>
        <v>RCS DEVICE</v>
      </c>
      <c r="D574" s="90" t="s">
        <v>216</v>
      </c>
    </row>
    <row r="575" spans="2:4" s="60" customFormat="1" ht="14.5">
      <c r="B575" s="17" t="s">
        <v>86</v>
      </c>
      <c r="C575" s="33" t="str">
        <f>VLOOKUP(B575,[2]Sheet1!$A:$B,2,0)</f>
        <v>RCS DEVICE</v>
      </c>
      <c r="D575" s="90" t="s">
        <v>216</v>
      </c>
    </row>
    <row r="576" spans="2:4" s="60" customFormat="1" ht="14.5">
      <c r="B576" s="17" t="s">
        <v>86</v>
      </c>
      <c r="C576" s="33" t="str">
        <f>VLOOKUP(B576,[2]Sheet1!$A:$B,2,0)</f>
        <v>RCS DEVICE</v>
      </c>
      <c r="D576" s="90" t="s">
        <v>216</v>
      </c>
    </row>
    <row r="577" spans="2:4" s="60" customFormat="1" ht="14.5">
      <c r="B577" s="17" t="s">
        <v>86</v>
      </c>
      <c r="C577" s="33" t="str">
        <f>VLOOKUP(B577,[2]Sheet1!$A:$B,2,0)</f>
        <v>RCS DEVICE</v>
      </c>
      <c r="D577" s="90" t="s">
        <v>216</v>
      </c>
    </row>
    <row r="578" spans="2:4" s="60" customFormat="1" ht="14.5">
      <c r="B578" s="17" t="s">
        <v>86</v>
      </c>
      <c r="C578" s="33" t="str">
        <f>VLOOKUP(B578,[2]Sheet1!$A:$B,2,0)</f>
        <v>RCS DEVICE</v>
      </c>
      <c r="D578" s="90" t="s">
        <v>216</v>
      </c>
    </row>
    <row r="579" spans="2:4" s="60" customFormat="1" ht="14.5">
      <c r="B579" s="17" t="s">
        <v>86</v>
      </c>
      <c r="C579" s="33" t="str">
        <f>VLOOKUP(B579,[2]Sheet1!$A:$B,2,0)</f>
        <v>RCS DEVICE</v>
      </c>
      <c r="D579" s="90" t="s">
        <v>216</v>
      </c>
    </row>
    <row r="580" spans="2:4" s="60" customFormat="1" ht="14.5">
      <c r="B580" s="17" t="s">
        <v>86</v>
      </c>
      <c r="C580" s="33" t="str">
        <f>VLOOKUP(B580,[2]Sheet1!$A:$B,2,0)</f>
        <v>RCS DEVICE</v>
      </c>
      <c r="D580" s="90" t="s">
        <v>216</v>
      </c>
    </row>
    <row r="581" spans="2:4" s="60" customFormat="1" ht="14.5">
      <c r="B581" s="17" t="s">
        <v>86</v>
      </c>
      <c r="C581" s="33" t="str">
        <f>VLOOKUP(B581,[2]Sheet1!$A:$B,2,0)</f>
        <v>RCS DEVICE</v>
      </c>
      <c r="D581" s="90" t="s">
        <v>216</v>
      </c>
    </row>
    <row r="582" spans="2:4" s="60" customFormat="1" ht="14.5">
      <c r="B582" s="17" t="s">
        <v>86</v>
      </c>
      <c r="C582" s="33" t="str">
        <f>VLOOKUP(B582,[2]Sheet1!$A:$B,2,0)</f>
        <v>RCS DEVICE</v>
      </c>
      <c r="D582" s="90" t="s">
        <v>216</v>
      </c>
    </row>
    <row r="583" spans="2:4" s="60" customFormat="1" ht="14.5">
      <c r="B583" s="17" t="s">
        <v>86</v>
      </c>
      <c r="C583" s="33" t="str">
        <f>VLOOKUP(B583,[2]Sheet1!$A:$B,2,0)</f>
        <v>RCS DEVICE</v>
      </c>
      <c r="D583" s="90" t="s">
        <v>216</v>
      </c>
    </row>
    <row r="584" spans="2:4" s="60" customFormat="1" ht="14.5">
      <c r="B584" s="17" t="s">
        <v>86</v>
      </c>
      <c r="C584" s="33" t="str">
        <f>VLOOKUP(B584,[2]Sheet1!$A:$B,2,0)</f>
        <v>RCS DEVICE</v>
      </c>
      <c r="D584" s="90" t="s">
        <v>216</v>
      </c>
    </row>
    <row r="585" spans="2:4" s="60" customFormat="1" ht="14.5">
      <c r="B585" s="17" t="s">
        <v>86</v>
      </c>
      <c r="C585" s="33" t="str">
        <f>VLOOKUP(B585,[2]Sheet1!$A:$B,2,0)</f>
        <v>RCS DEVICE</v>
      </c>
      <c r="D585" s="90" t="s">
        <v>216</v>
      </c>
    </row>
    <row r="586" spans="2:4" s="60" customFormat="1" ht="14.5">
      <c r="B586" s="17" t="s">
        <v>86</v>
      </c>
      <c r="C586" s="33" t="str">
        <f>VLOOKUP(B586,[2]Sheet1!$A:$B,2,0)</f>
        <v>RCS DEVICE</v>
      </c>
      <c r="D586" s="90" t="s">
        <v>216</v>
      </c>
    </row>
    <row r="587" spans="2:4" s="60" customFormat="1" ht="14.5">
      <c r="B587" s="17" t="s">
        <v>86</v>
      </c>
      <c r="C587" s="33" t="str">
        <f>VLOOKUP(B587,[2]Sheet1!$A:$B,2,0)</f>
        <v>RCS DEVICE</v>
      </c>
      <c r="D587" s="90" t="s">
        <v>216</v>
      </c>
    </row>
    <row r="588" spans="2:4" s="60" customFormat="1" ht="14.5">
      <c r="B588" s="17" t="s">
        <v>86</v>
      </c>
      <c r="C588" s="33" t="str">
        <f>VLOOKUP(B588,[2]Sheet1!$A:$B,2,0)</f>
        <v>RCS DEVICE</v>
      </c>
      <c r="D588" s="90" t="s">
        <v>216</v>
      </c>
    </row>
    <row r="589" spans="2:4" s="60" customFormat="1" ht="14.5">
      <c r="B589" s="17" t="s">
        <v>86</v>
      </c>
      <c r="C589" s="33" t="str">
        <f>VLOOKUP(B589,[2]Sheet1!$A:$B,2,0)</f>
        <v>RCS DEVICE</v>
      </c>
      <c r="D589" s="90" t="s">
        <v>216</v>
      </c>
    </row>
    <row r="590" spans="2:4" s="60" customFormat="1" ht="14.5">
      <c r="B590" s="17" t="s">
        <v>86</v>
      </c>
      <c r="C590" s="33" t="str">
        <f>VLOOKUP(B590,[2]Sheet1!$A:$B,2,0)</f>
        <v>RCS DEVICE</v>
      </c>
      <c r="D590" s="90" t="s">
        <v>216</v>
      </c>
    </row>
    <row r="591" spans="2:4" s="60" customFormat="1" ht="14.5">
      <c r="B591" s="17" t="s">
        <v>86</v>
      </c>
      <c r="C591" s="33" t="str">
        <f>VLOOKUP(B591,[2]Sheet1!$A:$B,2,0)</f>
        <v>RCS DEVICE</v>
      </c>
      <c r="D591" s="90" t="s">
        <v>216</v>
      </c>
    </row>
    <row r="592" spans="2:4" s="60" customFormat="1" ht="14.5">
      <c r="B592" s="17" t="s">
        <v>86</v>
      </c>
      <c r="C592" s="33" t="str">
        <f>VLOOKUP(B592,[2]Sheet1!$A:$B,2,0)</f>
        <v>RCS DEVICE</v>
      </c>
      <c r="D592" s="90" t="s">
        <v>216</v>
      </c>
    </row>
    <row r="593" spans="2:4" s="60" customFormat="1" ht="14.5">
      <c r="B593" s="17" t="s">
        <v>86</v>
      </c>
      <c r="C593" s="33" t="str">
        <f>VLOOKUP(B593,[2]Sheet1!$A:$B,2,0)</f>
        <v>RCS DEVICE</v>
      </c>
      <c r="D593" s="90" t="s">
        <v>216</v>
      </c>
    </row>
    <row r="594" spans="2:4" s="60" customFormat="1" ht="14.5">
      <c r="B594" s="17" t="s">
        <v>86</v>
      </c>
      <c r="C594" s="33" t="str">
        <f>VLOOKUP(B594,[2]Sheet1!$A:$B,2,0)</f>
        <v>RCS DEVICE</v>
      </c>
      <c r="D594" s="90" t="s">
        <v>217</v>
      </c>
    </row>
    <row r="595" spans="2:4" s="60" customFormat="1" ht="14.5">
      <c r="B595" s="17" t="s">
        <v>86</v>
      </c>
      <c r="C595" s="33" t="str">
        <f>VLOOKUP(B595,[2]Sheet1!$A:$B,2,0)</f>
        <v>RCS DEVICE</v>
      </c>
      <c r="D595" s="90" t="s">
        <v>217</v>
      </c>
    </row>
    <row r="596" spans="2:4" s="60" customFormat="1" ht="14.5">
      <c r="B596" s="17" t="s">
        <v>86</v>
      </c>
      <c r="C596" s="33" t="str">
        <f>VLOOKUP(B596,[2]Sheet1!$A:$B,2,0)</f>
        <v>RCS DEVICE</v>
      </c>
      <c r="D596" s="90" t="s">
        <v>217</v>
      </c>
    </row>
    <row r="597" spans="2:4" s="60" customFormat="1" ht="14.5">
      <c r="B597" s="17" t="s">
        <v>86</v>
      </c>
      <c r="C597" s="33" t="str">
        <f>VLOOKUP(B597,[2]Sheet1!$A:$B,2,0)</f>
        <v>RCS DEVICE</v>
      </c>
      <c r="D597" s="90" t="s">
        <v>217</v>
      </c>
    </row>
    <row r="598" spans="2:4" s="60" customFormat="1" ht="14.5">
      <c r="B598" s="17" t="s">
        <v>86</v>
      </c>
      <c r="C598" s="33" t="str">
        <f>VLOOKUP(B598,[2]Sheet1!$A:$B,2,0)</f>
        <v>RCS DEVICE</v>
      </c>
      <c r="D598" s="90" t="s">
        <v>217</v>
      </c>
    </row>
    <row r="599" spans="2:4" s="60" customFormat="1" ht="14.5">
      <c r="B599" s="17" t="s">
        <v>86</v>
      </c>
      <c r="C599" s="33" t="str">
        <f>VLOOKUP(B599,[2]Sheet1!$A:$B,2,0)</f>
        <v>RCS DEVICE</v>
      </c>
      <c r="D599" s="90" t="s">
        <v>217</v>
      </c>
    </row>
    <row r="600" spans="2:4" s="60" customFormat="1" ht="14.5">
      <c r="B600" s="17" t="s">
        <v>86</v>
      </c>
      <c r="C600" s="33" t="str">
        <f>VLOOKUP(B600,[2]Sheet1!$A:$B,2,0)</f>
        <v>RCS DEVICE</v>
      </c>
      <c r="D600" s="90" t="s">
        <v>217</v>
      </c>
    </row>
    <row r="601" spans="2:4" s="60" customFormat="1" ht="14.5">
      <c r="B601" s="17" t="s">
        <v>86</v>
      </c>
      <c r="C601" s="33" t="str">
        <f>VLOOKUP(B601,[2]Sheet1!$A:$B,2,0)</f>
        <v>RCS DEVICE</v>
      </c>
      <c r="D601" s="90" t="s">
        <v>217</v>
      </c>
    </row>
    <row r="602" spans="2:4" s="60" customFormat="1" ht="14.5">
      <c r="B602" s="17" t="s">
        <v>86</v>
      </c>
      <c r="C602" s="33" t="str">
        <f>VLOOKUP(B602,[2]Sheet1!$A:$B,2,0)</f>
        <v>RCS DEVICE</v>
      </c>
      <c r="D602" s="90" t="s">
        <v>217</v>
      </c>
    </row>
    <row r="603" spans="2:4" s="60" customFormat="1" ht="14.5">
      <c r="B603" s="17" t="s">
        <v>86</v>
      </c>
      <c r="C603" s="33" t="str">
        <f>VLOOKUP(B603,[2]Sheet1!$A:$B,2,0)</f>
        <v>RCS DEVICE</v>
      </c>
      <c r="D603" s="90" t="s">
        <v>217</v>
      </c>
    </row>
    <row r="604" spans="2:4" s="60" customFormat="1" ht="14.5">
      <c r="B604" s="17" t="s">
        <v>86</v>
      </c>
      <c r="C604" s="33" t="str">
        <f>VLOOKUP(B604,[2]Sheet1!$A:$B,2,0)</f>
        <v>RCS DEVICE</v>
      </c>
      <c r="D604" s="90" t="s">
        <v>217</v>
      </c>
    </row>
    <row r="605" spans="2:4" s="60" customFormat="1" ht="14.5">
      <c r="B605" s="17" t="s">
        <v>86</v>
      </c>
      <c r="C605" s="33" t="str">
        <f>VLOOKUP(B605,[2]Sheet1!$A:$B,2,0)</f>
        <v>RCS DEVICE</v>
      </c>
      <c r="D605" s="90" t="s">
        <v>217</v>
      </c>
    </row>
    <row r="606" spans="2:4" s="60" customFormat="1" ht="14.5">
      <c r="B606" s="17" t="s">
        <v>86</v>
      </c>
      <c r="C606" s="33" t="str">
        <f>VLOOKUP(B606,[2]Sheet1!$A:$B,2,0)</f>
        <v>RCS DEVICE</v>
      </c>
      <c r="D606" s="90" t="s">
        <v>217</v>
      </c>
    </row>
    <row r="607" spans="2:4" s="60" customFormat="1" ht="14.5">
      <c r="B607" s="17" t="s">
        <v>86</v>
      </c>
      <c r="C607" s="33" t="str">
        <f>VLOOKUP(B607,[2]Sheet1!$A:$B,2,0)</f>
        <v>RCS DEVICE</v>
      </c>
      <c r="D607" s="90" t="s">
        <v>217</v>
      </c>
    </row>
    <row r="608" spans="2:4" s="60" customFormat="1" ht="14.5">
      <c r="B608" s="17" t="s">
        <v>86</v>
      </c>
      <c r="C608" s="33" t="str">
        <f>VLOOKUP(B608,[2]Sheet1!$A:$B,2,0)</f>
        <v>RCS DEVICE</v>
      </c>
      <c r="D608" s="90" t="s">
        <v>217</v>
      </c>
    </row>
    <row r="609" spans="2:4" s="60" customFormat="1" ht="14.5">
      <c r="B609" s="17" t="s">
        <v>86</v>
      </c>
      <c r="C609" s="33" t="str">
        <f>VLOOKUP(B609,[2]Sheet1!$A:$B,2,0)</f>
        <v>RCS DEVICE</v>
      </c>
      <c r="D609" s="90" t="s">
        <v>217</v>
      </c>
    </row>
    <row r="610" spans="2:4" s="60" customFormat="1" ht="14.5">
      <c r="B610" s="17" t="s">
        <v>86</v>
      </c>
      <c r="C610" s="33" t="str">
        <f>VLOOKUP(B610,[2]Sheet1!$A:$B,2,0)</f>
        <v>RCS DEVICE</v>
      </c>
      <c r="D610" s="90" t="s">
        <v>217</v>
      </c>
    </row>
    <row r="611" spans="2:4" s="60" customFormat="1" ht="14.5">
      <c r="B611" s="17" t="s">
        <v>86</v>
      </c>
      <c r="C611" s="33" t="str">
        <f>VLOOKUP(B611,[2]Sheet1!$A:$B,2,0)</f>
        <v>RCS DEVICE</v>
      </c>
      <c r="D611" s="90" t="s">
        <v>217</v>
      </c>
    </row>
    <row r="612" spans="2:4" s="60" customFormat="1" ht="14.5">
      <c r="B612" s="17" t="s">
        <v>86</v>
      </c>
      <c r="C612" s="33" t="str">
        <f>VLOOKUP(B612,[2]Sheet1!$A:$B,2,0)</f>
        <v>RCS DEVICE</v>
      </c>
      <c r="D612" s="90" t="s">
        <v>217</v>
      </c>
    </row>
    <row r="613" spans="2:4" s="60" customFormat="1" ht="14.5">
      <c r="B613" s="17" t="s">
        <v>86</v>
      </c>
      <c r="C613" s="33" t="str">
        <f>VLOOKUP(B613,[2]Sheet1!$A:$B,2,0)</f>
        <v>RCS DEVICE</v>
      </c>
      <c r="D613" s="90" t="s">
        <v>217</v>
      </c>
    </row>
    <row r="614" spans="2:4" s="60" customFormat="1" ht="14.5">
      <c r="B614" s="17" t="s">
        <v>86</v>
      </c>
      <c r="C614" s="33" t="str">
        <f>VLOOKUP(B614,[2]Sheet1!$A:$B,2,0)</f>
        <v>RCS DEVICE</v>
      </c>
      <c r="D614" s="90" t="s">
        <v>217</v>
      </c>
    </row>
    <row r="615" spans="2:4" s="60" customFormat="1" ht="14.5">
      <c r="B615" s="17" t="s">
        <v>86</v>
      </c>
      <c r="C615" s="33" t="str">
        <f>VLOOKUP(B615,[2]Sheet1!$A:$B,2,0)</f>
        <v>RCS DEVICE</v>
      </c>
      <c r="D615" s="90" t="s">
        <v>217</v>
      </c>
    </row>
    <row r="616" spans="2:4" s="60" customFormat="1" ht="14.5">
      <c r="B616" s="17" t="s">
        <v>86</v>
      </c>
      <c r="C616" s="33" t="str">
        <f>VLOOKUP(B616,[2]Sheet1!$A:$B,2,0)</f>
        <v>RCS DEVICE</v>
      </c>
      <c r="D616" s="90" t="s">
        <v>217</v>
      </c>
    </row>
    <row r="617" spans="2:4" s="60" customFormat="1" ht="14.5">
      <c r="B617" s="17" t="s">
        <v>86</v>
      </c>
      <c r="C617" s="33" t="str">
        <f>VLOOKUP(B617,[2]Sheet1!$A:$B,2,0)</f>
        <v>RCS DEVICE</v>
      </c>
      <c r="D617" s="90" t="s">
        <v>219</v>
      </c>
    </row>
    <row r="618" spans="2:4" s="60" customFormat="1" ht="14.5">
      <c r="B618" s="17" t="s">
        <v>86</v>
      </c>
      <c r="C618" s="33" t="str">
        <f>VLOOKUP(B618,[2]Sheet1!$A:$B,2,0)</f>
        <v>RCS DEVICE</v>
      </c>
      <c r="D618" s="90" t="s">
        <v>219</v>
      </c>
    </row>
    <row r="619" spans="2:4" s="60" customFormat="1" ht="14.5">
      <c r="B619" s="17" t="s">
        <v>86</v>
      </c>
      <c r="C619" s="33" t="str">
        <f>VLOOKUP(B619,[2]Sheet1!$A:$B,2,0)</f>
        <v>RCS DEVICE</v>
      </c>
      <c r="D619" s="90" t="s">
        <v>219</v>
      </c>
    </row>
    <row r="620" spans="2:4" s="60" customFormat="1" ht="14.5">
      <c r="B620" s="17" t="s">
        <v>86</v>
      </c>
      <c r="C620" s="33" t="str">
        <f>VLOOKUP(B620,[2]Sheet1!$A:$B,2,0)</f>
        <v>RCS DEVICE</v>
      </c>
      <c r="D620" s="90" t="s">
        <v>219</v>
      </c>
    </row>
    <row r="621" spans="2:4" s="60" customFormat="1" ht="14.5">
      <c r="B621" s="17" t="s">
        <v>86</v>
      </c>
      <c r="C621" s="33" t="str">
        <f>VLOOKUP(B621,[2]Sheet1!$A:$B,2,0)</f>
        <v>RCS DEVICE</v>
      </c>
      <c r="D621" s="90" t="s">
        <v>219</v>
      </c>
    </row>
    <row r="622" spans="2:4" s="60" customFormat="1" ht="14.5">
      <c r="B622" s="17" t="s">
        <v>86</v>
      </c>
      <c r="C622" s="33" t="str">
        <f>VLOOKUP(B622,[2]Sheet1!$A:$B,2,0)</f>
        <v>RCS DEVICE</v>
      </c>
      <c r="D622" s="90" t="s">
        <v>219</v>
      </c>
    </row>
    <row r="623" spans="2:4" s="60" customFormat="1" ht="14.5">
      <c r="B623" s="17" t="s">
        <v>86</v>
      </c>
      <c r="C623" s="33" t="str">
        <f>VLOOKUP(B623,[2]Sheet1!$A:$B,2,0)</f>
        <v>RCS DEVICE</v>
      </c>
      <c r="D623" s="90" t="s">
        <v>219</v>
      </c>
    </row>
    <row r="624" spans="2:4" s="60" customFormat="1" ht="14.5">
      <c r="B624" s="17" t="s">
        <v>86</v>
      </c>
      <c r="C624" s="33" t="str">
        <f>VLOOKUP(B624,[2]Sheet1!$A:$B,2,0)</f>
        <v>RCS DEVICE</v>
      </c>
      <c r="D624" s="90" t="s">
        <v>219</v>
      </c>
    </row>
    <row r="625" spans="2:4" s="60" customFormat="1" ht="14.5">
      <c r="B625" s="17" t="s">
        <v>86</v>
      </c>
      <c r="C625" s="33" t="str">
        <f>VLOOKUP(B625,[2]Sheet1!$A:$B,2,0)</f>
        <v>RCS DEVICE</v>
      </c>
      <c r="D625" s="90" t="s">
        <v>219</v>
      </c>
    </row>
    <row r="626" spans="2:4" s="60" customFormat="1" ht="14.5">
      <c r="B626" s="17" t="s">
        <v>86</v>
      </c>
      <c r="C626" s="33" t="str">
        <f>VLOOKUP(B626,[2]Sheet1!$A:$B,2,0)</f>
        <v>RCS DEVICE</v>
      </c>
      <c r="D626" s="90" t="s">
        <v>219</v>
      </c>
    </row>
    <row r="627" spans="2:4" s="60" customFormat="1" ht="14.5">
      <c r="B627" s="25" t="s">
        <v>79</v>
      </c>
      <c r="C627" s="33" t="str">
        <f>VLOOKUP(B627,[2]Sheet1!$A:$B,2,0)</f>
        <v>RCS POD</v>
      </c>
      <c r="D627" s="90" t="s">
        <v>152</v>
      </c>
    </row>
    <row r="628" spans="2:4" s="60" customFormat="1" ht="14.5">
      <c r="B628" s="25" t="s">
        <v>79</v>
      </c>
      <c r="C628" s="33" t="str">
        <f>VLOOKUP(B628,[2]Sheet1!$A:$B,2,0)</f>
        <v>RCS POD</v>
      </c>
      <c r="D628" s="90" t="s">
        <v>152</v>
      </c>
    </row>
    <row r="629" spans="2:4" s="60" customFormat="1" ht="14.5">
      <c r="B629" s="25" t="s">
        <v>79</v>
      </c>
      <c r="C629" s="33" t="str">
        <f>VLOOKUP(B629,[2]Sheet1!$A:$B,2,0)</f>
        <v>RCS POD</v>
      </c>
      <c r="D629" s="90" t="s">
        <v>152</v>
      </c>
    </row>
    <row r="630" spans="2:4" s="60" customFormat="1" ht="14.5">
      <c r="B630" s="25" t="s">
        <v>79</v>
      </c>
      <c r="C630" s="33" t="str">
        <f>VLOOKUP(B630,[2]Sheet1!$A:$B,2,0)</f>
        <v>RCS POD</v>
      </c>
      <c r="D630" s="90" t="s">
        <v>152</v>
      </c>
    </row>
    <row r="631" spans="2:4" s="60" customFormat="1" ht="14.5">
      <c r="B631" s="25" t="s">
        <v>79</v>
      </c>
      <c r="C631" s="33" t="str">
        <f>VLOOKUP(B631,[2]Sheet1!$A:$B,2,0)</f>
        <v>RCS POD</v>
      </c>
      <c r="D631" s="90" t="s">
        <v>152</v>
      </c>
    </row>
    <row r="632" spans="2:4" s="60" customFormat="1" ht="14.5">
      <c r="B632" s="25" t="s">
        <v>79</v>
      </c>
      <c r="C632" s="33" t="str">
        <f>VLOOKUP(B632,[2]Sheet1!$A:$B,2,0)</f>
        <v>RCS POD</v>
      </c>
      <c r="D632" s="90" t="s">
        <v>152</v>
      </c>
    </row>
    <row r="633" spans="2:4" s="60" customFormat="1" ht="14.5">
      <c r="B633" s="25" t="s">
        <v>79</v>
      </c>
      <c r="C633" s="33" t="str">
        <f>VLOOKUP(B633,[2]Sheet1!$A:$B,2,0)</f>
        <v>RCS POD</v>
      </c>
      <c r="D633" s="90" t="s">
        <v>152</v>
      </c>
    </row>
    <row r="634" spans="2:4" s="60" customFormat="1" ht="14.5">
      <c r="B634" s="25" t="s">
        <v>79</v>
      </c>
      <c r="C634" s="33" t="str">
        <f>VLOOKUP(B634,[2]Sheet1!$A:$B,2,0)</f>
        <v>RCS POD</v>
      </c>
      <c r="D634" s="90" t="s">
        <v>152</v>
      </c>
    </row>
    <row r="635" spans="2:4" s="60" customFormat="1" ht="14.5">
      <c r="B635" s="25" t="s">
        <v>79</v>
      </c>
      <c r="C635" s="33" t="str">
        <f>VLOOKUP(B635,[2]Sheet1!$A:$B,2,0)</f>
        <v>RCS POD</v>
      </c>
      <c r="D635" s="90" t="s">
        <v>152</v>
      </c>
    </row>
    <row r="636" spans="2:4" s="60" customFormat="1" ht="14.5">
      <c r="B636" s="25" t="s">
        <v>79</v>
      </c>
      <c r="C636" s="33" t="str">
        <f>VLOOKUP(B636,[2]Sheet1!$A:$B,2,0)</f>
        <v>RCS POD</v>
      </c>
      <c r="D636" s="90" t="s">
        <v>152</v>
      </c>
    </row>
    <row r="637" spans="2:4" s="60" customFormat="1" ht="14.5">
      <c r="B637" s="25" t="s">
        <v>79</v>
      </c>
      <c r="C637" s="33" t="str">
        <f>VLOOKUP(B637,[2]Sheet1!$A:$B,2,0)</f>
        <v>RCS POD</v>
      </c>
      <c r="D637" s="90" t="s">
        <v>152</v>
      </c>
    </row>
    <row r="638" spans="2:4" s="60" customFormat="1" ht="14.5">
      <c r="B638" s="25" t="s">
        <v>79</v>
      </c>
      <c r="C638" s="33" t="str">
        <f>VLOOKUP(B638,[2]Sheet1!$A:$B,2,0)</f>
        <v>RCS POD</v>
      </c>
      <c r="D638" s="90" t="s">
        <v>152</v>
      </c>
    </row>
    <row r="639" spans="2:4" s="60" customFormat="1" ht="14.5">
      <c r="B639" s="25" t="s">
        <v>79</v>
      </c>
      <c r="C639" s="33" t="str">
        <f>VLOOKUP(B639,[2]Sheet1!$A:$B,2,0)</f>
        <v>RCS POD</v>
      </c>
      <c r="D639" s="90" t="s">
        <v>152</v>
      </c>
    </row>
    <row r="640" spans="2:4" s="60" customFormat="1" ht="14.5">
      <c r="B640" s="25" t="s">
        <v>93</v>
      </c>
      <c r="C640" s="33" t="s">
        <v>22</v>
      </c>
      <c r="D640" s="90" t="s">
        <v>224</v>
      </c>
    </row>
    <row r="641" spans="2:4" s="60" customFormat="1" ht="14.5">
      <c r="B641" s="25" t="s">
        <v>93</v>
      </c>
      <c r="C641" s="33" t="s">
        <v>22</v>
      </c>
      <c r="D641" s="90" t="s">
        <v>224</v>
      </c>
    </row>
    <row r="642" spans="2:4" s="60" customFormat="1" ht="14.5">
      <c r="B642" s="25" t="s">
        <v>93</v>
      </c>
      <c r="C642" s="33" t="s">
        <v>22</v>
      </c>
      <c r="D642" s="90" t="s">
        <v>224</v>
      </c>
    </row>
    <row r="643" spans="2:4" s="60" customFormat="1" ht="14.5">
      <c r="B643" s="25" t="s">
        <v>93</v>
      </c>
      <c r="C643" s="33" t="s">
        <v>22</v>
      </c>
      <c r="D643" s="90" t="s">
        <v>224</v>
      </c>
    </row>
    <row r="644" spans="2:4" s="60" customFormat="1" ht="14.5">
      <c r="B644" s="25" t="s">
        <v>93</v>
      </c>
      <c r="C644" s="33" t="s">
        <v>22</v>
      </c>
      <c r="D644" s="90" t="s">
        <v>224</v>
      </c>
    </row>
    <row r="645" spans="2:4" s="60" customFormat="1" ht="14.5">
      <c r="B645" s="25" t="s">
        <v>93</v>
      </c>
      <c r="C645" s="33" t="s">
        <v>22</v>
      </c>
      <c r="D645" s="90" t="s">
        <v>224</v>
      </c>
    </row>
    <row r="646" spans="2:4" s="60" customFormat="1" ht="14.5">
      <c r="B646" s="25" t="s">
        <v>93</v>
      </c>
      <c r="C646" s="33" t="s">
        <v>22</v>
      </c>
      <c r="D646" s="90" t="s">
        <v>224</v>
      </c>
    </row>
    <row r="647" spans="2:4" s="60" customFormat="1" ht="14.5">
      <c r="B647" s="25" t="s">
        <v>93</v>
      </c>
      <c r="C647" s="33" t="s">
        <v>22</v>
      </c>
      <c r="D647" s="90" t="s">
        <v>224</v>
      </c>
    </row>
    <row r="648" spans="2:4" s="60" customFormat="1" ht="14.5">
      <c r="B648" s="25" t="s">
        <v>93</v>
      </c>
      <c r="C648" s="33" t="s">
        <v>22</v>
      </c>
      <c r="D648" s="90" t="s">
        <v>224</v>
      </c>
    </row>
    <row r="649" spans="2:4" s="60" customFormat="1" ht="14.5">
      <c r="B649" s="25" t="s">
        <v>93</v>
      </c>
      <c r="C649" s="33" t="s">
        <v>22</v>
      </c>
      <c r="D649" s="90" t="s">
        <v>224</v>
      </c>
    </row>
    <row r="650" spans="2:4" s="60" customFormat="1" ht="14.5">
      <c r="B650" s="25" t="s">
        <v>93</v>
      </c>
      <c r="C650" s="33" t="s">
        <v>22</v>
      </c>
      <c r="D650" s="90" t="s">
        <v>224</v>
      </c>
    </row>
    <row r="651" spans="2:4" s="60" customFormat="1" ht="14.5">
      <c r="B651" s="25" t="s">
        <v>93</v>
      </c>
      <c r="C651" s="33" t="s">
        <v>22</v>
      </c>
      <c r="D651" s="90" t="s">
        <v>224</v>
      </c>
    </row>
    <row r="652" spans="2:4" s="60" customFormat="1" ht="14.5">
      <c r="B652" s="25" t="s">
        <v>93</v>
      </c>
      <c r="C652" s="33" t="s">
        <v>22</v>
      </c>
      <c r="D652" s="90" t="s">
        <v>224</v>
      </c>
    </row>
    <row r="653" spans="2:4" s="60" customFormat="1" ht="14.5">
      <c r="B653" s="25" t="s">
        <v>93</v>
      </c>
      <c r="C653" s="33" t="s">
        <v>22</v>
      </c>
      <c r="D653" s="90" t="s">
        <v>224</v>
      </c>
    </row>
    <row r="654" spans="2:4" s="60" customFormat="1" ht="14.5">
      <c r="B654" s="25" t="s">
        <v>93</v>
      </c>
      <c r="C654" s="33" t="s">
        <v>22</v>
      </c>
      <c r="D654" s="90" t="s">
        <v>227</v>
      </c>
    </row>
    <row r="655" spans="2:4" s="60" customFormat="1" ht="14.5">
      <c r="B655" s="25" t="s">
        <v>93</v>
      </c>
      <c r="C655" s="33" t="s">
        <v>22</v>
      </c>
      <c r="D655" s="90" t="s">
        <v>227</v>
      </c>
    </row>
    <row r="656" spans="2:4" s="60" customFormat="1" ht="14.5">
      <c r="B656" s="25" t="s">
        <v>93</v>
      </c>
      <c r="C656" s="33" t="s">
        <v>22</v>
      </c>
      <c r="D656" s="90" t="s">
        <v>227</v>
      </c>
    </row>
    <row r="657" spans="2:4" s="60" customFormat="1" ht="14.5">
      <c r="B657" s="25" t="s">
        <v>93</v>
      </c>
      <c r="C657" s="33" t="s">
        <v>22</v>
      </c>
      <c r="D657" s="90" t="s">
        <v>227</v>
      </c>
    </row>
    <row r="658" spans="2:4" s="60" customFormat="1" ht="14.5">
      <c r="B658" s="25" t="s">
        <v>93</v>
      </c>
      <c r="C658" s="33" t="s">
        <v>22</v>
      </c>
      <c r="D658" s="90" t="s">
        <v>227</v>
      </c>
    </row>
    <row r="659" spans="2:4" s="60" customFormat="1" ht="14.5">
      <c r="B659" s="25" t="s">
        <v>93</v>
      </c>
      <c r="C659" s="33" t="s">
        <v>22</v>
      </c>
      <c r="D659" s="90" t="s">
        <v>227</v>
      </c>
    </row>
    <row r="660" spans="2:4" s="60" customFormat="1" ht="14.5">
      <c r="B660" s="25" t="s">
        <v>93</v>
      </c>
      <c r="C660" s="33" t="s">
        <v>22</v>
      </c>
      <c r="D660" s="90" t="s">
        <v>227</v>
      </c>
    </row>
    <row r="661" spans="2:4" s="60" customFormat="1" ht="14.5">
      <c r="B661" s="25" t="s">
        <v>93</v>
      </c>
      <c r="C661" s="33" t="s">
        <v>22</v>
      </c>
      <c r="D661" s="90" t="s">
        <v>227</v>
      </c>
    </row>
    <row r="662" spans="2:4" s="60" customFormat="1" ht="14.5">
      <c r="B662" s="25" t="s">
        <v>93</v>
      </c>
      <c r="C662" s="33" t="s">
        <v>22</v>
      </c>
      <c r="D662" s="90" t="s">
        <v>227</v>
      </c>
    </row>
    <row r="663" spans="2:4" s="60" customFormat="1" ht="14.5">
      <c r="B663" s="25" t="s">
        <v>93</v>
      </c>
      <c r="C663" s="33" t="s">
        <v>22</v>
      </c>
      <c r="D663" s="90" t="s">
        <v>227</v>
      </c>
    </row>
    <row r="664" spans="2:4" s="60" customFormat="1" ht="14.5">
      <c r="B664" s="25" t="s">
        <v>93</v>
      </c>
      <c r="C664" s="33" t="s">
        <v>22</v>
      </c>
      <c r="D664" s="90" t="s">
        <v>227</v>
      </c>
    </row>
    <row r="665" spans="2:4" s="60" customFormat="1" ht="14.5">
      <c r="B665" s="25" t="s">
        <v>93</v>
      </c>
      <c r="C665" s="33" t="s">
        <v>22</v>
      </c>
      <c r="D665" s="90" t="s">
        <v>227</v>
      </c>
    </row>
    <row r="666" spans="2:4" s="60" customFormat="1" ht="14.5">
      <c r="B666" s="25" t="s">
        <v>93</v>
      </c>
      <c r="C666" s="33" t="s">
        <v>22</v>
      </c>
      <c r="D666" s="90" t="s">
        <v>229</v>
      </c>
    </row>
    <row r="667" spans="2:4" s="60" customFormat="1" ht="14.5">
      <c r="B667" s="25" t="s">
        <v>93</v>
      </c>
      <c r="C667" s="33" t="s">
        <v>22</v>
      </c>
      <c r="D667" s="90" t="s">
        <v>229</v>
      </c>
    </row>
    <row r="668" spans="2:4" s="60" customFormat="1" ht="14.5">
      <c r="B668" s="25" t="s">
        <v>93</v>
      </c>
      <c r="C668" s="33" t="s">
        <v>22</v>
      </c>
      <c r="D668" s="90" t="s">
        <v>229</v>
      </c>
    </row>
    <row r="669" spans="2:4" s="60" customFormat="1" ht="14.5">
      <c r="B669" s="25" t="s">
        <v>93</v>
      </c>
      <c r="C669" s="33" t="s">
        <v>22</v>
      </c>
      <c r="D669" s="90" t="s">
        <v>229</v>
      </c>
    </row>
    <row r="670" spans="2:4" s="60" customFormat="1" ht="14.5">
      <c r="B670" s="25" t="s">
        <v>93</v>
      </c>
      <c r="C670" s="33" t="s">
        <v>22</v>
      </c>
      <c r="D670" s="90" t="s">
        <v>229</v>
      </c>
    </row>
    <row r="671" spans="2:4" s="60" customFormat="1" ht="14.5">
      <c r="B671" s="25" t="s">
        <v>93</v>
      </c>
      <c r="C671" s="33" t="s">
        <v>22</v>
      </c>
      <c r="D671" s="90" t="s">
        <v>229</v>
      </c>
    </row>
    <row r="672" spans="2:4" s="60" customFormat="1" ht="14.5">
      <c r="B672" s="25" t="s">
        <v>93</v>
      </c>
      <c r="C672" s="33" t="s">
        <v>22</v>
      </c>
      <c r="D672" s="90" t="s">
        <v>229</v>
      </c>
    </row>
    <row r="673" spans="2:4" s="60" customFormat="1" ht="14.5">
      <c r="B673" s="25" t="s">
        <v>93</v>
      </c>
      <c r="C673" s="33" t="s">
        <v>22</v>
      </c>
      <c r="D673" s="90" t="s">
        <v>229</v>
      </c>
    </row>
    <row r="674" spans="2:4" s="60" customFormat="1" ht="14.5">
      <c r="B674" s="25" t="s">
        <v>93</v>
      </c>
      <c r="C674" s="33" t="s">
        <v>22</v>
      </c>
      <c r="D674" s="90" t="s">
        <v>229</v>
      </c>
    </row>
    <row r="675" spans="2:4" s="60" customFormat="1" ht="14.5">
      <c r="B675" s="25" t="s">
        <v>93</v>
      </c>
      <c r="C675" s="33" t="s">
        <v>22</v>
      </c>
      <c r="D675" s="90" t="s">
        <v>229</v>
      </c>
    </row>
    <row r="676" spans="2:4" s="60" customFormat="1" ht="14.5">
      <c r="B676" s="25" t="s">
        <v>93</v>
      </c>
      <c r="C676" s="33" t="s">
        <v>22</v>
      </c>
      <c r="D676" s="90" t="s">
        <v>229</v>
      </c>
    </row>
    <row r="677" spans="2:4" s="60" customFormat="1" ht="14.5">
      <c r="B677" s="25" t="s">
        <v>93</v>
      </c>
      <c r="C677" s="33" t="s">
        <v>22</v>
      </c>
      <c r="D677" s="90" t="s">
        <v>229</v>
      </c>
    </row>
    <row r="678" spans="2:4" s="60" customFormat="1" ht="14.5">
      <c r="B678" s="25" t="s">
        <v>93</v>
      </c>
      <c r="C678" s="33" t="s">
        <v>22</v>
      </c>
      <c r="D678" s="90" t="s">
        <v>231</v>
      </c>
    </row>
    <row r="679" spans="2:4" s="60" customFormat="1" ht="14.5">
      <c r="B679" s="25" t="s">
        <v>93</v>
      </c>
      <c r="C679" s="33" t="s">
        <v>22</v>
      </c>
      <c r="D679" s="90" t="s">
        <v>231</v>
      </c>
    </row>
    <row r="680" spans="2:4" s="60" customFormat="1" ht="14.5">
      <c r="B680" s="25" t="s">
        <v>93</v>
      </c>
      <c r="C680" s="33" t="s">
        <v>22</v>
      </c>
      <c r="D680" s="90" t="s">
        <v>231</v>
      </c>
    </row>
    <row r="681" spans="2:4" s="60" customFormat="1" ht="14.5">
      <c r="B681" s="25" t="s">
        <v>93</v>
      </c>
      <c r="C681" s="33" t="s">
        <v>22</v>
      </c>
      <c r="D681" s="90" t="s">
        <v>231</v>
      </c>
    </row>
    <row r="682" spans="2:4" s="60" customFormat="1" ht="14.5">
      <c r="B682" s="25" t="s">
        <v>93</v>
      </c>
      <c r="C682" s="33" t="s">
        <v>22</v>
      </c>
      <c r="D682" s="90" t="s">
        <v>231</v>
      </c>
    </row>
    <row r="683" spans="2:4" s="60" customFormat="1" ht="14.5">
      <c r="B683" s="25" t="s">
        <v>93</v>
      </c>
      <c r="C683" s="33" t="s">
        <v>22</v>
      </c>
      <c r="D683" s="90" t="s">
        <v>231</v>
      </c>
    </row>
    <row r="684" spans="2:4" s="60" customFormat="1" ht="14.5">
      <c r="B684" s="25" t="s">
        <v>93</v>
      </c>
      <c r="C684" s="33" t="s">
        <v>22</v>
      </c>
      <c r="D684" s="90" t="s">
        <v>231</v>
      </c>
    </row>
    <row r="685" spans="2:4" s="60" customFormat="1" ht="14.5">
      <c r="B685" s="25" t="s">
        <v>93</v>
      </c>
      <c r="C685" s="33" t="s">
        <v>22</v>
      </c>
      <c r="D685" s="90" t="s">
        <v>231</v>
      </c>
    </row>
    <row r="686" spans="2:4" s="60" customFormat="1" ht="14.5">
      <c r="B686" s="25" t="s">
        <v>93</v>
      </c>
      <c r="C686" s="33" t="s">
        <v>22</v>
      </c>
      <c r="D686" s="90" t="s">
        <v>231</v>
      </c>
    </row>
    <row r="687" spans="2:4" s="60" customFormat="1" ht="14.5">
      <c r="B687" s="25" t="s">
        <v>93</v>
      </c>
      <c r="C687" s="33" t="s">
        <v>22</v>
      </c>
      <c r="D687" s="90" t="s">
        <v>231</v>
      </c>
    </row>
    <row r="688" spans="2:4" s="60" customFormat="1" ht="14.5">
      <c r="B688" s="25" t="s">
        <v>93</v>
      </c>
      <c r="C688" s="33" t="s">
        <v>22</v>
      </c>
      <c r="D688" s="90" t="s">
        <v>231</v>
      </c>
    </row>
    <row r="689" spans="2:4" s="60" customFormat="1" ht="14.5">
      <c r="B689" s="25" t="s">
        <v>93</v>
      </c>
      <c r="C689" s="33" t="s">
        <v>22</v>
      </c>
      <c r="D689" s="90" t="s">
        <v>231</v>
      </c>
    </row>
    <row r="690" spans="2:4" s="60" customFormat="1" ht="14.5">
      <c r="B690" s="17" t="s">
        <v>23</v>
      </c>
      <c r="C690" s="33" t="str">
        <f>VLOOKUP(B690,[2]Sheet1!$A:$B,2,0)</f>
        <v>MODI</v>
      </c>
      <c r="D690" s="90" t="s">
        <v>233</v>
      </c>
    </row>
    <row r="691" spans="2:4" s="60" customFormat="1" ht="14.5">
      <c r="B691" s="17" t="s">
        <v>23</v>
      </c>
      <c r="C691" s="33" t="str">
        <f>VLOOKUP(B691,[2]Sheet1!$A:$B,2,0)</f>
        <v>MODI</v>
      </c>
      <c r="D691" s="90" t="s">
        <v>233</v>
      </c>
    </row>
    <row r="692" spans="2:4" s="60" customFormat="1" ht="14.5">
      <c r="B692" s="17" t="s">
        <v>23</v>
      </c>
      <c r="C692" s="33" t="str">
        <f>VLOOKUP(B692,[2]Sheet1!$A:$B,2,0)</f>
        <v>MODI</v>
      </c>
      <c r="D692" s="90" t="s">
        <v>233</v>
      </c>
    </row>
    <row r="693" spans="2:4" s="60" customFormat="1" ht="14.5">
      <c r="B693" s="17" t="s">
        <v>23</v>
      </c>
      <c r="C693" s="33" t="str">
        <f>VLOOKUP(B693,[2]Sheet1!$A:$B,2,0)</f>
        <v>MODI</v>
      </c>
      <c r="D693" s="90" t="s">
        <v>233</v>
      </c>
    </row>
    <row r="694" spans="2:4" s="60" customFormat="1" ht="14.5">
      <c r="B694" s="17" t="s">
        <v>23</v>
      </c>
      <c r="C694" s="33" t="str">
        <f>VLOOKUP(B694,[2]Sheet1!$A:$B,2,0)</f>
        <v>MODI</v>
      </c>
      <c r="D694" s="90" t="s">
        <v>233</v>
      </c>
    </row>
    <row r="695" spans="2:4" s="60" customFormat="1" ht="14.5">
      <c r="B695" s="17" t="s">
        <v>23</v>
      </c>
      <c r="C695" s="33" t="str">
        <f>VLOOKUP(B695,[2]Sheet1!$A:$B,2,0)</f>
        <v>MODI</v>
      </c>
      <c r="D695" s="90" t="s">
        <v>233</v>
      </c>
    </row>
    <row r="696" spans="2:4" s="60" customFormat="1" ht="14.5">
      <c r="B696" s="17" t="s">
        <v>23</v>
      </c>
      <c r="C696" s="33" t="str">
        <f>VLOOKUP(B696,[2]Sheet1!$A:$B,2,0)</f>
        <v>MODI</v>
      </c>
      <c r="D696" s="90" t="s">
        <v>233</v>
      </c>
    </row>
    <row r="697" spans="2:4" s="60" customFormat="1" ht="14.5">
      <c r="B697" s="17" t="s">
        <v>23</v>
      </c>
      <c r="C697" s="33" t="str">
        <f>VLOOKUP(B697,[2]Sheet1!$A:$B,2,0)</f>
        <v>MODI</v>
      </c>
      <c r="D697" s="90" t="s">
        <v>233</v>
      </c>
    </row>
    <row r="698" spans="2:4" s="60" customFormat="1" ht="14.5">
      <c r="B698" s="17" t="s">
        <v>23</v>
      </c>
      <c r="C698" s="33" t="str">
        <f>VLOOKUP(B698,[2]Sheet1!$A:$B,2,0)</f>
        <v>MODI</v>
      </c>
      <c r="D698" s="90" t="s">
        <v>233</v>
      </c>
    </row>
    <row r="699" spans="2:4" s="60" customFormat="1" ht="14.5">
      <c r="B699" s="17" t="s">
        <v>23</v>
      </c>
      <c r="C699" s="33" t="str">
        <f>VLOOKUP(B699,[2]Sheet1!$A:$B,2,0)</f>
        <v>MODI</v>
      </c>
      <c r="D699" s="90" t="s">
        <v>233</v>
      </c>
    </row>
    <row r="700" spans="2:4" s="60" customFormat="1" ht="14.5">
      <c r="B700" s="17" t="s">
        <v>23</v>
      </c>
      <c r="C700" s="33" t="str">
        <f>VLOOKUP(B700,[2]Sheet1!$A:$B,2,0)</f>
        <v>MODI</v>
      </c>
      <c r="D700" s="90" t="s">
        <v>233</v>
      </c>
    </row>
    <row r="701" spans="2:4" s="60" customFormat="1" ht="14.5">
      <c r="B701" s="17" t="s">
        <v>23</v>
      </c>
      <c r="C701" s="33" t="str">
        <f>VLOOKUP(B701,[2]Sheet1!$A:$B,2,0)</f>
        <v>MODI</v>
      </c>
      <c r="D701" s="90" t="s">
        <v>233</v>
      </c>
    </row>
    <row r="702" spans="2:4" s="60" customFormat="1" ht="14.5">
      <c r="B702" s="17" t="s">
        <v>23</v>
      </c>
      <c r="C702" s="33" t="str">
        <f>VLOOKUP(B702,[2]Sheet1!$A:$B,2,0)</f>
        <v>MODI</v>
      </c>
      <c r="D702" s="90" t="s">
        <v>233</v>
      </c>
    </row>
    <row r="703" spans="2:4" s="60" customFormat="1" ht="14.5">
      <c r="B703" s="17" t="s">
        <v>23</v>
      </c>
      <c r="C703" s="33" t="str">
        <f>VLOOKUP(B703,[2]Sheet1!$A:$B,2,0)</f>
        <v>MODI</v>
      </c>
      <c r="D703" s="90" t="s">
        <v>233</v>
      </c>
    </row>
    <row r="704" spans="2:4" s="60" customFormat="1" ht="14.5">
      <c r="B704" s="17" t="s">
        <v>23</v>
      </c>
      <c r="C704" s="33" t="str">
        <f>VLOOKUP(B704,[2]Sheet1!$A:$B,2,0)</f>
        <v>MODI</v>
      </c>
      <c r="D704" s="90" t="s">
        <v>233</v>
      </c>
    </row>
    <row r="705" spans="2:4" s="60" customFormat="1" ht="14.5">
      <c r="B705" s="17" t="s">
        <v>23</v>
      </c>
      <c r="C705" s="33" t="str">
        <f>VLOOKUP(B705,[2]Sheet1!$A:$B,2,0)</f>
        <v>MODI</v>
      </c>
      <c r="D705" s="90" t="s">
        <v>233</v>
      </c>
    </row>
    <row r="706" spans="2:4" s="60" customFormat="1" ht="14.5">
      <c r="B706" s="17" t="s">
        <v>23</v>
      </c>
      <c r="C706" s="33" t="str">
        <f>VLOOKUP(B706,[2]Sheet1!$A:$B,2,0)</f>
        <v>MODI</v>
      </c>
      <c r="D706" s="90" t="s">
        <v>233</v>
      </c>
    </row>
    <row r="707" spans="2:4" s="60" customFormat="1" ht="14.5">
      <c r="B707" s="17" t="s">
        <v>23</v>
      </c>
      <c r="C707" s="33" t="str">
        <f>VLOOKUP(B707,[2]Sheet1!$A:$B,2,0)</f>
        <v>MODI</v>
      </c>
      <c r="D707" s="90" t="s">
        <v>233</v>
      </c>
    </row>
    <row r="708" spans="2:4" s="60" customFormat="1" ht="14.5">
      <c r="B708" s="17" t="s">
        <v>23</v>
      </c>
      <c r="C708" s="33" t="str">
        <f>VLOOKUP(B708,[2]Sheet1!$A:$B,2,0)</f>
        <v>MODI</v>
      </c>
      <c r="D708" s="90" t="s">
        <v>233</v>
      </c>
    </row>
    <row r="709" spans="2:4" s="60" customFormat="1" ht="14.5">
      <c r="B709" s="17" t="s">
        <v>23</v>
      </c>
      <c r="C709" s="33" t="str">
        <f>VLOOKUP(B709,[2]Sheet1!$A:$B,2,0)</f>
        <v>MODI</v>
      </c>
      <c r="D709" s="90" t="s">
        <v>233</v>
      </c>
    </row>
    <row r="710" spans="2:4" s="60" customFormat="1" ht="14.5">
      <c r="B710" s="17" t="s">
        <v>23</v>
      </c>
      <c r="C710" s="33" t="str">
        <f>VLOOKUP(B710,[2]Sheet1!$A:$B,2,0)</f>
        <v>MODI</v>
      </c>
      <c r="D710" s="90" t="s">
        <v>233</v>
      </c>
    </row>
    <row r="711" spans="2:4" s="60" customFormat="1" ht="14.5">
      <c r="B711" s="17" t="s">
        <v>23</v>
      </c>
      <c r="C711" s="33" t="str">
        <f>VLOOKUP(B711,[2]Sheet1!$A:$B,2,0)</f>
        <v>MODI</v>
      </c>
      <c r="D711" s="90" t="s">
        <v>233</v>
      </c>
    </row>
    <row r="712" spans="2:4" s="60" customFormat="1" ht="14.5">
      <c r="B712" s="17" t="s">
        <v>23</v>
      </c>
      <c r="C712" s="33" t="str">
        <f>VLOOKUP(B712,[2]Sheet1!$A:$B,2,0)</f>
        <v>MODI</v>
      </c>
      <c r="D712" s="90" t="s">
        <v>233</v>
      </c>
    </row>
    <row r="713" spans="2:4" s="60" customFormat="1" ht="14.5">
      <c r="B713" s="17" t="s">
        <v>23</v>
      </c>
      <c r="C713" s="33" t="str">
        <f>VLOOKUP(B713,[2]Sheet1!$A:$B,2,0)</f>
        <v>MODI</v>
      </c>
      <c r="D713" s="90" t="s">
        <v>233</v>
      </c>
    </row>
    <row r="714" spans="2:4" s="60" customFormat="1" ht="14.5">
      <c r="B714" s="17" t="s">
        <v>23</v>
      </c>
      <c r="C714" s="33" t="str">
        <f>VLOOKUP(B714,[2]Sheet1!$A:$B,2,0)</f>
        <v>MODI</v>
      </c>
      <c r="D714" s="90" t="s">
        <v>233</v>
      </c>
    </row>
    <row r="715" spans="2:4" s="60" customFormat="1" ht="14.5">
      <c r="B715" s="17" t="s">
        <v>23</v>
      </c>
      <c r="C715" s="33" t="str">
        <f>VLOOKUP(B715,[2]Sheet1!$A:$B,2,0)</f>
        <v>MODI</v>
      </c>
      <c r="D715" s="90" t="s">
        <v>233</v>
      </c>
    </row>
    <row r="716" spans="2:4" s="60" customFormat="1" ht="14.5">
      <c r="B716" s="17" t="s">
        <v>23</v>
      </c>
      <c r="C716" s="33" t="str">
        <f>VLOOKUP(B716,[2]Sheet1!$A:$B,2,0)</f>
        <v>MODI</v>
      </c>
      <c r="D716" s="90" t="s">
        <v>236</v>
      </c>
    </row>
    <row r="717" spans="2:4" s="60" customFormat="1" ht="14.5">
      <c r="B717" s="17" t="s">
        <v>23</v>
      </c>
      <c r="C717" s="33" t="str">
        <f>VLOOKUP(B717,[2]Sheet1!$A:$B,2,0)</f>
        <v>MODI</v>
      </c>
      <c r="D717" s="90" t="s">
        <v>236</v>
      </c>
    </row>
    <row r="718" spans="2:4" s="60" customFormat="1" ht="14.5">
      <c r="B718" s="17" t="s">
        <v>23</v>
      </c>
      <c r="C718" s="33" t="str">
        <f>VLOOKUP(B718,[2]Sheet1!$A:$B,2,0)</f>
        <v>MODI</v>
      </c>
      <c r="D718" s="90" t="s">
        <v>236</v>
      </c>
    </row>
    <row r="719" spans="2:4" s="60" customFormat="1" ht="14.5">
      <c r="B719" s="17" t="s">
        <v>23</v>
      </c>
      <c r="C719" s="33" t="str">
        <f>VLOOKUP(B719,[2]Sheet1!$A:$B,2,0)</f>
        <v>MODI</v>
      </c>
      <c r="D719" s="90" t="s">
        <v>236</v>
      </c>
    </row>
    <row r="720" spans="2:4" s="60" customFormat="1" ht="14.5">
      <c r="B720" s="17" t="s">
        <v>23</v>
      </c>
      <c r="C720" s="33" t="str">
        <f>VLOOKUP(B720,[2]Sheet1!$A:$B,2,0)</f>
        <v>MODI</v>
      </c>
      <c r="D720" s="90" t="s">
        <v>236</v>
      </c>
    </row>
    <row r="721" spans="2:4" s="60" customFormat="1" ht="14.5">
      <c r="B721" s="17" t="s">
        <v>23</v>
      </c>
      <c r="C721" s="33" t="str">
        <f>VLOOKUP(B721,[2]Sheet1!$A:$B,2,0)</f>
        <v>MODI</v>
      </c>
      <c r="D721" s="90" t="s">
        <v>236</v>
      </c>
    </row>
    <row r="722" spans="2:4" s="60" customFormat="1" ht="14.5">
      <c r="B722" s="17" t="s">
        <v>23</v>
      </c>
      <c r="C722" s="33" t="str">
        <f>VLOOKUP(B722,[2]Sheet1!$A:$B,2,0)</f>
        <v>MODI</v>
      </c>
      <c r="D722" s="90" t="s">
        <v>236</v>
      </c>
    </row>
    <row r="723" spans="2:4" s="60" customFormat="1" ht="14.5">
      <c r="B723" s="17" t="s">
        <v>23</v>
      </c>
      <c r="C723" s="33" t="str">
        <f>VLOOKUP(B723,[2]Sheet1!$A:$B,2,0)</f>
        <v>MODI</v>
      </c>
      <c r="D723" s="90" t="s">
        <v>236</v>
      </c>
    </row>
    <row r="724" spans="2:4" s="60" customFormat="1" ht="14.5">
      <c r="B724" s="17" t="s">
        <v>23</v>
      </c>
      <c r="C724" s="33" t="str">
        <f>VLOOKUP(B724,[2]Sheet1!$A:$B,2,0)</f>
        <v>MODI</v>
      </c>
      <c r="D724" s="90" t="s">
        <v>236</v>
      </c>
    </row>
    <row r="725" spans="2:4" s="60" customFormat="1" ht="14.5">
      <c r="B725" s="17" t="s">
        <v>23</v>
      </c>
      <c r="C725" s="33" t="str">
        <f>VLOOKUP(B725,[2]Sheet1!$A:$B,2,0)</f>
        <v>MODI</v>
      </c>
      <c r="D725" s="90" t="s">
        <v>236</v>
      </c>
    </row>
    <row r="726" spans="2:4" s="60" customFormat="1" ht="14.5">
      <c r="B726" s="17" t="s">
        <v>23</v>
      </c>
      <c r="C726" s="33" t="str">
        <f>VLOOKUP(B726,[2]Sheet1!$A:$B,2,0)</f>
        <v>MODI</v>
      </c>
      <c r="D726" s="90" t="s">
        <v>236</v>
      </c>
    </row>
    <row r="727" spans="2:4" s="60" customFormat="1" ht="14.5">
      <c r="B727" s="17" t="s">
        <v>23</v>
      </c>
      <c r="C727" s="33" t="str">
        <f>VLOOKUP(B727,[2]Sheet1!$A:$B,2,0)</f>
        <v>MODI</v>
      </c>
      <c r="D727" s="90" t="s">
        <v>236</v>
      </c>
    </row>
    <row r="728" spans="2:4" s="60" customFormat="1" ht="14.5">
      <c r="B728" s="17" t="s">
        <v>23</v>
      </c>
      <c r="C728" s="33" t="str">
        <f>VLOOKUP(B728,[2]Sheet1!$A:$B,2,0)</f>
        <v>MODI</v>
      </c>
      <c r="D728" s="90" t="s">
        <v>236</v>
      </c>
    </row>
    <row r="729" spans="2:4" s="60" customFormat="1" ht="14.5">
      <c r="B729" s="17" t="s">
        <v>23</v>
      </c>
      <c r="C729" s="33" t="str">
        <f>VLOOKUP(B729,[2]Sheet1!$A:$B,2,0)</f>
        <v>MODI</v>
      </c>
      <c r="D729" s="90" t="s">
        <v>236</v>
      </c>
    </row>
    <row r="730" spans="2:4" s="60" customFormat="1" ht="14.5">
      <c r="B730" s="17" t="s">
        <v>23</v>
      </c>
      <c r="C730" s="33" t="str">
        <f>VLOOKUP(B730,[2]Sheet1!$A:$B,2,0)</f>
        <v>MODI</v>
      </c>
      <c r="D730" s="90" t="s">
        <v>236</v>
      </c>
    </row>
    <row r="731" spans="2:4" s="60" customFormat="1" ht="14.5">
      <c r="B731" s="17" t="s">
        <v>23</v>
      </c>
      <c r="C731" s="33" t="str">
        <f>VLOOKUP(B731,[2]Sheet1!$A:$B,2,0)</f>
        <v>MODI</v>
      </c>
      <c r="D731" s="90" t="s">
        <v>236</v>
      </c>
    </row>
    <row r="732" spans="2:4" s="60" customFormat="1" ht="14.5">
      <c r="B732" s="17" t="s">
        <v>23</v>
      </c>
      <c r="C732" s="33" t="str">
        <f>VLOOKUP(B732,[2]Sheet1!$A:$B,2,0)</f>
        <v>MODI</v>
      </c>
      <c r="D732" s="90" t="s">
        <v>236</v>
      </c>
    </row>
    <row r="733" spans="2:4" s="60" customFormat="1" ht="14.5">
      <c r="B733" s="17" t="s">
        <v>23</v>
      </c>
      <c r="C733" s="33" t="str">
        <f>VLOOKUP(B733,[2]Sheet1!$A:$B,2,0)</f>
        <v>MODI</v>
      </c>
      <c r="D733" s="90" t="s">
        <v>236</v>
      </c>
    </row>
    <row r="734" spans="2:4" s="60" customFormat="1" ht="14.5">
      <c r="B734" s="17" t="s">
        <v>23</v>
      </c>
      <c r="C734" s="33" t="str">
        <f>VLOOKUP(B734,[2]Sheet1!$A:$B,2,0)</f>
        <v>MODI</v>
      </c>
      <c r="D734" s="90" t="s">
        <v>236</v>
      </c>
    </row>
    <row r="735" spans="2:4" s="60" customFormat="1" ht="14.5">
      <c r="B735" s="17" t="s">
        <v>23</v>
      </c>
      <c r="C735" s="33" t="str">
        <f>VLOOKUP(B735,[2]Sheet1!$A:$B,2,0)</f>
        <v>MODI</v>
      </c>
      <c r="D735" s="90" t="s">
        <v>236</v>
      </c>
    </row>
    <row r="736" spans="2:4" s="60" customFormat="1" ht="14.5">
      <c r="B736" s="17" t="s">
        <v>23</v>
      </c>
      <c r="C736" s="33" t="str">
        <f>VLOOKUP(B736,[2]Sheet1!$A:$B,2,0)</f>
        <v>MODI</v>
      </c>
      <c r="D736" s="90" t="s">
        <v>236</v>
      </c>
    </row>
    <row r="737" spans="2:4" s="60" customFormat="1" ht="14.5">
      <c r="B737" s="17" t="s">
        <v>23</v>
      </c>
      <c r="C737" s="33" t="str">
        <f>VLOOKUP(B737,[2]Sheet1!$A:$B,2,0)</f>
        <v>MODI</v>
      </c>
      <c r="D737" s="90" t="s">
        <v>236</v>
      </c>
    </row>
    <row r="738" spans="2:4" s="60" customFormat="1" ht="14.5">
      <c r="B738" s="17" t="s">
        <v>23</v>
      </c>
      <c r="C738" s="33" t="str">
        <f>VLOOKUP(B738,[2]Sheet1!$A:$B,2,0)</f>
        <v>MODI</v>
      </c>
      <c r="D738" s="90" t="s">
        <v>236</v>
      </c>
    </row>
    <row r="739" spans="2:4" s="60" customFormat="1" ht="14.5">
      <c r="B739" s="17" t="s">
        <v>23</v>
      </c>
      <c r="C739" s="33" t="str">
        <f>VLOOKUP(B739,[2]Sheet1!$A:$B,2,0)</f>
        <v>MODI</v>
      </c>
      <c r="D739" s="90" t="s">
        <v>236</v>
      </c>
    </row>
    <row r="740" spans="2:4" s="60" customFormat="1" ht="14.5">
      <c r="B740" s="17" t="s">
        <v>23</v>
      </c>
      <c r="C740" s="33" t="str">
        <f>VLOOKUP(B740,[2]Sheet1!$A:$B,2,0)</f>
        <v>MODI</v>
      </c>
      <c r="D740" s="90" t="s">
        <v>236</v>
      </c>
    </row>
    <row r="741" spans="2:4" s="60" customFormat="1" ht="14.5">
      <c r="B741" s="17" t="s">
        <v>23</v>
      </c>
      <c r="C741" s="33" t="str">
        <f>VLOOKUP(B741,[2]Sheet1!$A:$B,2,0)</f>
        <v>MODI</v>
      </c>
      <c r="D741" s="90" t="s">
        <v>236</v>
      </c>
    </row>
    <row r="742" spans="2:4" s="60" customFormat="1" ht="14.5">
      <c r="B742" s="17" t="s">
        <v>23</v>
      </c>
      <c r="C742" s="33" t="str">
        <f>VLOOKUP(B742,[2]Sheet1!$A:$B,2,0)</f>
        <v>MODI</v>
      </c>
      <c r="D742" s="90" t="s">
        <v>238</v>
      </c>
    </row>
    <row r="743" spans="2:4" s="60" customFormat="1" ht="14.5">
      <c r="B743" s="17" t="s">
        <v>23</v>
      </c>
      <c r="C743" s="33" t="str">
        <f>VLOOKUP(B743,[2]Sheet1!$A:$B,2,0)</f>
        <v>MODI</v>
      </c>
      <c r="D743" s="90" t="s">
        <v>238</v>
      </c>
    </row>
    <row r="744" spans="2:4" s="60" customFormat="1" ht="14.5">
      <c r="B744" s="17" t="s">
        <v>23</v>
      </c>
      <c r="C744" s="33" t="str">
        <f>VLOOKUP(B744,[2]Sheet1!$A:$B,2,0)</f>
        <v>MODI</v>
      </c>
      <c r="D744" s="90" t="s">
        <v>238</v>
      </c>
    </row>
    <row r="745" spans="2:4" s="60" customFormat="1" ht="14.5">
      <c r="B745" s="17" t="s">
        <v>23</v>
      </c>
      <c r="C745" s="33" t="str">
        <f>VLOOKUP(B745,[2]Sheet1!$A:$B,2,0)</f>
        <v>MODI</v>
      </c>
      <c r="D745" s="90" t="s">
        <v>238</v>
      </c>
    </row>
    <row r="746" spans="2:4" s="60" customFormat="1" ht="14.5">
      <c r="B746" s="17" t="s">
        <v>23</v>
      </c>
      <c r="C746" s="33" t="str">
        <f>VLOOKUP(B746,[2]Sheet1!$A:$B,2,0)</f>
        <v>MODI</v>
      </c>
      <c r="D746" s="90" t="s">
        <v>238</v>
      </c>
    </row>
    <row r="747" spans="2:4" s="60" customFormat="1" ht="14.5">
      <c r="B747" s="17" t="s">
        <v>23</v>
      </c>
      <c r="C747" s="33" t="str">
        <f>VLOOKUP(B747,[2]Sheet1!$A:$B,2,0)</f>
        <v>MODI</v>
      </c>
      <c r="D747" s="90" t="s">
        <v>238</v>
      </c>
    </row>
    <row r="748" spans="2:4" s="60" customFormat="1" ht="14.5">
      <c r="B748" s="17" t="s">
        <v>23</v>
      </c>
      <c r="C748" s="33" t="str">
        <f>VLOOKUP(B748,[2]Sheet1!$A:$B,2,0)</f>
        <v>MODI</v>
      </c>
      <c r="D748" s="90" t="s">
        <v>238</v>
      </c>
    </row>
    <row r="749" spans="2:4" s="60" customFormat="1" ht="14.5">
      <c r="B749" s="17" t="s">
        <v>23</v>
      </c>
      <c r="C749" s="33" t="str">
        <f>VLOOKUP(B749,[2]Sheet1!$A:$B,2,0)</f>
        <v>MODI</v>
      </c>
      <c r="D749" s="90" t="s">
        <v>238</v>
      </c>
    </row>
    <row r="750" spans="2:4" s="60" customFormat="1" ht="14.5">
      <c r="B750" s="17" t="s">
        <v>23</v>
      </c>
      <c r="C750" s="33" t="str">
        <f>VLOOKUP(B750,[2]Sheet1!$A:$B,2,0)</f>
        <v>MODI</v>
      </c>
      <c r="D750" s="90" t="s">
        <v>238</v>
      </c>
    </row>
    <row r="751" spans="2:4" s="60" customFormat="1" ht="14.5">
      <c r="B751" s="17" t="s">
        <v>23</v>
      </c>
      <c r="C751" s="33" t="str">
        <f>VLOOKUP(B751,[2]Sheet1!$A:$B,2,0)</f>
        <v>MODI</v>
      </c>
      <c r="D751" s="90" t="s">
        <v>238</v>
      </c>
    </row>
    <row r="752" spans="2:4" s="60" customFormat="1" ht="14.5">
      <c r="B752" s="17" t="s">
        <v>23</v>
      </c>
      <c r="C752" s="33" t="str">
        <f>VLOOKUP(B752,[2]Sheet1!$A:$B,2,0)</f>
        <v>MODI</v>
      </c>
      <c r="D752" s="90" t="s">
        <v>238</v>
      </c>
    </row>
    <row r="753" spans="2:4" s="60" customFormat="1" ht="14.5">
      <c r="B753" s="17" t="s">
        <v>23</v>
      </c>
      <c r="C753" s="33" t="str">
        <f>VLOOKUP(B753,[2]Sheet1!$A:$B,2,0)</f>
        <v>MODI</v>
      </c>
      <c r="D753" s="90" t="s">
        <v>238</v>
      </c>
    </row>
    <row r="754" spans="2:4" s="60" customFormat="1" ht="14.5">
      <c r="B754" s="17" t="s">
        <v>23</v>
      </c>
      <c r="C754" s="33" t="str">
        <f>VLOOKUP(B754,[2]Sheet1!$A:$B,2,0)</f>
        <v>MODI</v>
      </c>
      <c r="D754" s="90" t="s">
        <v>238</v>
      </c>
    </row>
    <row r="755" spans="2:4" s="60" customFormat="1" ht="14.5">
      <c r="B755" s="17" t="s">
        <v>23</v>
      </c>
      <c r="C755" s="33" t="str">
        <f>VLOOKUP(B755,[2]Sheet1!$A:$B,2,0)</f>
        <v>MODI</v>
      </c>
      <c r="D755" s="90" t="s">
        <v>238</v>
      </c>
    </row>
    <row r="756" spans="2:4" s="60" customFormat="1" ht="14.5">
      <c r="B756" s="17" t="s">
        <v>23</v>
      </c>
      <c r="C756" s="33" t="str">
        <f>VLOOKUP(B756,[2]Sheet1!$A:$B,2,0)</f>
        <v>MODI</v>
      </c>
      <c r="D756" s="90" t="s">
        <v>238</v>
      </c>
    </row>
    <row r="757" spans="2:4" s="60" customFormat="1" ht="14.5">
      <c r="B757" s="17" t="s">
        <v>23</v>
      </c>
      <c r="C757" s="33" t="str">
        <f>VLOOKUP(B757,[2]Sheet1!$A:$B,2,0)</f>
        <v>MODI</v>
      </c>
      <c r="D757" s="90" t="s">
        <v>238</v>
      </c>
    </row>
    <row r="758" spans="2:4" s="60" customFormat="1" ht="14.5">
      <c r="B758" s="17" t="s">
        <v>23</v>
      </c>
      <c r="C758" s="33" t="str">
        <f>VLOOKUP(B758,[2]Sheet1!$A:$B,2,0)</f>
        <v>MODI</v>
      </c>
      <c r="D758" s="90" t="s">
        <v>238</v>
      </c>
    </row>
    <row r="759" spans="2:4" s="60" customFormat="1" ht="14.5">
      <c r="B759" s="17" t="s">
        <v>23</v>
      </c>
      <c r="C759" s="33" t="str">
        <f>VLOOKUP(B759,[2]Sheet1!$A:$B,2,0)</f>
        <v>MODI</v>
      </c>
      <c r="D759" s="90" t="s">
        <v>238</v>
      </c>
    </row>
    <row r="760" spans="2:4" s="60" customFormat="1" ht="14.5">
      <c r="B760" s="17" t="s">
        <v>23</v>
      </c>
      <c r="C760" s="33" t="str">
        <f>VLOOKUP(B760,[2]Sheet1!$A:$B,2,0)</f>
        <v>MODI</v>
      </c>
      <c r="D760" s="90" t="s">
        <v>238</v>
      </c>
    </row>
    <row r="761" spans="2:4" s="60" customFormat="1" ht="14.5">
      <c r="B761" s="17" t="s">
        <v>23</v>
      </c>
      <c r="C761" s="33" t="str">
        <f>VLOOKUP(B761,[2]Sheet1!$A:$B,2,0)</f>
        <v>MODI</v>
      </c>
      <c r="D761" s="90" t="s">
        <v>238</v>
      </c>
    </row>
    <row r="762" spans="2:4" s="60" customFormat="1" ht="14.5">
      <c r="B762" s="17" t="s">
        <v>23</v>
      </c>
      <c r="C762" s="33" t="str">
        <f>VLOOKUP(B762,[2]Sheet1!$A:$B,2,0)</f>
        <v>MODI</v>
      </c>
      <c r="D762" s="90" t="s">
        <v>238</v>
      </c>
    </row>
    <row r="763" spans="2:4" s="60" customFormat="1" ht="14.5">
      <c r="B763" s="17" t="s">
        <v>23</v>
      </c>
      <c r="C763" s="33" t="str">
        <f>VLOOKUP(B763,[2]Sheet1!$A:$B,2,0)</f>
        <v>MODI</v>
      </c>
      <c r="D763" s="90" t="s">
        <v>238</v>
      </c>
    </row>
    <row r="764" spans="2:4" s="60" customFormat="1" ht="14.5">
      <c r="B764" s="17" t="s">
        <v>23</v>
      </c>
      <c r="C764" s="33" t="str">
        <f>VLOOKUP(B764,[2]Sheet1!$A:$B,2,0)</f>
        <v>MODI</v>
      </c>
      <c r="D764" s="90" t="s">
        <v>238</v>
      </c>
    </row>
    <row r="765" spans="2:4" s="60" customFormat="1" ht="14.5">
      <c r="B765" s="17" t="s">
        <v>23</v>
      </c>
      <c r="C765" s="33" t="str">
        <f>VLOOKUP(B765,[2]Sheet1!$A:$B,2,0)</f>
        <v>MODI</v>
      </c>
      <c r="D765" s="90" t="s">
        <v>238</v>
      </c>
    </row>
    <row r="766" spans="2:4" s="60" customFormat="1" ht="14.5">
      <c r="B766" s="17" t="s">
        <v>23</v>
      </c>
      <c r="C766" s="33" t="str">
        <f>VLOOKUP(B766,[2]Sheet1!$A:$B,2,0)</f>
        <v>MODI</v>
      </c>
      <c r="D766" s="90" t="s">
        <v>238</v>
      </c>
    </row>
    <row r="767" spans="2:4" s="60" customFormat="1" ht="14.5">
      <c r="B767" s="17" t="s">
        <v>23</v>
      </c>
      <c r="C767" s="33" t="str">
        <f>VLOOKUP(B767,[2]Sheet1!$A:$B,2,0)</f>
        <v>MODI</v>
      </c>
      <c r="D767" s="90" t="s">
        <v>238</v>
      </c>
    </row>
    <row r="768" spans="2:4" s="60" customFormat="1" ht="14.5">
      <c r="B768" s="17" t="s">
        <v>23</v>
      </c>
      <c r="C768" s="33" t="str">
        <f>VLOOKUP(B768,[2]Sheet1!$A:$B,2,0)</f>
        <v>MODI</v>
      </c>
      <c r="D768" s="90" t="s">
        <v>240</v>
      </c>
    </row>
    <row r="769" spans="2:4" s="60" customFormat="1" ht="14.5">
      <c r="B769" s="17" t="s">
        <v>23</v>
      </c>
      <c r="C769" s="33" t="str">
        <f>VLOOKUP(B769,[2]Sheet1!$A:$B,2,0)</f>
        <v>MODI</v>
      </c>
      <c r="D769" s="90" t="s">
        <v>240</v>
      </c>
    </row>
    <row r="770" spans="2:4" s="60" customFormat="1" ht="14.5">
      <c r="B770" s="17" t="s">
        <v>23</v>
      </c>
      <c r="C770" s="33" t="str">
        <f>VLOOKUP(B770,[2]Sheet1!$A:$B,2,0)</f>
        <v>MODI</v>
      </c>
      <c r="D770" s="90" t="s">
        <v>240</v>
      </c>
    </row>
    <row r="771" spans="2:4" s="60" customFormat="1" ht="14.5">
      <c r="B771" s="17" t="s">
        <v>23</v>
      </c>
      <c r="C771" s="33" t="str">
        <f>VLOOKUP(B771,[2]Sheet1!$A:$B,2,0)</f>
        <v>MODI</v>
      </c>
      <c r="D771" s="90" t="s">
        <v>240</v>
      </c>
    </row>
    <row r="772" spans="2:4" s="60" customFormat="1" ht="14.5">
      <c r="B772" s="17" t="s">
        <v>23</v>
      </c>
      <c r="C772" s="33" t="str">
        <f>VLOOKUP(B772,[2]Sheet1!$A:$B,2,0)</f>
        <v>MODI</v>
      </c>
      <c r="D772" s="90" t="s">
        <v>240</v>
      </c>
    </row>
    <row r="773" spans="2:4" s="60" customFormat="1" ht="14.5">
      <c r="B773" s="17" t="s">
        <v>23</v>
      </c>
      <c r="C773" s="33" t="str">
        <f>VLOOKUP(B773,[2]Sheet1!$A:$B,2,0)</f>
        <v>MODI</v>
      </c>
      <c r="D773" s="90" t="s">
        <v>240</v>
      </c>
    </row>
    <row r="774" spans="2:4" s="60" customFormat="1" ht="14.5">
      <c r="B774" s="17" t="s">
        <v>23</v>
      </c>
      <c r="C774" s="33" t="str">
        <f>VLOOKUP(B774,[2]Sheet1!$A:$B,2,0)</f>
        <v>MODI</v>
      </c>
      <c r="D774" s="90" t="s">
        <v>240</v>
      </c>
    </row>
    <row r="775" spans="2:4" s="60" customFormat="1" ht="14.5">
      <c r="B775" s="17" t="s">
        <v>23</v>
      </c>
      <c r="C775" s="33" t="str">
        <f>VLOOKUP(B775,[2]Sheet1!$A:$B,2,0)</f>
        <v>MODI</v>
      </c>
      <c r="D775" s="90" t="s">
        <v>240</v>
      </c>
    </row>
    <row r="776" spans="2:4" s="60" customFormat="1" ht="14.5">
      <c r="B776" s="17" t="s">
        <v>23</v>
      </c>
      <c r="C776" s="33" t="str">
        <f>VLOOKUP(B776,[2]Sheet1!$A:$B,2,0)</f>
        <v>MODI</v>
      </c>
      <c r="D776" s="90" t="s">
        <v>240</v>
      </c>
    </row>
    <row r="777" spans="2:4" s="60" customFormat="1" ht="14.5">
      <c r="B777" s="17" t="s">
        <v>23</v>
      </c>
      <c r="C777" s="33" t="str">
        <f>VLOOKUP(B777,[2]Sheet1!$A:$B,2,0)</f>
        <v>MODI</v>
      </c>
      <c r="D777" s="90" t="s">
        <v>240</v>
      </c>
    </row>
    <row r="778" spans="2:4" s="60" customFormat="1" ht="14.5">
      <c r="B778" s="17" t="s">
        <v>23</v>
      </c>
      <c r="C778" s="33" t="str">
        <f>VLOOKUP(B778,[2]Sheet1!$A:$B,2,0)</f>
        <v>MODI</v>
      </c>
      <c r="D778" s="90" t="s">
        <v>240</v>
      </c>
    </row>
    <row r="779" spans="2:4" s="60" customFormat="1" ht="14.5">
      <c r="B779" s="17" t="s">
        <v>23</v>
      </c>
      <c r="C779" s="33" t="str">
        <f>VLOOKUP(B779,[2]Sheet1!$A:$B,2,0)</f>
        <v>MODI</v>
      </c>
      <c r="D779" s="90" t="s">
        <v>240</v>
      </c>
    </row>
    <row r="780" spans="2:4" s="60" customFormat="1" ht="14.5">
      <c r="B780" s="17" t="s">
        <v>23</v>
      </c>
      <c r="C780" s="33" t="str">
        <f>VLOOKUP(B780,[2]Sheet1!$A:$B,2,0)</f>
        <v>MODI</v>
      </c>
      <c r="D780" s="90" t="s">
        <v>240</v>
      </c>
    </row>
    <row r="781" spans="2:4" s="60" customFormat="1" ht="14.5">
      <c r="B781" s="17" t="s">
        <v>23</v>
      </c>
      <c r="C781" s="33" t="str">
        <f>VLOOKUP(B781,[2]Sheet1!$A:$B,2,0)</f>
        <v>MODI</v>
      </c>
      <c r="D781" s="90" t="s">
        <v>240</v>
      </c>
    </row>
    <row r="782" spans="2:4" s="60" customFormat="1" ht="14.5">
      <c r="B782" s="17" t="s">
        <v>23</v>
      </c>
      <c r="C782" s="33" t="str">
        <f>VLOOKUP(B782,[2]Sheet1!$A:$B,2,0)</f>
        <v>MODI</v>
      </c>
      <c r="D782" s="90" t="s">
        <v>240</v>
      </c>
    </row>
    <row r="783" spans="2:4" s="60" customFormat="1" ht="14.5">
      <c r="B783" s="17" t="s">
        <v>23</v>
      </c>
      <c r="C783" s="33" t="str">
        <f>VLOOKUP(B783,[2]Sheet1!$A:$B,2,0)</f>
        <v>MODI</v>
      </c>
      <c r="D783" s="90" t="s">
        <v>240</v>
      </c>
    </row>
    <row r="784" spans="2:4" s="60" customFormat="1" ht="14.5">
      <c r="B784" s="17" t="s">
        <v>23</v>
      </c>
      <c r="C784" s="33" t="str">
        <f>VLOOKUP(B784,[2]Sheet1!$A:$B,2,0)</f>
        <v>MODI</v>
      </c>
      <c r="D784" s="90" t="s">
        <v>240</v>
      </c>
    </row>
    <row r="785" spans="2:4" s="60" customFormat="1" ht="14.5">
      <c r="B785" s="17" t="s">
        <v>23</v>
      </c>
      <c r="C785" s="33" t="str">
        <f>VLOOKUP(B785,[2]Sheet1!$A:$B,2,0)</f>
        <v>MODI</v>
      </c>
      <c r="D785" s="90" t="s">
        <v>240</v>
      </c>
    </row>
    <row r="786" spans="2:4" s="60" customFormat="1" ht="14.5">
      <c r="B786" s="17" t="s">
        <v>23</v>
      </c>
      <c r="C786" s="33" t="str">
        <f>VLOOKUP(B786,[2]Sheet1!$A:$B,2,0)</f>
        <v>MODI</v>
      </c>
      <c r="D786" s="90" t="s">
        <v>240</v>
      </c>
    </row>
    <row r="787" spans="2:4" s="60" customFormat="1" ht="14.5">
      <c r="B787" s="17" t="s">
        <v>23</v>
      </c>
      <c r="C787" s="33" t="str">
        <f>VLOOKUP(B787,[2]Sheet1!$A:$B,2,0)</f>
        <v>MODI</v>
      </c>
      <c r="D787" s="90" t="s">
        <v>240</v>
      </c>
    </row>
    <row r="788" spans="2:4" s="60" customFormat="1" ht="14.5">
      <c r="B788" s="17" t="s">
        <v>23</v>
      </c>
      <c r="C788" s="33" t="str">
        <f>VLOOKUP(B788,[2]Sheet1!$A:$B,2,0)</f>
        <v>MODI</v>
      </c>
      <c r="D788" s="90" t="s">
        <v>240</v>
      </c>
    </row>
    <row r="789" spans="2:4" s="60" customFormat="1" ht="14.5">
      <c r="B789" s="17" t="s">
        <v>23</v>
      </c>
      <c r="C789" s="33" t="str">
        <f>VLOOKUP(B789,[2]Sheet1!$A:$B,2,0)</f>
        <v>MODI</v>
      </c>
      <c r="D789" s="90" t="s">
        <v>240</v>
      </c>
    </row>
    <row r="790" spans="2:4" ht="13.5" customHeight="1">
      <c r="B790" s="17" t="s">
        <v>23</v>
      </c>
      <c r="C790" s="33" t="str">
        <f>VLOOKUP(B790,[2]Sheet1!$A:$B,2,0)</f>
        <v>MODI</v>
      </c>
      <c r="D790" s="90" t="s">
        <v>240</v>
      </c>
    </row>
    <row r="791" spans="2:4" ht="13.5" customHeight="1">
      <c r="B791" s="17" t="s">
        <v>23</v>
      </c>
      <c r="C791" s="33" t="str">
        <f>VLOOKUP(B791,[2]Sheet1!$A:$B,2,0)</f>
        <v>MODI</v>
      </c>
      <c r="D791" s="90" t="s">
        <v>240</v>
      </c>
    </row>
    <row r="792" spans="2:4" ht="13.5" customHeight="1">
      <c r="B792" s="17" t="s">
        <v>23</v>
      </c>
      <c r="C792" s="33" t="str">
        <f>VLOOKUP(B792,[2]Sheet1!$A:$B,2,0)</f>
        <v>MODI</v>
      </c>
      <c r="D792" s="90" t="s">
        <v>240</v>
      </c>
    </row>
    <row r="793" spans="2:4" ht="13.5" customHeight="1">
      <c r="B793" s="17" t="s">
        <v>23</v>
      </c>
      <c r="C793" s="33" t="str">
        <f>VLOOKUP(B793,[2]Sheet1!$A:$B,2,0)</f>
        <v>MODI</v>
      </c>
      <c r="D793" s="90" t="s">
        <v>240</v>
      </c>
    </row>
    <row r="794" spans="2:4" ht="13.5" customHeight="1">
      <c r="B794" s="17" t="s">
        <v>23</v>
      </c>
      <c r="C794" s="33" t="str">
        <f>VLOOKUP(B794,[2]Sheet1!$A:$B,2,0)</f>
        <v>MODI</v>
      </c>
      <c r="D794" s="90" t="s">
        <v>242</v>
      </c>
    </row>
    <row r="795" spans="2:4" ht="13.5" customHeight="1">
      <c r="B795" s="17" t="s">
        <v>23</v>
      </c>
      <c r="C795" s="33" t="str">
        <f>VLOOKUP(B795,[2]Sheet1!$A:$B,2,0)</f>
        <v>MODI</v>
      </c>
      <c r="D795" s="90" t="s">
        <v>242</v>
      </c>
    </row>
    <row r="796" spans="2:4" ht="13.5" customHeight="1">
      <c r="B796" s="17" t="s">
        <v>23</v>
      </c>
      <c r="C796" s="33" t="str">
        <f>VLOOKUP(B796,[2]Sheet1!$A:$B,2,0)</f>
        <v>MODI</v>
      </c>
      <c r="D796" s="90" t="s">
        <v>242</v>
      </c>
    </row>
    <row r="797" spans="2:4" ht="13.5" customHeight="1">
      <c r="B797" s="17" t="s">
        <v>23</v>
      </c>
      <c r="C797" s="33" t="str">
        <f>VLOOKUP(B797,[2]Sheet1!$A:$B,2,0)</f>
        <v>MODI</v>
      </c>
      <c r="D797" s="90" t="s">
        <v>242</v>
      </c>
    </row>
    <row r="798" spans="2:4" ht="13.5" customHeight="1">
      <c r="B798" s="17" t="s">
        <v>23</v>
      </c>
      <c r="C798" s="33" t="str">
        <f>VLOOKUP(B798,[2]Sheet1!$A:$B,2,0)</f>
        <v>MODI</v>
      </c>
      <c r="D798" s="90" t="s">
        <v>242</v>
      </c>
    </row>
    <row r="799" spans="2:4" ht="13.5" customHeight="1">
      <c r="B799" s="17" t="s">
        <v>23</v>
      </c>
      <c r="C799" s="33" t="str">
        <f>VLOOKUP(B799,[2]Sheet1!$A:$B,2,0)</f>
        <v>MODI</v>
      </c>
      <c r="D799" s="90" t="s">
        <v>242</v>
      </c>
    </row>
    <row r="800" spans="2:4" ht="13.5" customHeight="1">
      <c r="B800" s="17" t="s">
        <v>23</v>
      </c>
      <c r="C800" s="33" t="str">
        <f>VLOOKUP(B800,[2]Sheet1!$A:$B,2,0)</f>
        <v>MODI</v>
      </c>
      <c r="D800" s="90" t="s">
        <v>242</v>
      </c>
    </row>
    <row r="801" spans="2:4" ht="13.5" customHeight="1">
      <c r="B801" s="17" t="s">
        <v>23</v>
      </c>
      <c r="C801" s="33" t="str">
        <f>VLOOKUP(B801,[2]Sheet1!$A:$B,2,0)</f>
        <v>MODI</v>
      </c>
      <c r="D801" s="90" t="s">
        <v>242</v>
      </c>
    </row>
    <row r="802" spans="2:4" ht="13.5" customHeight="1">
      <c r="B802" s="17" t="s">
        <v>23</v>
      </c>
      <c r="C802" s="33" t="str">
        <f>VLOOKUP(B802,[2]Sheet1!$A:$B,2,0)</f>
        <v>MODI</v>
      </c>
      <c r="D802" s="90" t="s">
        <v>242</v>
      </c>
    </row>
    <row r="803" spans="2:4" ht="13.5" customHeight="1">
      <c r="B803" s="17" t="s">
        <v>23</v>
      </c>
      <c r="C803" s="33" t="str">
        <f>VLOOKUP(B803,[2]Sheet1!$A:$B,2,0)</f>
        <v>MODI</v>
      </c>
      <c r="D803" s="90" t="s">
        <v>242</v>
      </c>
    </row>
    <row r="804" spans="2:4" ht="13.5" customHeight="1">
      <c r="B804" s="17" t="s">
        <v>23</v>
      </c>
      <c r="C804" s="33" t="str">
        <f>VLOOKUP(B804,[2]Sheet1!$A:$B,2,0)</f>
        <v>MODI</v>
      </c>
      <c r="D804" s="90" t="s">
        <v>242</v>
      </c>
    </row>
    <row r="805" spans="2:4" ht="13.5" customHeight="1">
      <c r="B805" s="17" t="s">
        <v>23</v>
      </c>
      <c r="C805" s="33" t="str">
        <f>VLOOKUP(B805,[2]Sheet1!$A:$B,2,0)</f>
        <v>MODI</v>
      </c>
      <c r="D805" s="90" t="s">
        <v>242</v>
      </c>
    </row>
    <row r="806" spans="2:4" ht="13.5" customHeight="1">
      <c r="B806" s="17" t="s">
        <v>23</v>
      </c>
      <c r="C806" s="33" t="str">
        <f>VLOOKUP(B806,[2]Sheet1!$A:$B,2,0)</f>
        <v>MODI</v>
      </c>
      <c r="D806" s="90" t="s">
        <v>242</v>
      </c>
    </row>
    <row r="807" spans="2:4" ht="13.5" customHeight="1">
      <c r="B807" s="17" t="s">
        <v>23</v>
      </c>
      <c r="C807" s="33" t="str">
        <f>VLOOKUP(B807,[2]Sheet1!$A:$B,2,0)</f>
        <v>MODI</v>
      </c>
      <c r="D807" s="90" t="s">
        <v>242</v>
      </c>
    </row>
    <row r="808" spans="2:4" ht="13.5" customHeight="1">
      <c r="B808" s="17" t="s">
        <v>23</v>
      </c>
      <c r="C808" s="33" t="str">
        <f>VLOOKUP(B808,[2]Sheet1!$A:$B,2,0)</f>
        <v>MODI</v>
      </c>
      <c r="D808" s="90" t="s">
        <v>242</v>
      </c>
    </row>
    <row r="809" spans="2:4" ht="13.5" customHeight="1">
      <c r="B809" s="17" t="s">
        <v>23</v>
      </c>
      <c r="C809" s="33" t="str">
        <f>VLOOKUP(B809,[2]Sheet1!$A:$B,2,0)</f>
        <v>MODI</v>
      </c>
      <c r="D809" s="90" t="s">
        <v>242</v>
      </c>
    </row>
    <row r="810" spans="2:4" ht="13.5" customHeight="1">
      <c r="B810" s="17" t="s">
        <v>23</v>
      </c>
      <c r="C810" s="33" t="str">
        <f>VLOOKUP(B810,[2]Sheet1!$A:$B,2,0)</f>
        <v>MODI</v>
      </c>
      <c r="D810" s="90" t="s">
        <v>242</v>
      </c>
    </row>
    <row r="811" spans="2:4" ht="13.5" customHeight="1">
      <c r="B811" s="17" t="s">
        <v>23</v>
      </c>
      <c r="C811" s="33" t="str">
        <f>VLOOKUP(B811,[2]Sheet1!$A:$B,2,0)</f>
        <v>MODI</v>
      </c>
      <c r="D811" s="90" t="s">
        <v>242</v>
      </c>
    </row>
    <row r="812" spans="2:4" ht="13.5" customHeight="1">
      <c r="B812" s="17" t="s">
        <v>23</v>
      </c>
      <c r="C812" s="33" t="str">
        <f>VLOOKUP(B812,[2]Sheet1!$A:$B,2,0)</f>
        <v>MODI</v>
      </c>
      <c r="D812" s="90" t="s">
        <v>242</v>
      </c>
    </row>
    <row r="813" spans="2:4" ht="13.5" customHeight="1">
      <c r="B813" s="17" t="s">
        <v>23</v>
      </c>
      <c r="C813" s="33" t="str">
        <f>VLOOKUP(B813,[2]Sheet1!$A:$B,2,0)</f>
        <v>MODI</v>
      </c>
      <c r="D813" s="90" t="s">
        <v>242</v>
      </c>
    </row>
    <row r="814" spans="2:4" ht="13.5" customHeight="1">
      <c r="B814" s="17" t="s">
        <v>23</v>
      </c>
      <c r="C814" s="33" t="str">
        <f>VLOOKUP(B814,[2]Sheet1!$A:$B,2,0)</f>
        <v>MODI</v>
      </c>
      <c r="D814" s="90" t="s">
        <v>242</v>
      </c>
    </row>
    <row r="815" spans="2:4" ht="13.5" customHeight="1">
      <c r="B815" s="17" t="s">
        <v>23</v>
      </c>
      <c r="C815" s="33" t="str">
        <f>VLOOKUP(B815,[2]Sheet1!$A:$B,2,0)</f>
        <v>MODI</v>
      </c>
      <c r="D815" s="90" t="s">
        <v>242</v>
      </c>
    </row>
    <row r="816" spans="2:4" ht="13.5" customHeight="1">
      <c r="B816" s="17" t="s">
        <v>23</v>
      </c>
      <c r="C816" s="33" t="str">
        <f>VLOOKUP(B816,[2]Sheet1!$A:$B,2,0)</f>
        <v>MODI</v>
      </c>
      <c r="D816" s="90" t="s">
        <v>242</v>
      </c>
    </row>
    <row r="817" spans="2:4" ht="13.5" customHeight="1">
      <c r="B817" s="17" t="s">
        <v>23</v>
      </c>
      <c r="C817" s="33" t="str">
        <f>VLOOKUP(B817,[2]Sheet1!$A:$B,2,0)</f>
        <v>MODI</v>
      </c>
      <c r="D817" s="90" t="s">
        <v>242</v>
      </c>
    </row>
    <row r="818" spans="2:4" ht="13.5" customHeight="1">
      <c r="B818" s="17" t="s">
        <v>23</v>
      </c>
      <c r="C818" s="33" t="str">
        <f>VLOOKUP(B818,[2]Sheet1!$A:$B,2,0)</f>
        <v>MODI</v>
      </c>
      <c r="D818" s="90" t="s">
        <v>242</v>
      </c>
    </row>
    <row r="819" spans="2:4" ht="13.5" customHeight="1">
      <c r="B819" s="17" t="s">
        <v>23</v>
      </c>
      <c r="C819" s="33" t="str">
        <f>VLOOKUP(B819,[2]Sheet1!$A:$B,2,0)</f>
        <v>MODI</v>
      </c>
      <c r="D819" s="90" t="s">
        <v>242</v>
      </c>
    </row>
  </sheetData>
  <sheetProtection selectLockedCells="1"/>
  <protectedRanges>
    <protectedRange sqref="B358 B820 B4:B205" name="Range1"/>
    <protectedRange sqref="B1" name="Range1_10"/>
    <protectedRange sqref="D759:D760" name="Range1_2"/>
    <protectedRange sqref="B206:B357" name="Range1_7"/>
    <protectedRange sqref="B388:B405 B412:B430 B632:B638 B599:B626 B576:B593 B553:B570 B530:B547 B507:B524 B482:B501 B436:B453 B459:B476 B735:B741 B745:B759 B761:B767 B771:B793 B797:B819" name="Range1_1"/>
    <protectedRange sqref="B700:B708 B693:B698 B710:B715 B719:B720 B654:B656 B658:B689" name="Range1_8"/>
    <protectedRange sqref="B646:B653" name="Range1_9"/>
    <protectedRange sqref="B359:B363" name="Range1_3"/>
    <protectedRange sqref="B431:B435" name="Range1_14"/>
    <protectedRange sqref="B627:B631" name="Range1_15"/>
    <protectedRange sqref="B640:B644" name="Range1_16"/>
    <protectedRange sqref="B690:B692" name="Range1_17"/>
  </protectedRanges>
  <phoneticPr fontId="18" type="noConversion"/>
  <pageMargins left="0.7" right="0.7" top="0.75" bottom="0.75" header="0.3" footer="0.3"/>
  <pageSetup paperSize="9" fitToWidth="0" fitToHeight="0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1A199FC-7677-4A44-9954-2655BBEAF9D5}">
          <x14:formula1>
            <xm:f>Sheet1!$A$2:$A$44</xm:f>
          </x14:formula1>
          <xm:sqref>B4:B205 B358:B819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Range1" rangeCreator="" othersAccessPermission="edit"/>
    <arrUserId title="Range1_10" rangeCreator="" othersAccessPermission="edit"/>
    <arrUserId title="Range1_4" rangeCreator="" othersAccessPermission="edit"/>
    <arrUserId title="Range1_2" rangeCreator="" othersAccessPermission="edit"/>
    <arrUserId title="Range1_5" rangeCreator="" othersAccessPermission="edit"/>
    <arrUserId title="Range1_6" rangeCreator="" othersAccessPermission="edit"/>
    <arrUserId title="Range1_7" rangeCreator="" othersAccessPermission="edit"/>
    <arrUserId title="Range1_4_2" rangeCreator="" othersAccessPermission="edit"/>
    <arrUserId title="Range1_1" rangeCreator="" othersAccessPermission="edit"/>
    <arrUserId title="Range1_4_1" rangeCreator="" othersAccessPermission="edit"/>
    <arrUserId title="Range1_8" rangeCreator="" othersAccessPermission="edit"/>
    <arrUserId title="Range1_9" rangeCreator="" othersAccessPermission="edit"/>
    <arrUserId title="Range1_11" rangeCreator="" othersAccessPermission="edit"/>
    <arrUserId title="Range1_12" rangeCreator="" othersAccessPermission="edit"/>
    <arrUserId title="Range1_13" rangeCreator="" othersAccessPermission="edit"/>
    <arrUserId title="Range1_3" rangeCreator="" othersAccessPermission="edit"/>
    <arrUserId title="Range1_14" rangeCreator="" othersAccessPermission="edit"/>
    <arrUserId title="Range1_15" rangeCreator="" othersAccessPermission="edit"/>
    <arrUserId title="Range1_16" rangeCreator="" othersAccessPermission="edit"/>
    <arrUserId title="Range1_17" rangeCreator="" othersAccessPermission="edit"/>
  </rangeList>
  <rangeList sheetStid="2" master="" otherUserPermission="visible">
    <arrUserId title="Range1" rangeCreator="" othersAccessPermission="edit"/>
    <arrUserId title="Range1_2" rangeCreator="" othersAccessPermission="edit"/>
    <arrUserId title="Range1_3" rangeCreator="" othersAccessPermission="edit"/>
    <arrUserId title="Range1_1" rangeCreator="" othersAccessPermission="edit"/>
    <arrUserId title="Range1_4" rangeCreator="" othersAccessPermission="edit"/>
    <arrUserId title="Range1_6_1" rangeCreator="" othersAccessPermission="edit"/>
    <arrUserId title="Range1_4_1" rangeCreator="" othersAccessPermission="edit"/>
  </rangeList>
  <rangeList sheetStid="3" master="" otherUserPermission="visible"/>
</allowEditUser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5E292BDB11A4D81E8F2A181DC9AE6" ma:contentTypeVersion="4" ma:contentTypeDescription="Create a new document." ma:contentTypeScope="" ma:versionID="fd564b06f895b698202bf55c2b6f4f9c">
  <xsd:schema xmlns:xsd="http://www.w3.org/2001/XMLSchema" xmlns:xs="http://www.w3.org/2001/XMLSchema" xmlns:p="http://schemas.microsoft.com/office/2006/metadata/properties" xmlns:ns2="3de942da-d7b3-403a-9220-c7f65a29d6c4" targetNamespace="http://schemas.microsoft.com/office/2006/metadata/properties" ma:root="true" ma:fieldsID="f0e307f23ab1d46a1e914cd099edabc1" ns2:_="">
    <xsd:import namespace="3de942da-d7b3-403a-9220-c7f65a29d6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942da-d7b3-403a-9220-c7f65a29d6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5B9A7E8-24F4-45C3-8FDB-72F38130300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0B90592B-EB69-40A5-A022-E5F8626CE0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e942da-d7b3-403a-9220-c7f65a29d6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4E5120FA-F13C-4F0E-AAAD-7F46A14322E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Capex summary Dec 2024</vt:lpstr>
      <vt:lpstr>Spend Tracker</vt:lpstr>
      <vt:lpstr>Pivot table spend tracker</vt:lpstr>
      <vt:lpstr>Capex tracker</vt:lpstr>
      <vt:lpstr>Pivot table capex tracker</vt:lpstr>
      <vt:lpstr>TFK personal tracking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 Fang</dc:creator>
  <cp:keywords/>
  <dc:description/>
  <cp:lastModifiedBy>Johnny Yu (External)</cp:lastModifiedBy>
  <cp:revision/>
  <dcterms:created xsi:type="dcterms:W3CDTF">2015-06-07T18:17:00Z</dcterms:created>
  <dcterms:modified xsi:type="dcterms:W3CDTF">2025-04-03T09:01:34Z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9fea72e-161c-48c8-8e82-3fc1e9b3162c_Enabled">
    <vt:lpwstr>true</vt:lpwstr>
  </property>
  <property fmtid="{D5CDD505-2E9C-101B-9397-08002B2CF9AE}" pid="3" name="MSIP_Label_e9fea72e-161c-48c8-8e82-3fc1e9b3162c_SetDate">
    <vt:lpwstr>2024-08-19T01:13:59Z</vt:lpwstr>
  </property>
  <property fmtid="{D5CDD505-2E9C-101B-9397-08002B2CF9AE}" pid="4" name="MSIP_Label_e9fea72e-161c-48c8-8e82-3fc1e9b3162c_Method">
    <vt:lpwstr>Standard</vt:lpwstr>
  </property>
  <property fmtid="{D5CDD505-2E9C-101B-9397-08002B2CF9AE}" pid="5" name="MSIP_Label_e9fea72e-161c-48c8-8e82-3fc1e9b3162c_Name">
    <vt:lpwstr>Normal sensitivity label</vt:lpwstr>
  </property>
  <property fmtid="{D5CDD505-2E9C-101B-9397-08002B2CF9AE}" pid="6" name="MSIP_Label_e9fea72e-161c-48c8-8e82-3fc1e9b3162c_SiteId">
    <vt:lpwstr>ff9c7474-421d-4957-8d47-c4b64dec87b5</vt:lpwstr>
  </property>
  <property fmtid="{D5CDD505-2E9C-101B-9397-08002B2CF9AE}" pid="7" name="MSIP_Label_e9fea72e-161c-48c8-8e82-3fc1e9b3162c_ActionId">
    <vt:lpwstr>6228454d-3e60-4b82-9d30-746686eb3d3e</vt:lpwstr>
  </property>
  <property fmtid="{D5CDD505-2E9C-101B-9397-08002B2CF9AE}" pid="8" name="MSIP_Label_e9fea72e-161c-48c8-8e82-3fc1e9b3162c_ContentBits">
    <vt:lpwstr>0</vt:lpwstr>
  </property>
  <property fmtid="{D5CDD505-2E9C-101B-9397-08002B2CF9AE}" pid="9" name="KSOProductBuildVer">
    <vt:lpwstr>2052-6.11.0.8885</vt:lpwstr>
  </property>
  <property fmtid="{D5CDD505-2E9C-101B-9397-08002B2CF9AE}" pid="10" name="ICV">
    <vt:lpwstr>59B795DDED6D39CA8B4E2F67F3D7B31A_43</vt:lpwstr>
  </property>
  <property fmtid="{D5CDD505-2E9C-101B-9397-08002B2CF9AE}" pid="11" name="ContentTypeId">
    <vt:lpwstr>0x01010052F5E292BDB11A4D81E8F2A181DC9AE6</vt:lpwstr>
  </property>
</Properties>
</file>