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baiu\Documents\NetBeansProjects\SunriseMedia\app\"/>
    </mc:Choice>
  </mc:AlternateContent>
  <xr:revisionPtr revIDLastSave="0" documentId="13_ncr:1_{69E06E87-0DB4-4323-9C8B-56C37FA9E1E5}" xr6:coauthVersionLast="47" xr6:coauthVersionMax="47" xr10:uidLastSave="{00000000-0000-0000-0000-000000000000}"/>
  <bookViews>
    <workbookView xWindow="38280" yWindow="-120" windowWidth="29040" windowHeight="15720" activeTab="1" xr2:uid="{00000000-000D-0000-FFFF-FFFF00000000}"/>
  </bookViews>
  <sheets>
    <sheet name="Sheet3" sheetId="14" r:id="rId1"/>
    <sheet name="AAAAAM" sheetId="13" r:id="rId2"/>
    <sheet name="اسعار تفصيليه كتب بيرسون 22-23 " sheetId="11" r:id="rId3"/>
    <sheet name="اسعار تفصيليه كتب بيرسون 22 " sheetId="9" r:id="rId4"/>
    <sheet name="طلبيه اضافيه كتب بيرسون 2020" sheetId="8" r:id="rId5"/>
    <sheet name="اسعار تفصيليه كتب بيرسون 21" sheetId="10" r:id="rId6"/>
    <sheet name="اسعار تفصيليه كتب بيرسون 2020" sheetId="7" r:id="rId7"/>
    <sheet name="اسعار تفصيليه كتب بيرسون 2019" sheetId="4" r:id="rId8"/>
    <sheet name="Sheet1" sheetId="1" r:id="rId9"/>
    <sheet name="مرتجع كتب 2018-2019" sheetId="2" r:id="rId10"/>
    <sheet name="كشف ح  ش ضوء المستقبل" sheetId="3" r:id="rId11"/>
    <sheet name="فواتير توريد كتب مكتبة المستقل " sheetId="6" r:id="rId12"/>
    <sheet name="فواتير مرتجع كتب مكتبة المستقبل" sheetId="5" r:id="rId13"/>
  </sheets>
  <definedNames>
    <definedName name="_xlnm._FilterDatabase" localSheetId="1" hidden="1">AAAAAM!$A$8:$AB$148</definedName>
    <definedName name="_xlnm._FilterDatabase" localSheetId="8" hidden="1">Sheet1!$A$9:$Z$82</definedName>
    <definedName name="_xlnm._FilterDatabase" localSheetId="5" hidden="1">'اسعار تفصيليه كتب بيرسون 21'!$A$9:$AU$100</definedName>
    <definedName name="_xlnm._FilterDatabase" localSheetId="2" hidden="1">'اسعار تفصيليه كتب بيرسون 22-23 '!$A$8:$X$151</definedName>
    <definedName name="_xlnm._FilterDatabase" localSheetId="3" hidden="1">'اسعار تفصيليه كتب بيرسون 22 '!$B$9:$AU$101</definedName>
    <definedName name="_xlnm._FilterDatabase" localSheetId="4" hidden="1">'طلبيه اضافيه كتب بيرسون 2020'!$A$23:$Q$110</definedName>
    <definedName name="_xlnm._FilterDatabase" localSheetId="11" hidden="1">'فواتير توريد كتب مكتبة المستقل '!$A$9:$AR$82</definedName>
    <definedName name="_xlnm._FilterDatabase" localSheetId="12" hidden="1">'فواتير مرتجع كتب مكتبة المستقبل'!$A$9:$AG$82</definedName>
  </definedName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47" i="13" l="1"/>
  <c r="Y147" i="13"/>
  <c r="V147" i="13"/>
  <c r="U106" i="13"/>
  <c r="V106" i="13" s="1"/>
  <c r="U107" i="13"/>
  <c r="V107" i="13" s="1"/>
  <c r="U108" i="13"/>
  <c r="V108" i="13" s="1"/>
  <c r="W108" i="13" s="1"/>
  <c r="U109" i="13"/>
  <c r="V109" i="13" s="1"/>
  <c r="X109" i="13" s="1"/>
  <c r="U110" i="13"/>
  <c r="V110" i="13" s="1"/>
  <c r="W110" i="13" s="1"/>
  <c r="Y110" i="13" s="1"/>
  <c r="U111" i="13"/>
  <c r="V111" i="13" s="1"/>
  <c r="U112" i="13"/>
  <c r="V112" i="13" s="1"/>
  <c r="W112" i="13" s="1"/>
  <c r="Y112" i="13" s="1"/>
  <c r="U113" i="13"/>
  <c r="V113" i="13" s="1"/>
  <c r="X113" i="13" s="1"/>
  <c r="Z113" i="13" s="1"/>
  <c r="U114" i="13"/>
  <c r="V114" i="13" s="1"/>
  <c r="W114" i="13" s="1"/>
  <c r="Y114" i="13" s="1"/>
  <c r="U115" i="13"/>
  <c r="V115" i="13" s="1"/>
  <c r="U116" i="13"/>
  <c r="V116" i="13" s="1"/>
  <c r="W116" i="13" s="1"/>
  <c r="Y116" i="13" s="1"/>
  <c r="U117" i="13"/>
  <c r="V117" i="13" s="1"/>
  <c r="X117" i="13" s="1"/>
  <c r="Z117" i="13" s="1"/>
  <c r="U118" i="13"/>
  <c r="V118" i="13" s="1"/>
  <c r="W118" i="13" s="1"/>
  <c r="Y118" i="13" s="1"/>
  <c r="U119" i="13"/>
  <c r="V119" i="13" s="1"/>
  <c r="U120" i="13"/>
  <c r="V120" i="13" s="1"/>
  <c r="W120" i="13" s="1"/>
  <c r="Y120" i="13" s="1"/>
  <c r="U121" i="13"/>
  <c r="V121" i="13" s="1"/>
  <c r="X121" i="13" s="1"/>
  <c r="Z121" i="13" s="1"/>
  <c r="U122" i="13"/>
  <c r="V122" i="13" s="1"/>
  <c r="W122" i="13" s="1"/>
  <c r="Y122" i="13" s="1"/>
  <c r="U123" i="13"/>
  <c r="V123" i="13" s="1"/>
  <c r="U124" i="13"/>
  <c r="V124" i="13" s="1"/>
  <c r="W124" i="13" s="1"/>
  <c r="Y124" i="13" s="1"/>
  <c r="U125" i="13"/>
  <c r="V125" i="13" s="1"/>
  <c r="X125" i="13" s="1"/>
  <c r="Z125" i="13" s="1"/>
  <c r="U126" i="13"/>
  <c r="V126" i="13" s="1"/>
  <c r="W126" i="13" s="1"/>
  <c r="Y126" i="13" s="1"/>
  <c r="U127" i="13"/>
  <c r="V127" i="13" s="1"/>
  <c r="U128" i="13"/>
  <c r="V128" i="13" s="1"/>
  <c r="W128" i="13" s="1"/>
  <c r="Y128" i="13" s="1"/>
  <c r="U129" i="13"/>
  <c r="V129" i="13" s="1"/>
  <c r="X129" i="13" s="1"/>
  <c r="Z129" i="13" s="1"/>
  <c r="U130" i="13"/>
  <c r="V130" i="13" s="1"/>
  <c r="W130" i="13" s="1"/>
  <c r="Y130" i="13" s="1"/>
  <c r="U131" i="13"/>
  <c r="V131" i="13" s="1"/>
  <c r="U132" i="13"/>
  <c r="V132" i="13" s="1"/>
  <c r="W132" i="13" s="1"/>
  <c r="Y132" i="13" s="1"/>
  <c r="U133" i="13"/>
  <c r="V133" i="13" s="1"/>
  <c r="X133" i="13" s="1"/>
  <c r="Z133" i="13" s="1"/>
  <c r="U134" i="13"/>
  <c r="V134" i="13" s="1"/>
  <c r="W134" i="13" s="1"/>
  <c r="Y134" i="13" s="1"/>
  <c r="U135" i="13"/>
  <c r="V135" i="13" s="1"/>
  <c r="U136" i="13"/>
  <c r="V136" i="13" s="1"/>
  <c r="W136" i="13" s="1"/>
  <c r="Y136" i="13" s="1"/>
  <c r="U137" i="13"/>
  <c r="V137" i="13" s="1"/>
  <c r="X137" i="13" s="1"/>
  <c r="Z137" i="13" s="1"/>
  <c r="U138" i="13"/>
  <c r="V138" i="13" s="1"/>
  <c r="W138" i="13" s="1"/>
  <c r="Y138" i="13" s="1"/>
  <c r="U139" i="13"/>
  <c r="V139" i="13" s="1"/>
  <c r="U140" i="13"/>
  <c r="V140" i="13" s="1"/>
  <c r="W140" i="13" s="1"/>
  <c r="Y140" i="13" s="1"/>
  <c r="U141" i="13"/>
  <c r="V141" i="13" s="1"/>
  <c r="X141" i="13" s="1"/>
  <c r="Z141" i="13" s="1"/>
  <c r="U142" i="13"/>
  <c r="V142" i="13" s="1"/>
  <c r="W142" i="13" s="1"/>
  <c r="Y142" i="13" s="1"/>
  <c r="U143" i="13"/>
  <c r="V143" i="13" s="1"/>
  <c r="U144" i="13"/>
  <c r="V144" i="13" s="1"/>
  <c r="W144" i="13" s="1"/>
  <c r="Y144" i="13" s="1"/>
  <c r="U145" i="13"/>
  <c r="V145" i="13" s="1"/>
  <c r="X145" i="13" s="1"/>
  <c r="Z145" i="13" s="1"/>
  <c r="U98" i="13"/>
  <c r="U99" i="13"/>
  <c r="U100" i="13"/>
  <c r="U101" i="13"/>
  <c r="U102" i="13"/>
  <c r="U103" i="13"/>
  <c r="U104" i="13"/>
  <c r="U105" i="13"/>
  <c r="V105" i="13" s="1"/>
  <c r="U97" i="13"/>
  <c r="W113" i="13" l="1"/>
  <c r="Y113" i="13" s="1"/>
  <c r="W125" i="13"/>
  <c r="Y125" i="13" s="1"/>
  <c r="X132" i="13"/>
  <c r="Z132" i="13" s="1"/>
  <c r="W145" i="13"/>
  <c r="Y145" i="13" s="1"/>
  <c r="X120" i="13"/>
  <c r="Z120" i="13" s="1"/>
  <c r="W141" i="13"/>
  <c r="Y141" i="13" s="1"/>
  <c r="W109" i="13"/>
  <c r="Y109" i="13" s="1"/>
  <c r="X116" i="13"/>
  <c r="Z116" i="13" s="1"/>
  <c r="W129" i="13"/>
  <c r="Y129" i="13" s="1"/>
  <c r="X136" i="13"/>
  <c r="Z136" i="13" s="1"/>
  <c r="W131" i="13"/>
  <c r="Y131" i="13" s="1"/>
  <c r="X131" i="13"/>
  <c r="Z131" i="13" s="1"/>
  <c r="W115" i="13"/>
  <c r="Y115" i="13" s="1"/>
  <c r="X115" i="13"/>
  <c r="Z115" i="13" s="1"/>
  <c r="W137" i="13"/>
  <c r="Y137" i="13" s="1"/>
  <c r="W121" i="13"/>
  <c r="Y121" i="13" s="1"/>
  <c r="X144" i="13"/>
  <c r="Z144" i="13" s="1"/>
  <c r="X128" i="13"/>
  <c r="Z128" i="13" s="1"/>
  <c r="X112" i="13"/>
  <c r="Z112" i="13" s="1"/>
  <c r="W139" i="13"/>
  <c r="Y139" i="13" s="1"/>
  <c r="X139" i="13"/>
  <c r="Z139" i="13" s="1"/>
  <c r="W123" i="13"/>
  <c r="Y123" i="13" s="1"/>
  <c r="X123" i="13"/>
  <c r="Z123" i="13" s="1"/>
  <c r="X143" i="13"/>
  <c r="Z143" i="13" s="1"/>
  <c r="W143" i="13"/>
  <c r="Y143" i="13" s="1"/>
  <c r="X135" i="13"/>
  <c r="Z135" i="13" s="1"/>
  <c r="W135" i="13"/>
  <c r="Y135" i="13" s="1"/>
  <c r="X127" i="13"/>
  <c r="Z127" i="13" s="1"/>
  <c r="W127" i="13"/>
  <c r="Y127" i="13" s="1"/>
  <c r="X119" i="13"/>
  <c r="Z119" i="13" s="1"/>
  <c r="W119" i="13"/>
  <c r="Y119" i="13" s="1"/>
  <c r="X111" i="13"/>
  <c r="Z111" i="13" s="1"/>
  <c r="W111" i="13"/>
  <c r="Y111" i="13" s="1"/>
  <c r="W133" i="13"/>
  <c r="Y133" i="13" s="1"/>
  <c r="W117" i="13"/>
  <c r="Y117" i="13" s="1"/>
  <c r="X140" i="13"/>
  <c r="Z140" i="13" s="1"/>
  <c r="X124" i="13"/>
  <c r="Z124" i="13" s="1"/>
  <c r="X142" i="13"/>
  <c r="Z142" i="13" s="1"/>
  <c r="X134" i="13"/>
  <c r="Z134" i="13" s="1"/>
  <c r="X130" i="13"/>
  <c r="Z130" i="13" s="1"/>
  <c r="X126" i="13"/>
  <c r="Z126" i="13" s="1"/>
  <c r="X122" i="13"/>
  <c r="Z122" i="13" s="1"/>
  <c r="X118" i="13"/>
  <c r="Z118" i="13" s="1"/>
  <c r="X114" i="13"/>
  <c r="Z114" i="13" s="1"/>
  <c r="X110" i="13"/>
  <c r="Z110" i="13" s="1"/>
  <c r="X138" i="13"/>
  <c r="Z138" i="13" s="1"/>
  <c r="Q106" i="13"/>
  <c r="R106" i="13" s="1"/>
  <c r="Q107" i="13"/>
  <c r="R107" i="13" s="1"/>
  <c r="Q108" i="13"/>
  <c r="R108" i="13" s="1"/>
  <c r="Q109" i="13"/>
  <c r="R109" i="13" s="1"/>
  <c r="Q110" i="13"/>
  <c r="R110" i="13" s="1"/>
  <c r="Q111" i="13"/>
  <c r="R111" i="13" s="1"/>
  <c r="Q112" i="13"/>
  <c r="R112" i="13" s="1"/>
  <c r="Q113" i="13"/>
  <c r="R113" i="13" s="1"/>
  <c r="Q114" i="13"/>
  <c r="R114" i="13" s="1"/>
  <c r="Q115" i="13"/>
  <c r="R115" i="13" s="1"/>
  <c r="Q116" i="13"/>
  <c r="R116" i="13" s="1"/>
  <c r="Q117" i="13"/>
  <c r="R117" i="13" s="1"/>
  <c r="Q118" i="13"/>
  <c r="R118" i="13" s="1"/>
  <c r="Q119" i="13"/>
  <c r="R119" i="13" s="1"/>
  <c r="Q120" i="13"/>
  <c r="R120" i="13" s="1"/>
  <c r="Q121" i="13"/>
  <c r="R121" i="13" s="1"/>
  <c r="Q122" i="13"/>
  <c r="R122" i="13" s="1"/>
  <c r="Q123" i="13"/>
  <c r="R123" i="13" s="1"/>
  <c r="Q92" i="13"/>
  <c r="R92" i="13" s="1"/>
  <c r="Q93" i="13"/>
  <c r="R93" i="13" s="1"/>
  <c r="Q94" i="13"/>
  <c r="R94" i="13" s="1"/>
  <c r="Q95" i="13"/>
  <c r="R95" i="13" s="1"/>
  <c r="Q96" i="13"/>
  <c r="R96" i="13" s="1"/>
  <c r="Q97" i="13"/>
  <c r="R97" i="13" s="1"/>
  <c r="Q98" i="13"/>
  <c r="R98" i="13" s="1"/>
  <c r="Q99" i="13"/>
  <c r="R99" i="13" s="1"/>
  <c r="Q100" i="13"/>
  <c r="R100" i="13" s="1"/>
  <c r="Q101" i="13"/>
  <c r="R101" i="13" s="1"/>
  <c r="Q102" i="13"/>
  <c r="R102" i="13" s="1"/>
  <c r="Q103" i="13"/>
  <c r="R103" i="13" s="1"/>
  <c r="Q104" i="13"/>
  <c r="R104" i="13" s="1"/>
  <c r="Q80" i="13"/>
  <c r="R80" i="13" s="1"/>
  <c r="Q81" i="13"/>
  <c r="R81" i="13" s="1"/>
  <c r="Q82" i="13"/>
  <c r="R82" i="13" s="1"/>
  <c r="Q83" i="13"/>
  <c r="R83" i="13" s="1"/>
  <c r="Q84" i="13"/>
  <c r="R84" i="13" s="1"/>
  <c r="Q85" i="13"/>
  <c r="R85" i="13" s="1"/>
  <c r="Q86" i="13"/>
  <c r="R86" i="13" s="1"/>
  <c r="Q87" i="13"/>
  <c r="R87" i="13" s="1"/>
  <c r="Q88" i="13"/>
  <c r="R88" i="13" s="1"/>
  <c r="Q89" i="13"/>
  <c r="R89" i="13" s="1"/>
  <c r="Q90" i="13"/>
  <c r="R90" i="13" s="1"/>
  <c r="Q68" i="13"/>
  <c r="R68" i="13" s="1"/>
  <c r="Q69" i="13"/>
  <c r="R69" i="13" s="1"/>
  <c r="Q70" i="13"/>
  <c r="R70" i="13" s="1"/>
  <c r="Q71" i="13"/>
  <c r="R71" i="13" s="1"/>
  <c r="Q72" i="13"/>
  <c r="R72" i="13" s="1"/>
  <c r="Q73" i="13"/>
  <c r="R73" i="13" s="1"/>
  <c r="Q74" i="13"/>
  <c r="R74" i="13" s="1"/>
  <c r="Q75" i="13"/>
  <c r="R75" i="13" s="1"/>
  <c r="Q76" i="13"/>
  <c r="R76" i="13" s="1"/>
  <c r="Q77" i="13"/>
  <c r="R77" i="13" s="1"/>
  <c r="Q78" i="13"/>
  <c r="R78" i="13" s="1"/>
  <c r="Q57" i="13"/>
  <c r="R57" i="13" s="1"/>
  <c r="Q58" i="13"/>
  <c r="R58" i="13" s="1"/>
  <c r="Q59" i="13"/>
  <c r="R59" i="13" s="1"/>
  <c r="Q60" i="13"/>
  <c r="R60" i="13" s="1"/>
  <c r="Q61" i="13"/>
  <c r="R61" i="13" s="1"/>
  <c r="Q62" i="13"/>
  <c r="R62" i="13" s="1"/>
  <c r="Q63" i="13"/>
  <c r="R63" i="13" s="1"/>
  <c r="Q64" i="13"/>
  <c r="R64" i="13" s="1"/>
  <c r="Q65" i="13"/>
  <c r="R65" i="13" s="1"/>
  <c r="Q66" i="13"/>
  <c r="R66" i="13" s="1"/>
  <c r="Q46" i="13"/>
  <c r="R46" i="13" s="1"/>
  <c r="Q47" i="13"/>
  <c r="R47" i="13" s="1"/>
  <c r="Q48" i="13"/>
  <c r="R48" i="13" s="1"/>
  <c r="Q49" i="13"/>
  <c r="R49" i="13" s="1"/>
  <c r="Q50" i="13"/>
  <c r="R50" i="13" s="1"/>
  <c r="Q51" i="13"/>
  <c r="R51" i="13" s="1"/>
  <c r="Q52" i="13"/>
  <c r="R52" i="13" s="1"/>
  <c r="Q53" i="13"/>
  <c r="R53" i="13" s="1"/>
  <c r="Q54" i="13"/>
  <c r="R54" i="13" s="1"/>
  <c r="Q55" i="13"/>
  <c r="R55" i="13" s="1"/>
  <c r="Q35" i="13"/>
  <c r="R35" i="13" s="1"/>
  <c r="Q36" i="13"/>
  <c r="R36" i="13" s="1"/>
  <c r="Q37" i="13"/>
  <c r="R37" i="13" s="1"/>
  <c r="Q38" i="13"/>
  <c r="R38" i="13" s="1"/>
  <c r="Q39" i="13"/>
  <c r="R39" i="13" s="1"/>
  <c r="Q40" i="13"/>
  <c r="R40" i="13" s="1"/>
  <c r="Q41" i="13"/>
  <c r="R41" i="13" s="1"/>
  <c r="Q42" i="13"/>
  <c r="R42" i="13" s="1"/>
  <c r="Q43" i="13"/>
  <c r="R43" i="13" s="1"/>
  <c r="Q44" i="13"/>
  <c r="R44" i="13" s="1"/>
  <c r="Q24" i="13"/>
  <c r="R24" i="13" s="1"/>
  <c r="Q25" i="13"/>
  <c r="R25" i="13" s="1"/>
  <c r="Q26" i="13"/>
  <c r="R26" i="13" s="1"/>
  <c r="Q27" i="13"/>
  <c r="R27" i="13" s="1"/>
  <c r="Q28" i="13"/>
  <c r="R28" i="13" s="1"/>
  <c r="Q29" i="13"/>
  <c r="R29" i="13" s="1"/>
  <c r="Q30" i="13"/>
  <c r="R30" i="13" s="1"/>
  <c r="Q31" i="13"/>
  <c r="R31" i="13" s="1"/>
  <c r="Q32" i="13"/>
  <c r="R32" i="13" s="1"/>
  <c r="Q33" i="13"/>
  <c r="R33" i="13" s="1"/>
  <c r="Q10" i="13"/>
  <c r="R10" i="13" s="1"/>
  <c r="Q11" i="13"/>
  <c r="R11" i="13" s="1"/>
  <c r="Q12" i="13"/>
  <c r="R12" i="13" s="1"/>
  <c r="Q13" i="13"/>
  <c r="R13" i="13" s="1"/>
  <c r="Q14" i="13"/>
  <c r="R14" i="13" s="1"/>
  <c r="Q15" i="13"/>
  <c r="R15" i="13" s="1"/>
  <c r="Q16" i="13"/>
  <c r="R16" i="13" s="1"/>
  <c r="Q17" i="13"/>
  <c r="R17" i="13" s="1"/>
  <c r="Q18" i="13"/>
  <c r="R18" i="13" s="1"/>
  <c r="Q19" i="13"/>
  <c r="R19" i="13" s="1"/>
  <c r="Q20" i="13"/>
  <c r="R20" i="13" s="1"/>
  <c r="Q21" i="13"/>
  <c r="R21" i="13" s="1"/>
  <c r="Q22" i="13"/>
  <c r="R22" i="13" s="1"/>
  <c r="Q134" i="13"/>
  <c r="R134" i="13" s="1"/>
  <c r="Q135" i="13"/>
  <c r="R135" i="13" s="1"/>
  <c r="Q136" i="13"/>
  <c r="R136" i="13" s="1"/>
  <c r="Q137" i="13"/>
  <c r="R137" i="13" s="1"/>
  <c r="Q138" i="13"/>
  <c r="R138" i="13" s="1"/>
  <c r="Q139" i="13"/>
  <c r="R139" i="13" s="1"/>
  <c r="Q140" i="13"/>
  <c r="R140" i="13" s="1"/>
  <c r="Q141" i="13"/>
  <c r="R141" i="13" s="1"/>
  <c r="Q142" i="13"/>
  <c r="R142" i="13" s="1"/>
  <c r="Q143" i="13"/>
  <c r="R143" i="13" s="1"/>
  <c r="Q144" i="13"/>
  <c r="R144" i="13" s="1"/>
  <c r="Q145" i="13"/>
  <c r="R145" i="13" s="1"/>
  <c r="Q125" i="13"/>
  <c r="Q126" i="13"/>
  <c r="R126" i="13" s="1"/>
  <c r="Q127" i="13"/>
  <c r="R127" i="13" s="1"/>
  <c r="Q128" i="13"/>
  <c r="R128" i="13" s="1"/>
  <c r="Q129" i="13"/>
  <c r="R129" i="13" s="1"/>
  <c r="Q130" i="13"/>
  <c r="R130" i="13" s="1"/>
  <c r="Q131" i="13"/>
  <c r="R131" i="13" s="1"/>
  <c r="Q132" i="13"/>
  <c r="R132" i="13" s="1"/>
  <c r="Q124" i="13"/>
  <c r="R125" i="13"/>
  <c r="I10" i="14" l="1"/>
  <c r="H10" i="14"/>
  <c r="I129" i="13"/>
  <c r="K129" i="13" s="1"/>
  <c r="H12" i="14"/>
  <c r="U92" i="13"/>
  <c r="V92" i="13" s="1"/>
  <c r="W92" i="13" s="1"/>
  <c r="Y92" i="13" s="1"/>
  <c r="U93" i="13"/>
  <c r="V93" i="13" s="1"/>
  <c r="W93" i="13" s="1"/>
  <c r="Y93" i="13" s="1"/>
  <c r="U94" i="13"/>
  <c r="V94" i="13" s="1"/>
  <c r="W94" i="13" s="1"/>
  <c r="Y94" i="13" s="1"/>
  <c r="U95" i="13"/>
  <c r="V95" i="13" s="1"/>
  <c r="X95" i="13" s="1"/>
  <c r="Z95" i="13" s="1"/>
  <c r="U96" i="13"/>
  <c r="V96" i="13" s="1"/>
  <c r="V97" i="13"/>
  <c r="U91" i="13"/>
  <c r="V91" i="13" s="1"/>
  <c r="X92" i="13" l="1"/>
  <c r="Z92" i="13" s="1"/>
  <c r="W96" i="13"/>
  <c r="Y96" i="13" s="1"/>
  <c r="X96" i="13"/>
  <c r="Z96" i="13" s="1"/>
  <c r="W97" i="13"/>
  <c r="Y97" i="13" s="1"/>
  <c r="X97" i="13"/>
  <c r="Z97" i="13" s="1"/>
  <c r="X94" i="13"/>
  <c r="Z94" i="13" s="1"/>
  <c r="X93" i="13"/>
  <c r="Z93" i="13" s="1"/>
  <c r="W95" i="13"/>
  <c r="Y95" i="13" s="1"/>
  <c r="H11" i="14" l="1"/>
  <c r="K11" i="14" s="1"/>
  <c r="I11" i="14"/>
  <c r="I12" i="14"/>
  <c r="I4" i="14"/>
  <c r="I5" i="14"/>
  <c r="I6" i="14"/>
  <c r="I7" i="14"/>
  <c r="I8" i="14"/>
  <c r="I9" i="14"/>
  <c r="H5" i="14"/>
  <c r="H6" i="14"/>
  <c r="H7" i="14"/>
  <c r="H8" i="14"/>
  <c r="H9" i="14"/>
  <c r="H4" i="14"/>
  <c r="T147" i="13"/>
  <c r="T148" i="13" s="1"/>
  <c r="P147" i="13"/>
  <c r="P148" i="13" s="1"/>
  <c r="M147" i="13"/>
  <c r="M148" i="13" s="1"/>
  <c r="AA146" i="13"/>
  <c r="T146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M145" i="13"/>
  <c r="I145" i="13"/>
  <c r="K145" i="13" s="1"/>
  <c r="M144" i="13"/>
  <c r="I144" i="13"/>
  <c r="K144" i="13" s="1"/>
  <c r="M143" i="13"/>
  <c r="I143" i="13"/>
  <c r="K143" i="13" s="1"/>
  <c r="I142" i="13"/>
  <c r="K142" i="13" s="1"/>
  <c r="I141" i="13"/>
  <c r="K141" i="13" s="1"/>
  <c r="I140" i="13"/>
  <c r="K140" i="13" s="1"/>
  <c r="I139" i="13"/>
  <c r="K139" i="13" s="1"/>
  <c r="I138" i="13"/>
  <c r="K138" i="13" s="1"/>
  <c r="I137" i="13"/>
  <c r="K137" i="13" s="1"/>
  <c r="I136" i="13"/>
  <c r="K136" i="13" s="1"/>
  <c r="I135" i="13"/>
  <c r="K135" i="13" s="1"/>
  <c r="I134" i="13"/>
  <c r="K134" i="13" s="1"/>
  <c r="Q133" i="13"/>
  <c r="R133" i="13" s="1"/>
  <c r="I133" i="13"/>
  <c r="K133" i="13" s="1"/>
  <c r="I132" i="13"/>
  <c r="K132" i="13" s="1"/>
  <c r="I131" i="13"/>
  <c r="K131" i="13" s="1"/>
  <c r="I130" i="13"/>
  <c r="K130" i="13" s="1"/>
  <c r="I128" i="13"/>
  <c r="K128" i="13" s="1"/>
  <c r="I127" i="13"/>
  <c r="K127" i="13" s="1"/>
  <c r="I126" i="13"/>
  <c r="K126" i="13" s="1"/>
  <c r="I125" i="13"/>
  <c r="K125" i="13" s="1"/>
  <c r="R124" i="13"/>
  <c r="I124" i="13"/>
  <c r="K124" i="13" s="1"/>
  <c r="I123" i="13"/>
  <c r="K123" i="13" s="1"/>
  <c r="I122" i="13"/>
  <c r="K122" i="13" s="1"/>
  <c r="I121" i="13"/>
  <c r="K121" i="13" s="1"/>
  <c r="I120" i="13"/>
  <c r="K120" i="13" s="1"/>
  <c r="I119" i="13"/>
  <c r="K119" i="13" s="1"/>
  <c r="M118" i="13"/>
  <c r="I118" i="13"/>
  <c r="K118" i="13" s="1"/>
  <c r="I117" i="13"/>
  <c r="K117" i="13" s="1"/>
  <c r="I116" i="13"/>
  <c r="K116" i="13" s="1"/>
  <c r="T115" i="13"/>
  <c r="I115" i="13"/>
  <c r="K115" i="13" s="1"/>
  <c r="I114" i="13"/>
  <c r="K114" i="13" s="1"/>
  <c r="I113" i="13"/>
  <c r="K113" i="13" s="1"/>
  <c r="T112" i="13"/>
  <c r="I112" i="13"/>
  <c r="K112" i="13" s="1"/>
  <c r="I111" i="13"/>
  <c r="K111" i="13" s="1"/>
  <c r="I110" i="13"/>
  <c r="K110" i="13" s="1"/>
  <c r="T109" i="13"/>
  <c r="I109" i="13"/>
  <c r="K109" i="13" s="1"/>
  <c r="I108" i="13"/>
  <c r="K108" i="13" s="1"/>
  <c r="I107" i="13"/>
  <c r="K107" i="13" s="1"/>
  <c r="T106" i="13"/>
  <c r="I106" i="13"/>
  <c r="K106" i="13" s="1"/>
  <c r="T105" i="13"/>
  <c r="Q105" i="13"/>
  <c r="R105" i="13" s="1"/>
  <c r="I105" i="13"/>
  <c r="K105" i="13" s="1"/>
  <c r="I104" i="13"/>
  <c r="K104" i="13" s="1"/>
  <c r="M103" i="13"/>
  <c r="I103" i="13"/>
  <c r="K103" i="13" s="1"/>
  <c r="M102" i="13"/>
  <c r="I102" i="13"/>
  <c r="K102" i="13" s="1"/>
  <c r="M101" i="13"/>
  <c r="I101" i="13"/>
  <c r="K101" i="13" s="1"/>
  <c r="M100" i="13"/>
  <c r="I100" i="13"/>
  <c r="K100" i="13" s="1"/>
  <c r="V99" i="13"/>
  <c r="M99" i="13"/>
  <c r="I99" i="13"/>
  <c r="K99" i="13" s="1"/>
  <c r="V98" i="13"/>
  <c r="M98" i="13"/>
  <c r="I98" i="13"/>
  <c r="K98" i="13" s="1"/>
  <c r="I97" i="13"/>
  <c r="K97" i="13" s="1"/>
  <c r="I96" i="13"/>
  <c r="K96" i="13" s="1"/>
  <c r="I95" i="13"/>
  <c r="K95" i="13" s="1"/>
  <c r="I94" i="13"/>
  <c r="K94" i="13" s="1"/>
  <c r="T93" i="13"/>
  <c r="I93" i="13"/>
  <c r="K93" i="13" s="1"/>
  <c r="T92" i="13"/>
  <c r="I92" i="13"/>
  <c r="K92" i="13" s="1"/>
  <c r="T91" i="13"/>
  <c r="Q91" i="13"/>
  <c r="R91" i="13" s="1"/>
  <c r="I91" i="13"/>
  <c r="K91" i="13" s="1"/>
  <c r="U90" i="13"/>
  <c r="I90" i="13"/>
  <c r="K90" i="13" s="1"/>
  <c r="U89" i="13"/>
  <c r="I89" i="13"/>
  <c r="K89" i="13" s="1"/>
  <c r="U88" i="13"/>
  <c r="M88" i="13" s="1"/>
  <c r="I88" i="13"/>
  <c r="K88" i="13" s="1"/>
  <c r="U87" i="13"/>
  <c r="I87" i="13"/>
  <c r="K87" i="13" s="1"/>
  <c r="U86" i="13"/>
  <c r="V86" i="13" s="1"/>
  <c r="W86" i="13" s="1"/>
  <c r="Y86" i="13" s="1"/>
  <c r="I86" i="13"/>
  <c r="K86" i="13" s="1"/>
  <c r="U85" i="13"/>
  <c r="I85" i="13"/>
  <c r="K85" i="13" s="1"/>
  <c r="U84" i="13"/>
  <c r="M84" i="13" s="1"/>
  <c r="I84" i="13"/>
  <c r="K84" i="13" s="1"/>
  <c r="H83" i="13"/>
  <c r="U83" i="13" s="1"/>
  <c r="M83" i="13" s="1"/>
  <c r="U82" i="13"/>
  <c r="T82" i="13" s="1"/>
  <c r="I82" i="13"/>
  <c r="K82" i="13" s="1"/>
  <c r="U81" i="13"/>
  <c r="M81" i="13" s="1"/>
  <c r="I81" i="13"/>
  <c r="K81" i="13" s="1"/>
  <c r="U80" i="13"/>
  <c r="I80" i="13"/>
  <c r="K80" i="13" s="1"/>
  <c r="U79" i="13"/>
  <c r="T79" i="13" s="1"/>
  <c r="Q79" i="13"/>
  <c r="R79" i="13" s="1"/>
  <c r="I79" i="13"/>
  <c r="K79" i="13" s="1"/>
  <c r="U78" i="13"/>
  <c r="K78" i="13"/>
  <c r="U77" i="13"/>
  <c r="K77" i="13"/>
  <c r="U76" i="13"/>
  <c r="T76" i="13" s="1"/>
  <c r="K76" i="13"/>
  <c r="U75" i="13"/>
  <c r="T75" i="13" s="1"/>
  <c r="K75" i="13"/>
  <c r="U74" i="13"/>
  <c r="M74" i="13" s="1"/>
  <c r="K74" i="13"/>
  <c r="U73" i="13"/>
  <c r="I73" i="13"/>
  <c r="K73" i="13" s="1"/>
  <c r="U72" i="13"/>
  <c r="T72" i="13" s="1"/>
  <c r="I72" i="13"/>
  <c r="K72" i="13" s="1"/>
  <c r="U71" i="13"/>
  <c r="I71" i="13"/>
  <c r="K71" i="13" s="1"/>
  <c r="U70" i="13"/>
  <c r="T70" i="13" s="1"/>
  <c r="I70" i="13"/>
  <c r="K70" i="13" s="1"/>
  <c r="U69" i="13"/>
  <c r="T69" i="13" s="1"/>
  <c r="I69" i="13"/>
  <c r="K69" i="13" s="1"/>
  <c r="U68" i="13"/>
  <c r="V68" i="13" s="1"/>
  <c r="W68" i="13" s="1"/>
  <c r="Y68" i="13" s="1"/>
  <c r="I68" i="13"/>
  <c r="K68" i="13" s="1"/>
  <c r="U67" i="13"/>
  <c r="Q67" i="13"/>
  <c r="R67" i="13" s="1"/>
  <c r="I67" i="13"/>
  <c r="K67" i="13" s="1"/>
  <c r="U66" i="13"/>
  <c r="V66" i="13" s="1"/>
  <c r="I66" i="13"/>
  <c r="K66" i="13" s="1"/>
  <c r="U65" i="13"/>
  <c r="I65" i="13"/>
  <c r="K65" i="13" s="1"/>
  <c r="U64" i="13"/>
  <c r="I64" i="13"/>
  <c r="K64" i="13" s="1"/>
  <c r="U63" i="13"/>
  <c r="I63" i="13"/>
  <c r="K63" i="13" s="1"/>
  <c r="U62" i="13"/>
  <c r="T62" i="13" s="1"/>
  <c r="I62" i="13"/>
  <c r="K62" i="13" s="1"/>
  <c r="U61" i="13"/>
  <c r="T61" i="13" s="1"/>
  <c r="I61" i="13"/>
  <c r="K61" i="13" s="1"/>
  <c r="U60" i="13"/>
  <c r="I60" i="13"/>
  <c r="K60" i="13" s="1"/>
  <c r="U59" i="13"/>
  <c r="M59" i="13" s="1"/>
  <c r="I59" i="13"/>
  <c r="K59" i="13" s="1"/>
  <c r="U58" i="13"/>
  <c r="M58" i="13" s="1"/>
  <c r="I58" i="13"/>
  <c r="K58" i="13" s="1"/>
  <c r="U57" i="13"/>
  <c r="T57" i="13" s="1"/>
  <c r="I57" i="13"/>
  <c r="K57" i="13" s="1"/>
  <c r="U56" i="13"/>
  <c r="M56" i="13" s="1"/>
  <c r="Q56" i="13"/>
  <c r="R56" i="13" s="1"/>
  <c r="I56" i="13"/>
  <c r="K56" i="13" s="1"/>
  <c r="U55" i="13"/>
  <c r="V55" i="13" s="1"/>
  <c r="W55" i="13" s="1"/>
  <c r="Y55" i="13" s="1"/>
  <c r="I55" i="13"/>
  <c r="K55" i="13" s="1"/>
  <c r="U54" i="13"/>
  <c r="I54" i="13"/>
  <c r="K54" i="13" s="1"/>
  <c r="U53" i="13"/>
  <c r="I53" i="13"/>
  <c r="K53" i="13" s="1"/>
  <c r="U52" i="13"/>
  <c r="I52" i="13"/>
  <c r="K52" i="13" s="1"/>
  <c r="U51" i="13"/>
  <c r="T51" i="13" s="1"/>
  <c r="I51" i="13"/>
  <c r="K51" i="13" s="1"/>
  <c r="U50" i="13"/>
  <c r="I50" i="13"/>
  <c r="K50" i="13" s="1"/>
  <c r="U49" i="13"/>
  <c r="T49" i="13" s="1"/>
  <c r="I49" i="13"/>
  <c r="K49" i="13" s="1"/>
  <c r="U48" i="13"/>
  <c r="T48" i="13" s="1"/>
  <c r="I48" i="13"/>
  <c r="K48" i="13" s="1"/>
  <c r="U47" i="13"/>
  <c r="I47" i="13"/>
  <c r="K47" i="13" s="1"/>
  <c r="U46" i="13"/>
  <c r="T46" i="13" s="1"/>
  <c r="I46" i="13"/>
  <c r="K46" i="13" s="1"/>
  <c r="U45" i="13"/>
  <c r="T45" i="13" s="1"/>
  <c r="Q45" i="13"/>
  <c r="R45" i="13" s="1"/>
  <c r="I45" i="13"/>
  <c r="K45" i="13" s="1"/>
  <c r="U44" i="13"/>
  <c r="I44" i="13"/>
  <c r="K44" i="13" s="1"/>
  <c r="U43" i="13"/>
  <c r="T43" i="13" s="1"/>
  <c r="I43" i="13"/>
  <c r="K43" i="13" s="1"/>
  <c r="U42" i="13"/>
  <c r="T42" i="13" s="1"/>
  <c r="I42" i="13"/>
  <c r="K42" i="13" s="1"/>
  <c r="U41" i="13"/>
  <c r="M41" i="13" s="1"/>
  <c r="I41" i="13"/>
  <c r="K41" i="13" s="1"/>
  <c r="U40" i="13"/>
  <c r="T40" i="13" s="1"/>
  <c r="I40" i="13"/>
  <c r="K40" i="13" s="1"/>
  <c r="U39" i="13"/>
  <c r="T39" i="13" s="1"/>
  <c r="I39" i="13"/>
  <c r="K39" i="13" s="1"/>
  <c r="U38" i="13"/>
  <c r="I38" i="13"/>
  <c r="K38" i="13" s="1"/>
  <c r="U37" i="13"/>
  <c r="M37" i="13" s="1"/>
  <c r="I37" i="13"/>
  <c r="K37" i="13" s="1"/>
  <c r="U36" i="13"/>
  <c r="T36" i="13" s="1"/>
  <c r="I36" i="13"/>
  <c r="K36" i="13" s="1"/>
  <c r="U35" i="13"/>
  <c r="T35" i="13" s="1"/>
  <c r="I35" i="13"/>
  <c r="K35" i="13" s="1"/>
  <c r="U34" i="13"/>
  <c r="M34" i="13" s="1"/>
  <c r="Q34" i="13"/>
  <c r="R34" i="13" s="1"/>
  <c r="I34" i="13"/>
  <c r="K34" i="13" s="1"/>
  <c r="U33" i="13"/>
  <c r="I33" i="13"/>
  <c r="K33" i="13" s="1"/>
  <c r="U32" i="13"/>
  <c r="M32" i="13" s="1"/>
  <c r="I32" i="13"/>
  <c r="K32" i="13" s="1"/>
  <c r="U31" i="13"/>
  <c r="M31" i="13" s="1"/>
  <c r="I31" i="13"/>
  <c r="K31" i="13" s="1"/>
  <c r="U30" i="13"/>
  <c r="V30" i="13" s="1"/>
  <c r="I30" i="13"/>
  <c r="K30" i="13" s="1"/>
  <c r="U29" i="13"/>
  <c r="M29" i="13" s="1"/>
  <c r="I29" i="13"/>
  <c r="K29" i="13" s="1"/>
  <c r="U28" i="13"/>
  <c r="V28" i="13" s="1"/>
  <c r="X28" i="13" s="1"/>
  <c r="Z28" i="13" s="1"/>
  <c r="I28" i="13"/>
  <c r="K28" i="13" s="1"/>
  <c r="U27" i="13"/>
  <c r="T27" i="13" s="1"/>
  <c r="I27" i="13"/>
  <c r="K27" i="13" s="1"/>
  <c r="U26" i="13"/>
  <c r="T26" i="13" s="1"/>
  <c r="I26" i="13"/>
  <c r="K26" i="13" s="1"/>
  <c r="U25" i="13"/>
  <c r="I25" i="13"/>
  <c r="K25" i="13" s="1"/>
  <c r="U24" i="13"/>
  <c r="T24" i="13" s="1"/>
  <c r="I24" i="13"/>
  <c r="K24" i="13" s="1"/>
  <c r="U23" i="13"/>
  <c r="T23" i="13" s="1"/>
  <c r="Q23" i="13"/>
  <c r="R23" i="13" s="1"/>
  <c r="I23" i="13"/>
  <c r="K23" i="13" s="1"/>
  <c r="V22" i="13"/>
  <c r="X22" i="13" s="1"/>
  <c r="Z22" i="13" s="1"/>
  <c r="M22" i="13"/>
  <c r="I22" i="13"/>
  <c r="K22" i="13" s="1"/>
  <c r="V21" i="13"/>
  <c r="M21" i="13"/>
  <c r="I21" i="13"/>
  <c r="K21" i="13" s="1"/>
  <c r="V20" i="13"/>
  <c r="M20" i="13"/>
  <c r="I20" i="13"/>
  <c r="K20" i="13" s="1"/>
  <c r="V19" i="13"/>
  <c r="W19" i="13" s="1"/>
  <c r="Y19" i="13" s="1"/>
  <c r="M19" i="13"/>
  <c r="I19" i="13"/>
  <c r="K19" i="13" s="1"/>
  <c r="V18" i="13"/>
  <c r="M18" i="13"/>
  <c r="I18" i="13"/>
  <c r="K18" i="13" s="1"/>
  <c r="U17" i="13"/>
  <c r="M17" i="13" s="1"/>
  <c r="I17" i="13"/>
  <c r="K17" i="13" s="1"/>
  <c r="U16" i="13"/>
  <c r="M16" i="13" s="1"/>
  <c r="I16" i="13"/>
  <c r="K16" i="13" s="1"/>
  <c r="U15" i="13"/>
  <c r="I15" i="13"/>
  <c r="K15" i="13" s="1"/>
  <c r="U14" i="13"/>
  <c r="V14" i="13" s="1"/>
  <c r="X14" i="13" s="1"/>
  <c r="Z14" i="13" s="1"/>
  <c r="I14" i="13"/>
  <c r="K14" i="13" s="1"/>
  <c r="U13" i="13"/>
  <c r="T13" i="13" s="1"/>
  <c r="I13" i="13"/>
  <c r="K13" i="13" s="1"/>
  <c r="V12" i="13"/>
  <c r="X12" i="13" s="1"/>
  <c r="Z12" i="13" s="1"/>
  <c r="M12" i="13"/>
  <c r="I12" i="13"/>
  <c r="K12" i="13" s="1"/>
  <c r="U11" i="13"/>
  <c r="T11" i="13" s="1"/>
  <c r="I11" i="13"/>
  <c r="K11" i="13" s="1"/>
  <c r="U10" i="13"/>
  <c r="V10" i="13" s="1"/>
  <c r="W10" i="13" s="1"/>
  <c r="Y10" i="13" s="1"/>
  <c r="I10" i="13"/>
  <c r="K10" i="13" s="1"/>
  <c r="U9" i="13"/>
  <c r="V9" i="13" s="1"/>
  <c r="W9" i="13" s="1"/>
  <c r="Q9" i="13"/>
  <c r="R9" i="13" s="1"/>
  <c r="I9" i="13"/>
  <c r="K9" i="13" s="1"/>
  <c r="U146" i="13" l="1"/>
  <c r="V146" i="13" s="1"/>
  <c r="W146" i="13" s="1"/>
  <c r="Y146" i="13" s="1"/>
  <c r="W99" i="13"/>
  <c r="Y99" i="13" s="1"/>
  <c r="M45" i="13"/>
  <c r="X98" i="13"/>
  <c r="Z98" i="13" s="1"/>
  <c r="W98" i="13"/>
  <c r="Y98" i="13" s="1"/>
  <c r="X68" i="13"/>
  <c r="Z68" i="13" s="1"/>
  <c r="W14" i="13"/>
  <c r="Y14" i="13" s="1"/>
  <c r="W28" i="13"/>
  <c r="Y28" i="13" s="1"/>
  <c r="T81" i="13"/>
  <c r="Y9" i="13"/>
  <c r="X9" i="13"/>
  <c r="Z9" i="13" s="1"/>
  <c r="X99" i="13"/>
  <c r="Z99" i="13" s="1"/>
  <c r="M96" i="13"/>
  <c r="W12" i="13"/>
  <c r="Y12" i="13" s="1"/>
  <c r="X10" i="13"/>
  <c r="Z10" i="13" s="1"/>
  <c r="M48" i="13"/>
  <c r="T74" i="13"/>
  <c r="T83" i="13"/>
  <c r="V62" i="13"/>
  <c r="W62" i="13" s="1"/>
  <c r="Y62" i="13" s="1"/>
  <c r="M55" i="13"/>
  <c r="T17" i="13"/>
  <c r="T58" i="13"/>
  <c r="V61" i="13"/>
  <c r="T56" i="13"/>
  <c r="V84" i="13"/>
  <c r="M93" i="13"/>
  <c r="M90" i="13"/>
  <c r="T10" i="13"/>
  <c r="M23" i="13"/>
  <c r="T68" i="13"/>
  <c r="M26" i="13"/>
  <c r="T55" i="13"/>
  <c r="M115" i="13"/>
  <c r="M47" i="13"/>
  <c r="V75" i="13"/>
  <c r="W75" i="13" s="1"/>
  <c r="Y75" i="13" s="1"/>
  <c r="V79" i="13"/>
  <c r="V82" i="13"/>
  <c r="T94" i="13"/>
  <c r="W21" i="13"/>
  <c r="Y21" i="13" s="1"/>
  <c r="M30" i="13"/>
  <c r="V16" i="13"/>
  <c r="V23" i="13"/>
  <c r="T28" i="13"/>
  <c r="T34" i="13"/>
  <c r="T37" i="13"/>
  <c r="M68" i="13"/>
  <c r="T78" i="13"/>
  <c r="I83" i="13"/>
  <c r="K83" i="13" s="1"/>
  <c r="T114" i="13"/>
  <c r="V101" i="13"/>
  <c r="W101" i="13" s="1"/>
  <c r="V65" i="13"/>
  <c r="X65" i="13" s="1"/>
  <c r="Z65" i="13" s="1"/>
  <c r="V71" i="13"/>
  <c r="M15" i="13"/>
  <c r="W22" i="13"/>
  <c r="Y22" i="13" s="1"/>
  <c r="V11" i="13"/>
  <c r="V13" i="13"/>
  <c r="T38" i="13"/>
  <c r="V41" i="13"/>
  <c r="W41" i="13" s="1"/>
  <c r="Y41" i="13" s="1"/>
  <c r="T47" i="13"/>
  <c r="T66" i="13"/>
  <c r="M87" i="13"/>
  <c r="T97" i="13"/>
  <c r="T60" i="13"/>
  <c r="M114" i="13"/>
  <c r="V100" i="13"/>
  <c r="X30" i="13"/>
  <c r="Z30" i="13" s="1"/>
  <c r="W30" i="13"/>
  <c r="Y30" i="13" s="1"/>
  <c r="X21" i="13"/>
  <c r="Z21" i="13" s="1"/>
  <c r="V38" i="13"/>
  <c r="W20" i="13"/>
  <c r="Y20" i="13" s="1"/>
  <c r="V48" i="13"/>
  <c r="V81" i="13"/>
  <c r="M14" i="13"/>
  <c r="X20" i="13"/>
  <c r="Z20" i="13" s="1"/>
  <c r="T41" i="13"/>
  <c r="V47" i="13"/>
  <c r="V60" i="13"/>
  <c r="V90" i="13"/>
  <c r="M112" i="13"/>
  <c r="M117" i="13"/>
  <c r="M9" i="13"/>
  <c r="M71" i="13"/>
  <c r="M75" i="13"/>
  <c r="M76" i="13"/>
  <c r="V87" i="13"/>
  <c r="W87" i="13" s="1"/>
  <c r="Y87" i="13" s="1"/>
  <c r="M92" i="13"/>
  <c r="T96" i="13"/>
  <c r="M11" i="13"/>
  <c r="V15" i="13"/>
  <c r="V26" i="13"/>
  <c r="M67" i="13"/>
  <c r="M95" i="13"/>
  <c r="M106" i="13"/>
  <c r="M109" i="13"/>
  <c r="M111" i="13"/>
  <c r="V58" i="13"/>
  <c r="M13" i="13"/>
  <c r="T14" i="13"/>
  <c r="M25" i="13"/>
  <c r="M44" i="13"/>
  <c r="M46" i="13"/>
  <c r="M53" i="13"/>
  <c r="M65" i="13"/>
  <c r="T71" i="13"/>
  <c r="M73" i="13"/>
  <c r="V76" i="13"/>
  <c r="M79" i="13"/>
  <c r="T9" i="13"/>
  <c r="T59" i="13"/>
  <c r="M61" i="13"/>
  <c r="T65" i="13"/>
  <c r="M82" i="13"/>
  <c r="M108" i="13"/>
  <c r="T111" i="13"/>
  <c r="M40" i="13"/>
  <c r="T44" i="13"/>
  <c r="T67" i="13"/>
  <c r="T95" i="13"/>
  <c r="T25" i="13"/>
  <c r="M36" i="13"/>
  <c r="M38" i="13"/>
  <c r="M54" i="13"/>
  <c r="T73" i="13"/>
  <c r="T108" i="13"/>
  <c r="T54" i="13"/>
  <c r="M63" i="13"/>
  <c r="T63" i="13"/>
  <c r="V39" i="13"/>
  <c r="V40" i="13"/>
  <c r="T53" i="13"/>
  <c r="M62" i="13"/>
  <c r="X66" i="13"/>
  <c r="Z66" i="13" s="1"/>
  <c r="W66" i="13"/>
  <c r="Y66" i="13" s="1"/>
  <c r="V80" i="13"/>
  <c r="M80" i="13"/>
  <c r="T80" i="13"/>
  <c r="K147" i="13"/>
  <c r="K148" i="13"/>
  <c r="V72" i="13"/>
  <c r="M72" i="13"/>
  <c r="M24" i="13"/>
  <c r="V24" i="13"/>
  <c r="V42" i="13"/>
  <c r="V43" i="13"/>
  <c r="V53" i="13"/>
  <c r="M49" i="13"/>
  <c r="M10" i="13"/>
  <c r="V44" i="13"/>
  <c r="M50" i="13"/>
  <c r="M52" i="13"/>
  <c r="T52" i="13"/>
  <c r="V89" i="13"/>
  <c r="M89" i="13"/>
  <c r="T15" i="13"/>
  <c r="V25" i="13"/>
  <c r="V45" i="13"/>
  <c r="V46" i="13"/>
  <c r="M51" i="13"/>
  <c r="V52" i="13"/>
  <c r="M60" i="13"/>
  <c r="M78" i="13"/>
  <c r="V78" i="13"/>
  <c r="M28" i="13"/>
  <c r="M33" i="13"/>
  <c r="M35" i="13"/>
  <c r="T50" i="13"/>
  <c r="M86" i="13"/>
  <c r="V49" i="13"/>
  <c r="V51" i="13"/>
  <c r="M64" i="13"/>
  <c r="T64" i="13"/>
  <c r="V69" i="13"/>
  <c r="M69" i="13"/>
  <c r="X86" i="13"/>
  <c r="Z86" i="13" s="1"/>
  <c r="V50" i="13"/>
  <c r="M57" i="13"/>
  <c r="V64" i="13"/>
  <c r="V74" i="13"/>
  <c r="V34" i="13"/>
  <c r="M39" i="13"/>
  <c r="V57" i="13"/>
  <c r="V32" i="13"/>
  <c r="W18" i="13"/>
  <c r="Y18" i="13" s="1"/>
  <c r="V31" i="13"/>
  <c r="V35" i="13"/>
  <c r="X55" i="13"/>
  <c r="Z55" i="13" s="1"/>
  <c r="M85" i="13"/>
  <c r="V88" i="13"/>
  <c r="M27" i="13"/>
  <c r="V27" i="13"/>
  <c r="V17" i="13"/>
  <c r="V33" i="13"/>
  <c r="X18" i="13"/>
  <c r="Z18" i="13" s="1"/>
  <c r="X19" i="13"/>
  <c r="Z19" i="13" s="1"/>
  <c r="V29" i="13"/>
  <c r="V36" i="13"/>
  <c r="V37" i="13"/>
  <c r="M42" i="13"/>
  <c r="M43" i="13"/>
  <c r="M66" i="13"/>
  <c r="V85" i="13"/>
  <c r="V56" i="13"/>
  <c r="V59" i="13"/>
  <c r="V63" i="13"/>
  <c r="V70" i="13"/>
  <c r="V77" i="13"/>
  <c r="V83" i="13"/>
  <c r="M120" i="13"/>
  <c r="T110" i="13"/>
  <c r="M110" i="13"/>
  <c r="M121" i="13"/>
  <c r="M97" i="13"/>
  <c r="T113" i="13"/>
  <c r="M113" i="13"/>
  <c r="M122" i="13"/>
  <c r="M136" i="13"/>
  <c r="T136" i="13"/>
  <c r="M105" i="13"/>
  <c r="V54" i="13"/>
  <c r="V67" i="13"/>
  <c r="V73" i="13"/>
  <c r="T116" i="13"/>
  <c r="M116" i="13"/>
  <c r="M123" i="13"/>
  <c r="M70" i="13"/>
  <c r="M91" i="13"/>
  <c r="M104" i="13"/>
  <c r="T107" i="13"/>
  <c r="M107" i="13"/>
  <c r="V104" i="13"/>
  <c r="W104" i="13" s="1"/>
  <c r="M141" i="13"/>
  <c r="T141" i="13"/>
  <c r="V102" i="13"/>
  <c r="W102" i="13" s="1"/>
  <c r="V103" i="13"/>
  <c r="W103" i="13" s="1"/>
  <c r="M119" i="13"/>
  <c r="T77" i="13"/>
  <c r="M77" i="13"/>
  <c r="M94" i="13"/>
  <c r="M124" i="13"/>
  <c r="M138" i="13"/>
  <c r="M142" i="13"/>
  <c r="T124" i="13"/>
  <c r="M125" i="13"/>
  <c r="M126" i="13"/>
  <c r="M127" i="13"/>
  <c r="M128" i="13"/>
  <c r="M129" i="13"/>
  <c r="M130" i="13"/>
  <c r="M131" i="13"/>
  <c r="M132" i="13"/>
  <c r="M133" i="13"/>
  <c r="T138" i="13"/>
  <c r="M139" i="13"/>
  <c r="T133" i="13"/>
  <c r="M134" i="13"/>
  <c r="T139" i="13"/>
  <c r="M140" i="13"/>
  <c r="T134" i="13"/>
  <c r="T140" i="13"/>
  <c r="X146" i="13" l="1"/>
  <c r="Z146" i="13" s="1"/>
  <c r="X75" i="13"/>
  <c r="Z75" i="13" s="1"/>
  <c r="X62" i="13"/>
  <c r="Z62" i="13" s="1"/>
  <c r="X100" i="13"/>
  <c r="Z100" i="13" s="1"/>
  <c r="W100" i="13"/>
  <c r="Y100" i="13" s="1"/>
  <c r="X41" i="13"/>
  <c r="Z41" i="13" s="1"/>
  <c r="W36" i="13"/>
  <c r="Y36" i="13" s="1"/>
  <c r="X36" i="13"/>
  <c r="Z36" i="13" s="1"/>
  <c r="W38" i="13"/>
  <c r="Y38" i="13" s="1"/>
  <c r="X38" i="13"/>
  <c r="Z38" i="13" s="1"/>
  <c r="W16" i="13"/>
  <c r="Y16" i="13" s="1"/>
  <c r="X16" i="13"/>
  <c r="Z16" i="13" s="1"/>
  <c r="W26" i="13"/>
  <c r="Y26" i="13" s="1"/>
  <c r="X26" i="13"/>
  <c r="Z26" i="13" s="1"/>
  <c r="X73" i="13"/>
  <c r="Z73" i="13" s="1"/>
  <c r="W73" i="13"/>
  <c r="Y73" i="13" s="1"/>
  <c r="X15" i="13"/>
  <c r="Z15" i="13" s="1"/>
  <c r="W15" i="13"/>
  <c r="Y15" i="13" s="1"/>
  <c r="Y108" i="13"/>
  <c r="X108" i="13"/>
  <c r="Z108" i="13" s="1"/>
  <c r="W83" i="13"/>
  <c r="Y83" i="13" s="1"/>
  <c r="X83" i="13"/>
  <c r="Z83" i="13" s="1"/>
  <c r="W70" i="13"/>
  <c r="Y70" i="13" s="1"/>
  <c r="X70" i="13"/>
  <c r="Z70" i="13" s="1"/>
  <c r="X57" i="13"/>
  <c r="Z57" i="13" s="1"/>
  <c r="W57" i="13"/>
  <c r="Y57" i="13" s="1"/>
  <c r="W67" i="13"/>
  <c r="Y67" i="13" s="1"/>
  <c r="X67" i="13"/>
  <c r="Z67" i="13" s="1"/>
  <c r="X59" i="13"/>
  <c r="Z59" i="13" s="1"/>
  <c r="W59" i="13"/>
  <c r="Y59" i="13" s="1"/>
  <c r="W49" i="13"/>
  <c r="Y49" i="13" s="1"/>
  <c r="X49" i="13"/>
  <c r="Z49" i="13" s="1"/>
  <c r="W46" i="13"/>
  <c r="Y46" i="13" s="1"/>
  <c r="X46" i="13"/>
  <c r="Z46" i="13" s="1"/>
  <c r="X34" i="13"/>
  <c r="Z34" i="13" s="1"/>
  <c r="W34" i="13"/>
  <c r="Y34" i="13" s="1"/>
  <c r="W47" i="13"/>
  <c r="Y47" i="13" s="1"/>
  <c r="X47" i="13"/>
  <c r="Z47" i="13" s="1"/>
  <c r="X11" i="13"/>
  <c r="Z11" i="13" s="1"/>
  <c r="W11" i="13"/>
  <c r="Y11" i="13" s="1"/>
  <c r="X79" i="13"/>
  <c r="Z79" i="13" s="1"/>
  <c r="W79" i="13"/>
  <c r="Y79" i="13" s="1"/>
  <c r="W84" i="13"/>
  <c r="Y84" i="13" s="1"/>
  <c r="X84" i="13"/>
  <c r="Z84" i="13" s="1"/>
  <c r="W17" i="13"/>
  <c r="Y17" i="13" s="1"/>
  <c r="X17" i="13"/>
  <c r="Z17" i="13" s="1"/>
  <c r="W82" i="13"/>
  <c r="Y82" i="13" s="1"/>
  <c r="X82" i="13"/>
  <c r="Z82" i="13" s="1"/>
  <c r="W85" i="13"/>
  <c r="Y85" i="13" s="1"/>
  <c r="X85" i="13"/>
  <c r="Z85" i="13" s="1"/>
  <c r="X56" i="13"/>
  <c r="Z56" i="13" s="1"/>
  <c r="W56" i="13"/>
  <c r="Y56" i="13" s="1"/>
  <c r="W91" i="13"/>
  <c r="Y91" i="13" s="1"/>
  <c r="X91" i="13"/>
  <c r="Z91" i="13" s="1"/>
  <c r="W27" i="13"/>
  <c r="Y27" i="13" s="1"/>
  <c r="X27" i="13"/>
  <c r="Z27" i="13" s="1"/>
  <c r="X58" i="13"/>
  <c r="Z58" i="13" s="1"/>
  <c r="W58" i="13"/>
  <c r="Y58" i="13" s="1"/>
  <c r="Z109" i="13"/>
  <c r="W69" i="13"/>
  <c r="Y69" i="13" s="1"/>
  <c r="X69" i="13"/>
  <c r="Z69" i="13" s="1"/>
  <c r="X13" i="13"/>
  <c r="Z13" i="13" s="1"/>
  <c r="W13" i="13"/>
  <c r="Y13" i="13" s="1"/>
  <c r="W25" i="13"/>
  <c r="Y25" i="13" s="1"/>
  <c r="X25" i="13"/>
  <c r="Z25" i="13" s="1"/>
  <c r="X50" i="13"/>
  <c r="Z50" i="13" s="1"/>
  <c r="W50" i="13"/>
  <c r="Y50" i="13" s="1"/>
  <c r="X24" i="13"/>
  <c r="Z24" i="13" s="1"/>
  <c r="W24" i="13"/>
  <c r="Y24" i="13" s="1"/>
  <c r="W71" i="13"/>
  <c r="Y71" i="13" s="1"/>
  <c r="X71" i="13"/>
  <c r="Z71" i="13" s="1"/>
  <c r="W61" i="13"/>
  <c r="Y61" i="13" s="1"/>
  <c r="X61" i="13"/>
  <c r="Z61" i="13" s="1"/>
  <c r="W23" i="13"/>
  <c r="Y23" i="13" s="1"/>
  <c r="X23" i="13"/>
  <c r="Z23" i="13" s="1"/>
  <c r="W45" i="13"/>
  <c r="Y45" i="13" s="1"/>
  <c r="X45" i="13"/>
  <c r="Z45" i="13" s="1"/>
  <c r="X87" i="13"/>
  <c r="Z87" i="13" s="1"/>
  <c r="X81" i="13"/>
  <c r="Z81" i="13" s="1"/>
  <c r="W81" i="13"/>
  <c r="Y81" i="13" s="1"/>
  <c r="X72" i="13"/>
  <c r="Z72" i="13" s="1"/>
  <c r="W72" i="13"/>
  <c r="Y72" i="13" s="1"/>
  <c r="W80" i="13"/>
  <c r="Y80" i="13" s="1"/>
  <c r="X80" i="13"/>
  <c r="Z80" i="13" s="1"/>
  <c r="W60" i="13"/>
  <c r="Y60" i="13" s="1"/>
  <c r="X60" i="13"/>
  <c r="Z60" i="13" s="1"/>
  <c r="W107" i="13"/>
  <c r="Y107" i="13" s="1"/>
  <c r="X107" i="13"/>
  <c r="Z107" i="13" s="1"/>
  <c r="W105" i="13"/>
  <c r="Y105" i="13" s="1"/>
  <c r="X105" i="13"/>
  <c r="Z105" i="13" s="1"/>
  <c r="X37" i="13"/>
  <c r="Z37" i="13" s="1"/>
  <c r="W37" i="13"/>
  <c r="Y37" i="13" s="1"/>
  <c r="X35" i="13"/>
  <c r="Z35" i="13" s="1"/>
  <c r="W35" i="13"/>
  <c r="Y35" i="13" s="1"/>
  <c r="W39" i="13"/>
  <c r="Y39" i="13" s="1"/>
  <c r="X39" i="13"/>
  <c r="Z39" i="13" s="1"/>
  <c r="W48" i="13"/>
  <c r="Y48" i="13" s="1"/>
  <c r="X48" i="13"/>
  <c r="Z48" i="13" s="1"/>
  <c r="W106" i="13"/>
  <c r="Y106" i="13" s="1"/>
  <c r="X106" i="13"/>
  <c r="Z106" i="13" s="1"/>
  <c r="W65" i="13"/>
  <c r="Y65" i="13" s="1"/>
  <c r="X101" i="13"/>
  <c r="Z101" i="13" s="1"/>
  <c r="Y101" i="13"/>
  <c r="W76" i="13"/>
  <c r="Y76" i="13" s="1"/>
  <c r="X90" i="13"/>
  <c r="Z90" i="13" s="1"/>
  <c r="W90" i="13"/>
  <c r="Y90" i="13" s="1"/>
  <c r="X76" i="13"/>
  <c r="Z76" i="13" s="1"/>
  <c r="Y104" i="13"/>
  <c r="X104" i="13"/>
  <c r="Z104" i="13" s="1"/>
  <c r="Y102" i="13"/>
  <c r="X102" i="13"/>
  <c r="Z102" i="13" s="1"/>
  <c r="X51" i="13"/>
  <c r="Z51" i="13" s="1"/>
  <c r="W51" i="13"/>
  <c r="Y51" i="13" s="1"/>
  <c r="W54" i="13"/>
  <c r="Y54" i="13" s="1"/>
  <c r="X54" i="13"/>
  <c r="Z54" i="13" s="1"/>
  <c r="W31" i="13"/>
  <c r="Y31" i="13" s="1"/>
  <c r="X31" i="13"/>
  <c r="Z31" i="13" s="1"/>
  <c r="W44" i="13"/>
  <c r="Y44" i="13" s="1"/>
  <c r="X44" i="13"/>
  <c r="Z44" i="13" s="1"/>
  <c r="X103" i="13"/>
  <c r="Z103" i="13" s="1"/>
  <c r="Y103" i="13"/>
  <c r="W77" i="13"/>
  <c r="Y77" i="13" s="1"/>
  <c r="X77" i="13"/>
  <c r="Z77" i="13" s="1"/>
  <c r="W88" i="13"/>
  <c r="Y88" i="13" s="1"/>
  <c r="X88" i="13"/>
  <c r="Z88" i="13" s="1"/>
  <c r="X89" i="13"/>
  <c r="Z89" i="13" s="1"/>
  <c r="W89" i="13"/>
  <c r="Y89" i="13" s="1"/>
  <c r="X53" i="13"/>
  <c r="Z53" i="13" s="1"/>
  <c r="W53" i="13"/>
  <c r="Y53" i="13" s="1"/>
  <c r="AB105" i="13"/>
  <c r="X40" i="13"/>
  <c r="Z40" i="13" s="1"/>
  <c r="W40" i="13"/>
  <c r="Y40" i="13" s="1"/>
  <c r="W29" i="13"/>
  <c r="Y29" i="13" s="1"/>
  <c r="X29" i="13"/>
  <c r="Z29" i="13" s="1"/>
  <c r="X74" i="13"/>
  <c r="Z74" i="13" s="1"/>
  <c r="W74" i="13"/>
  <c r="Y74" i="13" s="1"/>
  <c r="X78" i="13"/>
  <c r="Z78" i="13" s="1"/>
  <c r="W78" i="13"/>
  <c r="Y78" i="13" s="1"/>
  <c r="X63" i="13"/>
  <c r="Z63" i="13" s="1"/>
  <c r="W63" i="13"/>
  <c r="Y63" i="13" s="1"/>
  <c r="W32" i="13"/>
  <c r="Y32" i="13" s="1"/>
  <c r="X32" i="13"/>
  <c r="Z32" i="13" s="1"/>
  <c r="X43" i="13"/>
  <c r="Z43" i="13" s="1"/>
  <c r="W43" i="13"/>
  <c r="Y43" i="13" s="1"/>
  <c r="X64" i="13"/>
  <c r="Z64" i="13" s="1"/>
  <c r="W64" i="13"/>
  <c r="Y64" i="13" s="1"/>
  <c r="X42" i="13"/>
  <c r="Z42" i="13" s="1"/>
  <c r="W42" i="13"/>
  <c r="Y42" i="13" s="1"/>
  <c r="W33" i="13"/>
  <c r="Y33" i="13" s="1"/>
  <c r="X33" i="13"/>
  <c r="Z33" i="13" s="1"/>
  <c r="X52" i="13"/>
  <c r="Z52" i="13" s="1"/>
  <c r="W52" i="13"/>
  <c r="Y52" i="13" s="1"/>
  <c r="M95" i="11" l="1"/>
  <c r="U31" i="11"/>
  <c r="U9" i="11" l="1"/>
  <c r="W9" i="11" l="1"/>
  <c r="X9" i="11" s="1"/>
  <c r="AS11" i="10"/>
  <c r="AT29" i="10"/>
  <c r="V30" i="11" l="1"/>
  <c r="H10" i="11"/>
  <c r="J10" i="11"/>
  <c r="L10" i="11"/>
  <c r="N10" i="11"/>
  <c r="O10" i="11"/>
  <c r="P10" i="11"/>
  <c r="S10" i="11"/>
  <c r="U10" i="11"/>
  <c r="V10" i="11"/>
  <c r="W10" i="11"/>
  <c r="X10" i="11"/>
  <c r="G10" i="11"/>
  <c r="H93" i="11"/>
  <c r="J93" i="11"/>
  <c r="L93" i="11"/>
  <c r="N93" i="11"/>
  <c r="O93" i="11"/>
  <c r="P93" i="11"/>
  <c r="S93" i="11"/>
  <c r="V93" i="11"/>
  <c r="G93" i="11"/>
  <c r="H80" i="11"/>
  <c r="J80" i="11"/>
  <c r="L80" i="11"/>
  <c r="N80" i="11"/>
  <c r="O80" i="11"/>
  <c r="P80" i="11"/>
  <c r="S80" i="11"/>
  <c r="V80" i="11"/>
  <c r="G80" i="11"/>
  <c r="H72" i="11"/>
  <c r="J72" i="11"/>
  <c r="L72" i="11"/>
  <c r="N72" i="11"/>
  <c r="O72" i="11"/>
  <c r="P72" i="11"/>
  <c r="S72" i="11"/>
  <c r="V72" i="11"/>
  <c r="G72" i="11"/>
  <c r="H66" i="11"/>
  <c r="J66" i="11"/>
  <c r="L66" i="11"/>
  <c r="N66" i="11"/>
  <c r="O66" i="11"/>
  <c r="P66" i="11"/>
  <c r="S66" i="11"/>
  <c r="V66" i="11"/>
  <c r="G66" i="11"/>
  <c r="H58" i="11"/>
  <c r="J58" i="11"/>
  <c r="L58" i="11"/>
  <c r="N58" i="11"/>
  <c r="O58" i="11"/>
  <c r="P58" i="11"/>
  <c r="S58" i="11"/>
  <c r="V58" i="11"/>
  <c r="G58" i="11"/>
  <c r="H51" i="11"/>
  <c r="J51" i="11"/>
  <c r="L51" i="11"/>
  <c r="N51" i="11"/>
  <c r="O51" i="11"/>
  <c r="P51" i="11"/>
  <c r="S51" i="11"/>
  <c r="V51" i="11"/>
  <c r="G51" i="11"/>
  <c r="H44" i="11"/>
  <c r="J44" i="11"/>
  <c r="L44" i="11"/>
  <c r="N44" i="11"/>
  <c r="O44" i="11"/>
  <c r="P44" i="11"/>
  <c r="S44" i="11"/>
  <c r="V44" i="11"/>
  <c r="G44" i="11"/>
  <c r="H37" i="11"/>
  <c r="J37" i="11"/>
  <c r="L37" i="11"/>
  <c r="N37" i="11"/>
  <c r="O37" i="11"/>
  <c r="P37" i="11"/>
  <c r="S37" i="11"/>
  <c r="V37" i="11"/>
  <c r="G37" i="11"/>
  <c r="H20" i="11"/>
  <c r="J20" i="11"/>
  <c r="L20" i="11"/>
  <c r="N20" i="11"/>
  <c r="O20" i="11"/>
  <c r="P20" i="11"/>
  <c r="S20" i="11"/>
  <c r="V20" i="11"/>
  <c r="G20" i="11"/>
  <c r="H30" i="11"/>
  <c r="J30" i="11"/>
  <c r="L30" i="11"/>
  <c r="N30" i="11"/>
  <c r="O30" i="11"/>
  <c r="P30" i="11"/>
  <c r="S30" i="11"/>
  <c r="G30" i="11"/>
  <c r="O12" i="7"/>
  <c r="AT36" i="10"/>
  <c r="AT43" i="10"/>
  <c r="AT50" i="10"/>
  <c r="AT57" i="10"/>
  <c r="AT65" i="10"/>
  <c r="AT71" i="10"/>
  <c r="AT79" i="10"/>
  <c r="F10" i="9"/>
  <c r="Q11" i="11"/>
  <c r="R11" i="11" s="1"/>
  <c r="Q12" i="11"/>
  <c r="Q13" i="11"/>
  <c r="Q14" i="11"/>
  <c r="R14" i="11" s="1"/>
  <c r="Q15" i="11"/>
  <c r="Q16" i="11"/>
  <c r="R16" i="11" s="1"/>
  <c r="Q17" i="11"/>
  <c r="R17" i="11" s="1"/>
  <c r="Q18" i="11"/>
  <c r="R18" i="11" s="1"/>
  <c r="Q19" i="11"/>
  <c r="R19" i="11" s="1"/>
  <c r="Q21" i="11"/>
  <c r="Q22" i="11"/>
  <c r="R22" i="11" s="1"/>
  <c r="Q23" i="11"/>
  <c r="R23" i="11" s="1"/>
  <c r="Q24" i="11"/>
  <c r="Q25" i="11"/>
  <c r="R25" i="11" s="1"/>
  <c r="Q26" i="11"/>
  <c r="R26" i="11" s="1"/>
  <c r="Q27" i="11"/>
  <c r="R27" i="11" s="1"/>
  <c r="Q28" i="11"/>
  <c r="Q29" i="11"/>
  <c r="R29" i="11" s="1"/>
  <c r="Q31" i="11"/>
  <c r="Q32" i="11"/>
  <c r="R32" i="11" s="1"/>
  <c r="Q33" i="11"/>
  <c r="R33" i="11" s="1"/>
  <c r="Q34" i="11"/>
  <c r="R34" i="11" s="1"/>
  <c r="Q35" i="11"/>
  <c r="R35" i="11" s="1"/>
  <c r="Q36" i="11"/>
  <c r="R36" i="11" s="1"/>
  <c r="Q38" i="11"/>
  <c r="Q39" i="11"/>
  <c r="R39" i="11" s="1"/>
  <c r="Q40" i="11"/>
  <c r="R40" i="11" s="1"/>
  <c r="Q41" i="11"/>
  <c r="R41" i="11" s="1"/>
  <c r="Q42" i="11"/>
  <c r="R42" i="11" s="1"/>
  <c r="Q43" i="11"/>
  <c r="R43" i="11" s="1"/>
  <c r="Q45" i="11"/>
  <c r="Q46" i="11"/>
  <c r="R46" i="11" s="1"/>
  <c r="Q47" i="11"/>
  <c r="R47" i="11" s="1"/>
  <c r="Q48" i="11"/>
  <c r="R48" i="11" s="1"/>
  <c r="Q49" i="11"/>
  <c r="R49" i="11" s="1"/>
  <c r="Q50" i="11"/>
  <c r="R50" i="11" s="1"/>
  <c r="Q52" i="11"/>
  <c r="Q53" i="11"/>
  <c r="R53" i="11" s="1"/>
  <c r="Q54" i="11"/>
  <c r="R54" i="11" s="1"/>
  <c r="Q55" i="11"/>
  <c r="R55" i="11" s="1"/>
  <c r="Q56" i="11"/>
  <c r="R56" i="11" s="1"/>
  <c r="Q57" i="11"/>
  <c r="R57" i="11" s="1"/>
  <c r="Q59" i="1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7" i="11"/>
  <c r="Q68" i="11"/>
  <c r="R68" i="11" s="1"/>
  <c r="Q69" i="11"/>
  <c r="R69" i="11" s="1"/>
  <c r="Q70" i="11"/>
  <c r="R70" i="11" s="1"/>
  <c r="Q71" i="11"/>
  <c r="R71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" i="11"/>
  <c r="R9" i="11" s="1"/>
  <c r="R10" i="11" s="1"/>
  <c r="P95" i="11"/>
  <c r="P96" i="11" s="1"/>
  <c r="U12" i="11"/>
  <c r="M12" i="11" s="1"/>
  <c r="U13" i="11"/>
  <c r="W13" i="11" s="1"/>
  <c r="X13" i="11" s="1"/>
  <c r="U14" i="11"/>
  <c r="T14" i="11" s="1"/>
  <c r="U15" i="11"/>
  <c r="W15" i="11" s="1"/>
  <c r="X15" i="11" s="1"/>
  <c r="U16" i="11"/>
  <c r="T16" i="11" s="1"/>
  <c r="U17" i="11"/>
  <c r="T17" i="11" s="1"/>
  <c r="U18" i="11"/>
  <c r="T18" i="11" s="1"/>
  <c r="U19" i="11"/>
  <c r="T19" i="11" s="1"/>
  <c r="U21" i="11"/>
  <c r="W21" i="11" s="1"/>
  <c r="X21" i="11" s="1"/>
  <c r="U22" i="11"/>
  <c r="W22" i="11" s="1"/>
  <c r="X22" i="11" s="1"/>
  <c r="U23" i="11"/>
  <c r="T23" i="11" s="1"/>
  <c r="U24" i="11"/>
  <c r="W24" i="11" s="1"/>
  <c r="U25" i="11"/>
  <c r="T25" i="11" s="1"/>
  <c r="U26" i="11"/>
  <c r="T26" i="11" s="1"/>
  <c r="U27" i="11"/>
  <c r="W27" i="11" s="1"/>
  <c r="X27" i="11" s="1"/>
  <c r="U28" i="11"/>
  <c r="W28" i="11" s="1"/>
  <c r="X28" i="11" s="1"/>
  <c r="U29" i="11"/>
  <c r="T29" i="11" s="1"/>
  <c r="W31" i="11"/>
  <c r="X31" i="11" s="1"/>
  <c r="U32" i="11"/>
  <c r="T32" i="11" s="1"/>
  <c r="U33" i="11"/>
  <c r="T33" i="11" s="1"/>
  <c r="U34" i="11"/>
  <c r="T34" i="11" s="1"/>
  <c r="U35" i="11"/>
  <c r="T35" i="11" s="1"/>
  <c r="U36" i="11"/>
  <c r="T36" i="11" s="1"/>
  <c r="U38" i="11"/>
  <c r="M38" i="11" s="1"/>
  <c r="U39" i="11"/>
  <c r="T39" i="11" s="1"/>
  <c r="U40" i="11"/>
  <c r="T40" i="11" s="1"/>
  <c r="U41" i="11"/>
  <c r="T41" i="11" s="1"/>
  <c r="U42" i="11"/>
  <c r="T42" i="11" s="1"/>
  <c r="U43" i="11"/>
  <c r="T43" i="11" s="1"/>
  <c r="U45" i="11"/>
  <c r="M45" i="11" s="1"/>
  <c r="U46" i="11"/>
  <c r="T46" i="11" s="1"/>
  <c r="U47" i="11"/>
  <c r="T47" i="11" s="1"/>
  <c r="U48" i="11"/>
  <c r="W48" i="11" s="1"/>
  <c r="X48" i="11" s="1"/>
  <c r="U49" i="11"/>
  <c r="T49" i="11" s="1"/>
  <c r="U50" i="11"/>
  <c r="T50" i="11" s="1"/>
  <c r="U52" i="11"/>
  <c r="M52" i="11" s="1"/>
  <c r="U53" i="11"/>
  <c r="T53" i="11" s="1"/>
  <c r="U54" i="11"/>
  <c r="T54" i="11" s="1"/>
  <c r="U55" i="11"/>
  <c r="T55" i="11" s="1"/>
  <c r="U56" i="11"/>
  <c r="T56" i="11" s="1"/>
  <c r="U57" i="11"/>
  <c r="T57" i="11" s="1"/>
  <c r="U59" i="11"/>
  <c r="W59" i="11" s="1"/>
  <c r="X59" i="11" s="1"/>
  <c r="U60" i="11"/>
  <c r="T60" i="11" s="1"/>
  <c r="U61" i="11"/>
  <c r="T61" i="11" s="1"/>
  <c r="U62" i="11"/>
  <c r="T62" i="11" s="1"/>
  <c r="U63" i="11"/>
  <c r="T63" i="11" s="1"/>
  <c r="U64" i="11"/>
  <c r="T64" i="11" s="1"/>
  <c r="U65" i="11"/>
  <c r="T65" i="11" s="1"/>
  <c r="U67" i="11"/>
  <c r="W67" i="11" s="1"/>
  <c r="X67" i="11" s="1"/>
  <c r="U68" i="11"/>
  <c r="T68" i="11" s="1"/>
  <c r="U69" i="11"/>
  <c r="T69" i="11" s="1"/>
  <c r="U70" i="11"/>
  <c r="T70" i="11" s="1"/>
  <c r="U71" i="11"/>
  <c r="T71" i="11" s="1"/>
  <c r="U73" i="11"/>
  <c r="M73" i="11" s="1"/>
  <c r="U74" i="11"/>
  <c r="T74" i="11" s="1"/>
  <c r="U75" i="11"/>
  <c r="W75" i="11" s="1"/>
  <c r="X75" i="11" s="1"/>
  <c r="U76" i="11"/>
  <c r="T76" i="11" s="1"/>
  <c r="U77" i="11"/>
  <c r="T77" i="11" s="1"/>
  <c r="U78" i="11"/>
  <c r="T78" i="11" s="1"/>
  <c r="U79" i="11"/>
  <c r="W79" i="11" s="1"/>
  <c r="X79" i="11" s="1"/>
  <c r="U81" i="11"/>
  <c r="U82" i="11"/>
  <c r="T82" i="11" s="1"/>
  <c r="U83" i="11"/>
  <c r="T83" i="11" s="1"/>
  <c r="U84" i="11"/>
  <c r="T84" i="11" s="1"/>
  <c r="U85" i="11"/>
  <c r="T85" i="11" s="1"/>
  <c r="U86" i="11"/>
  <c r="T86" i="11" s="1"/>
  <c r="U87" i="11"/>
  <c r="T87" i="11" s="1"/>
  <c r="U88" i="11"/>
  <c r="T88" i="11" s="1"/>
  <c r="U89" i="11"/>
  <c r="T89" i="11" s="1"/>
  <c r="U90" i="11"/>
  <c r="T90" i="11" s="1"/>
  <c r="U91" i="11"/>
  <c r="T91" i="11" s="1"/>
  <c r="U92" i="11"/>
  <c r="W92" i="11" s="1"/>
  <c r="X92" i="11" s="1"/>
  <c r="U11" i="11"/>
  <c r="T11" i="11" s="1"/>
  <c r="M12" i="4"/>
  <c r="N12" i="4" s="1"/>
  <c r="I28" i="11"/>
  <c r="K28" i="11" s="1"/>
  <c r="I24" i="11"/>
  <c r="K24" i="11" s="1"/>
  <c r="I13" i="11"/>
  <c r="K13" i="11" s="1"/>
  <c r="I14" i="11"/>
  <c r="K14" i="11" s="1"/>
  <c r="I15" i="11"/>
  <c r="K15" i="11" s="1"/>
  <c r="I16" i="11"/>
  <c r="K16" i="11" s="1"/>
  <c r="I17" i="11"/>
  <c r="K17" i="11" s="1"/>
  <c r="I18" i="11"/>
  <c r="K18" i="11" s="1"/>
  <c r="I19" i="11"/>
  <c r="K19" i="11" s="1"/>
  <c r="I21" i="11"/>
  <c r="K21" i="11" s="1"/>
  <c r="I22" i="11"/>
  <c r="K22" i="11" s="1"/>
  <c r="I23" i="11"/>
  <c r="K23" i="11" s="1"/>
  <c r="I25" i="11"/>
  <c r="K25" i="11" s="1"/>
  <c r="I26" i="11"/>
  <c r="K26" i="11" s="1"/>
  <c r="I27" i="11"/>
  <c r="K27" i="11" s="1"/>
  <c r="I29" i="11"/>
  <c r="K29" i="11" s="1"/>
  <c r="I31" i="11"/>
  <c r="K31" i="11" s="1"/>
  <c r="I32" i="11"/>
  <c r="K32" i="11" s="1"/>
  <c r="I33" i="11"/>
  <c r="K33" i="11" s="1"/>
  <c r="I34" i="11"/>
  <c r="K34" i="11" s="1"/>
  <c r="I35" i="11"/>
  <c r="K35" i="11" s="1"/>
  <c r="I36" i="11"/>
  <c r="K36" i="11" s="1"/>
  <c r="I38" i="11"/>
  <c r="K38" i="11" s="1"/>
  <c r="I39" i="11"/>
  <c r="K39" i="11" s="1"/>
  <c r="I40" i="11"/>
  <c r="K40" i="11" s="1"/>
  <c r="I41" i="11"/>
  <c r="K41" i="11" s="1"/>
  <c r="I42" i="11"/>
  <c r="K42" i="11" s="1"/>
  <c r="I43" i="11"/>
  <c r="K43" i="11" s="1"/>
  <c r="I45" i="11"/>
  <c r="K45" i="11" s="1"/>
  <c r="I46" i="11"/>
  <c r="K46" i="11" s="1"/>
  <c r="I47" i="11"/>
  <c r="K47" i="11" s="1"/>
  <c r="I48" i="11"/>
  <c r="K48" i="11" s="1"/>
  <c r="I49" i="11"/>
  <c r="K49" i="11" s="1"/>
  <c r="I50" i="11"/>
  <c r="K50" i="11" s="1"/>
  <c r="I52" i="11"/>
  <c r="K52" i="11" s="1"/>
  <c r="I53" i="11"/>
  <c r="K53" i="11" s="1"/>
  <c r="I54" i="11"/>
  <c r="K54" i="11" s="1"/>
  <c r="I55" i="11"/>
  <c r="K55" i="11" s="1"/>
  <c r="I56" i="11"/>
  <c r="K56" i="11" s="1"/>
  <c r="I57" i="11"/>
  <c r="K57" i="11" s="1"/>
  <c r="I59" i="11"/>
  <c r="K59" i="11" s="1"/>
  <c r="I60" i="11"/>
  <c r="K60" i="11" s="1"/>
  <c r="I61" i="11"/>
  <c r="K61" i="11" s="1"/>
  <c r="I62" i="11"/>
  <c r="K62" i="11" s="1"/>
  <c r="I63" i="11"/>
  <c r="K63" i="11" s="1"/>
  <c r="I64" i="11"/>
  <c r="K64" i="11" s="1"/>
  <c r="I65" i="11"/>
  <c r="K65" i="11" s="1"/>
  <c r="I67" i="11"/>
  <c r="K67" i="11" s="1"/>
  <c r="I68" i="11"/>
  <c r="K68" i="11" s="1"/>
  <c r="I69" i="11"/>
  <c r="K69" i="11" s="1"/>
  <c r="I70" i="11"/>
  <c r="K70" i="11" s="1"/>
  <c r="I71" i="11"/>
  <c r="K71" i="11" s="1"/>
  <c r="I73" i="11"/>
  <c r="K73" i="11" s="1"/>
  <c r="I74" i="11"/>
  <c r="K74" i="11" s="1"/>
  <c r="I75" i="11"/>
  <c r="K75" i="11" s="1"/>
  <c r="I76" i="11"/>
  <c r="K76" i="11" s="1"/>
  <c r="I77" i="11"/>
  <c r="K77" i="11" s="1"/>
  <c r="I78" i="11"/>
  <c r="K78" i="11" s="1"/>
  <c r="I79" i="11"/>
  <c r="K79" i="11" s="1"/>
  <c r="I81" i="11"/>
  <c r="K81" i="11" s="1"/>
  <c r="I82" i="11"/>
  <c r="K82" i="11" s="1"/>
  <c r="I83" i="11"/>
  <c r="K83" i="11" s="1"/>
  <c r="I84" i="11"/>
  <c r="K84" i="11" s="1"/>
  <c r="I85" i="11"/>
  <c r="K85" i="11" s="1"/>
  <c r="I86" i="11"/>
  <c r="K86" i="11" s="1"/>
  <c r="I87" i="11"/>
  <c r="K87" i="11" s="1"/>
  <c r="I88" i="11"/>
  <c r="K88" i="11" s="1"/>
  <c r="I89" i="11"/>
  <c r="K89" i="11" s="1"/>
  <c r="I90" i="11"/>
  <c r="K90" i="11" s="1"/>
  <c r="I91" i="11"/>
  <c r="K91" i="11" s="1"/>
  <c r="I92" i="11"/>
  <c r="K92" i="11" s="1"/>
  <c r="I11" i="11"/>
  <c r="K11" i="11" s="1"/>
  <c r="I12" i="11"/>
  <c r="K12" i="11" s="1"/>
  <c r="I9" i="11"/>
  <c r="K9" i="11" s="1"/>
  <c r="K10" i="11" s="1"/>
  <c r="I10" i="9"/>
  <c r="G20" i="9"/>
  <c r="G28" i="9"/>
  <c r="G35" i="9"/>
  <c r="G42" i="9"/>
  <c r="G49" i="9"/>
  <c r="G56" i="9"/>
  <c r="G64" i="9"/>
  <c r="G78" i="9"/>
  <c r="F91" i="9"/>
  <c r="H65" i="9"/>
  <c r="W81" i="11" l="1"/>
  <c r="X81" i="11" s="1"/>
  <c r="U93" i="11"/>
  <c r="Q10" i="11"/>
  <c r="P94" i="11"/>
  <c r="J94" i="11"/>
  <c r="K93" i="11"/>
  <c r="G94" i="11"/>
  <c r="O94" i="11"/>
  <c r="R93" i="11"/>
  <c r="N94" i="11"/>
  <c r="L94" i="11"/>
  <c r="H94" i="11"/>
  <c r="S94" i="11"/>
  <c r="Q93" i="11"/>
  <c r="I93" i="11"/>
  <c r="V94" i="11"/>
  <c r="I10" i="11"/>
  <c r="X24" i="11"/>
  <c r="R80" i="11"/>
  <c r="K80" i="11"/>
  <c r="M26" i="11"/>
  <c r="Q72" i="11"/>
  <c r="U80" i="11"/>
  <c r="Q80" i="11"/>
  <c r="I80" i="11"/>
  <c r="K72" i="11"/>
  <c r="Q66" i="11"/>
  <c r="U72" i="11"/>
  <c r="I72" i="11"/>
  <c r="K66" i="11"/>
  <c r="K58" i="11"/>
  <c r="K51" i="11"/>
  <c r="U66" i="11"/>
  <c r="I66" i="11"/>
  <c r="Q58" i="11"/>
  <c r="Q51" i="11"/>
  <c r="U58" i="11"/>
  <c r="I58" i="11"/>
  <c r="K44" i="11"/>
  <c r="Q44" i="11"/>
  <c r="U51" i="11"/>
  <c r="I51" i="11"/>
  <c r="U44" i="11"/>
  <c r="I44" i="11"/>
  <c r="K37" i="11"/>
  <c r="Q37" i="11"/>
  <c r="U37" i="11"/>
  <c r="I37" i="11"/>
  <c r="K20" i="11"/>
  <c r="K30" i="11"/>
  <c r="I20" i="11"/>
  <c r="U20" i="11"/>
  <c r="Q20" i="11"/>
  <c r="Q30" i="11"/>
  <c r="U30" i="11"/>
  <c r="I30" i="11"/>
  <c r="W69" i="11"/>
  <c r="X69" i="11" s="1"/>
  <c r="W32" i="11"/>
  <c r="T9" i="11"/>
  <c r="T10" i="11" s="1"/>
  <c r="W91" i="11"/>
  <c r="X91" i="11" s="1"/>
  <c r="W55" i="11"/>
  <c r="X55" i="11" s="1"/>
  <c r="W18" i="11"/>
  <c r="X18" i="11" s="1"/>
  <c r="W87" i="11"/>
  <c r="X87" i="11" s="1"/>
  <c r="W50" i="11"/>
  <c r="X50" i="11" s="1"/>
  <c r="W14" i="11"/>
  <c r="X14" i="11" s="1"/>
  <c r="W74" i="11"/>
  <c r="X74" i="11" s="1"/>
  <c r="W36" i="11"/>
  <c r="X36" i="11" s="1"/>
  <c r="W83" i="11"/>
  <c r="X83" i="11" s="1"/>
  <c r="W64" i="11"/>
  <c r="X64" i="11" s="1"/>
  <c r="W46" i="11"/>
  <c r="X46" i="11" s="1"/>
  <c r="T48" i="11"/>
  <c r="W78" i="11"/>
  <c r="X78" i="11" s="1"/>
  <c r="W60" i="11"/>
  <c r="W41" i="11"/>
  <c r="X41" i="11" s="1"/>
  <c r="W23" i="11"/>
  <c r="X23" i="11" s="1"/>
  <c r="W90" i="11"/>
  <c r="X90" i="11" s="1"/>
  <c r="W86" i="11"/>
  <c r="X86" i="11" s="1"/>
  <c r="W82" i="11"/>
  <c r="X82" i="11" s="1"/>
  <c r="W77" i="11"/>
  <c r="X77" i="11" s="1"/>
  <c r="W73" i="11"/>
  <c r="W68" i="11"/>
  <c r="W63" i="11"/>
  <c r="X63" i="11" s="1"/>
  <c r="W54" i="11"/>
  <c r="X54" i="11" s="1"/>
  <c r="W49" i="11"/>
  <c r="X49" i="11" s="1"/>
  <c r="W45" i="11"/>
  <c r="W40" i="11"/>
  <c r="X40" i="11" s="1"/>
  <c r="W35" i="11"/>
  <c r="X35" i="11" s="1"/>
  <c r="W26" i="11"/>
  <c r="X26" i="11" s="1"/>
  <c r="W17" i="11"/>
  <c r="X17" i="11" s="1"/>
  <c r="W89" i="11"/>
  <c r="X89" i="11" s="1"/>
  <c r="W85" i="11"/>
  <c r="X85" i="11" s="1"/>
  <c r="W76" i="11"/>
  <c r="X76" i="11" s="1"/>
  <c r="W71" i="11"/>
  <c r="X71" i="11" s="1"/>
  <c r="W62" i="11"/>
  <c r="X62" i="11" s="1"/>
  <c r="W57" i="11"/>
  <c r="X57" i="11" s="1"/>
  <c r="W53" i="11"/>
  <c r="X53" i="11" s="1"/>
  <c r="W43" i="11"/>
  <c r="X43" i="11" s="1"/>
  <c r="W39" i="11"/>
  <c r="X39" i="11" s="1"/>
  <c r="W34" i="11"/>
  <c r="X34" i="11" s="1"/>
  <c r="W29" i="11"/>
  <c r="X29" i="11" s="1"/>
  <c r="W25" i="11"/>
  <c r="X25" i="11" s="1"/>
  <c r="W16" i="11"/>
  <c r="X16" i="11" s="1"/>
  <c r="W12" i="11"/>
  <c r="X12" i="11" s="1"/>
  <c r="W88" i="11"/>
  <c r="X88" i="11" s="1"/>
  <c r="W84" i="11"/>
  <c r="X84" i="11" s="1"/>
  <c r="W70" i="11"/>
  <c r="X70" i="11" s="1"/>
  <c r="W65" i="11"/>
  <c r="X65" i="11" s="1"/>
  <c r="W61" i="11"/>
  <c r="X61" i="11" s="1"/>
  <c r="W56" i="11"/>
  <c r="X56" i="11" s="1"/>
  <c r="W52" i="11"/>
  <c r="W47" i="11"/>
  <c r="X47" i="11" s="1"/>
  <c r="W42" i="11"/>
  <c r="X42" i="11" s="1"/>
  <c r="W38" i="11"/>
  <c r="W33" i="11"/>
  <c r="X33" i="11" s="1"/>
  <c r="W19" i="11"/>
  <c r="X19" i="11" s="1"/>
  <c r="W11" i="11"/>
  <c r="M9" i="11"/>
  <c r="M10" i="11" s="1"/>
  <c r="R12" i="11"/>
  <c r="R20" i="11" s="1"/>
  <c r="M21" i="11"/>
  <c r="M84" i="11"/>
  <c r="M93" i="11" s="1"/>
  <c r="M32" i="11"/>
  <c r="M77" i="11"/>
  <c r="M22" i="11"/>
  <c r="M16" i="11"/>
  <c r="M17" i="11"/>
  <c r="T12" i="11"/>
  <c r="T20" i="11" s="1"/>
  <c r="M11" i="11"/>
  <c r="M64" i="11"/>
  <c r="M46" i="11"/>
  <c r="M47" i="11"/>
  <c r="M48" i="11"/>
  <c r="M49" i="11"/>
  <c r="M50" i="11"/>
  <c r="M62" i="11"/>
  <c r="M71" i="11"/>
  <c r="M18" i="11"/>
  <c r="M27" i="11"/>
  <c r="M53" i="11"/>
  <c r="M54" i="11"/>
  <c r="M55" i="11"/>
  <c r="M56" i="11"/>
  <c r="M57" i="11"/>
  <c r="M65" i="11"/>
  <c r="M14" i="11"/>
  <c r="M61" i="11"/>
  <c r="R67" i="11"/>
  <c r="R72" i="11" s="1"/>
  <c r="M70" i="11"/>
  <c r="T22" i="11"/>
  <c r="T27" i="11"/>
  <c r="M34" i="11"/>
  <c r="M35" i="11"/>
  <c r="M36" i="11"/>
  <c r="M40" i="11"/>
  <c r="M41" i="11"/>
  <c r="M42" i="11"/>
  <c r="M43" i="11"/>
  <c r="M68" i="11"/>
  <c r="M76" i="11"/>
  <c r="M23" i="11"/>
  <c r="M29" i="11"/>
  <c r="M78" i="11"/>
  <c r="R45" i="11"/>
  <c r="R51" i="11" s="1"/>
  <c r="T52" i="11"/>
  <c r="T58" i="11" s="1"/>
  <c r="T67" i="11"/>
  <c r="T72" i="11" s="1"/>
  <c r="T92" i="11"/>
  <c r="M31" i="11"/>
  <c r="T59" i="11"/>
  <c r="T66" i="11" s="1"/>
  <c r="M19" i="11"/>
  <c r="R21" i="11"/>
  <c r="R30" i="11" s="1"/>
  <c r="M25" i="11"/>
  <c r="R31" i="11"/>
  <c r="R37" i="11" s="1"/>
  <c r="R38" i="11"/>
  <c r="R44" i="11" s="1"/>
  <c r="T45" i="11"/>
  <c r="M59" i="11"/>
  <c r="M60" i="11"/>
  <c r="M63" i="11"/>
  <c r="M67" i="11"/>
  <c r="T79" i="11"/>
  <c r="M79" i="11"/>
  <c r="M33" i="11"/>
  <c r="M39" i="11"/>
  <c r="T21" i="11"/>
  <c r="T31" i="11"/>
  <c r="T37" i="11" s="1"/>
  <c r="T38" i="11"/>
  <c r="T44" i="11" s="1"/>
  <c r="T75" i="11"/>
  <c r="M75" i="11"/>
  <c r="M69" i="11"/>
  <c r="T73" i="11"/>
  <c r="T81" i="11"/>
  <c r="T93" i="11" s="1"/>
  <c r="R52" i="11"/>
  <c r="R58" i="11" s="1"/>
  <c r="R59" i="11"/>
  <c r="R66" i="11" s="1"/>
  <c r="M74" i="11"/>
  <c r="U94" i="11" l="1"/>
  <c r="M80" i="11"/>
  <c r="K94" i="11"/>
  <c r="K95" i="11" s="1"/>
  <c r="K96" i="11" s="1"/>
  <c r="R94" i="11"/>
  <c r="Q94" i="11"/>
  <c r="X93" i="11"/>
  <c r="W93" i="11"/>
  <c r="W30" i="11"/>
  <c r="I94" i="11"/>
  <c r="X73" i="11"/>
  <c r="X80" i="11" s="1"/>
  <c r="W80" i="11"/>
  <c r="M66" i="11"/>
  <c r="M58" i="11"/>
  <c r="T80" i="11"/>
  <c r="M72" i="11"/>
  <c r="X68" i="11"/>
  <c r="X72" i="11" s="1"/>
  <c r="W72" i="11"/>
  <c r="X60" i="11"/>
  <c r="X66" i="11" s="1"/>
  <c r="W66" i="11"/>
  <c r="X52" i="11"/>
  <c r="X58" i="11" s="1"/>
  <c r="W58" i="11"/>
  <c r="M51" i="11"/>
  <c r="M44" i="11"/>
  <c r="T51" i="11"/>
  <c r="X45" i="11"/>
  <c r="X51" i="11" s="1"/>
  <c r="W51" i="11"/>
  <c r="X38" i="11"/>
  <c r="X44" i="11" s="1"/>
  <c r="W44" i="11"/>
  <c r="X32" i="11"/>
  <c r="X37" i="11" s="1"/>
  <c r="W37" i="11"/>
  <c r="M37" i="11"/>
  <c r="M20" i="11"/>
  <c r="X11" i="11"/>
  <c r="X20" i="11" s="1"/>
  <c r="W20" i="11"/>
  <c r="X30" i="11"/>
  <c r="M30" i="11"/>
  <c r="T30" i="11"/>
  <c r="T94" i="11" l="1"/>
  <c r="M94" i="11"/>
  <c r="X94" i="11"/>
  <c r="W94" i="11"/>
  <c r="T95" i="11"/>
  <c r="T96" i="11" s="1"/>
  <c r="M96" i="11" l="1"/>
  <c r="H21" i="9" l="1"/>
  <c r="J21" i="9" s="1"/>
  <c r="K21" i="9" l="1"/>
  <c r="H9" i="9"/>
  <c r="J9" i="9" s="1"/>
  <c r="AT97" i="10"/>
  <c r="AQ97" i="10"/>
  <c r="AO97" i="10"/>
  <c r="AN97" i="10"/>
  <c r="AM97" i="10"/>
  <c r="AL97" i="10"/>
  <c r="AK97" i="10"/>
  <c r="AJ97" i="10"/>
  <c r="AI97" i="10"/>
  <c r="AH97" i="10"/>
  <c r="AG97" i="10"/>
  <c r="AF97" i="10"/>
  <c r="AE97" i="10"/>
  <c r="AD97" i="10"/>
  <c r="AC97" i="10"/>
  <c r="AB97" i="10"/>
  <c r="AA97" i="10"/>
  <c r="Z97" i="10"/>
  <c r="Y97" i="10"/>
  <c r="X97" i="10"/>
  <c r="W97" i="10"/>
  <c r="V97" i="10"/>
  <c r="U97" i="10"/>
  <c r="S97" i="10"/>
  <c r="R97" i="10"/>
  <c r="Q97" i="10"/>
  <c r="P97" i="10"/>
  <c r="O97" i="10"/>
  <c r="N97" i="10"/>
  <c r="M97" i="10"/>
  <c r="L97" i="10"/>
  <c r="K97" i="10"/>
  <c r="G97" i="10"/>
  <c r="F97" i="10"/>
  <c r="AR96" i="10"/>
  <c r="T96" i="10"/>
  <c r="AP96" i="10" s="1"/>
  <c r="H96" i="10"/>
  <c r="J96" i="10" s="1"/>
  <c r="AR95" i="10"/>
  <c r="T95" i="10"/>
  <c r="AP95" i="10" s="1"/>
  <c r="H95" i="10"/>
  <c r="J95" i="10" s="1"/>
  <c r="AR94" i="10"/>
  <c r="T94" i="10"/>
  <c r="AP94" i="10" s="1"/>
  <c r="J94" i="10"/>
  <c r="H94" i="10"/>
  <c r="AR93" i="10"/>
  <c r="T93" i="10"/>
  <c r="H93" i="10"/>
  <c r="J93" i="10" s="1"/>
  <c r="AT92" i="10"/>
  <c r="AQ92" i="10"/>
  <c r="AM92" i="10"/>
  <c r="AL92" i="10"/>
  <c r="AK92" i="10"/>
  <c r="AJ92" i="10"/>
  <c r="AI92" i="10"/>
  <c r="AG92" i="10"/>
  <c r="AE92" i="10"/>
  <c r="AA92" i="10"/>
  <c r="Y92" i="10"/>
  <c r="W92" i="10"/>
  <c r="U92" i="10"/>
  <c r="S92" i="10"/>
  <c r="S98" i="10" s="1"/>
  <c r="O92" i="10"/>
  <c r="N92" i="10"/>
  <c r="M92" i="10"/>
  <c r="K92" i="10"/>
  <c r="G92" i="10"/>
  <c r="F92" i="10"/>
  <c r="AS91" i="10"/>
  <c r="AR91" i="10" s="1"/>
  <c r="AO91" i="10"/>
  <c r="AP91" i="10" s="1"/>
  <c r="T91" i="10"/>
  <c r="H91" i="10"/>
  <c r="J91" i="10" s="1"/>
  <c r="AS90" i="10"/>
  <c r="T90" i="10" s="1"/>
  <c r="AO90" i="10"/>
  <c r="AP90" i="10" s="1"/>
  <c r="H90" i="10"/>
  <c r="J90" i="10" s="1"/>
  <c r="AS89" i="10"/>
  <c r="T89" i="10" s="1"/>
  <c r="AO89" i="10"/>
  <c r="AP89" i="10" s="1"/>
  <c r="H89" i="10"/>
  <c r="J89" i="10" s="1"/>
  <c r="AS88" i="10"/>
  <c r="AR88" i="10" s="1"/>
  <c r="AO88" i="10"/>
  <c r="AP88" i="10" s="1"/>
  <c r="H88" i="10"/>
  <c r="J88" i="10" s="1"/>
  <c r="AS87" i="10"/>
  <c r="AR87" i="10" s="1"/>
  <c r="AO87" i="10"/>
  <c r="AP87" i="10" s="1"/>
  <c r="H87" i="10"/>
  <c r="J87" i="10" s="1"/>
  <c r="AS86" i="10"/>
  <c r="AH86" i="10" s="1"/>
  <c r="AH92" i="10" s="1"/>
  <c r="AH98" i="10" s="1"/>
  <c r="AR86" i="10"/>
  <c r="AO86" i="10"/>
  <c r="AP86" i="10" s="1"/>
  <c r="H86" i="10"/>
  <c r="J86" i="10" s="1"/>
  <c r="AS85" i="10"/>
  <c r="X85" i="10" s="1"/>
  <c r="X92" i="10" s="1"/>
  <c r="AR85" i="10"/>
  <c r="AO85" i="10"/>
  <c r="AP85" i="10" s="1"/>
  <c r="H85" i="10"/>
  <c r="J85" i="10" s="1"/>
  <c r="AS84" i="10"/>
  <c r="AB84" i="10" s="1"/>
  <c r="AO84" i="10"/>
  <c r="AP84" i="10" s="1"/>
  <c r="H84" i="10"/>
  <c r="J84" i="10" s="1"/>
  <c r="AS83" i="10"/>
  <c r="AR83" i="10" s="1"/>
  <c r="AO83" i="10"/>
  <c r="AP83" i="10" s="1"/>
  <c r="H83" i="10"/>
  <c r="J83" i="10" s="1"/>
  <c r="AS82" i="10"/>
  <c r="AR82" i="10" s="1"/>
  <c r="AO82" i="10"/>
  <c r="AP82" i="10" s="1"/>
  <c r="H82" i="10"/>
  <c r="J82" i="10" s="1"/>
  <c r="AS81" i="10"/>
  <c r="P81" i="10" s="1"/>
  <c r="P92" i="10" s="1"/>
  <c r="P98" i="10" s="1"/>
  <c r="AR81" i="10"/>
  <c r="AO81" i="10"/>
  <c r="AP81" i="10" s="1"/>
  <c r="H81" i="10"/>
  <c r="J81" i="10" s="1"/>
  <c r="AS80" i="10"/>
  <c r="V80" i="10" s="1"/>
  <c r="V92" i="10" s="1"/>
  <c r="AR80" i="10"/>
  <c r="AO80" i="10"/>
  <c r="AP80" i="10" s="1"/>
  <c r="H80" i="10"/>
  <c r="J80" i="10" s="1"/>
  <c r="AQ79" i="10"/>
  <c r="AI79" i="10"/>
  <c r="AA79" i="10"/>
  <c r="AA98" i="10" s="1"/>
  <c r="W79" i="10"/>
  <c r="T79" i="10"/>
  <c r="O79" i="10"/>
  <c r="N79" i="10"/>
  <c r="M79" i="10"/>
  <c r="G79" i="10"/>
  <c r="F79" i="10"/>
  <c r="AS78" i="10"/>
  <c r="L78" i="10" s="1"/>
  <c r="AR78" i="10"/>
  <c r="AO78" i="10"/>
  <c r="AP78" i="10" s="1"/>
  <c r="AB78" i="10"/>
  <c r="X78" i="10"/>
  <c r="X79" i="10" s="1"/>
  <c r="H78" i="10"/>
  <c r="J78" i="10" s="1"/>
  <c r="AS77" i="10"/>
  <c r="AO77" i="10"/>
  <c r="AP77" i="10" s="1"/>
  <c r="H77" i="10"/>
  <c r="J77" i="10" s="1"/>
  <c r="AS76" i="10"/>
  <c r="AR76" i="10" s="1"/>
  <c r="AO76" i="10"/>
  <c r="AP76" i="10" s="1"/>
  <c r="K76" i="10"/>
  <c r="K79" i="10" s="1"/>
  <c r="H76" i="10"/>
  <c r="J76" i="10" s="1"/>
  <c r="AS75" i="10"/>
  <c r="AO75" i="10"/>
  <c r="AP75" i="10" s="1"/>
  <c r="H75" i="10"/>
  <c r="J75" i="10" s="1"/>
  <c r="AS74" i="10"/>
  <c r="AO74" i="10"/>
  <c r="AP74" i="10" s="1"/>
  <c r="H74" i="10"/>
  <c r="J74" i="10" s="1"/>
  <c r="AS73" i="10"/>
  <c r="AO73" i="10"/>
  <c r="AP73" i="10" s="1"/>
  <c r="H73" i="10"/>
  <c r="J73" i="10" s="1"/>
  <c r="AS72" i="10"/>
  <c r="AO72" i="10"/>
  <c r="J72" i="10"/>
  <c r="H72" i="10"/>
  <c r="AQ71" i="10"/>
  <c r="AK71" i="10"/>
  <c r="AI71" i="10"/>
  <c r="T71" i="10"/>
  <c r="O71" i="10"/>
  <c r="N71" i="10"/>
  <c r="M71" i="10"/>
  <c r="K71" i="10"/>
  <c r="G71" i="10"/>
  <c r="F71" i="10"/>
  <c r="AS70" i="10"/>
  <c r="AR70" i="10" s="1"/>
  <c r="AO70" i="10"/>
  <c r="AP70" i="10" s="1"/>
  <c r="L70" i="10"/>
  <c r="J70" i="10"/>
  <c r="H70" i="10"/>
  <c r="AS69" i="10"/>
  <c r="AR69" i="10" s="1"/>
  <c r="AP69" i="10"/>
  <c r="AO69" i="10"/>
  <c r="H69" i="10"/>
  <c r="J69" i="10" s="1"/>
  <c r="AS68" i="10"/>
  <c r="AR68" i="10" s="1"/>
  <c r="AO68" i="10"/>
  <c r="AP68" i="10" s="1"/>
  <c r="H68" i="10"/>
  <c r="J68" i="10" s="1"/>
  <c r="AS67" i="10"/>
  <c r="AR67" i="10" s="1"/>
  <c r="AO67" i="10"/>
  <c r="AP67" i="10" s="1"/>
  <c r="H67" i="10"/>
  <c r="J67" i="10" s="1"/>
  <c r="AS66" i="10"/>
  <c r="AR66" i="10" s="1"/>
  <c r="AO66" i="10"/>
  <c r="AP66" i="10" s="1"/>
  <c r="H66" i="10"/>
  <c r="J66" i="10" s="1"/>
  <c r="AQ65" i="10"/>
  <c r="Q65" i="10"/>
  <c r="Q98" i="10" s="1"/>
  <c r="O65" i="10"/>
  <c r="N65" i="10"/>
  <c r="M65" i="10"/>
  <c r="K65" i="10"/>
  <c r="G65" i="10"/>
  <c r="F65" i="10"/>
  <c r="AS64" i="10"/>
  <c r="AR64" i="10" s="1"/>
  <c r="AO64" i="10"/>
  <c r="AP64" i="10" s="1"/>
  <c r="H64" i="10"/>
  <c r="J64" i="10" s="1"/>
  <c r="AS63" i="10"/>
  <c r="AR63" i="10" s="1"/>
  <c r="AO63" i="10"/>
  <c r="AP63" i="10" s="1"/>
  <c r="J63" i="10"/>
  <c r="H63" i="10"/>
  <c r="AS62" i="10"/>
  <c r="AR62" i="10" s="1"/>
  <c r="AO62" i="10"/>
  <c r="AP62" i="10" s="1"/>
  <c r="H62" i="10"/>
  <c r="J62" i="10" s="1"/>
  <c r="AS61" i="10"/>
  <c r="AR61" i="10" s="1"/>
  <c r="AO61" i="10"/>
  <c r="AP61" i="10" s="1"/>
  <c r="L61" i="10"/>
  <c r="H61" i="10"/>
  <c r="J61" i="10" s="1"/>
  <c r="AS60" i="10"/>
  <c r="AR60" i="10" s="1"/>
  <c r="AO60" i="10"/>
  <c r="AP60" i="10" s="1"/>
  <c r="L60" i="10"/>
  <c r="H60" i="10"/>
  <c r="J60" i="10" s="1"/>
  <c r="AS59" i="10"/>
  <c r="AR59" i="10" s="1"/>
  <c r="AO59" i="10"/>
  <c r="AP59" i="10" s="1"/>
  <c r="L59" i="10"/>
  <c r="H59" i="10"/>
  <c r="J59" i="10" s="1"/>
  <c r="AS58" i="10"/>
  <c r="AR58" i="10" s="1"/>
  <c r="AO58" i="10"/>
  <c r="AP58" i="10" s="1"/>
  <c r="H58" i="10"/>
  <c r="AQ57" i="10"/>
  <c r="T57" i="10"/>
  <c r="O57" i="10"/>
  <c r="N57" i="10"/>
  <c r="M57" i="10"/>
  <c r="K57" i="10"/>
  <c r="G57" i="10"/>
  <c r="F57" i="10"/>
  <c r="AS56" i="10"/>
  <c r="AR56" i="10" s="1"/>
  <c r="AO56" i="10"/>
  <c r="AP56" i="10" s="1"/>
  <c r="H56" i="10"/>
  <c r="J56" i="10" s="1"/>
  <c r="AS55" i="10"/>
  <c r="AR55" i="10" s="1"/>
  <c r="AO55" i="10"/>
  <c r="AP55" i="10" s="1"/>
  <c r="H55" i="10"/>
  <c r="J55" i="10" s="1"/>
  <c r="AS54" i="10"/>
  <c r="L54" i="10" s="1"/>
  <c r="AR54" i="10"/>
  <c r="AO54" i="10"/>
  <c r="AP54" i="10" s="1"/>
  <c r="H54" i="10"/>
  <c r="J54" i="10" s="1"/>
  <c r="AS53" i="10"/>
  <c r="AR53" i="10"/>
  <c r="AO53" i="10"/>
  <c r="AP53" i="10" s="1"/>
  <c r="L53" i="10"/>
  <c r="H53" i="10"/>
  <c r="J53" i="10" s="1"/>
  <c r="AS52" i="10"/>
  <c r="AR52" i="10" s="1"/>
  <c r="AO52" i="10"/>
  <c r="AP52" i="10" s="1"/>
  <c r="L52" i="10"/>
  <c r="H52" i="10"/>
  <c r="J52" i="10" s="1"/>
  <c r="AS51" i="10"/>
  <c r="AO51" i="10"/>
  <c r="H51" i="10"/>
  <c r="J51" i="10" s="1"/>
  <c r="AQ50" i="10"/>
  <c r="T50" i="10"/>
  <c r="O50" i="10"/>
  <c r="N50" i="10"/>
  <c r="M50" i="10"/>
  <c r="K50" i="10"/>
  <c r="G50" i="10"/>
  <c r="F50" i="10"/>
  <c r="AS49" i="10"/>
  <c r="AR49" i="10" s="1"/>
  <c r="AO49" i="10"/>
  <c r="AP49" i="10" s="1"/>
  <c r="L49" i="10"/>
  <c r="J49" i="10"/>
  <c r="H49" i="10"/>
  <c r="AS48" i="10"/>
  <c r="AR48" i="10" s="1"/>
  <c r="AO48" i="10"/>
  <c r="AP48" i="10" s="1"/>
  <c r="H48" i="10"/>
  <c r="J48" i="10" s="1"/>
  <c r="AS47" i="10"/>
  <c r="AR47" i="10" s="1"/>
  <c r="AO47" i="10"/>
  <c r="AP47" i="10" s="1"/>
  <c r="L47" i="10"/>
  <c r="H47" i="10"/>
  <c r="J47" i="10" s="1"/>
  <c r="AS46" i="10"/>
  <c r="AR46" i="10" s="1"/>
  <c r="AO46" i="10"/>
  <c r="AP46" i="10" s="1"/>
  <c r="H46" i="10"/>
  <c r="J46" i="10" s="1"/>
  <c r="AS45" i="10"/>
  <c r="AR45" i="10" s="1"/>
  <c r="AO45" i="10"/>
  <c r="AP45" i="10" s="1"/>
  <c r="L45" i="10"/>
  <c r="H45" i="10"/>
  <c r="J45" i="10" s="1"/>
  <c r="AS44" i="10"/>
  <c r="L44" i="10" s="1"/>
  <c r="AO44" i="10"/>
  <c r="AP44" i="10" s="1"/>
  <c r="H44" i="10"/>
  <c r="J44" i="10" s="1"/>
  <c r="AQ43" i="10"/>
  <c r="T43" i="10"/>
  <c r="O43" i="10"/>
  <c r="N43" i="10"/>
  <c r="M43" i="10"/>
  <c r="K43" i="10"/>
  <c r="G43" i="10"/>
  <c r="F43" i="10"/>
  <c r="AS42" i="10"/>
  <c r="AR42" i="10" s="1"/>
  <c r="AO42" i="10"/>
  <c r="AP42" i="10" s="1"/>
  <c r="L42" i="10"/>
  <c r="H42" i="10"/>
  <c r="J42" i="10" s="1"/>
  <c r="AS41" i="10"/>
  <c r="AR41" i="10" s="1"/>
  <c r="AO41" i="10"/>
  <c r="AP41" i="10" s="1"/>
  <c r="H41" i="10"/>
  <c r="J41" i="10" s="1"/>
  <c r="AS40" i="10"/>
  <c r="L40" i="10" s="1"/>
  <c r="AO40" i="10"/>
  <c r="AP40" i="10" s="1"/>
  <c r="H40" i="10"/>
  <c r="J40" i="10" s="1"/>
  <c r="AS39" i="10"/>
  <c r="AR39" i="10" s="1"/>
  <c r="AP39" i="10"/>
  <c r="AO39" i="10"/>
  <c r="L39" i="10"/>
  <c r="H39" i="10"/>
  <c r="J39" i="10" s="1"/>
  <c r="AS38" i="10"/>
  <c r="AR38" i="10" s="1"/>
  <c r="AO38" i="10"/>
  <c r="AP38" i="10" s="1"/>
  <c r="H38" i="10"/>
  <c r="J38" i="10" s="1"/>
  <c r="AS37" i="10"/>
  <c r="AO37" i="10"/>
  <c r="L37" i="10"/>
  <c r="H37" i="10"/>
  <c r="AQ36" i="10"/>
  <c r="T36" i="10"/>
  <c r="O36" i="10"/>
  <c r="N36" i="10"/>
  <c r="M36" i="10"/>
  <c r="K36" i="10"/>
  <c r="G36" i="10"/>
  <c r="F36" i="10"/>
  <c r="AS35" i="10"/>
  <c r="AR35" i="10" s="1"/>
  <c r="AO35" i="10"/>
  <c r="AP35" i="10" s="1"/>
  <c r="L35" i="10"/>
  <c r="H35" i="10"/>
  <c r="J35" i="10" s="1"/>
  <c r="AS34" i="10"/>
  <c r="L34" i="10" s="1"/>
  <c r="AO34" i="10"/>
  <c r="AP34" i="10" s="1"/>
  <c r="H34" i="10"/>
  <c r="J34" i="10" s="1"/>
  <c r="AS33" i="10"/>
  <c r="AR33" i="10" s="1"/>
  <c r="AO33" i="10"/>
  <c r="AP33" i="10" s="1"/>
  <c r="L33" i="10"/>
  <c r="H33" i="10"/>
  <c r="J33" i="10" s="1"/>
  <c r="AS32" i="10"/>
  <c r="AR32" i="10" s="1"/>
  <c r="AO32" i="10"/>
  <c r="AP32" i="10" s="1"/>
  <c r="H32" i="10"/>
  <c r="J32" i="10" s="1"/>
  <c r="AS31" i="10"/>
  <c r="AR31" i="10" s="1"/>
  <c r="AP31" i="10"/>
  <c r="AO31" i="10"/>
  <c r="H31" i="10"/>
  <c r="J31" i="10" s="1"/>
  <c r="AS30" i="10"/>
  <c r="L30" i="10" s="1"/>
  <c r="AR30" i="10"/>
  <c r="AO30" i="10"/>
  <c r="AP30" i="10" s="1"/>
  <c r="H30" i="10"/>
  <c r="J30" i="10" s="1"/>
  <c r="AQ29" i="10"/>
  <c r="AC29" i="10"/>
  <c r="AC98" i="10" s="1"/>
  <c r="T29" i="10"/>
  <c r="O29" i="10"/>
  <c r="N29" i="10"/>
  <c r="M29" i="10"/>
  <c r="K29" i="10"/>
  <c r="G29" i="10"/>
  <c r="F29" i="10"/>
  <c r="AS28" i="10"/>
  <c r="AR28" i="10" s="1"/>
  <c r="AO28" i="10"/>
  <c r="AP28" i="10" s="1"/>
  <c r="L28" i="10"/>
  <c r="J28" i="10"/>
  <c r="H28" i="10"/>
  <c r="AS27" i="10"/>
  <c r="L27" i="10" s="1"/>
  <c r="AR27" i="10"/>
  <c r="AO27" i="10"/>
  <c r="AP27" i="10" s="1"/>
  <c r="H27" i="10"/>
  <c r="J27" i="10" s="1"/>
  <c r="AS26" i="10"/>
  <c r="AR26" i="10" s="1"/>
  <c r="AO26" i="10"/>
  <c r="AP26" i="10" s="1"/>
  <c r="AD26" i="10"/>
  <c r="L26" i="10"/>
  <c r="H26" i="10"/>
  <c r="J26" i="10" s="1"/>
  <c r="AS25" i="10"/>
  <c r="AR25" i="10" s="1"/>
  <c r="AO25" i="10"/>
  <c r="AP25" i="10" s="1"/>
  <c r="L25" i="10"/>
  <c r="J25" i="10"/>
  <c r="H25" i="10"/>
  <c r="AS24" i="10"/>
  <c r="L24" i="10" s="1"/>
  <c r="AR24" i="10"/>
  <c r="AO24" i="10"/>
  <c r="AP24" i="10" s="1"/>
  <c r="H24" i="10"/>
  <c r="J24" i="10" s="1"/>
  <c r="AS23" i="10"/>
  <c r="AR23" i="10" s="1"/>
  <c r="AO23" i="10"/>
  <c r="AP23" i="10" s="1"/>
  <c r="L23" i="10"/>
  <c r="H23" i="10"/>
  <c r="J23" i="10" s="1"/>
  <c r="AS22" i="10"/>
  <c r="AD22" i="10" s="1"/>
  <c r="AO22" i="10"/>
  <c r="AP22" i="10" s="1"/>
  <c r="H22" i="10"/>
  <c r="J22" i="10" s="1"/>
  <c r="AS21" i="10"/>
  <c r="AR21" i="10" s="1"/>
  <c r="AO21" i="10"/>
  <c r="AP21" i="10" s="1"/>
  <c r="L21" i="10"/>
  <c r="H21" i="10"/>
  <c r="J21" i="10" s="1"/>
  <c r="AQ20" i="10"/>
  <c r="T20" i="10"/>
  <c r="O20" i="10"/>
  <c r="M20" i="10"/>
  <c r="K20" i="10"/>
  <c r="I20" i="10"/>
  <c r="G20" i="10"/>
  <c r="F20" i="10"/>
  <c r="AS19" i="10"/>
  <c r="AR19" i="10" s="1"/>
  <c r="AO19" i="10"/>
  <c r="AP19" i="10" s="1"/>
  <c r="L19" i="10"/>
  <c r="H19" i="10"/>
  <c r="J19" i="10" s="1"/>
  <c r="AS18" i="10"/>
  <c r="L18" i="10" s="1"/>
  <c r="AO18" i="10"/>
  <c r="AP18" i="10" s="1"/>
  <c r="J18" i="10"/>
  <c r="H18" i="10"/>
  <c r="AS17" i="10"/>
  <c r="AR17" i="10" s="1"/>
  <c r="AO17" i="10"/>
  <c r="AP17" i="10" s="1"/>
  <c r="H17" i="10"/>
  <c r="J17" i="10" s="1"/>
  <c r="AS16" i="10"/>
  <c r="L16" i="10" s="1"/>
  <c r="AR16" i="10"/>
  <c r="AO16" i="10"/>
  <c r="AP16" i="10" s="1"/>
  <c r="H16" i="10"/>
  <c r="J16" i="10" s="1"/>
  <c r="AS15" i="10"/>
  <c r="AR15" i="10" s="1"/>
  <c r="AO15" i="10"/>
  <c r="AP15" i="10" s="1"/>
  <c r="H15" i="10"/>
  <c r="J15" i="10" s="1"/>
  <c r="AS14" i="10"/>
  <c r="AR14" i="10" s="1"/>
  <c r="AP14" i="10"/>
  <c r="AO14" i="10"/>
  <c r="H14" i="10"/>
  <c r="J14" i="10" s="1"/>
  <c r="AS13" i="10"/>
  <c r="AR13" i="10" s="1"/>
  <c r="AO13" i="10"/>
  <c r="H13" i="10"/>
  <c r="AQ12" i="10"/>
  <c r="AO12" i="10"/>
  <c r="T12" i="10"/>
  <c r="O12" i="10"/>
  <c r="N12" i="10"/>
  <c r="M12" i="10"/>
  <c r="K12" i="10"/>
  <c r="I12" i="10"/>
  <c r="G12" i="10"/>
  <c r="F12" i="10"/>
  <c r="AR11" i="10"/>
  <c r="AR12" i="10" s="1"/>
  <c r="AO11" i="10"/>
  <c r="AP11" i="10" s="1"/>
  <c r="AP12" i="10" s="1"/>
  <c r="L11" i="10"/>
  <c r="L12" i="10" s="1"/>
  <c r="H11" i="10"/>
  <c r="H12" i="10" s="1"/>
  <c r="AS95" i="9"/>
  <c r="AS94" i="9"/>
  <c r="AS93" i="9"/>
  <c r="AS92" i="9"/>
  <c r="AR96" i="9"/>
  <c r="AR91" i="9"/>
  <c r="AR78" i="9"/>
  <c r="AR70" i="9"/>
  <c r="AR64" i="9"/>
  <c r="AR56" i="9"/>
  <c r="AR49" i="9"/>
  <c r="AR42" i="9"/>
  <c r="AR35" i="9"/>
  <c r="AR28" i="9"/>
  <c r="AR20" i="9"/>
  <c r="AR10" i="9"/>
  <c r="AP90" i="9"/>
  <c r="AP89" i="9"/>
  <c r="AP88" i="9"/>
  <c r="AP87" i="9"/>
  <c r="AP86" i="9"/>
  <c r="AP85" i="9"/>
  <c r="AP84" i="9"/>
  <c r="AP83" i="9"/>
  <c r="AP82" i="9"/>
  <c r="AP81" i="9"/>
  <c r="AP80" i="9"/>
  <c r="AP79" i="9"/>
  <c r="AP77" i="9"/>
  <c r="AP76" i="9"/>
  <c r="AP74" i="9"/>
  <c r="AP73" i="9"/>
  <c r="AP72" i="9"/>
  <c r="AP71" i="9"/>
  <c r="AP69" i="9"/>
  <c r="AP68" i="9"/>
  <c r="AP67" i="9"/>
  <c r="AP66" i="9"/>
  <c r="AP65" i="9"/>
  <c r="AP63" i="9"/>
  <c r="AP62" i="9"/>
  <c r="AP61" i="9"/>
  <c r="AP60" i="9"/>
  <c r="AP59" i="9"/>
  <c r="AP58" i="9"/>
  <c r="AP57" i="9"/>
  <c r="AP55" i="9"/>
  <c r="AP54" i="9"/>
  <c r="AP53" i="9"/>
  <c r="AP52" i="9"/>
  <c r="AP51" i="9"/>
  <c r="AP50" i="9"/>
  <c r="AP48" i="9"/>
  <c r="AP47" i="9"/>
  <c r="AP46" i="9"/>
  <c r="AP45" i="9"/>
  <c r="AP44" i="9"/>
  <c r="AP43" i="9"/>
  <c r="AP41" i="9"/>
  <c r="AP40" i="9"/>
  <c r="AP39" i="9"/>
  <c r="AP38" i="9"/>
  <c r="AP37" i="9"/>
  <c r="AP36" i="9"/>
  <c r="AP34" i="9"/>
  <c r="AP33" i="9"/>
  <c r="AP32" i="9"/>
  <c r="AP31" i="9"/>
  <c r="AP30" i="9"/>
  <c r="AP29" i="9"/>
  <c r="AP27" i="9"/>
  <c r="AP26" i="9"/>
  <c r="AP25" i="9"/>
  <c r="AP24" i="9"/>
  <c r="AP23" i="9"/>
  <c r="AP22" i="9"/>
  <c r="AP21" i="9"/>
  <c r="AP12" i="9"/>
  <c r="AP14" i="9"/>
  <c r="AP16" i="9"/>
  <c r="AP17" i="9"/>
  <c r="AP18" i="9"/>
  <c r="AP19" i="9"/>
  <c r="AP11" i="9"/>
  <c r="AL70" i="9"/>
  <c r="AJ70" i="9"/>
  <c r="AJ78" i="9"/>
  <c r="AJ96" i="9"/>
  <c r="AK96" i="9"/>
  <c r="AL96" i="9"/>
  <c r="AM96" i="9"/>
  <c r="AN96" i="9"/>
  <c r="AO96" i="9"/>
  <c r="AJ91" i="9"/>
  <c r="AK91" i="9"/>
  <c r="AL91" i="9"/>
  <c r="AM91" i="9"/>
  <c r="AN91" i="9"/>
  <c r="AR18" i="10" l="1"/>
  <c r="AO50" i="10"/>
  <c r="H79" i="10"/>
  <c r="AR89" i="10"/>
  <c r="AD25" i="10"/>
  <c r="AD28" i="10"/>
  <c r="N19" i="10"/>
  <c r="L55" i="10"/>
  <c r="AB82" i="10"/>
  <c r="AR22" i="10"/>
  <c r="AE98" i="10"/>
  <c r="T63" i="10"/>
  <c r="T65" i="10" s="1"/>
  <c r="AM98" i="10"/>
  <c r="V98" i="10"/>
  <c r="AJ68" i="10"/>
  <c r="AJ71" i="10" s="1"/>
  <c r="AR40" i="10"/>
  <c r="AK98" i="10"/>
  <c r="O98" i="10"/>
  <c r="AD24" i="10"/>
  <c r="AD27" i="10"/>
  <c r="AR34" i="10"/>
  <c r="L38" i="10"/>
  <c r="AR44" i="10"/>
  <c r="AR50" i="10" s="1"/>
  <c r="L63" i="10"/>
  <c r="AR84" i="10"/>
  <c r="AN86" i="10"/>
  <c r="AN92" i="10" s="1"/>
  <c r="AN98" i="10" s="1"/>
  <c r="AR90" i="10"/>
  <c r="H92" i="10"/>
  <c r="AG98" i="10"/>
  <c r="H20" i="10"/>
  <c r="J13" i="10"/>
  <c r="J20" i="10" s="1"/>
  <c r="N15" i="10"/>
  <c r="N20" i="10" s="1"/>
  <c r="N98" i="10" s="1"/>
  <c r="AD21" i="10"/>
  <c r="AD23" i="10"/>
  <c r="L62" i="10"/>
  <c r="L64" i="10"/>
  <c r="AO71" i="10"/>
  <c r="X98" i="10"/>
  <c r="X99" i="10" s="1"/>
  <c r="X100" i="10" s="1"/>
  <c r="L83" i="10"/>
  <c r="L92" i="10" s="1"/>
  <c r="AF91" i="10"/>
  <c r="AF92" i="10" s="1"/>
  <c r="AF98" i="10" s="1"/>
  <c r="AI98" i="10"/>
  <c r="L13" i="10"/>
  <c r="AP29" i="10"/>
  <c r="H43" i="10"/>
  <c r="AS65" i="10"/>
  <c r="J71" i="10"/>
  <c r="W98" i="10"/>
  <c r="U98" i="10"/>
  <c r="G98" i="10"/>
  <c r="AO20" i="10"/>
  <c r="L31" i="10"/>
  <c r="J37" i="10"/>
  <c r="J43" i="10" s="1"/>
  <c r="L48" i="10"/>
  <c r="L50" i="10" s="1"/>
  <c r="L56" i="10"/>
  <c r="L58" i="10"/>
  <c r="L66" i="10"/>
  <c r="L69" i="10"/>
  <c r="AS71" i="10"/>
  <c r="AT98" i="10"/>
  <c r="H29" i="10"/>
  <c r="I98" i="10"/>
  <c r="AS29" i="10"/>
  <c r="AP71" i="10"/>
  <c r="H97" i="10"/>
  <c r="AP92" i="10"/>
  <c r="K98" i="10"/>
  <c r="AO43" i="10"/>
  <c r="AP65" i="10"/>
  <c r="AR71" i="10"/>
  <c r="J79" i="10"/>
  <c r="Y98" i="10"/>
  <c r="M98" i="10"/>
  <c r="L22" i="10"/>
  <c r="L29" i="10" s="1"/>
  <c r="AO79" i="10"/>
  <c r="T88" i="10"/>
  <c r="T92" i="10" s="1"/>
  <c r="AB92" i="10"/>
  <c r="H57" i="10"/>
  <c r="L14" i="10"/>
  <c r="H36" i="10"/>
  <c r="AP50" i="10"/>
  <c r="L46" i="10"/>
  <c r="AL67" i="10"/>
  <c r="AL71" i="10" s="1"/>
  <c r="AL98" i="10" s="1"/>
  <c r="AR97" i="10"/>
  <c r="K9" i="9"/>
  <c r="J10" i="9"/>
  <c r="AJ97" i="9"/>
  <c r="AN97" i="9"/>
  <c r="AS96" i="9"/>
  <c r="AL97" i="9"/>
  <c r="AR20" i="10"/>
  <c r="AR72" i="10"/>
  <c r="AS79" i="10"/>
  <c r="AR74" i="10"/>
  <c r="L74" i="10"/>
  <c r="AP93" i="10"/>
  <c r="AP97" i="10" s="1"/>
  <c r="T97" i="10"/>
  <c r="F98" i="10"/>
  <c r="AP13" i="10"/>
  <c r="AP20" i="10" s="1"/>
  <c r="L15" i="10"/>
  <c r="AR51" i="10"/>
  <c r="AR57" i="10" s="1"/>
  <c r="AS57" i="10"/>
  <c r="H65" i="10"/>
  <c r="J58" i="10"/>
  <c r="J65" i="10" s="1"/>
  <c r="AR65" i="10"/>
  <c r="AL99" i="10"/>
  <c r="AL100" i="10" s="1"/>
  <c r="AR77" i="10"/>
  <c r="L77" i="10"/>
  <c r="J92" i="10"/>
  <c r="P99" i="10"/>
  <c r="P100" i="10" s="1"/>
  <c r="AF99" i="10"/>
  <c r="AF100" i="10" s="1"/>
  <c r="AS12" i="10"/>
  <c r="AS36" i="10"/>
  <c r="AR73" i="10"/>
  <c r="L73" i="10"/>
  <c r="AR75" i="10"/>
  <c r="L75" i="10"/>
  <c r="AQ98" i="10"/>
  <c r="J29" i="10"/>
  <c r="AR29" i="10"/>
  <c r="AP36" i="10"/>
  <c r="L32" i="10"/>
  <c r="AO36" i="10"/>
  <c r="AR37" i="10"/>
  <c r="AS43" i="10"/>
  <c r="L41" i="10"/>
  <c r="L43" i="10" s="1"/>
  <c r="J50" i="10"/>
  <c r="J57" i="10"/>
  <c r="L72" i="10"/>
  <c r="AJ73" i="10"/>
  <c r="AJ79" i="10" s="1"/>
  <c r="AB74" i="10"/>
  <c r="AB75" i="10"/>
  <c r="AH99" i="10"/>
  <c r="AH100" i="10" s="1"/>
  <c r="Z87" i="10"/>
  <c r="Z92" i="10" s="1"/>
  <c r="Z98" i="10" s="1"/>
  <c r="AO92" i="10"/>
  <c r="AO57" i="10"/>
  <c r="AS92" i="10"/>
  <c r="J11" i="10"/>
  <c r="J12" i="10" s="1"/>
  <c r="AS20" i="10"/>
  <c r="L17" i="10"/>
  <c r="J36" i="10"/>
  <c r="AR36" i="10"/>
  <c r="H50" i="10"/>
  <c r="AS50" i="10"/>
  <c r="L51" i="10"/>
  <c r="AO65" i="10"/>
  <c r="H71" i="10"/>
  <c r="L76" i="10"/>
  <c r="AB77" i="10"/>
  <c r="J97" i="10"/>
  <c r="AO29" i="10"/>
  <c r="AP37" i="10"/>
  <c r="AP43" i="10" s="1"/>
  <c r="AP51" i="10"/>
  <c r="AP57" i="10" s="1"/>
  <c r="R63" i="10"/>
  <c r="R65" i="10" s="1"/>
  <c r="R98" i="10" s="1"/>
  <c r="L67" i="10"/>
  <c r="L68" i="10"/>
  <c r="AP72" i="10"/>
  <c r="AP79" i="10" s="1"/>
  <c r="AR97" i="9"/>
  <c r="AR43" i="10" l="1"/>
  <c r="AR92" i="10"/>
  <c r="L65" i="10"/>
  <c r="H98" i="10"/>
  <c r="V99" i="10"/>
  <c r="V100" i="10" s="1"/>
  <c r="L57" i="10"/>
  <c r="AP98" i="10"/>
  <c r="L36" i="10"/>
  <c r="AJ98" i="10"/>
  <c r="AJ99" i="10" s="1"/>
  <c r="AJ100" i="10" s="1"/>
  <c r="AN99" i="10"/>
  <c r="AN100" i="10" s="1"/>
  <c r="L71" i="10"/>
  <c r="J98" i="10"/>
  <c r="J99" i="10" s="1"/>
  <c r="J100" i="10" s="1"/>
  <c r="T98" i="10"/>
  <c r="T99" i="10" s="1"/>
  <c r="T100" i="10" s="1"/>
  <c r="AO98" i="10"/>
  <c r="AD29" i="10"/>
  <c r="AD98" i="10" s="1"/>
  <c r="AD99" i="10" s="1"/>
  <c r="AD100" i="10" s="1"/>
  <c r="L20" i="10"/>
  <c r="L79" i="10"/>
  <c r="AR79" i="10"/>
  <c r="AR98" i="10" s="1"/>
  <c r="R99" i="10"/>
  <c r="R100" i="10" s="1"/>
  <c r="AS98" i="10"/>
  <c r="N99" i="10"/>
  <c r="N100" i="10" s="1"/>
  <c r="Z99" i="10"/>
  <c r="Z100" i="10" s="1"/>
  <c r="AB79" i="10"/>
  <c r="AB98" i="10" s="1"/>
  <c r="AQ85" i="9"/>
  <c r="AH91" i="9"/>
  <c r="AH96" i="9"/>
  <c r="AI96" i="9"/>
  <c r="X91" i="9"/>
  <c r="AP9" i="9"/>
  <c r="AF91" i="9"/>
  <c r="AD28" i="9"/>
  <c r="AD96" i="9"/>
  <c r="AE96" i="9"/>
  <c r="AF96" i="9"/>
  <c r="AG96" i="9"/>
  <c r="AB91" i="9"/>
  <c r="AB78" i="9"/>
  <c r="L96" i="9"/>
  <c r="M96" i="9"/>
  <c r="N96" i="9"/>
  <c r="O96" i="9"/>
  <c r="P96" i="9"/>
  <c r="Q96" i="9"/>
  <c r="R96" i="9"/>
  <c r="S96" i="9"/>
  <c r="T96" i="9"/>
  <c r="V96" i="9"/>
  <c r="W96" i="9"/>
  <c r="X96" i="9"/>
  <c r="Y96" i="9"/>
  <c r="Z96" i="9"/>
  <c r="AA96" i="9"/>
  <c r="AB96" i="9"/>
  <c r="AC96" i="9"/>
  <c r="Z91" i="9"/>
  <c r="X78" i="9"/>
  <c r="V91" i="9"/>
  <c r="T91" i="9"/>
  <c r="T97" i="9" s="1"/>
  <c r="R64" i="9"/>
  <c r="L98" i="10" l="1"/>
  <c r="AF97" i="9"/>
  <c r="Z97" i="9"/>
  <c r="L99" i="10"/>
  <c r="AR99" i="10"/>
  <c r="AR100" i="10" s="1"/>
  <c r="AB99" i="10"/>
  <c r="AB100" i="10" s="1"/>
  <c r="AH97" i="9"/>
  <c r="AD97" i="9"/>
  <c r="V97" i="9"/>
  <c r="X97" i="9"/>
  <c r="AB97" i="9"/>
  <c r="R97" i="9"/>
  <c r="AP91" i="9"/>
  <c r="U28" i="9"/>
  <c r="U20" i="9"/>
  <c r="P10" i="9"/>
  <c r="U10" i="9"/>
  <c r="AP96" i="9"/>
  <c r="P91" i="9"/>
  <c r="P78" i="9"/>
  <c r="U78" i="9"/>
  <c r="P70" i="9"/>
  <c r="U70" i="9"/>
  <c r="P64" i="9"/>
  <c r="P56" i="9"/>
  <c r="U56" i="9"/>
  <c r="P49" i="9"/>
  <c r="U49" i="9"/>
  <c r="P42" i="9"/>
  <c r="P35" i="9"/>
  <c r="P28" i="9"/>
  <c r="P20" i="9"/>
  <c r="AQ90" i="9"/>
  <c r="AQ89" i="9"/>
  <c r="AQ88" i="9"/>
  <c r="AQ87" i="9"/>
  <c r="AQ86" i="9"/>
  <c r="AQ84" i="9"/>
  <c r="AQ83" i="9"/>
  <c r="AQ82" i="9"/>
  <c r="AQ81" i="9"/>
  <c r="AQ80" i="9"/>
  <c r="AQ79" i="9"/>
  <c r="AQ77" i="9"/>
  <c r="AQ76" i="9"/>
  <c r="AQ74" i="9"/>
  <c r="AQ73" i="9"/>
  <c r="AQ72" i="9"/>
  <c r="AQ69" i="9"/>
  <c r="AQ68" i="9"/>
  <c r="AQ67" i="9"/>
  <c r="AQ66" i="9"/>
  <c r="AQ63" i="9"/>
  <c r="AQ62" i="9"/>
  <c r="AQ61" i="9"/>
  <c r="AQ60" i="9"/>
  <c r="AQ59" i="9"/>
  <c r="AQ58" i="9"/>
  <c r="AQ57" i="9"/>
  <c r="AQ55" i="9"/>
  <c r="AQ54" i="9"/>
  <c r="AQ53" i="9"/>
  <c r="AQ52" i="9"/>
  <c r="AQ51" i="9"/>
  <c r="AQ50" i="9"/>
  <c r="AQ48" i="9"/>
  <c r="AQ47" i="9"/>
  <c r="AQ46" i="9"/>
  <c r="AQ45" i="9"/>
  <c r="AQ44" i="9"/>
  <c r="AQ41" i="9"/>
  <c r="AQ40" i="9"/>
  <c r="AQ39" i="9"/>
  <c r="AQ38" i="9"/>
  <c r="AQ37" i="9"/>
  <c r="AQ36" i="9"/>
  <c r="AQ34" i="9"/>
  <c r="AQ33" i="9"/>
  <c r="AQ32" i="9"/>
  <c r="AQ31" i="9"/>
  <c r="AQ30" i="9"/>
  <c r="AQ29" i="9"/>
  <c r="AQ27" i="9"/>
  <c r="AQ26" i="9"/>
  <c r="AQ25" i="9"/>
  <c r="AQ24" i="9"/>
  <c r="AQ23" i="9"/>
  <c r="AQ22" i="9"/>
  <c r="AQ21" i="9"/>
  <c r="AQ19" i="9"/>
  <c r="AQ18" i="9"/>
  <c r="AQ17" i="9"/>
  <c r="AQ16" i="9"/>
  <c r="AQ14" i="9"/>
  <c r="AQ12" i="9"/>
  <c r="AQ11" i="9"/>
  <c r="AP10" i="9"/>
  <c r="J101" i="10" l="1"/>
  <c r="L100" i="10"/>
  <c r="J102" i="10" s="1"/>
  <c r="P97" i="9"/>
  <c r="AQ9" i="9"/>
  <c r="AQ10" i="9" s="1"/>
  <c r="AP28" i="9"/>
  <c r="AP35" i="9"/>
  <c r="AP49" i="9"/>
  <c r="AQ20" i="9"/>
  <c r="AQ42" i="9"/>
  <c r="AP70" i="9"/>
  <c r="AQ43" i="9"/>
  <c r="AQ49" i="9" s="1"/>
  <c r="AQ71" i="9"/>
  <c r="AQ35" i="9"/>
  <c r="AP64" i="9"/>
  <c r="AP56" i="9"/>
  <c r="AP20" i="9"/>
  <c r="AP42" i="9"/>
  <c r="AQ65" i="9"/>
  <c r="AP75" i="9"/>
  <c r="AT24" i="9"/>
  <c r="AS24" i="9" s="1"/>
  <c r="G10" i="9"/>
  <c r="L10" i="9"/>
  <c r="N10" i="9"/>
  <c r="O10" i="9"/>
  <c r="I20" i="9"/>
  <c r="L20" i="9"/>
  <c r="N20" i="9"/>
  <c r="F20" i="9"/>
  <c r="AT73" i="9"/>
  <c r="AS73" i="9" s="1"/>
  <c r="H72" i="9"/>
  <c r="AT72" i="9"/>
  <c r="AS72" i="9" s="1"/>
  <c r="H73" i="9"/>
  <c r="H84" i="9"/>
  <c r="AT84" i="9"/>
  <c r="H83" i="9"/>
  <c r="AT83" i="9"/>
  <c r="H82" i="9"/>
  <c r="AT82" i="9"/>
  <c r="H81" i="9"/>
  <c r="AT81" i="9"/>
  <c r="H67" i="9"/>
  <c r="AT67" i="9"/>
  <c r="H62" i="9"/>
  <c r="AT62" i="9"/>
  <c r="H50" i="9"/>
  <c r="J50" i="9" s="1"/>
  <c r="AT9" i="9"/>
  <c r="AU96" i="9"/>
  <c r="F96" i="9"/>
  <c r="U95" i="9"/>
  <c r="AQ95" i="9" s="1"/>
  <c r="H95" i="9"/>
  <c r="J95" i="9" s="1"/>
  <c r="U94" i="9"/>
  <c r="AQ94" i="9" s="1"/>
  <c r="H94" i="9"/>
  <c r="J94" i="9" s="1"/>
  <c r="U93" i="9"/>
  <c r="AQ93" i="9" s="1"/>
  <c r="H93" i="9"/>
  <c r="J93" i="9" s="1"/>
  <c r="U92" i="9"/>
  <c r="H92" i="9"/>
  <c r="AU91" i="9"/>
  <c r="O91" i="9"/>
  <c r="N91" i="9"/>
  <c r="L91" i="9"/>
  <c r="G91" i="9"/>
  <c r="AT90" i="9"/>
  <c r="AS90" i="9" s="1"/>
  <c r="H90" i="9"/>
  <c r="AT89" i="9"/>
  <c r="H89" i="9"/>
  <c r="AT88" i="9"/>
  <c r="H88" i="9"/>
  <c r="AT87" i="9"/>
  <c r="H87" i="9"/>
  <c r="AT86" i="9"/>
  <c r="H86" i="9"/>
  <c r="AT85" i="9"/>
  <c r="AS85" i="9" s="1"/>
  <c r="H85" i="9"/>
  <c r="AT80" i="9"/>
  <c r="H80" i="9"/>
  <c r="AT79" i="9"/>
  <c r="H79" i="9"/>
  <c r="J79" i="9" s="1"/>
  <c r="AU78" i="9"/>
  <c r="O78" i="9"/>
  <c r="N78" i="9"/>
  <c r="F78" i="9"/>
  <c r="AT77" i="9"/>
  <c r="H77" i="9"/>
  <c r="AT76" i="9"/>
  <c r="AS76" i="9" s="1"/>
  <c r="H76" i="9"/>
  <c r="AT75" i="9"/>
  <c r="AS75" i="9" s="1"/>
  <c r="H75" i="9"/>
  <c r="AT74" i="9"/>
  <c r="AS74" i="9" s="1"/>
  <c r="H74" i="9"/>
  <c r="AT71" i="9"/>
  <c r="H71" i="9"/>
  <c r="AU70" i="9"/>
  <c r="O70" i="9"/>
  <c r="N70" i="9"/>
  <c r="L70" i="9"/>
  <c r="G70" i="9"/>
  <c r="F70" i="9"/>
  <c r="AT69" i="9"/>
  <c r="H69" i="9"/>
  <c r="AT68" i="9"/>
  <c r="H68" i="9"/>
  <c r="AT66" i="9"/>
  <c r="H66" i="9"/>
  <c r="AT65" i="9"/>
  <c r="AU64" i="9"/>
  <c r="O64" i="9"/>
  <c r="N64" i="9"/>
  <c r="L64" i="9"/>
  <c r="F64" i="9"/>
  <c r="AT63" i="9"/>
  <c r="H63" i="9"/>
  <c r="AT61" i="9"/>
  <c r="H61" i="9"/>
  <c r="AT60" i="9"/>
  <c r="H60" i="9"/>
  <c r="AT59" i="9"/>
  <c r="H59" i="9"/>
  <c r="AT58" i="9"/>
  <c r="H58" i="9"/>
  <c r="AT57" i="9"/>
  <c r="H57" i="9"/>
  <c r="J57" i="9" s="1"/>
  <c r="AU56" i="9"/>
  <c r="O56" i="9"/>
  <c r="N56" i="9"/>
  <c r="L56" i="9"/>
  <c r="F56" i="9"/>
  <c r="AT55" i="9"/>
  <c r="H55" i="9"/>
  <c r="AT54" i="9"/>
  <c r="H54" i="9"/>
  <c r="AT53" i="9"/>
  <c r="H53" i="9"/>
  <c r="AT52" i="9"/>
  <c r="H52" i="9"/>
  <c r="AT51" i="9"/>
  <c r="H51" i="9"/>
  <c r="AT50" i="9"/>
  <c r="AU49" i="9"/>
  <c r="O49" i="9"/>
  <c r="N49" i="9"/>
  <c r="L49" i="9"/>
  <c r="F49" i="9"/>
  <c r="AT48" i="9"/>
  <c r="H48" i="9"/>
  <c r="AT47" i="9"/>
  <c r="H47" i="9"/>
  <c r="AT46" i="9"/>
  <c r="H46" i="9"/>
  <c r="AT45" i="9"/>
  <c r="H45" i="9"/>
  <c r="AT44" i="9"/>
  <c r="H44" i="9"/>
  <c r="AT43" i="9"/>
  <c r="H43" i="9"/>
  <c r="AU42" i="9"/>
  <c r="U42" i="9"/>
  <c r="O42" i="9"/>
  <c r="N42" i="9"/>
  <c r="L42" i="9"/>
  <c r="F42" i="9"/>
  <c r="AT41" i="9"/>
  <c r="H41" i="9"/>
  <c r="AT40" i="9"/>
  <c r="H40" i="9"/>
  <c r="AT39" i="9"/>
  <c r="H39" i="9"/>
  <c r="AT38" i="9"/>
  <c r="H38" i="9"/>
  <c r="AT37" i="9"/>
  <c r="H37" i="9"/>
  <c r="AT36" i="9"/>
  <c r="H36" i="9"/>
  <c r="J36" i="9" s="1"/>
  <c r="AU35" i="9"/>
  <c r="U35" i="9"/>
  <c r="O35" i="9"/>
  <c r="N35" i="9"/>
  <c r="L35" i="9"/>
  <c r="F35" i="9"/>
  <c r="AT34" i="9"/>
  <c r="H34" i="9"/>
  <c r="AT33" i="9"/>
  <c r="H33" i="9"/>
  <c r="AT32" i="9"/>
  <c r="H32" i="9"/>
  <c r="AT31" i="9"/>
  <c r="H31" i="9"/>
  <c r="AT30" i="9"/>
  <c r="H30" i="9"/>
  <c r="AT29" i="9"/>
  <c r="H29" i="9"/>
  <c r="J29" i="9" s="1"/>
  <c r="AU28" i="9"/>
  <c r="O28" i="9"/>
  <c r="N28" i="9"/>
  <c r="L28" i="9"/>
  <c r="F28" i="9"/>
  <c r="AT27" i="9"/>
  <c r="AS27" i="9" s="1"/>
  <c r="H27" i="9"/>
  <c r="J27" i="9" s="1"/>
  <c r="K27" i="9" s="1"/>
  <c r="AT26" i="9"/>
  <c r="AS26" i="9" s="1"/>
  <c r="H26" i="9"/>
  <c r="J26" i="9" s="1"/>
  <c r="K26" i="9" s="1"/>
  <c r="AT25" i="9"/>
  <c r="AS25" i="9" s="1"/>
  <c r="H25" i="9"/>
  <c r="J25" i="9" s="1"/>
  <c r="K25" i="9" s="1"/>
  <c r="H24" i="9"/>
  <c r="AT23" i="9"/>
  <c r="AS23" i="9" s="1"/>
  <c r="H23" i="9"/>
  <c r="AT22" i="9"/>
  <c r="AS22" i="9" s="1"/>
  <c r="H22" i="9"/>
  <c r="J22" i="9" s="1"/>
  <c r="AT21" i="9"/>
  <c r="AS21" i="9" s="1"/>
  <c r="AT19" i="9"/>
  <c r="AS19" i="9" s="1"/>
  <c r="H19" i="9"/>
  <c r="AT18" i="9"/>
  <c r="H18" i="9"/>
  <c r="AT17" i="9"/>
  <c r="H17" i="9"/>
  <c r="AT16" i="9"/>
  <c r="H16" i="9"/>
  <c r="AT14" i="9"/>
  <c r="AS14" i="9" s="1"/>
  <c r="H14" i="9"/>
  <c r="AT12" i="9"/>
  <c r="H12" i="9"/>
  <c r="AT11" i="9"/>
  <c r="H11" i="9"/>
  <c r="J11" i="9" s="1"/>
  <c r="M37" i="8"/>
  <c r="L101" i="8"/>
  <c r="L100" i="8"/>
  <c r="L99" i="8"/>
  <c r="L98" i="8"/>
  <c r="L97" i="8"/>
  <c r="L96" i="8"/>
  <c r="L95" i="8"/>
  <c r="L94" i="8"/>
  <c r="L92" i="8"/>
  <c r="L91" i="8"/>
  <c r="L90" i="8"/>
  <c r="L89" i="8"/>
  <c r="L88" i="8"/>
  <c r="L87" i="8"/>
  <c r="L85" i="8"/>
  <c r="L84" i="8"/>
  <c r="L83" i="8"/>
  <c r="L82" i="8"/>
  <c r="L80" i="8"/>
  <c r="L79" i="8"/>
  <c r="L78" i="8"/>
  <c r="L77" i="8"/>
  <c r="L76" i="8"/>
  <c r="L75" i="8"/>
  <c r="L73" i="8"/>
  <c r="L72" i="8"/>
  <c r="L71" i="8"/>
  <c r="L70" i="8"/>
  <c r="L69" i="8"/>
  <c r="L68" i="8"/>
  <c r="L66" i="8"/>
  <c r="L65" i="8"/>
  <c r="L64" i="8"/>
  <c r="L63" i="8"/>
  <c r="L62" i="8"/>
  <c r="L61" i="8"/>
  <c r="L59" i="8"/>
  <c r="L58" i="8"/>
  <c r="L57" i="8"/>
  <c r="L56" i="8"/>
  <c r="L55" i="8"/>
  <c r="L54" i="8"/>
  <c r="L52" i="8"/>
  <c r="L51" i="8"/>
  <c r="L50" i="8"/>
  <c r="L49" i="8"/>
  <c r="L48" i="8"/>
  <c r="L47" i="8"/>
  <c r="L45" i="8"/>
  <c r="L44" i="8"/>
  <c r="L43" i="8"/>
  <c r="L42" i="8"/>
  <c r="L41" i="8"/>
  <c r="L40" i="8"/>
  <c r="L39" i="8"/>
  <c r="L38" i="8"/>
  <c r="L27" i="8"/>
  <c r="L28" i="8"/>
  <c r="L29" i="8"/>
  <c r="L30" i="8"/>
  <c r="L31" i="8"/>
  <c r="L32" i="8"/>
  <c r="L33" i="8"/>
  <c r="L35" i="8"/>
  <c r="L36" i="8"/>
  <c r="L26" i="8"/>
  <c r="K37" i="8"/>
  <c r="J34" i="8"/>
  <c r="L34" i="8" s="1"/>
  <c r="G97" i="9" l="1"/>
  <c r="H70" i="9"/>
  <c r="K11" i="9"/>
  <c r="F97" i="9"/>
  <c r="K22" i="9"/>
  <c r="J16" i="9"/>
  <c r="K16" i="9" s="1"/>
  <c r="J12" i="9"/>
  <c r="K12" i="9" s="1"/>
  <c r="J18" i="9"/>
  <c r="K18" i="9" s="1"/>
  <c r="J34" i="9"/>
  <c r="K34" i="9" s="1"/>
  <c r="J45" i="9"/>
  <c r="K45" i="9" s="1"/>
  <c r="J47" i="9"/>
  <c r="K47" i="9" s="1"/>
  <c r="J80" i="9"/>
  <c r="K80" i="9" s="1"/>
  <c r="J86" i="9"/>
  <c r="K86" i="9" s="1"/>
  <c r="J88" i="9"/>
  <c r="K88" i="9" s="1"/>
  <c r="J90" i="9"/>
  <c r="K90" i="9" s="1"/>
  <c r="J67" i="9"/>
  <c r="K67" i="9" s="1"/>
  <c r="J82" i="9"/>
  <c r="K82" i="9" s="1"/>
  <c r="J84" i="9"/>
  <c r="K84" i="9" s="1"/>
  <c r="J24" i="9"/>
  <c r="K24" i="9" s="1"/>
  <c r="J52" i="9"/>
  <c r="K52" i="9" s="1"/>
  <c r="J54" i="9"/>
  <c r="K54" i="9" s="1"/>
  <c r="J58" i="9"/>
  <c r="K58" i="9" s="1"/>
  <c r="J60" i="9"/>
  <c r="K60" i="9" s="1"/>
  <c r="J63" i="9"/>
  <c r="K63" i="9" s="1"/>
  <c r="J65" i="9"/>
  <c r="J68" i="9"/>
  <c r="K68" i="9" s="1"/>
  <c r="J74" i="9"/>
  <c r="K74" i="9" s="1"/>
  <c r="J76" i="9"/>
  <c r="K76" i="9" s="1"/>
  <c r="J73" i="9"/>
  <c r="K73" i="9" s="1"/>
  <c r="J14" i="9"/>
  <c r="K14" i="9" s="1"/>
  <c r="J17" i="9"/>
  <c r="K17" i="9" s="1"/>
  <c r="J19" i="9"/>
  <c r="K19" i="9" s="1"/>
  <c r="J46" i="9"/>
  <c r="K46" i="9" s="1"/>
  <c r="J48" i="9"/>
  <c r="K48" i="9" s="1"/>
  <c r="J85" i="9"/>
  <c r="K85" i="9" s="1"/>
  <c r="J87" i="9"/>
  <c r="K87" i="9" s="1"/>
  <c r="J89" i="9"/>
  <c r="K89" i="9" s="1"/>
  <c r="J62" i="9"/>
  <c r="K62" i="9" s="1"/>
  <c r="J81" i="9"/>
  <c r="K81" i="9" s="1"/>
  <c r="J83" i="9"/>
  <c r="K83" i="9" s="1"/>
  <c r="J23" i="9"/>
  <c r="K23" i="9" s="1"/>
  <c r="J51" i="9"/>
  <c r="K51" i="9" s="1"/>
  <c r="J53" i="9"/>
  <c r="K53" i="9" s="1"/>
  <c r="J55" i="9"/>
  <c r="K55" i="9" s="1"/>
  <c r="J59" i="9"/>
  <c r="K59" i="9" s="1"/>
  <c r="J61" i="9"/>
  <c r="K61" i="9" s="1"/>
  <c r="J66" i="9"/>
  <c r="K66" i="9" s="1"/>
  <c r="J69" i="9"/>
  <c r="J71" i="9"/>
  <c r="J75" i="9"/>
  <c r="K75" i="9" s="1"/>
  <c r="J77" i="9"/>
  <c r="K77" i="9" s="1"/>
  <c r="J72" i="9"/>
  <c r="K72" i="9" s="1"/>
  <c r="J44" i="9"/>
  <c r="K44" i="9" s="1"/>
  <c r="J43" i="9"/>
  <c r="J41" i="9"/>
  <c r="K41" i="9" s="1"/>
  <c r="J40" i="9"/>
  <c r="K40" i="9" s="1"/>
  <c r="J39" i="9"/>
  <c r="K39" i="9" s="1"/>
  <c r="J37" i="9"/>
  <c r="K37" i="9" s="1"/>
  <c r="J33" i="9"/>
  <c r="K33" i="9" s="1"/>
  <c r="J32" i="9"/>
  <c r="K32" i="9" s="1"/>
  <c r="J30" i="9"/>
  <c r="K30" i="9" s="1"/>
  <c r="J38" i="9"/>
  <c r="K38" i="9" s="1"/>
  <c r="J31" i="9"/>
  <c r="K31" i="9" s="1"/>
  <c r="M11" i="9"/>
  <c r="AS11" i="9"/>
  <c r="M17" i="9"/>
  <c r="AS17" i="9"/>
  <c r="M39" i="9"/>
  <c r="AS39" i="9"/>
  <c r="M55" i="9"/>
  <c r="AS55" i="9"/>
  <c r="M57" i="9"/>
  <c r="AS57" i="9"/>
  <c r="M61" i="9"/>
  <c r="AS61" i="9"/>
  <c r="AM66" i="9"/>
  <c r="AM70" i="9" s="1"/>
  <c r="AM97" i="9" s="1"/>
  <c r="AM98" i="9" s="1"/>
  <c r="AM99" i="9" s="1"/>
  <c r="AS66" i="9"/>
  <c r="M71" i="9"/>
  <c r="AS71" i="9"/>
  <c r="M30" i="9"/>
  <c r="AS30" i="9"/>
  <c r="Q80" i="9"/>
  <c r="Q91" i="9" s="1"/>
  <c r="Q97" i="9" s="1"/>
  <c r="Q98" i="9" s="1"/>
  <c r="Q99" i="9" s="1"/>
  <c r="AS80" i="9"/>
  <c r="S62" i="9"/>
  <c r="S64" i="9" s="1"/>
  <c r="S97" i="9" s="1"/>
  <c r="S98" i="9" s="1"/>
  <c r="S99" i="9" s="1"/>
  <c r="AS62" i="9"/>
  <c r="AC81" i="9"/>
  <c r="AS81" i="9"/>
  <c r="AC83" i="9"/>
  <c r="AS83" i="9"/>
  <c r="M12" i="9"/>
  <c r="AS12" i="9"/>
  <c r="M16" i="9"/>
  <c r="AS16" i="9"/>
  <c r="M18" i="9"/>
  <c r="AS18" i="9"/>
  <c r="AS28" i="9"/>
  <c r="M36" i="9"/>
  <c r="AS36" i="9"/>
  <c r="M38" i="9"/>
  <c r="AS38" i="9"/>
  <c r="M40" i="9"/>
  <c r="AS40" i="9"/>
  <c r="M50" i="9"/>
  <c r="AS50" i="9"/>
  <c r="M52" i="9"/>
  <c r="AS52" i="9"/>
  <c r="M54" i="9"/>
  <c r="AS54" i="9"/>
  <c r="M58" i="9"/>
  <c r="AS58" i="9"/>
  <c r="M60" i="9"/>
  <c r="AS60" i="9"/>
  <c r="M63" i="9"/>
  <c r="AS63" i="9"/>
  <c r="M65" i="9"/>
  <c r="AS65" i="9"/>
  <c r="M68" i="9"/>
  <c r="AS68" i="9"/>
  <c r="M37" i="9"/>
  <c r="AS37" i="9"/>
  <c r="M41" i="9"/>
  <c r="AS41" i="9"/>
  <c r="M51" i="9"/>
  <c r="AS51" i="9"/>
  <c r="M53" i="9"/>
  <c r="AS53" i="9"/>
  <c r="M59" i="9"/>
  <c r="AS59" i="9"/>
  <c r="M69" i="9"/>
  <c r="AS69" i="9"/>
  <c r="AC77" i="9"/>
  <c r="AS77" i="9"/>
  <c r="M32" i="9"/>
  <c r="AS32" i="9"/>
  <c r="M34" i="9"/>
  <c r="AS34" i="9"/>
  <c r="M43" i="9"/>
  <c r="AS43" i="9"/>
  <c r="M45" i="9"/>
  <c r="AS45" i="9"/>
  <c r="M47" i="9"/>
  <c r="AS47" i="9"/>
  <c r="AA86" i="9"/>
  <c r="AA91" i="9" s="1"/>
  <c r="AA97" i="9" s="1"/>
  <c r="AA98" i="9" s="1"/>
  <c r="AS86" i="9"/>
  <c r="U88" i="9"/>
  <c r="AS88" i="9"/>
  <c r="M29" i="9"/>
  <c r="AS29" i="9"/>
  <c r="M31" i="9"/>
  <c r="AS31" i="9"/>
  <c r="M33" i="9"/>
  <c r="AS33" i="9"/>
  <c r="M44" i="9"/>
  <c r="AS44" i="9"/>
  <c r="M46" i="9"/>
  <c r="AS46" i="9"/>
  <c r="M48" i="9"/>
  <c r="AS48" i="9"/>
  <c r="W79" i="9"/>
  <c r="W91" i="9" s="1"/>
  <c r="W97" i="9" s="1"/>
  <c r="W98" i="9" s="1"/>
  <c r="W99" i="9" s="1"/>
  <c r="AS79" i="9"/>
  <c r="U87" i="9"/>
  <c r="AS87" i="9"/>
  <c r="U89" i="9"/>
  <c r="AS89" i="9"/>
  <c r="AT10" i="9"/>
  <c r="AS9" i="9"/>
  <c r="AS10" i="9" s="1"/>
  <c r="AK67" i="9"/>
  <c r="AK70" i="9" s="1"/>
  <c r="AS67" i="9"/>
  <c r="M82" i="9"/>
  <c r="M91" i="9" s="1"/>
  <c r="AS82" i="9"/>
  <c r="Y84" i="9"/>
  <c r="Y91" i="9" s="1"/>
  <c r="AS84" i="9"/>
  <c r="M72" i="9"/>
  <c r="AK72" i="9"/>
  <c r="AK78" i="9" s="1"/>
  <c r="AI85" i="9"/>
  <c r="AI91" i="9" s="1"/>
  <c r="AI97" i="9" s="1"/>
  <c r="AI98" i="9" s="1"/>
  <c r="AI99" i="9" s="1"/>
  <c r="AO85" i="9"/>
  <c r="AO91" i="9" s="1"/>
  <c r="AO97" i="9" s="1"/>
  <c r="AO98" i="9" s="1"/>
  <c r="AO99" i="9" s="1"/>
  <c r="M67" i="9"/>
  <c r="M66" i="9"/>
  <c r="M26" i="9"/>
  <c r="AE26" i="9"/>
  <c r="M14" i="9"/>
  <c r="O14" i="9"/>
  <c r="M19" i="9"/>
  <c r="O19" i="9"/>
  <c r="M22" i="9"/>
  <c r="AE22" i="9"/>
  <c r="M24" i="9"/>
  <c r="AE24" i="9"/>
  <c r="M21" i="9"/>
  <c r="AE21" i="9"/>
  <c r="M23" i="9"/>
  <c r="AE23" i="9"/>
  <c r="M25" i="9"/>
  <c r="AE25" i="9"/>
  <c r="M27" i="9"/>
  <c r="AE27" i="9"/>
  <c r="U90" i="9"/>
  <c r="AG90" i="9"/>
  <c r="AG91" i="9" s="1"/>
  <c r="AG97" i="9" s="1"/>
  <c r="AG98" i="9" s="1"/>
  <c r="AG99" i="9" s="1"/>
  <c r="U96" i="9"/>
  <c r="L78" i="9"/>
  <c r="L97" i="9" s="1"/>
  <c r="M73" i="9"/>
  <c r="AC73" i="9"/>
  <c r="M74" i="9"/>
  <c r="AC74" i="9"/>
  <c r="M76" i="9"/>
  <c r="AC76" i="9"/>
  <c r="N97" i="9"/>
  <c r="M77" i="9"/>
  <c r="Y77" i="9"/>
  <c r="Y78" i="9" s="1"/>
  <c r="M75" i="9"/>
  <c r="M62" i="9"/>
  <c r="U62" i="9"/>
  <c r="U64" i="9" s="1"/>
  <c r="AT20" i="9"/>
  <c r="I97" i="9"/>
  <c r="M9" i="9"/>
  <c r="M10" i="9" s="1"/>
  <c r="H20" i="9"/>
  <c r="H10" i="9"/>
  <c r="AU97" i="9"/>
  <c r="AT56" i="9"/>
  <c r="AQ56" i="9"/>
  <c r="AT91" i="9"/>
  <c r="AT70" i="9"/>
  <c r="H96" i="9"/>
  <c r="AT35" i="9"/>
  <c r="H91" i="9"/>
  <c r="AT28" i="9"/>
  <c r="AT78" i="9"/>
  <c r="AQ91" i="9"/>
  <c r="AT64" i="9"/>
  <c r="H35" i="9"/>
  <c r="AT42" i="9"/>
  <c r="AQ28" i="9"/>
  <c r="AT49" i="9"/>
  <c r="H64" i="9"/>
  <c r="J92" i="9"/>
  <c r="J96" i="9" s="1"/>
  <c r="H42" i="9"/>
  <c r="AQ70" i="9"/>
  <c r="H56" i="9"/>
  <c r="H28" i="9"/>
  <c r="H49" i="9"/>
  <c r="H78" i="9"/>
  <c r="AQ92" i="9"/>
  <c r="AQ96" i="9" s="1"/>
  <c r="L37" i="8"/>
  <c r="P37" i="8"/>
  <c r="J64" i="9" l="1"/>
  <c r="K43" i="9"/>
  <c r="J49" i="9"/>
  <c r="J35" i="9"/>
  <c r="J20" i="9"/>
  <c r="K71" i="9"/>
  <c r="J78" i="9"/>
  <c r="J56" i="9"/>
  <c r="J42" i="9"/>
  <c r="J91" i="9"/>
  <c r="J28" i="9"/>
  <c r="K69" i="9"/>
  <c r="J70" i="9"/>
  <c r="K65" i="9"/>
  <c r="AA99" i="9"/>
  <c r="U91" i="9"/>
  <c r="U97" i="9" s="1"/>
  <c r="U98" i="9" s="1"/>
  <c r="U99" i="9" s="1"/>
  <c r="M56" i="9"/>
  <c r="M42" i="9"/>
  <c r="K36" i="9"/>
  <c r="M35" i="9"/>
  <c r="M49" i="9"/>
  <c r="AS78" i="9"/>
  <c r="K50" i="9"/>
  <c r="K79" i="9"/>
  <c r="K29" i="9"/>
  <c r="K57" i="9"/>
  <c r="AC91" i="9"/>
  <c r="AK97" i="9"/>
  <c r="AK98" i="9" s="1"/>
  <c r="AK99" i="9" s="1"/>
  <c r="AS42" i="9"/>
  <c r="M64" i="9"/>
  <c r="AS64" i="9"/>
  <c r="AS20" i="9"/>
  <c r="M70" i="9"/>
  <c r="AS91" i="9"/>
  <c r="AS35" i="9"/>
  <c r="AS49" i="9"/>
  <c r="AS70" i="9"/>
  <c r="AS56" i="9"/>
  <c r="M20" i="9"/>
  <c r="M78" i="9"/>
  <c r="M28" i="9"/>
  <c r="AE28" i="9"/>
  <c r="AE97" i="9" s="1"/>
  <c r="AE98" i="9" s="1"/>
  <c r="AE99" i="9" s="1"/>
  <c r="AC78" i="9"/>
  <c r="Y97" i="9"/>
  <c r="Y98" i="9" s="1"/>
  <c r="Y99" i="9" s="1"/>
  <c r="AQ75" i="9"/>
  <c r="AQ78" i="9" s="1"/>
  <c r="AP78" i="9"/>
  <c r="AP97" i="9" s="1"/>
  <c r="AQ64" i="9"/>
  <c r="O20" i="9"/>
  <c r="AT97" i="9"/>
  <c r="H97" i="9"/>
  <c r="J37" i="8"/>
  <c r="H108" i="8"/>
  <c r="P107" i="8"/>
  <c r="L107" i="8"/>
  <c r="K107" i="8"/>
  <c r="J107" i="8"/>
  <c r="F107" i="8"/>
  <c r="E107" i="8"/>
  <c r="G106" i="8"/>
  <c r="I106" i="8" s="1"/>
  <c r="G105" i="8"/>
  <c r="I105" i="8" s="1"/>
  <c r="G104" i="8"/>
  <c r="I104" i="8" s="1"/>
  <c r="G103" i="8"/>
  <c r="I103" i="8" s="1"/>
  <c r="P102" i="8"/>
  <c r="M102" i="8"/>
  <c r="L102" i="8"/>
  <c r="K102" i="8"/>
  <c r="J102" i="8"/>
  <c r="F102" i="8"/>
  <c r="E102" i="8"/>
  <c r="O101" i="8"/>
  <c r="G101" i="8"/>
  <c r="I101" i="8" s="1"/>
  <c r="O100" i="8"/>
  <c r="G100" i="8"/>
  <c r="I100" i="8" s="1"/>
  <c r="O99" i="8"/>
  <c r="G99" i="8"/>
  <c r="I99" i="8" s="1"/>
  <c r="O98" i="8"/>
  <c r="G98" i="8"/>
  <c r="I98" i="8" s="1"/>
  <c r="O97" i="8"/>
  <c r="G97" i="8"/>
  <c r="I97" i="8" s="1"/>
  <c r="O96" i="8"/>
  <c r="N96" i="8" s="1"/>
  <c r="N102" i="8" s="1"/>
  <c r="G96" i="8"/>
  <c r="I96" i="8" s="1"/>
  <c r="O95" i="8"/>
  <c r="G95" i="8"/>
  <c r="I95" i="8" s="1"/>
  <c r="O94" i="8"/>
  <c r="G94" i="8"/>
  <c r="I94" i="8" s="1"/>
  <c r="P93" i="8"/>
  <c r="M93" i="8"/>
  <c r="L93" i="8"/>
  <c r="K93" i="8"/>
  <c r="J93" i="8"/>
  <c r="F93" i="8"/>
  <c r="E93" i="8"/>
  <c r="O92" i="8"/>
  <c r="G92" i="8"/>
  <c r="I92" i="8" s="1"/>
  <c r="O91" i="8"/>
  <c r="G91" i="8"/>
  <c r="I91" i="8" s="1"/>
  <c r="O90" i="8"/>
  <c r="G90" i="8"/>
  <c r="I90" i="8" s="1"/>
  <c r="O89" i="8"/>
  <c r="G89" i="8"/>
  <c r="I89" i="8" s="1"/>
  <c r="O88" i="8"/>
  <c r="G88" i="8"/>
  <c r="I88" i="8" s="1"/>
  <c r="O87" i="8"/>
  <c r="N87" i="8" s="1"/>
  <c r="N93" i="8" s="1"/>
  <c r="G87" i="8"/>
  <c r="I87" i="8" s="1"/>
  <c r="P86" i="8"/>
  <c r="L86" i="8"/>
  <c r="K86" i="8"/>
  <c r="J86" i="8"/>
  <c r="F86" i="8"/>
  <c r="E86" i="8"/>
  <c r="O85" i="8"/>
  <c r="G85" i="8"/>
  <c r="I85" i="8" s="1"/>
  <c r="O84" i="8"/>
  <c r="G84" i="8"/>
  <c r="I84" i="8" s="1"/>
  <c r="O83" i="8"/>
  <c r="G83" i="8"/>
  <c r="I83" i="8" s="1"/>
  <c r="O82" i="8"/>
  <c r="G82" i="8"/>
  <c r="P81" i="8"/>
  <c r="L81" i="8"/>
  <c r="K81" i="8"/>
  <c r="J81" i="8"/>
  <c r="F81" i="8"/>
  <c r="E81" i="8"/>
  <c r="O80" i="8"/>
  <c r="G80" i="8"/>
  <c r="I80" i="8" s="1"/>
  <c r="O79" i="8"/>
  <c r="G79" i="8"/>
  <c r="I79" i="8" s="1"/>
  <c r="O78" i="8"/>
  <c r="G78" i="8"/>
  <c r="I78" i="8" s="1"/>
  <c r="O77" i="8"/>
  <c r="G77" i="8"/>
  <c r="I77" i="8" s="1"/>
  <c r="O76" i="8"/>
  <c r="G76" i="8"/>
  <c r="I76" i="8" s="1"/>
  <c r="O75" i="8"/>
  <c r="G75" i="8"/>
  <c r="P74" i="8"/>
  <c r="M74" i="8"/>
  <c r="L74" i="8"/>
  <c r="K74" i="8"/>
  <c r="J74" i="8"/>
  <c r="F74" i="8"/>
  <c r="E74" i="8"/>
  <c r="O73" i="8"/>
  <c r="G73" i="8"/>
  <c r="I73" i="8" s="1"/>
  <c r="O72" i="8"/>
  <c r="G72" i="8"/>
  <c r="I72" i="8" s="1"/>
  <c r="O71" i="8"/>
  <c r="G71" i="8"/>
  <c r="I71" i="8" s="1"/>
  <c r="O70" i="8"/>
  <c r="G70" i="8"/>
  <c r="I70" i="8" s="1"/>
  <c r="O69" i="8"/>
  <c r="N69" i="8" s="1"/>
  <c r="G69" i="8"/>
  <c r="I69" i="8" s="1"/>
  <c r="O68" i="8"/>
  <c r="G68" i="8"/>
  <c r="P67" i="8"/>
  <c r="L67" i="8"/>
  <c r="K67" i="8"/>
  <c r="J67" i="8"/>
  <c r="F67" i="8"/>
  <c r="E67" i="8"/>
  <c r="O66" i="8"/>
  <c r="G66" i="8"/>
  <c r="I66" i="8" s="1"/>
  <c r="O65" i="8"/>
  <c r="G65" i="8"/>
  <c r="I65" i="8" s="1"/>
  <c r="O64" i="8"/>
  <c r="G64" i="8"/>
  <c r="I64" i="8" s="1"/>
  <c r="O63" i="8"/>
  <c r="G63" i="8"/>
  <c r="I63" i="8" s="1"/>
  <c r="O62" i="8"/>
  <c r="G62" i="8"/>
  <c r="I62" i="8" s="1"/>
  <c r="O61" i="8"/>
  <c r="G61" i="8"/>
  <c r="I61" i="8" s="1"/>
  <c r="P60" i="8"/>
  <c r="M60" i="8"/>
  <c r="L60" i="8"/>
  <c r="K60" i="8"/>
  <c r="J60" i="8"/>
  <c r="F60" i="8"/>
  <c r="E60" i="8"/>
  <c r="O59" i="8"/>
  <c r="N59" i="8" s="1"/>
  <c r="G59" i="8"/>
  <c r="I59" i="8" s="1"/>
  <c r="O58" i="8"/>
  <c r="N58" i="8" s="1"/>
  <c r="G58" i="8"/>
  <c r="I58" i="8" s="1"/>
  <c r="O57" i="8"/>
  <c r="N57" i="8" s="1"/>
  <c r="G57" i="8"/>
  <c r="I57" i="8" s="1"/>
  <c r="O56" i="8"/>
  <c r="G56" i="8"/>
  <c r="I56" i="8" s="1"/>
  <c r="O55" i="8"/>
  <c r="N55" i="8" s="1"/>
  <c r="G55" i="8"/>
  <c r="I55" i="8" s="1"/>
  <c r="O54" i="8"/>
  <c r="G54" i="8"/>
  <c r="P53" i="8"/>
  <c r="M53" i="8"/>
  <c r="L53" i="8"/>
  <c r="K53" i="8"/>
  <c r="J53" i="8"/>
  <c r="F53" i="8"/>
  <c r="E53" i="8"/>
  <c r="O52" i="8"/>
  <c r="G52" i="8"/>
  <c r="I52" i="8" s="1"/>
  <c r="O51" i="8"/>
  <c r="N51" i="8" s="1"/>
  <c r="G51" i="8"/>
  <c r="I51" i="8" s="1"/>
  <c r="O50" i="8"/>
  <c r="G50" i="8"/>
  <c r="I50" i="8" s="1"/>
  <c r="O49" i="8"/>
  <c r="G49" i="8"/>
  <c r="I49" i="8" s="1"/>
  <c r="O48" i="8"/>
  <c r="N48" i="8" s="1"/>
  <c r="G48" i="8"/>
  <c r="I48" i="8" s="1"/>
  <c r="O47" i="8"/>
  <c r="G47" i="8"/>
  <c r="I47" i="8" s="1"/>
  <c r="P46" i="8"/>
  <c r="M46" i="8"/>
  <c r="L46" i="8"/>
  <c r="K46" i="8"/>
  <c r="J46" i="8"/>
  <c r="F46" i="8"/>
  <c r="E46" i="8"/>
  <c r="O45" i="8"/>
  <c r="N45" i="8" s="1"/>
  <c r="N46" i="8" s="1"/>
  <c r="G45" i="8"/>
  <c r="I45" i="8" s="1"/>
  <c r="O44" i="8"/>
  <c r="G44" i="8"/>
  <c r="I44" i="8" s="1"/>
  <c r="O43" i="8"/>
  <c r="G43" i="8"/>
  <c r="I43" i="8" s="1"/>
  <c r="O42" i="8"/>
  <c r="G42" i="8"/>
  <c r="I42" i="8" s="1"/>
  <c r="O41" i="8"/>
  <c r="G41" i="8"/>
  <c r="I41" i="8" s="1"/>
  <c r="O40" i="8"/>
  <c r="G40" i="8"/>
  <c r="I40" i="8" s="1"/>
  <c r="O39" i="8"/>
  <c r="G39" i="8"/>
  <c r="I39" i="8" s="1"/>
  <c r="O38" i="8"/>
  <c r="G38" i="8"/>
  <c r="F37" i="8"/>
  <c r="E37" i="8"/>
  <c r="O36" i="8"/>
  <c r="N36" i="8" s="1"/>
  <c r="G36" i="8"/>
  <c r="I36" i="8" s="1"/>
  <c r="O35" i="8"/>
  <c r="G35" i="8"/>
  <c r="I35" i="8" s="1"/>
  <c r="O34" i="8"/>
  <c r="N34" i="8" s="1"/>
  <c r="G34" i="8"/>
  <c r="I34" i="8" s="1"/>
  <c r="O33" i="8"/>
  <c r="N33" i="8" s="1"/>
  <c r="G33" i="8"/>
  <c r="I33" i="8" s="1"/>
  <c r="O32" i="8"/>
  <c r="N32" i="8" s="1"/>
  <c r="G32" i="8"/>
  <c r="I32" i="8" s="1"/>
  <c r="O31" i="8"/>
  <c r="N31" i="8" s="1"/>
  <c r="G31" i="8"/>
  <c r="I31" i="8" s="1"/>
  <c r="O30" i="8"/>
  <c r="G30" i="8"/>
  <c r="I30" i="8" s="1"/>
  <c r="O29" i="8"/>
  <c r="G29" i="8"/>
  <c r="I29" i="8" s="1"/>
  <c r="O28" i="8"/>
  <c r="G28" i="8"/>
  <c r="I28" i="8" s="1"/>
  <c r="O26" i="8"/>
  <c r="G26" i="8"/>
  <c r="I26" i="8" s="1"/>
  <c r="O25" i="8"/>
  <c r="G25" i="8"/>
  <c r="I25" i="8" s="1"/>
  <c r="J97" i="9" l="1"/>
  <c r="J98" i="9" s="1"/>
  <c r="AS97" i="9"/>
  <c r="AS98" i="9" s="1"/>
  <c r="AS99" i="9" s="1"/>
  <c r="AC97" i="9"/>
  <c r="AC98" i="9" s="1"/>
  <c r="AC99" i="9" s="1"/>
  <c r="M97" i="9"/>
  <c r="M98" i="9" s="1"/>
  <c r="AQ97" i="9"/>
  <c r="O97" i="9"/>
  <c r="O98" i="9" s="1"/>
  <c r="O99" i="9" s="1"/>
  <c r="N37" i="8"/>
  <c r="G60" i="8"/>
  <c r="G81" i="8"/>
  <c r="G74" i="8"/>
  <c r="G46" i="8"/>
  <c r="N54" i="8"/>
  <c r="N60" i="8" s="1"/>
  <c r="I102" i="8"/>
  <c r="I107" i="8"/>
  <c r="I38" i="8"/>
  <c r="I46" i="8" s="1"/>
  <c r="I75" i="8"/>
  <c r="I81" i="8" s="1"/>
  <c r="M107" i="8"/>
  <c r="M108" i="8" s="1"/>
  <c r="G107" i="8"/>
  <c r="N47" i="8"/>
  <c r="N53" i="8" s="1"/>
  <c r="I54" i="8"/>
  <c r="I60" i="8" s="1"/>
  <c r="N68" i="8"/>
  <c r="N74" i="8" s="1"/>
  <c r="F108" i="8"/>
  <c r="G53" i="8"/>
  <c r="G86" i="8"/>
  <c r="G102" i="8"/>
  <c r="K108" i="8"/>
  <c r="I53" i="8"/>
  <c r="L108" i="8"/>
  <c r="P108" i="8"/>
  <c r="I82" i="8"/>
  <c r="I86" i="8" s="1"/>
  <c r="I93" i="8"/>
  <c r="E108" i="8"/>
  <c r="I68" i="8"/>
  <c r="I74" i="8" s="1"/>
  <c r="J108" i="8"/>
  <c r="I37" i="8"/>
  <c r="I67" i="8"/>
  <c r="G67" i="8"/>
  <c r="G93" i="8"/>
  <c r="G37" i="8"/>
  <c r="N107" i="8"/>
  <c r="O21" i="7"/>
  <c r="G21" i="7"/>
  <c r="I21" i="7" s="1"/>
  <c r="J99" i="9" l="1"/>
  <c r="M99" i="9"/>
  <c r="J101" i="9" s="1"/>
  <c r="J100" i="9"/>
  <c r="N108" i="8"/>
  <c r="N109" i="8" s="1"/>
  <c r="N110" i="8" s="1"/>
  <c r="O108" i="8"/>
  <c r="G108" i="8"/>
  <c r="I108" i="8"/>
  <c r="O19" i="7"/>
  <c r="N19" i="7"/>
  <c r="G19" i="7"/>
  <c r="I19" i="7" s="1"/>
  <c r="O18" i="7"/>
  <c r="G18" i="7"/>
  <c r="I18" i="7" s="1"/>
  <c r="O15" i="7"/>
  <c r="G15" i="7"/>
  <c r="I15" i="7" s="1"/>
  <c r="I109" i="8" l="1"/>
  <c r="I110" i="8" s="1"/>
  <c r="H94" i="7"/>
  <c r="O14" i="7"/>
  <c r="O16" i="7"/>
  <c r="O17" i="7"/>
  <c r="O20" i="7"/>
  <c r="O22" i="7"/>
  <c r="O11" i="7"/>
  <c r="G12" i="7"/>
  <c r="I12" i="7" s="1"/>
  <c r="G14" i="7"/>
  <c r="I14" i="7" s="1"/>
  <c r="G16" i="7"/>
  <c r="I16" i="7" s="1"/>
  <c r="G17" i="7"/>
  <c r="I17" i="7" s="1"/>
  <c r="G20" i="7"/>
  <c r="I20" i="7" s="1"/>
  <c r="G22" i="7"/>
  <c r="I22" i="7" s="1"/>
  <c r="G11" i="7"/>
  <c r="I11" i="7" s="1"/>
  <c r="F23" i="7"/>
  <c r="E23" i="7"/>
  <c r="P93" i="7"/>
  <c r="L93" i="7"/>
  <c r="K93" i="7"/>
  <c r="J93" i="7"/>
  <c r="F93" i="7"/>
  <c r="E93" i="7"/>
  <c r="M92" i="7"/>
  <c r="N92" i="7" s="1"/>
  <c r="G92" i="7"/>
  <c r="I92" i="7" s="1"/>
  <c r="M91" i="7"/>
  <c r="N91" i="7" s="1"/>
  <c r="G91" i="7"/>
  <c r="I91" i="7" s="1"/>
  <c r="M90" i="7"/>
  <c r="N90" i="7" s="1"/>
  <c r="G90" i="7"/>
  <c r="I90" i="7" s="1"/>
  <c r="M89" i="7"/>
  <c r="N89" i="7" s="1"/>
  <c r="G89" i="7"/>
  <c r="I89" i="7" s="1"/>
  <c r="P88" i="7"/>
  <c r="L88" i="7"/>
  <c r="K88" i="7"/>
  <c r="J88" i="7"/>
  <c r="F88" i="7"/>
  <c r="E88" i="7"/>
  <c r="O87" i="7"/>
  <c r="N87" i="7"/>
  <c r="G87" i="7"/>
  <c r="I87" i="7" s="1"/>
  <c r="O86" i="7"/>
  <c r="N86" i="7"/>
  <c r="G86" i="7"/>
  <c r="I86" i="7" s="1"/>
  <c r="O85" i="7"/>
  <c r="N85" i="7"/>
  <c r="G85" i="7"/>
  <c r="I85" i="7" s="1"/>
  <c r="O84" i="7"/>
  <c r="N84" i="7"/>
  <c r="G84" i="7"/>
  <c r="I84" i="7" s="1"/>
  <c r="O83" i="7"/>
  <c r="N83" i="7"/>
  <c r="G83" i="7"/>
  <c r="I83" i="7" s="1"/>
  <c r="O82" i="7"/>
  <c r="G82" i="7"/>
  <c r="I82" i="7" s="1"/>
  <c r="O81" i="7"/>
  <c r="N81" i="7"/>
  <c r="G81" i="7"/>
  <c r="I81" i="7" s="1"/>
  <c r="O80" i="7"/>
  <c r="N80" i="7"/>
  <c r="G80" i="7"/>
  <c r="P79" i="7"/>
  <c r="L79" i="7"/>
  <c r="K79" i="7"/>
  <c r="J79" i="7"/>
  <c r="F79" i="7"/>
  <c r="E79" i="7"/>
  <c r="O78" i="7"/>
  <c r="N78" i="7"/>
  <c r="G78" i="7"/>
  <c r="I78" i="7" s="1"/>
  <c r="O77" i="7"/>
  <c r="N77" i="7"/>
  <c r="G77" i="7"/>
  <c r="I77" i="7" s="1"/>
  <c r="O76" i="7"/>
  <c r="N76" i="7"/>
  <c r="G76" i="7"/>
  <c r="I76" i="7" s="1"/>
  <c r="O75" i="7"/>
  <c r="N75" i="7"/>
  <c r="G75" i="7"/>
  <c r="I75" i="7" s="1"/>
  <c r="O74" i="7"/>
  <c r="N74" i="7"/>
  <c r="G74" i="7"/>
  <c r="I74" i="7" s="1"/>
  <c r="O73" i="7"/>
  <c r="N73" i="7"/>
  <c r="G73" i="7"/>
  <c r="P72" i="7"/>
  <c r="L72" i="7"/>
  <c r="K72" i="7"/>
  <c r="J72" i="7"/>
  <c r="F72" i="7"/>
  <c r="E72" i="7"/>
  <c r="O71" i="7"/>
  <c r="N71" i="7"/>
  <c r="G71" i="7"/>
  <c r="I71" i="7" s="1"/>
  <c r="O70" i="7"/>
  <c r="G70" i="7"/>
  <c r="I70" i="7" s="1"/>
  <c r="O69" i="7"/>
  <c r="N69" i="7"/>
  <c r="G69" i="7"/>
  <c r="I69" i="7" s="1"/>
  <c r="O68" i="7"/>
  <c r="N68" i="7"/>
  <c r="G68" i="7"/>
  <c r="P67" i="7"/>
  <c r="L67" i="7"/>
  <c r="K67" i="7"/>
  <c r="J67" i="7"/>
  <c r="F67" i="7"/>
  <c r="E67" i="7"/>
  <c r="O66" i="7"/>
  <c r="N66" i="7"/>
  <c r="G66" i="7"/>
  <c r="I66" i="7" s="1"/>
  <c r="O65" i="7"/>
  <c r="N65" i="7"/>
  <c r="G65" i="7"/>
  <c r="I65" i="7" s="1"/>
  <c r="O64" i="7"/>
  <c r="N64" i="7"/>
  <c r="G64" i="7"/>
  <c r="I64" i="7" s="1"/>
  <c r="O63" i="7"/>
  <c r="N63" i="7"/>
  <c r="G63" i="7"/>
  <c r="I63" i="7" s="1"/>
  <c r="O62" i="7"/>
  <c r="N62" i="7"/>
  <c r="G62" i="7"/>
  <c r="I62" i="7" s="1"/>
  <c r="O61" i="7"/>
  <c r="N61" i="7"/>
  <c r="G61" i="7"/>
  <c r="P60" i="7"/>
  <c r="L60" i="7"/>
  <c r="K60" i="7"/>
  <c r="J60" i="7"/>
  <c r="F60" i="7"/>
  <c r="E60" i="7"/>
  <c r="O59" i="7"/>
  <c r="N59" i="7"/>
  <c r="G59" i="7"/>
  <c r="I59" i="7" s="1"/>
  <c r="O58" i="7"/>
  <c r="N58" i="7"/>
  <c r="G58" i="7"/>
  <c r="I58" i="7" s="1"/>
  <c r="O57" i="7"/>
  <c r="N57" i="7"/>
  <c r="G57" i="7"/>
  <c r="I57" i="7" s="1"/>
  <c r="O56" i="7"/>
  <c r="N56" i="7"/>
  <c r="G56" i="7"/>
  <c r="I56" i="7" s="1"/>
  <c r="O55" i="7"/>
  <c r="N55" i="7"/>
  <c r="G55" i="7"/>
  <c r="I55" i="7" s="1"/>
  <c r="O54" i="7"/>
  <c r="M60" i="7"/>
  <c r="G54" i="7"/>
  <c r="P53" i="7"/>
  <c r="L53" i="7"/>
  <c r="K53" i="7"/>
  <c r="J53" i="7"/>
  <c r="F53" i="7"/>
  <c r="E53" i="7"/>
  <c r="O52" i="7"/>
  <c r="N52" i="7"/>
  <c r="G52" i="7"/>
  <c r="I52" i="7" s="1"/>
  <c r="O51" i="7"/>
  <c r="N51" i="7"/>
  <c r="G51" i="7"/>
  <c r="I51" i="7" s="1"/>
  <c r="O50" i="7"/>
  <c r="N50" i="7"/>
  <c r="G50" i="7"/>
  <c r="I50" i="7" s="1"/>
  <c r="O49" i="7"/>
  <c r="N49" i="7"/>
  <c r="G49" i="7"/>
  <c r="I49" i="7" s="1"/>
  <c r="O48" i="7"/>
  <c r="N48" i="7"/>
  <c r="G48" i="7"/>
  <c r="I48" i="7" s="1"/>
  <c r="O47" i="7"/>
  <c r="N47" i="7"/>
  <c r="M53" i="7"/>
  <c r="G47" i="7"/>
  <c r="I47" i="7" s="1"/>
  <c r="P46" i="7"/>
  <c r="L46" i="7"/>
  <c r="K46" i="7"/>
  <c r="J46" i="7"/>
  <c r="F46" i="7"/>
  <c r="E46" i="7"/>
  <c r="O45" i="7"/>
  <c r="N45" i="7"/>
  <c r="G45" i="7"/>
  <c r="I45" i="7" s="1"/>
  <c r="O44" i="7"/>
  <c r="N44" i="7"/>
  <c r="G44" i="7"/>
  <c r="I44" i="7" s="1"/>
  <c r="O43" i="7"/>
  <c r="N43" i="7"/>
  <c r="G43" i="7"/>
  <c r="I43" i="7" s="1"/>
  <c r="O42" i="7"/>
  <c r="N42" i="7"/>
  <c r="G42" i="7"/>
  <c r="I42" i="7" s="1"/>
  <c r="O41" i="7"/>
  <c r="N41" i="7"/>
  <c r="G41" i="7"/>
  <c r="I41" i="7" s="1"/>
  <c r="O40" i="7"/>
  <c r="N40" i="7"/>
  <c r="G40" i="7"/>
  <c r="P39" i="7"/>
  <c r="L39" i="7"/>
  <c r="K39" i="7"/>
  <c r="J39" i="7"/>
  <c r="F39" i="7"/>
  <c r="E39" i="7"/>
  <c r="O38" i="7"/>
  <c r="N38" i="7"/>
  <c r="G38" i="7"/>
  <c r="I38" i="7" s="1"/>
  <c r="O37" i="7"/>
  <c r="N37" i="7"/>
  <c r="G37" i="7"/>
  <c r="I37" i="7" s="1"/>
  <c r="O36" i="7"/>
  <c r="N36" i="7"/>
  <c r="G36" i="7"/>
  <c r="I36" i="7" s="1"/>
  <c r="O35" i="7"/>
  <c r="N35" i="7"/>
  <c r="G35" i="7"/>
  <c r="I35" i="7" s="1"/>
  <c r="O34" i="7"/>
  <c r="N34" i="7"/>
  <c r="G34" i="7"/>
  <c r="I34" i="7" s="1"/>
  <c r="O33" i="7"/>
  <c r="N33" i="7"/>
  <c r="G33" i="7"/>
  <c r="P32" i="7"/>
  <c r="L32" i="7"/>
  <c r="K32" i="7"/>
  <c r="J32" i="7"/>
  <c r="F32" i="7"/>
  <c r="E32" i="7"/>
  <c r="O31" i="7"/>
  <c r="N31" i="7"/>
  <c r="G31" i="7"/>
  <c r="I31" i="7" s="1"/>
  <c r="O30" i="7"/>
  <c r="N30" i="7"/>
  <c r="G30" i="7"/>
  <c r="I30" i="7" s="1"/>
  <c r="O29" i="7"/>
  <c r="N29" i="7"/>
  <c r="G29" i="7"/>
  <c r="I29" i="7" s="1"/>
  <c r="O28" i="7"/>
  <c r="N28" i="7"/>
  <c r="G28" i="7"/>
  <c r="I28" i="7" s="1"/>
  <c r="O27" i="7"/>
  <c r="N27" i="7"/>
  <c r="G27" i="7"/>
  <c r="I27" i="7" s="1"/>
  <c r="O26" i="7"/>
  <c r="M32" i="7"/>
  <c r="G26" i="7"/>
  <c r="I26" i="7" s="1"/>
  <c r="O25" i="7"/>
  <c r="N25" i="7"/>
  <c r="G25" i="7"/>
  <c r="I25" i="7" s="1"/>
  <c r="O24" i="7"/>
  <c r="N24" i="7"/>
  <c r="G24" i="7"/>
  <c r="J94" i="7" l="1"/>
  <c r="G88" i="7"/>
  <c r="F94" i="7"/>
  <c r="P94" i="7"/>
  <c r="O53" i="7"/>
  <c r="O60" i="7"/>
  <c r="O32" i="7"/>
  <c r="O88" i="7"/>
  <c r="O23" i="7"/>
  <c r="K94" i="7"/>
  <c r="O39" i="7"/>
  <c r="G60" i="7"/>
  <c r="L94" i="7"/>
  <c r="O46" i="7"/>
  <c r="O67" i="7"/>
  <c r="E94" i="7"/>
  <c r="I23" i="7"/>
  <c r="G23" i="7"/>
  <c r="O72" i="7"/>
  <c r="O79" i="7"/>
  <c r="N39" i="7"/>
  <c r="N54" i="7"/>
  <c r="N60" i="7" s="1"/>
  <c r="N26" i="7"/>
  <c r="N32" i="7" s="1"/>
  <c r="G46" i="7"/>
  <c r="M72" i="7"/>
  <c r="M88" i="7"/>
  <c r="N93" i="7"/>
  <c r="N53" i="7"/>
  <c r="N67" i="7"/>
  <c r="N79" i="7"/>
  <c r="G39" i="7"/>
  <c r="G67" i="7"/>
  <c r="N70" i="7"/>
  <c r="N72" i="7" s="1"/>
  <c r="N82" i="7"/>
  <c r="N88" i="7" s="1"/>
  <c r="I80" i="7"/>
  <c r="I88" i="7" s="1"/>
  <c r="G79" i="7"/>
  <c r="I73" i="7"/>
  <c r="I79" i="7" s="1"/>
  <c r="G72" i="7"/>
  <c r="I68" i="7"/>
  <c r="I72" i="7" s="1"/>
  <c r="I61" i="7"/>
  <c r="I67" i="7" s="1"/>
  <c r="I53" i="7"/>
  <c r="N46" i="7"/>
  <c r="I40" i="7"/>
  <c r="I46" i="7" s="1"/>
  <c r="I33" i="7"/>
  <c r="I39" i="7" s="1"/>
  <c r="G32" i="7"/>
  <c r="I24" i="7"/>
  <c r="I32" i="7" s="1"/>
  <c r="I93" i="7"/>
  <c r="M39" i="7"/>
  <c r="M67" i="7"/>
  <c r="M79" i="7"/>
  <c r="G93" i="7"/>
  <c r="M46" i="7"/>
  <c r="I54" i="7"/>
  <c r="I60" i="7" s="1"/>
  <c r="M93" i="7"/>
  <c r="G53" i="7"/>
  <c r="M94" i="7" l="1"/>
  <c r="O94" i="7"/>
  <c r="I94" i="7"/>
  <c r="I95" i="7" s="1"/>
  <c r="N94" i="7"/>
  <c r="G94" i="7"/>
  <c r="I96" i="7" l="1"/>
  <c r="C34" i="2"/>
  <c r="D30" i="2"/>
  <c r="F29" i="2"/>
  <c r="G29" i="2"/>
  <c r="F23" i="2"/>
  <c r="G23" i="2"/>
  <c r="F18" i="2"/>
  <c r="G18" i="2"/>
  <c r="H8" i="2"/>
  <c r="I8" i="2"/>
  <c r="J8" i="2" s="1"/>
  <c r="H5" i="2"/>
  <c r="I5" i="2" s="1"/>
  <c r="J5" i="2" s="1"/>
  <c r="H6" i="2"/>
  <c r="I6" i="2" s="1"/>
  <c r="H7" i="2"/>
  <c r="I7" i="2" s="1"/>
  <c r="H9" i="2"/>
  <c r="I9" i="2" s="1"/>
  <c r="H10" i="2"/>
  <c r="I10" i="2" s="1"/>
  <c r="J10" i="2" s="1"/>
  <c r="H11" i="2"/>
  <c r="I11" i="2" s="1"/>
  <c r="H12" i="2"/>
  <c r="I12" i="2" s="1"/>
  <c r="J12" i="2" s="1"/>
  <c r="H13" i="2"/>
  <c r="I13" i="2" s="1"/>
  <c r="H14" i="2"/>
  <c r="I14" i="2" s="1"/>
  <c r="H15" i="2"/>
  <c r="I15" i="2" s="1"/>
  <c r="H16" i="2"/>
  <c r="I16" i="2" s="1"/>
  <c r="H17" i="2"/>
  <c r="I17" i="2" s="1"/>
  <c r="H19" i="2"/>
  <c r="I19" i="2" s="1"/>
  <c r="H20" i="2"/>
  <c r="I20" i="2" s="1"/>
  <c r="J20" i="2" s="1"/>
  <c r="H21" i="2"/>
  <c r="I21" i="2" s="1"/>
  <c r="J21" i="2" s="1"/>
  <c r="H22" i="2"/>
  <c r="I22" i="2" s="1"/>
  <c r="J22" i="2" s="1"/>
  <c r="H24" i="2"/>
  <c r="I24" i="2" s="1"/>
  <c r="J24" i="2" s="1"/>
  <c r="H25" i="2"/>
  <c r="H26" i="2"/>
  <c r="I26" i="2" s="1"/>
  <c r="J26" i="2" s="1"/>
  <c r="H27" i="2"/>
  <c r="I27" i="2" s="1"/>
  <c r="J27" i="2" s="1"/>
  <c r="H28" i="2"/>
  <c r="I28" i="2" s="1"/>
  <c r="J28" i="2" s="1"/>
  <c r="H4" i="2"/>
  <c r="G30" i="2" l="1"/>
  <c r="F30" i="2"/>
  <c r="I23" i="2"/>
  <c r="H18" i="2"/>
  <c r="J9" i="2"/>
  <c r="I4" i="2"/>
  <c r="H23" i="2"/>
  <c r="H29" i="2"/>
  <c r="I25" i="2"/>
  <c r="J25" i="2" s="1"/>
  <c r="J29" i="2" s="1"/>
  <c r="J19" i="2"/>
  <c r="J23" i="2" s="1"/>
  <c r="J16" i="2"/>
  <c r="J17" i="2"/>
  <c r="J15" i="2"/>
  <c r="J14" i="2"/>
  <c r="J13" i="2"/>
  <c r="J11" i="2"/>
  <c r="J7" i="2"/>
  <c r="J6" i="2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AG56" i="6"/>
  <c r="AC65" i="6"/>
  <c r="AD65" i="6"/>
  <c r="AC74" i="6"/>
  <c r="AD74" i="6"/>
  <c r="AC58" i="6"/>
  <c r="AC80" i="6" s="1"/>
  <c r="H21" i="3" l="1"/>
  <c r="H22" i="3" s="1"/>
  <c r="H20" i="3"/>
  <c r="H30" i="2"/>
  <c r="I29" i="2"/>
  <c r="J4" i="2"/>
  <c r="J18" i="2" s="1"/>
  <c r="J30" i="2" s="1"/>
  <c r="I18" i="2"/>
  <c r="AK19" i="6"/>
  <c r="I30" i="2" l="1"/>
  <c r="AG36" i="6"/>
  <c r="AE74" i="6"/>
  <c r="AF74" i="6"/>
  <c r="AE65" i="6"/>
  <c r="AF65" i="6"/>
  <c r="AE58" i="6"/>
  <c r="AF58" i="6"/>
  <c r="AE53" i="6"/>
  <c r="AF53" i="6"/>
  <c r="AE46" i="6"/>
  <c r="AF46" i="6"/>
  <c r="AE39" i="6"/>
  <c r="AE80" i="6" l="1"/>
  <c r="AG69" i="6"/>
  <c r="AG68" i="6"/>
  <c r="AG54" i="6"/>
  <c r="W79" i="6"/>
  <c r="X79" i="6"/>
  <c r="W74" i="6"/>
  <c r="W65" i="6"/>
  <c r="X65" i="6"/>
  <c r="W58" i="6"/>
  <c r="AG60" i="6"/>
  <c r="S79" i="6"/>
  <c r="T79" i="6"/>
  <c r="S74" i="6"/>
  <c r="T74" i="6"/>
  <c r="S65" i="6"/>
  <c r="AB79" i="6"/>
  <c r="Z74" i="6"/>
  <c r="AA74" i="6"/>
  <c r="AB74" i="6"/>
  <c r="Z65" i="6"/>
  <c r="AA65" i="6"/>
  <c r="AB65" i="6"/>
  <c r="AB58" i="6"/>
  <c r="AB53" i="6"/>
  <c r="AB46" i="6"/>
  <c r="AB32" i="6"/>
  <c r="AB25" i="6"/>
  <c r="AG35" i="6"/>
  <c r="AG33" i="6"/>
  <c r="AK45" i="6"/>
  <c r="AK44" i="6"/>
  <c r="AK41" i="6"/>
  <c r="W80" i="6" l="1"/>
  <c r="S80" i="6"/>
  <c r="AO24" i="6"/>
  <c r="AK23" i="6"/>
  <c r="AK22" i="6"/>
  <c r="AK21" i="6"/>
  <c r="AK20" i="6"/>
  <c r="AK24" i="6"/>
  <c r="AK60" i="6"/>
  <c r="L79" i="6" l="1"/>
  <c r="M79" i="6"/>
  <c r="N79" i="6"/>
  <c r="O79" i="6"/>
  <c r="P79" i="6"/>
  <c r="Q79" i="6"/>
  <c r="R79" i="6"/>
  <c r="U79" i="6"/>
  <c r="V79" i="6"/>
  <c r="Y79" i="6"/>
  <c r="Z79" i="6"/>
  <c r="AA79" i="6"/>
  <c r="M32" i="6"/>
  <c r="O32" i="6"/>
  <c r="P32" i="6"/>
  <c r="Q32" i="6"/>
  <c r="R32" i="6"/>
  <c r="U32" i="6"/>
  <c r="V32" i="6"/>
  <c r="Y32" i="6"/>
  <c r="Z32" i="6"/>
  <c r="AA32" i="6"/>
  <c r="M25" i="6"/>
  <c r="O25" i="6"/>
  <c r="P25" i="6"/>
  <c r="Q25" i="6"/>
  <c r="R25" i="6"/>
  <c r="U25" i="6"/>
  <c r="V25" i="6"/>
  <c r="Y25" i="6"/>
  <c r="Z25" i="6"/>
  <c r="AA25" i="6"/>
  <c r="M18" i="6"/>
  <c r="O18" i="6"/>
  <c r="P18" i="6"/>
  <c r="Q18" i="6"/>
  <c r="R18" i="6"/>
  <c r="U18" i="6"/>
  <c r="V18" i="6"/>
  <c r="Y18" i="6"/>
  <c r="AA18" i="6"/>
  <c r="M39" i="6"/>
  <c r="O39" i="6"/>
  <c r="P39" i="6"/>
  <c r="Q39" i="6"/>
  <c r="R39" i="6"/>
  <c r="U39" i="6"/>
  <c r="V39" i="6"/>
  <c r="Y39" i="6"/>
  <c r="Z39" i="6"/>
  <c r="AA39" i="6"/>
  <c r="M46" i="6"/>
  <c r="O46" i="6"/>
  <c r="P46" i="6"/>
  <c r="Q46" i="6"/>
  <c r="R46" i="6"/>
  <c r="U46" i="6"/>
  <c r="V46" i="6"/>
  <c r="Y46" i="6"/>
  <c r="Z46" i="6"/>
  <c r="AA46" i="6"/>
  <c r="M53" i="6"/>
  <c r="O53" i="6"/>
  <c r="P53" i="6"/>
  <c r="Q53" i="6"/>
  <c r="U53" i="6"/>
  <c r="V53" i="6"/>
  <c r="Y53" i="6"/>
  <c r="Z53" i="6"/>
  <c r="AA53" i="6"/>
  <c r="M58" i="6"/>
  <c r="O58" i="6"/>
  <c r="P58" i="6"/>
  <c r="Q58" i="6"/>
  <c r="U58" i="6"/>
  <c r="Y58" i="6"/>
  <c r="Z58" i="6"/>
  <c r="AA58" i="6"/>
  <c r="AJ58" i="6"/>
  <c r="M65" i="6"/>
  <c r="O65" i="6"/>
  <c r="Q65" i="6"/>
  <c r="U65" i="6"/>
  <c r="Y65" i="6"/>
  <c r="M74" i="6"/>
  <c r="O74" i="6"/>
  <c r="Q74" i="6"/>
  <c r="U74" i="6"/>
  <c r="AL79" i="6"/>
  <c r="AK79" i="6"/>
  <c r="AJ79" i="6"/>
  <c r="K79" i="6"/>
  <c r="H79" i="6"/>
  <c r="F79" i="6"/>
  <c r="E79" i="6"/>
  <c r="AM78" i="6"/>
  <c r="AG78" i="6"/>
  <c r="G78" i="6"/>
  <c r="I78" i="6" s="1"/>
  <c r="AM77" i="6"/>
  <c r="AG77" i="6"/>
  <c r="G77" i="6"/>
  <c r="I77" i="6" s="1"/>
  <c r="AM76" i="6"/>
  <c r="AG76" i="6"/>
  <c r="G76" i="6"/>
  <c r="I76" i="6" s="1"/>
  <c r="AM75" i="6"/>
  <c r="AG75" i="6"/>
  <c r="G75" i="6"/>
  <c r="I75" i="6" s="1"/>
  <c r="AL74" i="6"/>
  <c r="AK74" i="6"/>
  <c r="AJ74" i="6"/>
  <c r="Y74" i="6"/>
  <c r="K74" i="6"/>
  <c r="H74" i="6"/>
  <c r="F74" i="6"/>
  <c r="E74" i="6"/>
  <c r="AM73" i="6"/>
  <c r="AP73" i="6" s="1"/>
  <c r="AG73" i="6"/>
  <c r="AI73" i="6" s="1"/>
  <c r="G73" i="6"/>
  <c r="I73" i="6" s="1"/>
  <c r="J73" i="6" s="1"/>
  <c r="AM72" i="6"/>
  <c r="AP72" i="6" s="1"/>
  <c r="AG72" i="6"/>
  <c r="AI72" i="6" s="1"/>
  <c r="G72" i="6"/>
  <c r="I72" i="6" s="1"/>
  <c r="J72" i="6" s="1"/>
  <c r="AM71" i="6"/>
  <c r="AP71" i="6" s="1"/>
  <c r="AG71" i="6"/>
  <c r="AI71" i="6" s="1"/>
  <c r="G71" i="6"/>
  <c r="I71" i="6" s="1"/>
  <c r="J71" i="6" s="1"/>
  <c r="AM70" i="6"/>
  <c r="AP70" i="6" s="1"/>
  <c r="AG70" i="6"/>
  <c r="AI70" i="6" s="1"/>
  <c r="G70" i="6"/>
  <c r="I70" i="6" s="1"/>
  <c r="J70" i="6" s="1"/>
  <c r="AM69" i="6"/>
  <c r="AP69" i="6" s="1"/>
  <c r="AI69" i="6"/>
  <c r="G69" i="6"/>
  <c r="I69" i="6" s="1"/>
  <c r="J69" i="6" s="1"/>
  <c r="X69" i="6" s="1"/>
  <c r="AM68" i="6"/>
  <c r="AP68" i="6" s="1"/>
  <c r="AI68" i="6"/>
  <c r="G68" i="6"/>
  <c r="I68" i="6" s="1"/>
  <c r="J68" i="6" s="1"/>
  <c r="X68" i="6" s="1"/>
  <c r="AM67" i="6"/>
  <c r="AP67" i="6" s="1"/>
  <c r="AG67" i="6"/>
  <c r="AI67" i="6" s="1"/>
  <c r="G67" i="6"/>
  <c r="I67" i="6" s="1"/>
  <c r="J67" i="6" s="1"/>
  <c r="AM66" i="6"/>
  <c r="AP66" i="6" s="1"/>
  <c r="AG66" i="6"/>
  <c r="G66" i="6"/>
  <c r="I66" i="6" s="1"/>
  <c r="J66" i="6" s="1"/>
  <c r="AL65" i="6"/>
  <c r="AK65" i="6"/>
  <c r="AJ65" i="6"/>
  <c r="K65" i="6"/>
  <c r="H65" i="6"/>
  <c r="F65" i="6"/>
  <c r="E65" i="6"/>
  <c r="AM64" i="6"/>
  <c r="AP64" i="6" s="1"/>
  <c r="AG64" i="6"/>
  <c r="G64" i="6"/>
  <c r="I64" i="6" s="1"/>
  <c r="J64" i="6" s="1"/>
  <c r="AM63" i="6"/>
  <c r="AP63" i="6" s="1"/>
  <c r="AG63" i="6"/>
  <c r="G63" i="6"/>
  <c r="I63" i="6" s="1"/>
  <c r="J63" i="6" s="1"/>
  <c r="AM62" i="6"/>
  <c r="AP62" i="6" s="1"/>
  <c r="AG62" i="6"/>
  <c r="G62" i="6"/>
  <c r="I62" i="6" s="1"/>
  <c r="J62" i="6" s="1"/>
  <c r="AM61" i="6"/>
  <c r="AP61" i="6" s="1"/>
  <c r="AG61" i="6"/>
  <c r="G61" i="6"/>
  <c r="I61" i="6" s="1"/>
  <c r="J61" i="6" s="1"/>
  <c r="AM60" i="6"/>
  <c r="AP60" i="6" s="1"/>
  <c r="G60" i="6"/>
  <c r="I60" i="6" s="1"/>
  <c r="J60" i="6" s="1"/>
  <c r="T60" i="6" s="1"/>
  <c r="T65" i="6" s="1"/>
  <c r="T80" i="6" s="1"/>
  <c r="T81" i="6" s="1"/>
  <c r="T82" i="6" s="1"/>
  <c r="AM59" i="6"/>
  <c r="AP59" i="6" s="1"/>
  <c r="AG59" i="6"/>
  <c r="G59" i="6"/>
  <c r="I59" i="6" s="1"/>
  <c r="AL58" i="6"/>
  <c r="AK58" i="6"/>
  <c r="K58" i="6"/>
  <c r="H58" i="6"/>
  <c r="F58" i="6"/>
  <c r="E58" i="6"/>
  <c r="AM57" i="6"/>
  <c r="AP57" i="6" s="1"/>
  <c r="AG57" i="6"/>
  <c r="G57" i="6"/>
  <c r="I57" i="6" s="1"/>
  <c r="J57" i="6" s="1"/>
  <c r="AM56" i="6"/>
  <c r="AP56" i="6" s="1"/>
  <c r="G56" i="6"/>
  <c r="I56" i="6" s="1"/>
  <c r="J56" i="6" s="1"/>
  <c r="AM55" i="6"/>
  <c r="AP55" i="6" s="1"/>
  <c r="AG55" i="6"/>
  <c r="G55" i="6"/>
  <c r="I55" i="6" s="1"/>
  <c r="AM54" i="6"/>
  <c r="AP54" i="6" s="1"/>
  <c r="G54" i="6"/>
  <c r="I54" i="6" s="1"/>
  <c r="J54" i="6" s="1"/>
  <c r="X54" i="6" s="1"/>
  <c r="X58" i="6" s="1"/>
  <c r="AL53" i="6"/>
  <c r="AK53" i="6"/>
  <c r="AJ53" i="6"/>
  <c r="K53" i="6"/>
  <c r="H53" i="6"/>
  <c r="F53" i="6"/>
  <c r="E53" i="6"/>
  <c r="AM52" i="6"/>
  <c r="AP52" i="6" s="1"/>
  <c r="AG52" i="6"/>
  <c r="G52" i="6"/>
  <c r="I52" i="6" s="1"/>
  <c r="J52" i="6" s="1"/>
  <c r="AM51" i="6"/>
  <c r="AP51" i="6" s="1"/>
  <c r="AG51" i="6"/>
  <c r="G51" i="6"/>
  <c r="I51" i="6" s="1"/>
  <c r="J51" i="6" s="1"/>
  <c r="AM50" i="6"/>
  <c r="AP50" i="6" s="1"/>
  <c r="AG50" i="6"/>
  <c r="G50" i="6"/>
  <c r="I50" i="6" s="1"/>
  <c r="J50" i="6" s="1"/>
  <c r="AM49" i="6"/>
  <c r="AP49" i="6" s="1"/>
  <c r="AG49" i="6"/>
  <c r="G49" i="6"/>
  <c r="I49" i="6" s="1"/>
  <c r="J49" i="6" s="1"/>
  <c r="AM48" i="6"/>
  <c r="AP48" i="6" s="1"/>
  <c r="AG48" i="6"/>
  <c r="G48" i="6"/>
  <c r="I48" i="6" s="1"/>
  <c r="J48" i="6" s="1"/>
  <c r="AM47" i="6"/>
  <c r="AP47" i="6" s="1"/>
  <c r="AG47" i="6"/>
  <c r="G47" i="6"/>
  <c r="I47" i="6" s="1"/>
  <c r="J47" i="6" s="1"/>
  <c r="AL46" i="6"/>
  <c r="AK46" i="6"/>
  <c r="AJ46" i="6"/>
  <c r="K46" i="6"/>
  <c r="H46" i="6"/>
  <c r="F46" i="6"/>
  <c r="E46" i="6"/>
  <c r="AM45" i="6"/>
  <c r="AP45" i="6" s="1"/>
  <c r="AG45" i="6"/>
  <c r="G45" i="6"/>
  <c r="I45" i="6" s="1"/>
  <c r="J45" i="6" s="1"/>
  <c r="AM44" i="6"/>
  <c r="AP44" i="6" s="1"/>
  <c r="AG44" i="6"/>
  <c r="G44" i="6"/>
  <c r="I44" i="6" s="1"/>
  <c r="J44" i="6" s="1"/>
  <c r="AM43" i="6"/>
  <c r="AP43" i="6" s="1"/>
  <c r="AG43" i="6"/>
  <c r="G43" i="6"/>
  <c r="I43" i="6" s="1"/>
  <c r="J43" i="6" s="1"/>
  <c r="AM42" i="6"/>
  <c r="AP42" i="6" s="1"/>
  <c r="AG42" i="6"/>
  <c r="G42" i="6"/>
  <c r="I42" i="6" s="1"/>
  <c r="J42" i="6" s="1"/>
  <c r="AM41" i="6"/>
  <c r="AP41" i="6" s="1"/>
  <c r="AG41" i="6"/>
  <c r="G41" i="6"/>
  <c r="I41" i="6" s="1"/>
  <c r="J41" i="6" s="1"/>
  <c r="N41" i="6" s="1"/>
  <c r="AM40" i="6"/>
  <c r="AP40" i="6" s="1"/>
  <c r="AG40" i="6"/>
  <c r="G40" i="6"/>
  <c r="AL39" i="6"/>
  <c r="AK39" i="6"/>
  <c r="AJ39" i="6"/>
  <c r="K39" i="6"/>
  <c r="H39" i="6"/>
  <c r="F39" i="6"/>
  <c r="E39" i="6"/>
  <c r="AM38" i="6"/>
  <c r="AP38" i="6" s="1"/>
  <c r="AG38" i="6"/>
  <c r="G38" i="6"/>
  <c r="I38" i="6" s="1"/>
  <c r="J38" i="6" s="1"/>
  <c r="AM37" i="6"/>
  <c r="AP37" i="6" s="1"/>
  <c r="AG37" i="6"/>
  <c r="G37" i="6"/>
  <c r="I37" i="6" s="1"/>
  <c r="J37" i="6" s="1"/>
  <c r="AM36" i="6"/>
  <c r="AP36" i="6" s="1"/>
  <c r="G36" i="6"/>
  <c r="I36" i="6" s="1"/>
  <c r="J36" i="6" s="1"/>
  <c r="AM35" i="6"/>
  <c r="AP35" i="6" s="1"/>
  <c r="G35" i="6"/>
  <c r="I35" i="6" s="1"/>
  <c r="J35" i="6" s="1"/>
  <c r="AM34" i="6"/>
  <c r="AP34" i="6" s="1"/>
  <c r="AG34" i="6"/>
  <c r="G34" i="6"/>
  <c r="I34" i="6" s="1"/>
  <c r="J34" i="6" s="1"/>
  <c r="AM33" i="6"/>
  <c r="AP33" i="6" s="1"/>
  <c r="G33" i="6"/>
  <c r="I33" i="6" s="1"/>
  <c r="AL32" i="6"/>
  <c r="AK32" i="6"/>
  <c r="AJ32" i="6"/>
  <c r="K32" i="6"/>
  <c r="H32" i="6"/>
  <c r="F32" i="6"/>
  <c r="E32" i="6"/>
  <c r="AM31" i="6"/>
  <c r="AP31" i="6" s="1"/>
  <c r="AG31" i="6"/>
  <c r="G31" i="6"/>
  <c r="I31" i="6" s="1"/>
  <c r="J31" i="6" s="1"/>
  <c r="AM30" i="6"/>
  <c r="AP30" i="6" s="1"/>
  <c r="AG30" i="6"/>
  <c r="G30" i="6"/>
  <c r="I30" i="6" s="1"/>
  <c r="J30" i="6" s="1"/>
  <c r="AM29" i="6"/>
  <c r="AP29" i="6" s="1"/>
  <c r="AG29" i="6"/>
  <c r="G29" i="6"/>
  <c r="I29" i="6" s="1"/>
  <c r="J29" i="6" s="1"/>
  <c r="AM28" i="6"/>
  <c r="AP28" i="6" s="1"/>
  <c r="AG28" i="6"/>
  <c r="G28" i="6"/>
  <c r="I28" i="6" s="1"/>
  <c r="J28" i="6" s="1"/>
  <c r="AM27" i="6"/>
  <c r="AP27" i="6" s="1"/>
  <c r="AG27" i="6"/>
  <c r="G27" i="6"/>
  <c r="I27" i="6" s="1"/>
  <c r="J27" i="6" s="1"/>
  <c r="AM26" i="6"/>
  <c r="AP26" i="6" s="1"/>
  <c r="AG26" i="6"/>
  <c r="G26" i="6"/>
  <c r="AK25" i="6"/>
  <c r="AJ25" i="6"/>
  <c r="K25" i="6"/>
  <c r="H25" i="6"/>
  <c r="F25" i="6"/>
  <c r="E25" i="6"/>
  <c r="AM24" i="6"/>
  <c r="AP24" i="6" s="1"/>
  <c r="AG24" i="6"/>
  <c r="G24" i="6"/>
  <c r="I24" i="6" s="1"/>
  <c r="J24" i="6" s="1"/>
  <c r="AM23" i="6"/>
  <c r="AP23" i="6" s="1"/>
  <c r="AG23" i="6"/>
  <c r="G23" i="6"/>
  <c r="I23" i="6" s="1"/>
  <c r="J23" i="6" s="1"/>
  <c r="AM22" i="6"/>
  <c r="AP22" i="6" s="1"/>
  <c r="AG22" i="6"/>
  <c r="G22" i="6"/>
  <c r="I22" i="6" s="1"/>
  <c r="J22" i="6" s="1"/>
  <c r="N22" i="6" s="1"/>
  <c r="AM21" i="6"/>
  <c r="AP21" i="6" s="1"/>
  <c r="AG21" i="6"/>
  <c r="G21" i="6"/>
  <c r="I21" i="6" s="1"/>
  <c r="J21" i="6" s="1"/>
  <c r="AM20" i="6"/>
  <c r="AP20" i="6" s="1"/>
  <c r="AG20" i="6"/>
  <c r="G20" i="6"/>
  <c r="I20" i="6" s="1"/>
  <c r="J20" i="6" s="1"/>
  <c r="AM19" i="6"/>
  <c r="AP19" i="6" s="1"/>
  <c r="AG19" i="6"/>
  <c r="G19" i="6"/>
  <c r="I19" i="6" s="1"/>
  <c r="AK18" i="6"/>
  <c r="AJ18" i="6"/>
  <c r="K18" i="6"/>
  <c r="H18" i="6"/>
  <c r="F18" i="6"/>
  <c r="E18" i="6"/>
  <c r="AM17" i="6"/>
  <c r="AP17" i="6" s="1"/>
  <c r="AG17" i="6"/>
  <c r="G17" i="6"/>
  <c r="I17" i="6" s="1"/>
  <c r="J17" i="6" s="1"/>
  <c r="AM16" i="6"/>
  <c r="AP16" i="6" s="1"/>
  <c r="AG16" i="6"/>
  <c r="G16" i="6"/>
  <c r="I16" i="6" s="1"/>
  <c r="J16" i="6" s="1"/>
  <c r="AM15" i="6"/>
  <c r="AP15" i="6" s="1"/>
  <c r="AG15" i="6"/>
  <c r="G15" i="6"/>
  <c r="I15" i="6" s="1"/>
  <c r="J15" i="6" s="1"/>
  <c r="AM14" i="6"/>
  <c r="AP14" i="6" s="1"/>
  <c r="AG14" i="6"/>
  <c r="G14" i="6"/>
  <c r="I14" i="6" s="1"/>
  <c r="J14" i="6" s="1"/>
  <c r="AM13" i="6"/>
  <c r="AP13" i="6" s="1"/>
  <c r="AG13" i="6"/>
  <c r="G13" i="6"/>
  <c r="I13" i="6" s="1"/>
  <c r="J13" i="6" s="1"/>
  <c r="AM12" i="6"/>
  <c r="AP12" i="6" s="1"/>
  <c r="AG12" i="6"/>
  <c r="G12" i="6"/>
  <c r="I12" i="6" s="1"/>
  <c r="J12" i="6" s="1"/>
  <c r="AM11" i="6"/>
  <c r="AP11" i="6" s="1"/>
  <c r="AG11" i="6"/>
  <c r="G11" i="6"/>
  <c r="I11" i="6" s="1"/>
  <c r="J11" i="6" s="1"/>
  <c r="AM10" i="6"/>
  <c r="AP10" i="6" s="1"/>
  <c r="AG10" i="6"/>
  <c r="G10" i="6"/>
  <c r="I10" i="6" s="1"/>
  <c r="AE79" i="5"/>
  <c r="AB79" i="5"/>
  <c r="AA79" i="5"/>
  <c r="Z79" i="5"/>
  <c r="U79" i="5"/>
  <c r="S79" i="5"/>
  <c r="Q79" i="5"/>
  <c r="O79" i="5"/>
  <c r="M79" i="5"/>
  <c r="K79" i="5"/>
  <c r="H79" i="5"/>
  <c r="F79" i="5"/>
  <c r="E79" i="5"/>
  <c r="AC78" i="5"/>
  <c r="X78" i="5"/>
  <c r="Y78" i="5" s="1"/>
  <c r="G78" i="5"/>
  <c r="I78" i="5" s="1"/>
  <c r="AC77" i="5"/>
  <c r="X77" i="5"/>
  <c r="Y77" i="5" s="1"/>
  <c r="G77" i="5"/>
  <c r="I77" i="5" s="1"/>
  <c r="AC76" i="5"/>
  <c r="X76" i="5"/>
  <c r="Y76" i="5" s="1"/>
  <c r="G76" i="5"/>
  <c r="I76" i="5" s="1"/>
  <c r="AC75" i="5"/>
  <c r="X75" i="5"/>
  <c r="G75" i="5"/>
  <c r="AE74" i="5"/>
  <c r="AB74" i="5"/>
  <c r="AA74" i="5"/>
  <c r="Z74" i="5"/>
  <c r="U74" i="5"/>
  <c r="S74" i="5"/>
  <c r="Q74" i="5"/>
  <c r="O74" i="5"/>
  <c r="M74" i="5"/>
  <c r="K74" i="5"/>
  <c r="H74" i="5"/>
  <c r="F74" i="5"/>
  <c r="E74" i="5"/>
  <c r="AC73" i="5"/>
  <c r="X73" i="5"/>
  <c r="Y73" i="5" s="1"/>
  <c r="G73" i="5"/>
  <c r="I73" i="5" s="1"/>
  <c r="J73" i="5" s="1"/>
  <c r="AC72" i="5"/>
  <c r="X72" i="5"/>
  <c r="G72" i="5"/>
  <c r="I72" i="5" s="1"/>
  <c r="J72" i="5" s="1"/>
  <c r="AC71" i="5"/>
  <c r="X71" i="5"/>
  <c r="G71" i="5"/>
  <c r="I71" i="5" s="1"/>
  <c r="J71" i="5" s="1"/>
  <c r="AC70" i="5"/>
  <c r="X70" i="5"/>
  <c r="Y70" i="5" s="1"/>
  <c r="G70" i="5"/>
  <c r="I70" i="5" s="1"/>
  <c r="J70" i="5" s="1"/>
  <c r="AC69" i="5"/>
  <c r="X69" i="5"/>
  <c r="Y69" i="5" s="1"/>
  <c r="G69" i="5"/>
  <c r="I69" i="5" s="1"/>
  <c r="J69" i="5" s="1"/>
  <c r="AC68" i="5"/>
  <c r="X68" i="5"/>
  <c r="G68" i="5"/>
  <c r="I68" i="5" s="1"/>
  <c r="J68" i="5" s="1"/>
  <c r="AC67" i="5"/>
  <c r="X67" i="5"/>
  <c r="G67" i="5"/>
  <c r="I67" i="5" s="1"/>
  <c r="J67" i="5" s="1"/>
  <c r="AC66" i="5"/>
  <c r="X66" i="5"/>
  <c r="G66" i="5"/>
  <c r="AE65" i="5"/>
  <c r="AB65" i="5"/>
  <c r="AA65" i="5"/>
  <c r="Z65" i="5"/>
  <c r="U65" i="5"/>
  <c r="S65" i="5"/>
  <c r="Q65" i="5"/>
  <c r="O65" i="5"/>
  <c r="M65" i="5"/>
  <c r="K65" i="5"/>
  <c r="H65" i="5"/>
  <c r="F65" i="5"/>
  <c r="E65" i="5"/>
  <c r="AC64" i="5"/>
  <c r="X64" i="5"/>
  <c r="Y64" i="5" s="1"/>
  <c r="G64" i="5"/>
  <c r="I64" i="5" s="1"/>
  <c r="J64" i="5" s="1"/>
  <c r="AC63" i="5"/>
  <c r="X63" i="5"/>
  <c r="G63" i="5"/>
  <c r="I63" i="5" s="1"/>
  <c r="J63" i="5" s="1"/>
  <c r="AC62" i="5"/>
  <c r="X62" i="5"/>
  <c r="Y62" i="5" s="1"/>
  <c r="G62" i="5"/>
  <c r="I62" i="5" s="1"/>
  <c r="J62" i="5" s="1"/>
  <c r="AC61" i="5"/>
  <c r="X61" i="5"/>
  <c r="Y61" i="5" s="1"/>
  <c r="G61" i="5"/>
  <c r="I61" i="5" s="1"/>
  <c r="J61" i="5" s="1"/>
  <c r="AC60" i="5"/>
  <c r="X60" i="5"/>
  <c r="Y60" i="5" s="1"/>
  <c r="G60" i="5"/>
  <c r="I60" i="5" s="1"/>
  <c r="J60" i="5" s="1"/>
  <c r="AC59" i="5"/>
  <c r="X59" i="5"/>
  <c r="G59" i="5"/>
  <c r="I59" i="5" s="1"/>
  <c r="J59" i="5" s="1"/>
  <c r="AE58" i="5"/>
  <c r="AB58" i="5"/>
  <c r="AA58" i="5"/>
  <c r="Z58" i="5"/>
  <c r="U58" i="5"/>
  <c r="S58" i="5"/>
  <c r="Q58" i="5"/>
  <c r="O58" i="5"/>
  <c r="M58" i="5"/>
  <c r="K58" i="5"/>
  <c r="H58" i="5"/>
  <c r="F58" i="5"/>
  <c r="E58" i="5"/>
  <c r="AC57" i="5"/>
  <c r="X57" i="5"/>
  <c r="Y57" i="5" s="1"/>
  <c r="G57" i="5"/>
  <c r="I57" i="5" s="1"/>
  <c r="J57" i="5" s="1"/>
  <c r="AC56" i="5"/>
  <c r="X56" i="5"/>
  <c r="Y56" i="5" s="1"/>
  <c r="G56" i="5"/>
  <c r="I56" i="5" s="1"/>
  <c r="J56" i="5" s="1"/>
  <c r="AC55" i="5"/>
  <c r="X55" i="5"/>
  <c r="G55" i="5"/>
  <c r="AC54" i="5"/>
  <c r="X54" i="5"/>
  <c r="G54" i="5"/>
  <c r="I54" i="5" s="1"/>
  <c r="J54" i="5" s="1"/>
  <c r="AE53" i="5"/>
  <c r="AB53" i="5"/>
  <c r="AA53" i="5"/>
  <c r="Z53" i="5"/>
  <c r="U53" i="5"/>
  <c r="S53" i="5"/>
  <c r="Q53" i="5"/>
  <c r="O53" i="5"/>
  <c r="M53" i="5"/>
  <c r="K53" i="5"/>
  <c r="H53" i="5"/>
  <c r="F53" i="5"/>
  <c r="E53" i="5"/>
  <c r="AC52" i="5"/>
  <c r="X52" i="5"/>
  <c r="Y52" i="5" s="1"/>
  <c r="G52" i="5"/>
  <c r="I52" i="5" s="1"/>
  <c r="J52" i="5" s="1"/>
  <c r="AC51" i="5"/>
  <c r="X51" i="5"/>
  <c r="Y51" i="5" s="1"/>
  <c r="G51" i="5"/>
  <c r="I51" i="5" s="1"/>
  <c r="J51" i="5" s="1"/>
  <c r="AC50" i="5"/>
  <c r="X50" i="5"/>
  <c r="G50" i="5"/>
  <c r="I50" i="5" s="1"/>
  <c r="J50" i="5" s="1"/>
  <c r="AC49" i="5"/>
  <c r="X49" i="5"/>
  <c r="G49" i="5"/>
  <c r="I49" i="5" s="1"/>
  <c r="J49" i="5" s="1"/>
  <c r="AC48" i="5"/>
  <c r="X48" i="5"/>
  <c r="Y48" i="5" s="1"/>
  <c r="G48" i="5"/>
  <c r="I48" i="5" s="1"/>
  <c r="J48" i="5" s="1"/>
  <c r="AC47" i="5"/>
  <c r="X47" i="5"/>
  <c r="Y47" i="5" s="1"/>
  <c r="G47" i="5"/>
  <c r="AE46" i="5"/>
  <c r="AB46" i="5"/>
  <c r="AA46" i="5"/>
  <c r="Z46" i="5"/>
  <c r="O46" i="5"/>
  <c r="M46" i="5"/>
  <c r="K46" i="5"/>
  <c r="H46" i="5"/>
  <c r="F46" i="5"/>
  <c r="E46" i="5"/>
  <c r="AC45" i="5"/>
  <c r="X45" i="5"/>
  <c r="Y45" i="5" s="1"/>
  <c r="G45" i="5"/>
  <c r="I45" i="5" s="1"/>
  <c r="J45" i="5" s="1"/>
  <c r="AC44" i="5"/>
  <c r="X44" i="5"/>
  <c r="Y44" i="5" s="1"/>
  <c r="G44" i="5"/>
  <c r="I44" i="5" s="1"/>
  <c r="J44" i="5" s="1"/>
  <c r="AC43" i="5"/>
  <c r="X43" i="5"/>
  <c r="G43" i="5"/>
  <c r="I43" i="5" s="1"/>
  <c r="J43" i="5" s="1"/>
  <c r="AC42" i="5"/>
  <c r="X42" i="5"/>
  <c r="G42" i="5"/>
  <c r="I42" i="5" s="1"/>
  <c r="J42" i="5" s="1"/>
  <c r="AC41" i="5"/>
  <c r="X41" i="5"/>
  <c r="Y41" i="5" s="1"/>
  <c r="G41" i="5"/>
  <c r="I41" i="5" s="1"/>
  <c r="J41" i="5" s="1"/>
  <c r="AC40" i="5"/>
  <c r="X40" i="5"/>
  <c r="Y40" i="5" s="1"/>
  <c r="G40" i="5"/>
  <c r="I40" i="5" s="1"/>
  <c r="J40" i="5" s="1"/>
  <c r="AE39" i="5"/>
  <c r="AB39" i="5"/>
  <c r="AA39" i="5"/>
  <c r="Z39" i="5"/>
  <c r="O39" i="5"/>
  <c r="M39" i="5"/>
  <c r="K39" i="5"/>
  <c r="H39" i="5"/>
  <c r="F39" i="5"/>
  <c r="E39" i="5"/>
  <c r="AC38" i="5"/>
  <c r="X38" i="5"/>
  <c r="Y38" i="5" s="1"/>
  <c r="G38" i="5"/>
  <c r="I38" i="5" s="1"/>
  <c r="J38" i="5" s="1"/>
  <c r="AC37" i="5"/>
  <c r="X37" i="5"/>
  <c r="G37" i="5"/>
  <c r="I37" i="5" s="1"/>
  <c r="J37" i="5" s="1"/>
  <c r="AC36" i="5"/>
  <c r="X36" i="5"/>
  <c r="Y36" i="5" s="1"/>
  <c r="G36" i="5"/>
  <c r="I36" i="5" s="1"/>
  <c r="J36" i="5" s="1"/>
  <c r="AC35" i="5"/>
  <c r="X35" i="5"/>
  <c r="Y35" i="5" s="1"/>
  <c r="G35" i="5"/>
  <c r="I35" i="5" s="1"/>
  <c r="J35" i="5" s="1"/>
  <c r="AC34" i="5"/>
  <c r="X34" i="5"/>
  <c r="Y34" i="5" s="1"/>
  <c r="G34" i="5"/>
  <c r="I34" i="5" s="1"/>
  <c r="J34" i="5" s="1"/>
  <c r="AC33" i="5"/>
  <c r="X33" i="5"/>
  <c r="Y33" i="5" s="1"/>
  <c r="G33" i="5"/>
  <c r="I33" i="5" s="1"/>
  <c r="J33" i="5" s="1"/>
  <c r="AE32" i="5"/>
  <c r="AB32" i="5"/>
  <c r="AA32" i="5"/>
  <c r="Z32" i="5"/>
  <c r="O32" i="5"/>
  <c r="M32" i="5"/>
  <c r="K32" i="5"/>
  <c r="H32" i="5"/>
  <c r="F32" i="5"/>
  <c r="E32" i="5"/>
  <c r="AC31" i="5"/>
  <c r="X31" i="5"/>
  <c r="G31" i="5"/>
  <c r="I31" i="5" s="1"/>
  <c r="J31" i="5" s="1"/>
  <c r="AC30" i="5"/>
  <c r="X30" i="5"/>
  <c r="Y30" i="5" s="1"/>
  <c r="G30" i="5"/>
  <c r="I30" i="5" s="1"/>
  <c r="J30" i="5" s="1"/>
  <c r="AC29" i="5"/>
  <c r="X29" i="5"/>
  <c r="Y29" i="5" s="1"/>
  <c r="G29" i="5"/>
  <c r="I29" i="5" s="1"/>
  <c r="J29" i="5" s="1"/>
  <c r="AC28" i="5"/>
  <c r="X28" i="5"/>
  <c r="Y28" i="5" s="1"/>
  <c r="G28" i="5"/>
  <c r="I28" i="5" s="1"/>
  <c r="J28" i="5" s="1"/>
  <c r="AC27" i="5"/>
  <c r="X27" i="5"/>
  <c r="G27" i="5"/>
  <c r="I27" i="5" s="1"/>
  <c r="J27" i="5" s="1"/>
  <c r="AC26" i="5"/>
  <c r="X26" i="5"/>
  <c r="Y26" i="5" s="1"/>
  <c r="G26" i="5"/>
  <c r="I26" i="5" s="1"/>
  <c r="J26" i="5" s="1"/>
  <c r="AE25" i="5"/>
  <c r="AA25" i="5"/>
  <c r="Z25" i="5"/>
  <c r="U25" i="5"/>
  <c r="O25" i="5"/>
  <c r="M25" i="5"/>
  <c r="K25" i="5"/>
  <c r="H25" i="5"/>
  <c r="F25" i="5"/>
  <c r="E25" i="5"/>
  <c r="AC24" i="5"/>
  <c r="X24" i="5"/>
  <c r="G24" i="5"/>
  <c r="I24" i="5" s="1"/>
  <c r="J24" i="5" s="1"/>
  <c r="AC23" i="5"/>
  <c r="X23" i="5"/>
  <c r="Y23" i="5" s="1"/>
  <c r="G23" i="5"/>
  <c r="I23" i="5" s="1"/>
  <c r="J23" i="5" s="1"/>
  <c r="AC22" i="5"/>
  <c r="X22" i="5"/>
  <c r="Y22" i="5" s="1"/>
  <c r="G22" i="5"/>
  <c r="I22" i="5" s="1"/>
  <c r="J22" i="5" s="1"/>
  <c r="AC21" i="5"/>
  <c r="X21" i="5"/>
  <c r="G21" i="5"/>
  <c r="I21" i="5" s="1"/>
  <c r="J21" i="5" s="1"/>
  <c r="AC20" i="5"/>
  <c r="X20" i="5"/>
  <c r="G20" i="5"/>
  <c r="I20" i="5" s="1"/>
  <c r="J20" i="5" s="1"/>
  <c r="AC19" i="5"/>
  <c r="X19" i="5"/>
  <c r="G19" i="5"/>
  <c r="AE18" i="5"/>
  <c r="AA18" i="5"/>
  <c r="Z18" i="5"/>
  <c r="U18" i="5"/>
  <c r="O18" i="5"/>
  <c r="M18" i="5"/>
  <c r="K18" i="5"/>
  <c r="H18" i="5"/>
  <c r="F18" i="5"/>
  <c r="E18" i="5"/>
  <c r="AC17" i="5"/>
  <c r="X17" i="5"/>
  <c r="Y17" i="5" s="1"/>
  <c r="G17" i="5"/>
  <c r="I17" i="5" s="1"/>
  <c r="J17" i="5" s="1"/>
  <c r="AC16" i="5"/>
  <c r="X16" i="5"/>
  <c r="Y16" i="5" s="1"/>
  <c r="G16" i="5"/>
  <c r="I16" i="5" s="1"/>
  <c r="J16" i="5" s="1"/>
  <c r="AC15" i="5"/>
  <c r="X15" i="5"/>
  <c r="G15" i="5"/>
  <c r="I15" i="5" s="1"/>
  <c r="J15" i="5" s="1"/>
  <c r="AC14" i="5"/>
  <c r="X14" i="5"/>
  <c r="G14" i="5"/>
  <c r="I14" i="5" s="1"/>
  <c r="J14" i="5" s="1"/>
  <c r="AC13" i="5"/>
  <c r="X13" i="5"/>
  <c r="Y13" i="5" s="1"/>
  <c r="G13" i="5"/>
  <c r="I13" i="5" s="1"/>
  <c r="J13" i="5" s="1"/>
  <c r="AC12" i="5"/>
  <c r="X12" i="5"/>
  <c r="Y12" i="5" s="1"/>
  <c r="G12" i="5"/>
  <c r="I12" i="5" s="1"/>
  <c r="J12" i="5" s="1"/>
  <c r="AC11" i="5"/>
  <c r="X11" i="5"/>
  <c r="G11" i="5"/>
  <c r="I11" i="5" s="1"/>
  <c r="J11" i="5" s="1"/>
  <c r="AC10" i="5"/>
  <c r="X10" i="5"/>
  <c r="G10" i="5"/>
  <c r="I10" i="5" s="1"/>
  <c r="J10" i="5" s="1"/>
  <c r="Q73" i="1"/>
  <c r="Q69" i="1"/>
  <c r="Q68" i="1"/>
  <c r="Q60" i="1"/>
  <c r="Q54" i="1"/>
  <c r="Q15" i="1"/>
  <c r="O25" i="1"/>
  <c r="O18" i="1"/>
  <c r="N53" i="1"/>
  <c r="O53" i="1"/>
  <c r="N58" i="1"/>
  <c r="O58" i="1"/>
  <c r="N65" i="1"/>
  <c r="O65" i="1"/>
  <c r="N74" i="1"/>
  <c r="O74" i="1"/>
  <c r="N79" i="1"/>
  <c r="O79" i="1"/>
  <c r="M74" i="1"/>
  <c r="M65" i="1"/>
  <c r="M58" i="1"/>
  <c r="M53" i="1"/>
  <c r="M79" i="1"/>
  <c r="AP58" i="6" l="1"/>
  <c r="AQ56" i="6"/>
  <c r="AD56" i="6"/>
  <c r="AD58" i="6" s="1"/>
  <c r="AD80" i="6" s="1"/>
  <c r="AD81" i="6" s="1"/>
  <c r="AD82" i="6" s="1"/>
  <c r="AQ48" i="6"/>
  <c r="AR49" i="6"/>
  <c r="AQ52" i="6"/>
  <c r="X74" i="6"/>
  <c r="X80" i="6" s="1"/>
  <c r="X81" i="6" s="1"/>
  <c r="X82" i="6" s="1"/>
  <c r="AF36" i="6"/>
  <c r="AF39" i="6" s="1"/>
  <c r="AF80" i="6" s="1"/>
  <c r="AH36" i="6"/>
  <c r="AQ41" i="6"/>
  <c r="AQ45" i="6"/>
  <c r="AQ47" i="6"/>
  <c r="AR48" i="6"/>
  <c r="N80" i="1"/>
  <c r="AD37" i="5"/>
  <c r="AF37" i="5" s="1"/>
  <c r="AQ43" i="6"/>
  <c r="AQ16" i="6"/>
  <c r="AQ12" i="6"/>
  <c r="AR76" i="6"/>
  <c r="I79" i="6"/>
  <c r="AQ23" i="6"/>
  <c r="AQ28" i="6"/>
  <c r="AP39" i="6"/>
  <c r="AP53" i="6"/>
  <c r="AQ61" i="6"/>
  <c r="AR66" i="6"/>
  <c r="AQ69" i="6"/>
  <c r="AQ13" i="6"/>
  <c r="AQ15" i="6"/>
  <c r="AQ17" i="6"/>
  <c r="AQ22" i="6"/>
  <c r="AQ31" i="6"/>
  <c r="AQ57" i="6"/>
  <c r="AQ64" i="6"/>
  <c r="AP74" i="6"/>
  <c r="AQ68" i="6"/>
  <c r="N73" i="6"/>
  <c r="AQ73" i="6"/>
  <c r="AB35" i="6"/>
  <c r="AQ35" i="6"/>
  <c r="AB38" i="6"/>
  <c r="AQ38" i="6"/>
  <c r="L51" i="6"/>
  <c r="AQ51" i="6"/>
  <c r="L72" i="6"/>
  <c r="AQ72" i="6"/>
  <c r="AN76" i="6"/>
  <c r="AQ11" i="6"/>
  <c r="AQ21" i="6"/>
  <c r="L30" i="6"/>
  <c r="AQ30" i="6"/>
  <c r="L34" i="6"/>
  <c r="AB34" i="6"/>
  <c r="AQ34" i="6"/>
  <c r="AB37" i="6"/>
  <c r="AQ37" i="6"/>
  <c r="AQ42" i="6"/>
  <c r="AQ44" i="6"/>
  <c r="AQ50" i="6"/>
  <c r="AQ63" i="6"/>
  <c r="AQ67" i="6"/>
  <c r="AQ71" i="6"/>
  <c r="AN75" i="6"/>
  <c r="AR11" i="6"/>
  <c r="L14" i="6"/>
  <c r="AQ14" i="6"/>
  <c r="AQ20" i="6"/>
  <c r="AQ24" i="6"/>
  <c r="AR26" i="6"/>
  <c r="AQ27" i="6"/>
  <c r="AQ29" i="6"/>
  <c r="AP32" i="6"/>
  <c r="AB36" i="6"/>
  <c r="AQ36" i="6"/>
  <c r="L49" i="6"/>
  <c r="AQ49" i="6"/>
  <c r="AR50" i="6"/>
  <c r="V54" i="6"/>
  <c r="V58" i="6" s="1"/>
  <c r="AQ54" i="6"/>
  <c r="AQ60" i="6"/>
  <c r="AQ62" i="6"/>
  <c r="AQ66" i="6"/>
  <c r="AQ70" i="6"/>
  <c r="AN78" i="6"/>
  <c r="AP46" i="6"/>
  <c r="AP65" i="6"/>
  <c r="AP25" i="6"/>
  <c r="AR10" i="6"/>
  <c r="AR27" i="6"/>
  <c r="AR31" i="6"/>
  <c r="AR47" i="6"/>
  <c r="AR54" i="6"/>
  <c r="AI12" i="6"/>
  <c r="AR12" i="6"/>
  <c r="AI16" i="6"/>
  <c r="AR16" i="6"/>
  <c r="AI37" i="6"/>
  <c r="AR37" i="6"/>
  <c r="AI52" i="6"/>
  <c r="AR52" i="6"/>
  <c r="AI55" i="6"/>
  <c r="AR55" i="6"/>
  <c r="AI60" i="6"/>
  <c r="AR60" i="6"/>
  <c r="AI11" i="6"/>
  <c r="AI15" i="6"/>
  <c r="AR15" i="6"/>
  <c r="AI21" i="6"/>
  <c r="AR21" i="6"/>
  <c r="AI26" i="6"/>
  <c r="AI36" i="6"/>
  <c r="AR36" i="6"/>
  <c r="G46" i="6"/>
  <c r="AI41" i="6"/>
  <c r="AR41" i="6"/>
  <c r="AI45" i="6"/>
  <c r="AR45" i="6"/>
  <c r="AI48" i="6"/>
  <c r="AI49" i="6"/>
  <c r="AI51" i="6"/>
  <c r="AR51" i="6"/>
  <c r="AI59" i="6"/>
  <c r="AR59" i="6"/>
  <c r="AI64" i="6"/>
  <c r="AR64" i="6"/>
  <c r="AI14" i="6"/>
  <c r="AR14" i="6"/>
  <c r="AI20" i="6"/>
  <c r="AR20" i="6"/>
  <c r="AI24" i="6"/>
  <c r="AR24" i="6"/>
  <c r="AI29" i="6"/>
  <c r="AR29" i="6"/>
  <c r="AI34" i="6"/>
  <c r="AR34" i="6"/>
  <c r="AG46" i="6"/>
  <c r="AR40" i="6"/>
  <c r="AI44" i="6"/>
  <c r="AR44" i="6"/>
  <c r="AI57" i="6"/>
  <c r="AR57" i="6"/>
  <c r="AI62" i="6"/>
  <c r="AR62" i="6"/>
  <c r="AI63" i="6"/>
  <c r="AR63" i="6"/>
  <c r="AR78" i="6"/>
  <c r="AI17" i="6"/>
  <c r="AR17" i="6"/>
  <c r="AI22" i="6"/>
  <c r="AR22" i="6"/>
  <c r="AI42" i="6"/>
  <c r="AR42" i="6"/>
  <c r="AI30" i="6"/>
  <c r="AR30" i="6"/>
  <c r="AI35" i="6"/>
  <c r="AR35" i="6"/>
  <c r="AI47" i="6"/>
  <c r="AI50" i="6"/>
  <c r="AH75" i="6"/>
  <c r="AR75" i="6"/>
  <c r="AI13" i="6"/>
  <c r="AR13" i="6"/>
  <c r="AI19" i="6"/>
  <c r="AR19" i="6"/>
  <c r="AI23" i="6"/>
  <c r="AR23" i="6"/>
  <c r="AR28" i="6"/>
  <c r="AR33" i="6"/>
  <c r="AI38" i="6"/>
  <c r="AR38" i="6"/>
  <c r="AI43" i="6"/>
  <c r="AR43" i="6"/>
  <c r="AI56" i="6"/>
  <c r="AR56" i="6"/>
  <c r="AI61" i="6"/>
  <c r="AR61" i="6"/>
  <c r="AR67" i="6"/>
  <c r="AR68" i="6"/>
  <c r="AR69" i="6"/>
  <c r="AR70" i="6"/>
  <c r="AR71" i="6"/>
  <c r="AR72" i="6"/>
  <c r="AR73" i="6"/>
  <c r="AR77" i="6"/>
  <c r="AH45" i="6"/>
  <c r="AN45" i="6"/>
  <c r="AH44" i="6"/>
  <c r="AN44" i="6"/>
  <c r="L13" i="6"/>
  <c r="AN13" i="6"/>
  <c r="AH13" i="6"/>
  <c r="N38" i="6"/>
  <c r="AH38" i="6"/>
  <c r="AN38" i="6"/>
  <c r="L38" i="6"/>
  <c r="L43" i="6"/>
  <c r="AH43" i="6"/>
  <c r="AN43" i="6"/>
  <c r="L71" i="6"/>
  <c r="AN71" i="6"/>
  <c r="AH71" i="6"/>
  <c r="V71" i="6"/>
  <c r="N71" i="6"/>
  <c r="P71" i="6"/>
  <c r="R71" i="6"/>
  <c r="L11" i="6"/>
  <c r="AH11" i="6"/>
  <c r="AN11" i="6"/>
  <c r="AH42" i="6"/>
  <c r="AN42" i="6"/>
  <c r="N42" i="6"/>
  <c r="L42" i="6"/>
  <c r="L17" i="6"/>
  <c r="AH17" i="6"/>
  <c r="AN17" i="6"/>
  <c r="N21" i="6"/>
  <c r="AH21" i="6"/>
  <c r="AN21" i="6"/>
  <c r="AH23" i="6"/>
  <c r="AN23" i="6"/>
  <c r="L29" i="6"/>
  <c r="AH29" i="6"/>
  <c r="AN29" i="6"/>
  <c r="L56" i="6"/>
  <c r="AH56" i="6"/>
  <c r="AN56" i="6"/>
  <c r="L60" i="6"/>
  <c r="AN60" i="6"/>
  <c r="R61" i="6"/>
  <c r="AH61" i="6"/>
  <c r="AN61" i="6"/>
  <c r="AH63" i="6"/>
  <c r="AN63" i="6"/>
  <c r="AO77" i="6"/>
  <c r="AP77" i="6" s="1"/>
  <c r="AQ77" i="6" s="1"/>
  <c r="AH77" i="6"/>
  <c r="L61" i="6"/>
  <c r="N17" i="6"/>
  <c r="N60" i="6"/>
  <c r="L28" i="6"/>
  <c r="AH28" i="6"/>
  <c r="AN28" i="6"/>
  <c r="AN67" i="6"/>
  <c r="AH67" i="6"/>
  <c r="AN69" i="6"/>
  <c r="N70" i="6"/>
  <c r="AH70" i="6"/>
  <c r="AN70" i="6"/>
  <c r="AI76" i="6"/>
  <c r="AH76" i="6"/>
  <c r="AM79" i="6"/>
  <c r="AN77" i="6"/>
  <c r="N61" i="6"/>
  <c r="P70" i="6"/>
  <c r="L27" i="6"/>
  <c r="AH27" i="6"/>
  <c r="AN27" i="6"/>
  <c r="L31" i="6"/>
  <c r="AH31" i="6"/>
  <c r="AN31" i="6"/>
  <c r="N37" i="6"/>
  <c r="AH37" i="6"/>
  <c r="AN37" i="6"/>
  <c r="I40" i="6"/>
  <c r="J40" i="6" s="1"/>
  <c r="L40" i="6" s="1"/>
  <c r="L47" i="6"/>
  <c r="AH47" i="6"/>
  <c r="AN47" i="6"/>
  <c r="N48" i="6"/>
  <c r="AH48" i="6"/>
  <c r="AN48" i="6"/>
  <c r="N49" i="6"/>
  <c r="AH49" i="6"/>
  <c r="AN49" i="6"/>
  <c r="L50" i="6"/>
  <c r="AH50" i="6"/>
  <c r="AN50" i="6"/>
  <c r="AH66" i="6"/>
  <c r="AH72" i="6"/>
  <c r="AN72" i="6"/>
  <c r="AH73" i="6"/>
  <c r="AN73" i="6"/>
  <c r="L70" i="6"/>
  <c r="N28" i="6"/>
  <c r="N47" i="6"/>
  <c r="N66" i="6"/>
  <c r="V60" i="6"/>
  <c r="V65" i="6" s="1"/>
  <c r="N14" i="6"/>
  <c r="AH14" i="6"/>
  <c r="AN14" i="6"/>
  <c r="N20" i="6"/>
  <c r="AH20" i="6"/>
  <c r="AN20" i="6"/>
  <c r="L22" i="6"/>
  <c r="AH22" i="6"/>
  <c r="AN22" i="6"/>
  <c r="AH34" i="6"/>
  <c r="AN34" i="6"/>
  <c r="N54" i="6"/>
  <c r="AN54" i="6"/>
  <c r="AH57" i="6"/>
  <c r="AN57" i="6"/>
  <c r="R62" i="6"/>
  <c r="AH62" i="6"/>
  <c r="AN62" i="6"/>
  <c r="N12" i="6"/>
  <c r="AN12" i="6"/>
  <c r="AH12" i="6"/>
  <c r="L41" i="6"/>
  <c r="AH41" i="6"/>
  <c r="AN41" i="6"/>
  <c r="AN68" i="6"/>
  <c r="AH15" i="6"/>
  <c r="AN15" i="6"/>
  <c r="N16" i="6"/>
  <c r="AH16" i="6"/>
  <c r="AN16" i="6"/>
  <c r="AH24" i="6"/>
  <c r="AN24" i="6"/>
  <c r="N30" i="6"/>
  <c r="AH30" i="6"/>
  <c r="AN30" i="6"/>
  <c r="AH35" i="6"/>
  <c r="AN35" i="6"/>
  <c r="AN36" i="6"/>
  <c r="N51" i="6"/>
  <c r="AH51" i="6"/>
  <c r="AN51" i="6"/>
  <c r="R52" i="6"/>
  <c r="R53" i="6" s="1"/>
  <c r="AH52" i="6"/>
  <c r="AN52" i="6"/>
  <c r="AH64" i="6"/>
  <c r="AN64" i="6"/>
  <c r="AO75" i="6"/>
  <c r="AP75" i="6" s="1"/>
  <c r="AI78" i="6"/>
  <c r="AH78" i="6"/>
  <c r="N34" i="6"/>
  <c r="N52" i="6"/>
  <c r="R56" i="6"/>
  <c r="AN66" i="6"/>
  <c r="M80" i="6"/>
  <c r="N23" i="6"/>
  <c r="L23" i="6"/>
  <c r="Z15" i="6"/>
  <c r="Z18" i="6" s="1"/>
  <c r="Z80" i="6" s="1"/>
  <c r="L15" i="6"/>
  <c r="N15" i="6"/>
  <c r="AG58" i="6"/>
  <c r="AI54" i="6"/>
  <c r="L67" i="6"/>
  <c r="R67" i="6"/>
  <c r="N67" i="6"/>
  <c r="N13" i="6"/>
  <c r="N24" i="6"/>
  <c r="L24" i="6"/>
  <c r="N35" i="6"/>
  <c r="L35" i="6"/>
  <c r="L36" i="6"/>
  <c r="N36" i="6"/>
  <c r="G39" i="6"/>
  <c r="N44" i="6"/>
  <c r="L44" i="6"/>
  <c r="L45" i="6"/>
  <c r="N45" i="6"/>
  <c r="L66" i="6"/>
  <c r="R66" i="6"/>
  <c r="L20" i="6"/>
  <c r="L64" i="6"/>
  <c r="N64" i="6"/>
  <c r="AI10" i="6"/>
  <c r="AG18" i="6"/>
  <c r="G18" i="6"/>
  <c r="R63" i="6"/>
  <c r="N63" i="6"/>
  <c r="L63" i="6"/>
  <c r="AG32" i="6"/>
  <c r="N68" i="6"/>
  <c r="V68" i="6"/>
  <c r="R68" i="6"/>
  <c r="V69" i="6"/>
  <c r="R69" i="6"/>
  <c r="P69" i="6"/>
  <c r="L21" i="6"/>
  <c r="L48" i="6"/>
  <c r="L69" i="6"/>
  <c r="Y80" i="6"/>
  <c r="AG25" i="6"/>
  <c r="N11" i="6"/>
  <c r="N29" i="6"/>
  <c r="AG53" i="6"/>
  <c r="AG74" i="6"/>
  <c r="AI66" i="6"/>
  <c r="AI74" i="6" s="1"/>
  <c r="N72" i="6"/>
  <c r="V72" i="6"/>
  <c r="R72" i="6"/>
  <c r="V73" i="6"/>
  <c r="P73" i="6"/>
  <c r="AI77" i="6"/>
  <c r="L12" i="6"/>
  <c r="L37" i="6"/>
  <c r="L52" i="6"/>
  <c r="L54" i="6"/>
  <c r="L73" i="6"/>
  <c r="L68" i="6"/>
  <c r="N31" i="6"/>
  <c r="N43" i="6"/>
  <c r="N50" i="6"/>
  <c r="N56" i="6"/>
  <c r="N62" i="6"/>
  <c r="N69" i="6"/>
  <c r="P61" i="6"/>
  <c r="P65" i="6" s="1"/>
  <c r="P72" i="6"/>
  <c r="R60" i="6"/>
  <c r="R70" i="6"/>
  <c r="V70" i="6"/>
  <c r="G25" i="6"/>
  <c r="AG39" i="6"/>
  <c r="R57" i="6"/>
  <c r="L57" i="6"/>
  <c r="G79" i="6"/>
  <c r="AO76" i="6"/>
  <c r="AP76" i="6" s="1"/>
  <c r="AQ76" i="6" s="1"/>
  <c r="AO78" i="6"/>
  <c r="AP78" i="6" s="1"/>
  <c r="AQ78" i="6" s="1"/>
  <c r="L16" i="6"/>
  <c r="L62" i="6"/>
  <c r="AA80" i="6"/>
  <c r="U80" i="6"/>
  <c r="O80" i="6"/>
  <c r="AG79" i="6"/>
  <c r="N27" i="6"/>
  <c r="N57" i="6"/>
  <c r="P68" i="6"/>
  <c r="E80" i="6"/>
  <c r="I39" i="6"/>
  <c r="AG65" i="6"/>
  <c r="Q80" i="6"/>
  <c r="K80" i="6"/>
  <c r="F80" i="6"/>
  <c r="AM39" i="6"/>
  <c r="AJ80" i="6"/>
  <c r="AL80" i="6"/>
  <c r="AM46" i="6"/>
  <c r="AM32" i="6"/>
  <c r="J55" i="6"/>
  <c r="AQ55" i="6" s="1"/>
  <c r="I58" i="6"/>
  <c r="J59" i="6"/>
  <c r="AQ59" i="6" s="1"/>
  <c r="I65" i="6"/>
  <c r="AM25" i="6"/>
  <c r="AM58" i="6"/>
  <c r="J19" i="6"/>
  <c r="AQ19" i="6" s="1"/>
  <c r="I25" i="6"/>
  <c r="AI27" i="6"/>
  <c r="AI31" i="6"/>
  <c r="I53" i="6"/>
  <c r="I18" i="6"/>
  <c r="J10" i="6"/>
  <c r="AQ10" i="6" s="1"/>
  <c r="AO18" i="6"/>
  <c r="AM18" i="6"/>
  <c r="AM74" i="6"/>
  <c r="I74" i="6"/>
  <c r="H80" i="6"/>
  <c r="G32" i="6"/>
  <c r="I26" i="6"/>
  <c r="AI28" i="6"/>
  <c r="J33" i="6"/>
  <c r="G58" i="6"/>
  <c r="G74" i="6"/>
  <c r="AK80" i="6"/>
  <c r="AI33" i="6"/>
  <c r="G53" i="6"/>
  <c r="AM53" i="6"/>
  <c r="G65" i="6"/>
  <c r="AM65" i="6"/>
  <c r="AI40" i="6"/>
  <c r="AI75" i="6"/>
  <c r="AD75" i="5"/>
  <c r="AF75" i="5" s="1"/>
  <c r="AD21" i="5"/>
  <c r="AF21" i="5" s="1"/>
  <c r="AD45" i="5"/>
  <c r="AF45" i="5" s="1"/>
  <c r="AC53" i="5"/>
  <c r="AD50" i="5"/>
  <c r="AF50" i="5" s="1"/>
  <c r="AC32" i="5"/>
  <c r="G79" i="5"/>
  <c r="AD26" i="5"/>
  <c r="AF26" i="5" s="1"/>
  <c r="AD41" i="5"/>
  <c r="AF41" i="5" s="1"/>
  <c r="AD62" i="5"/>
  <c r="AF62" i="5" s="1"/>
  <c r="AD70" i="5"/>
  <c r="AF70" i="5" s="1"/>
  <c r="X79" i="5"/>
  <c r="G25" i="5"/>
  <c r="AD30" i="5"/>
  <c r="AF30" i="5" s="1"/>
  <c r="E80" i="5"/>
  <c r="AD55" i="5"/>
  <c r="AF55" i="5" s="1"/>
  <c r="AD57" i="5"/>
  <c r="AF57" i="5" s="1"/>
  <c r="AD61" i="5"/>
  <c r="AF61" i="5" s="1"/>
  <c r="AD72" i="5"/>
  <c r="AF72" i="5" s="1"/>
  <c r="AC65" i="5"/>
  <c r="AD23" i="5"/>
  <c r="AF23" i="5" s="1"/>
  <c r="AA80" i="5"/>
  <c r="AC39" i="5"/>
  <c r="AD35" i="5"/>
  <c r="AF35" i="5" s="1"/>
  <c r="AD43" i="5"/>
  <c r="AF43" i="5" s="1"/>
  <c r="G46" i="5"/>
  <c r="AD47" i="5"/>
  <c r="AF47" i="5" s="1"/>
  <c r="AD51" i="5"/>
  <c r="AF51" i="5" s="1"/>
  <c r="Y55" i="5"/>
  <c r="AD60" i="5"/>
  <c r="AF60" i="5" s="1"/>
  <c r="AD64" i="5"/>
  <c r="AF64" i="5" s="1"/>
  <c r="G74" i="5"/>
  <c r="AD68" i="5"/>
  <c r="AF68" i="5" s="1"/>
  <c r="I75" i="5"/>
  <c r="I79" i="5" s="1"/>
  <c r="AD77" i="5"/>
  <c r="AF77" i="5" s="1"/>
  <c r="AC79" i="5"/>
  <c r="AD17" i="5"/>
  <c r="AF17" i="5" s="1"/>
  <c r="Y37" i="5"/>
  <c r="Y39" i="5" s="1"/>
  <c r="AC46" i="5"/>
  <c r="Y50" i="5"/>
  <c r="AC18" i="5"/>
  <c r="AD13" i="5"/>
  <c r="AF13" i="5" s="1"/>
  <c r="AD28" i="5"/>
  <c r="AF28" i="5" s="1"/>
  <c r="AD29" i="5"/>
  <c r="AF29" i="5" s="1"/>
  <c r="AD33" i="5"/>
  <c r="AF33" i="5" s="1"/>
  <c r="AD48" i="5"/>
  <c r="AF48" i="5" s="1"/>
  <c r="AD52" i="5"/>
  <c r="AF52" i="5" s="1"/>
  <c r="AD56" i="5"/>
  <c r="AF56" i="5" s="1"/>
  <c r="Q80" i="5"/>
  <c r="H80" i="5"/>
  <c r="S80" i="5"/>
  <c r="F80" i="5"/>
  <c r="O80" i="5"/>
  <c r="Y20" i="5"/>
  <c r="AD20" i="5"/>
  <c r="AF20" i="5" s="1"/>
  <c r="AC25" i="5"/>
  <c r="AD19" i="5"/>
  <c r="AD54" i="5"/>
  <c r="X58" i="5"/>
  <c r="Y54" i="5"/>
  <c r="I65" i="5"/>
  <c r="Y71" i="5"/>
  <c r="AD71" i="5"/>
  <c r="AF71" i="5" s="1"/>
  <c r="AD11" i="5"/>
  <c r="AF11" i="5" s="1"/>
  <c r="Y11" i="5"/>
  <c r="AD15" i="5"/>
  <c r="AF15" i="5" s="1"/>
  <c r="Y15" i="5"/>
  <c r="G18" i="5"/>
  <c r="AE80" i="5"/>
  <c r="AD27" i="5"/>
  <c r="AF27" i="5" s="1"/>
  <c r="Y27" i="5"/>
  <c r="AD31" i="5"/>
  <c r="AF31" i="5" s="1"/>
  <c r="Y31" i="5"/>
  <c r="Y42" i="5"/>
  <c r="AD42" i="5"/>
  <c r="AF42" i="5" s="1"/>
  <c r="G53" i="5"/>
  <c r="I47" i="5"/>
  <c r="X65" i="5"/>
  <c r="AD59" i="5"/>
  <c r="Y59" i="5"/>
  <c r="AD63" i="5"/>
  <c r="AF63" i="5" s="1"/>
  <c r="Y63" i="5"/>
  <c r="Y67" i="5"/>
  <c r="AD67" i="5"/>
  <c r="AF67" i="5" s="1"/>
  <c r="AD49" i="5"/>
  <c r="AF49" i="5" s="1"/>
  <c r="X53" i="5"/>
  <c r="Y49" i="5"/>
  <c r="I32" i="5"/>
  <c r="Y10" i="5"/>
  <c r="X18" i="5"/>
  <c r="AD10" i="5"/>
  <c r="Y14" i="5"/>
  <c r="AD14" i="5"/>
  <c r="AF14" i="5" s="1"/>
  <c r="Y24" i="5"/>
  <c r="AD24" i="5"/>
  <c r="AF24" i="5" s="1"/>
  <c r="I39" i="5"/>
  <c r="I55" i="5"/>
  <c r="J55" i="5" s="1"/>
  <c r="G58" i="5"/>
  <c r="AC74" i="5"/>
  <c r="AD66" i="5"/>
  <c r="Z80" i="5"/>
  <c r="G32" i="5"/>
  <c r="X39" i="5"/>
  <c r="I46" i="5"/>
  <c r="AD12" i="5"/>
  <c r="AF12" i="5" s="1"/>
  <c r="AD16" i="5"/>
  <c r="AF16" i="5" s="1"/>
  <c r="K80" i="5"/>
  <c r="I19" i="5"/>
  <c r="Y21" i="5"/>
  <c r="AD22" i="5"/>
  <c r="AF22" i="5" s="1"/>
  <c r="AB80" i="5"/>
  <c r="X46" i="5"/>
  <c r="Y43" i="5"/>
  <c r="AD44" i="5"/>
  <c r="AF44" i="5" s="1"/>
  <c r="AC58" i="5"/>
  <c r="I66" i="5"/>
  <c r="Y68" i="5"/>
  <c r="AD69" i="5"/>
  <c r="AF69" i="5" s="1"/>
  <c r="Y72" i="5"/>
  <c r="AD73" i="5"/>
  <c r="AF73" i="5" s="1"/>
  <c r="U80" i="5"/>
  <c r="I18" i="5"/>
  <c r="M80" i="5"/>
  <c r="X25" i="5"/>
  <c r="X32" i="5"/>
  <c r="AD34" i="5"/>
  <c r="AF34" i="5" s="1"/>
  <c r="AD36" i="5"/>
  <c r="AF36" i="5" s="1"/>
  <c r="AD38" i="5"/>
  <c r="AF38" i="5" s="1"/>
  <c r="X74" i="5"/>
  <c r="AD76" i="5"/>
  <c r="AF76" i="5" s="1"/>
  <c r="AD78" i="5"/>
  <c r="AF78" i="5" s="1"/>
  <c r="G39" i="5"/>
  <c r="AD40" i="5"/>
  <c r="G65" i="5"/>
  <c r="Y19" i="5"/>
  <c r="Y66" i="5"/>
  <c r="Y75" i="5"/>
  <c r="Y79" i="5" s="1"/>
  <c r="O80" i="1"/>
  <c r="M80" i="1"/>
  <c r="Q72" i="1"/>
  <c r="Q66" i="1"/>
  <c r="Q63" i="1"/>
  <c r="Q57" i="1"/>
  <c r="Q55" i="1"/>
  <c r="Q52" i="1"/>
  <c r="I58" i="5" l="1"/>
  <c r="Y53" i="5"/>
  <c r="AH54" i="6"/>
  <c r="AH60" i="6"/>
  <c r="AH69" i="6"/>
  <c r="AD32" i="5"/>
  <c r="Y58" i="5"/>
  <c r="AF81" i="6"/>
  <c r="AF82" i="6" s="1"/>
  <c r="AH68" i="6"/>
  <c r="AH74" i="6" s="1"/>
  <c r="AN79" i="6"/>
  <c r="AQ75" i="6"/>
  <c r="AQ79" i="6" s="1"/>
  <c r="AP79" i="6"/>
  <c r="AI25" i="6"/>
  <c r="AB33" i="6"/>
  <c r="AB39" i="6" s="1"/>
  <c r="AB80" i="6" s="1"/>
  <c r="AQ33" i="6"/>
  <c r="AQ39" i="6" s="1"/>
  <c r="AQ40" i="6"/>
  <c r="AQ46" i="6" s="1"/>
  <c r="AI58" i="6"/>
  <c r="AI53" i="6"/>
  <c r="AI65" i="6"/>
  <c r="AI46" i="6"/>
  <c r="V74" i="6"/>
  <c r="V80" i="6" s="1"/>
  <c r="V81" i="6" s="1"/>
  <c r="V82" i="6" s="1"/>
  <c r="N53" i="6"/>
  <c r="AQ53" i="6"/>
  <c r="AI18" i="6"/>
  <c r="AQ58" i="6"/>
  <c r="AH79" i="6"/>
  <c r="AQ65" i="6"/>
  <c r="AI39" i="6"/>
  <c r="AQ74" i="6"/>
  <c r="AH55" i="6"/>
  <c r="AH58" i="6" s="1"/>
  <c r="AN55" i="6"/>
  <c r="AN58" i="6" s="1"/>
  <c r="AI32" i="6"/>
  <c r="AH10" i="6"/>
  <c r="AH18" i="6" s="1"/>
  <c r="AN10" i="6"/>
  <c r="AH19" i="6"/>
  <c r="AH25" i="6" s="1"/>
  <c r="AN19" i="6"/>
  <c r="AN25" i="6" s="1"/>
  <c r="AH40" i="6"/>
  <c r="AH46" i="6" s="1"/>
  <c r="AN40" i="6"/>
  <c r="AN46" i="6" s="1"/>
  <c r="AI79" i="6"/>
  <c r="I46" i="6"/>
  <c r="AO74" i="6"/>
  <c r="AH59" i="6"/>
  <c r="AH65" i="6" s="1"/>
  <c r="AN59" i="6"/>
  <c r="AN65" i="6" s="1"/>
  <c r="R65" i="6"/>
  <c r="L53" i="6"/>
  <c r="P74" i="6"/>
  <c r="P80" i="6" s="1"/>
  <c r="P81" i="6" s="1"/>
  <c r="P82" i="6" s="1"/>
  <c r="N74" i="6"/>
  <c r="N40" i="6"/>
  <c r="N46" i="6" s="1"/>
  <c r="AN74" i="6"/>
  <c r="AN53" i="6"/>
  <c r="AH33" i="6"/>
  <c r="AH39" i="6" s="1"/>
  <c r="AN33" i="6"/>
  <c r="AN39" i="6" s="1"/>
  <c r="AH53" i="6"/>
  <c r="G80" i="6"/>
  <c r="N33" i="6"/>
  <c r="N39" i="6" s="1"/>
  <c r="L33" i="6"/>
  <c r="L39" i="6" s="1"/>
  <c r="L10" i="6"/>
  <c r="L18" i="6" s="1"/>
  <c r="N10" i="6"/>
  <c r="N18" i="6" s="1"/>
  <c r="L19" i="6"/>
  <c r="L25" i="6" s="1"/>
  <c r="N19" i="6"/>
  <c r="N25" i="6" s="1"/>
  <c r="AO46" i="6"/>
  <c r="AO53" i="6"/>
  <c r="R74" i="6"/>
  <c r="AO58" i="6"/>
  <c r="N59" i="6"/>
  <c r="N65" i="6" s="1"/>
  <c r="L59" i="6"/>
  <c r="L65" i="6" s="1"/>
  <c r="AG80" i="6"/>
  <c r="L74" i="6"/>
  <c r="AO79" i="6"/>
  <c r="AO65" i="6"/>
  <c r="N55" i="6"/>
  <c r="N58" i="6" s="1"/>
  <c r="R55" i="6"/>
  <c r="R58" i="6" s="1"/>
  <c r="L55" i="6"/>
  <c r="L58" i="6" s="1"/>
  <c r="L46" i="6"/>
  <c r="Z81" i="6"/>
  <c r="Z82" i="6" s="1"/>
  <c r="AO32" i="6"/>
  <c r="AQ25" i="6"/>
  <c r="AO25" i="6"/>
  <c r="J26" i="6"/>
  <c r="AQ26" i="6" s="1"/>
  <c r="AQ32" i="6" s="1"/>
  <c r="I32" i="6"/>
  <c r="AM80" i="6"/>
  <c r="AO39" i="6"/>
  <c r="Y65" i="5"/>
  <c r="I74" i="5"/>
  <c r="J66" i="5"/>
  <c r="I25" i="5"/>
  <c r="J19" i="5"/>
  <c r="I53" i="5"/>
  <c r="J47" i="5"/>
  <c r="Y32" i="5"/>
  <c r="AC80" i="5"/>
  <c r="AF39" i="5"/>
  <c r="Y74" i="5"/>
  <c r="AD39" i="5"/>
  <c r="G80" i="5"/>
  <c r="Y25" i="5"/>
  <c r="Y18" i="5"/>
  <c r="AD65" i="5"/>
  <c r="AF59" i="5"/>
  <c r="AF65" i="5" s="1"/>
  <c r="AF79" i="5"/>
  <c r="AF53" i="5"/>
  <c r="AF40" i="5"/>
  <c r="AF46" i="5" s="1"/>
  <c r="AD46" i="5"/>
  <c r="AD18" i="5"/>
  <c r="AF10" i="5"/>
  <c r="AF18" i="5" s="1"/>
  <c r="AF19" i="5"/>
  <c r="AF25" i="5" s="1"/>
  <c r="AD25" i="5"/>
  <c r="X80" i="5"/>
  <c r="AD58" i="5"/>
  <c r="AF54" i="5"/>
  <c r="AF58" i="5" s="1"/>
  <c r="AF32" i="5"/>
  <c r="AF66" i="5"/>
  <c r="AF74" i="5" s="1"/>
  <c r="AD74" i="5"/>
  <c r="Y46" i="5"/>
  <c r="AD79" i="5"/>
  <c r="AD53" i="5"/>
  <c r="S79" i="1"/>
  <c r="T79" i="1"/>
  <c r="U79" i="1"/>
  <c r="X79" i="1"/>
  <c r="S74" i="1"/>
  <c r="T74" i="1"/>
  <c r="U74" i="1"/>
  <c r="X74" i="1"/>
  <c r="S65" i="1"/>
  <c r="T65" i="1"/>
  <c r="U65" i="1"/>
  <c r="X65" i="1"/>
  <c r="S58" i="1"/>
  <c r="T58" i="1"/>
  <c r="U58" i="1"/>
  <c r="X58" i="1"/>
  <c r="S53" i="1"/>
  <c r="T53" i="1"/>
  <c r="U53" i="1"/>
  <c r="X53" i="1"/>
  <c r="S46" i="1"/>
  <c r="T46" i="1"/>
  <c r="U46" i="1"/>
  <c r="X46" i="1"/>
  <c r="S39" i="1"/>
  <c r="T39" i="1"/>
  <c r="U39" i="1"/>
  <c r="X39" i="1"/>
  <c r="S32" i="1"/>
  <c r="T32" i="1"/>
  <c r="U32" i="1"/>
  <c r="X32" i="1"/>
  <c r="V76" i="1"/>
  <c r="V77" i="1"/>
  <c r="V78" i="1"/>
  <c r="V67" i="1"/>
  <c r="V68" i="1"/>
  <c r="V69" i="1"/>
  <c r="V70" i="1"/>
  <c r="V71" i="1"/>
  <c r="V72" i="1"/>
  <c r="V73" i="1"/>
  <c r="V60" i="1"/>
  <c r="V61" i="1"/>
  <c r="V62" i="1"/>
  <c r="V63" i="1"/>
  <c r="V64" i="1"/>
  <c r="V55" i="1"/>
  <c r="V56" i="1"/>
  <c r="V57" i="1"/>
  <c r="V48" i="1"/>
  <c r="V49" i="1"/>
  <c r="V50" i="1"/>
  <c r="V51" i="1"/>
  <c r="V52" i="1"/>
  <c r="V41" i="1"/>
  <c r="V42" i="1"/>
  <c r="V43" i="1"/>
  <c r="V44" i="1"/>
  <c r="V45" i="1"/>
  <c r="V34" i="1"/>
  <c r="V35" i="1"/>
  <c r="V36" i="1"/>
  <c r="V37" i="1"/>
  <c r="V38" i="1"/>
  <c r="V27" i="1"/>
  <c r="V28" i="1"/>
  <c r="V29" i="1"/>
  <c r="V30" i="1"/>
  <c r="V31" i="1"/>
  <c r="V20" i="1"/>
  <c r="V21" i="1"/>
  <c r="V22" i="1"/>
  <c r="V23" i="1"/>
  <c r="V24" i="1"/>
  <c r="V75" i="1"/>
  <c r="V66" i="1"/>
  <c r="V59" i="1"/>
  <c r="V54" i="1"/>
  <c r="V47" i="1"/>
  <c r="V40" i="1"/>
  <c r="V33" i="1"/>
  <c r="V26" i="1"/>
  <c r="V19" i="1"/>
  <c r="V11" i="1"/>
  <c r="V12" i="1"/>
  <c r="V13" i="1"/>
  <c r="V14" i="1"/>
  <c r="V15" i="1"/>
  <c r="V16" i="1"/>
  <c r="V17" i="1"/>
  <c r="V10" i="1"/>
  <c r="T18" i="1"/>
  <c r="T25" i="1"/>
  <c r="X25" i="1"/>
  <c r="X18" i="1"/>
  <c r="S25" i="1"/>
  <c r="S18" i="1"/>
  <c r="I80" i="5" l="1"/>
  <c r="V46" i="1"/>
  <c r="V74" i="1"/>
  <c r="AB81" i="6"/>
  <c r="AB82" i="6" s="1"/>
  <c r="AN18" i="6"/>
  <c r="AI80" i="6"/>
  <c r="I80" i="6"/>
  <c r="I81" i="6" s="1"/>
  <c r="I82" i="6" s="1"/>
  <c r="AH26" i="6"/>
  <c r="AH32" i="6" s="1"/>
  <c r="AH80" i="6" s="1"/>
  <c r="AN26" i="6"/>
  <c r="AN32" i="6" s="1"/>
  <c r="R80" i="6"/>
  <c r="N26" i="6"/>
  <c r="N32" i="6" s="1"/>
  <c r="N80" i="6" s="1"/>
  <c r="N81" i="6" s="1"/>
  <c r="N82" i="6" s="1"/>
  <c r="L26" i="6"/>
  <c r="L32" i="6" s="1"/>
  <c r="L80" i="6" s="1"/>
  <c r="L81" i="6" s="1"/>
  <c r="AO80" i="6"/>
  <c r="Y80" i="5"/>
  <c r="AF80" i="5"/>
  <c r="I81" i="5"/>
  <c r="I82" i="5" s="1"/>
  <c r="AD80" i="5"/>
  <c r="V79" i="1"/>
  <c r="V58" i="1"/>
  <c r="V39" i="1"/>
  <c r="V65" i="1"/>
  <c r="V32" i="1"/>
  <c r="V53" i="1"/>
  <c r="X80" i="1"/>
  <c r="S80" i="1"/>
  <c r="T80" i="1"/>
  <c r="U80" i="1"/>
  <c r="V18" i="1"/>
  <c r="V25" i="1"/>
  <c r="AN80" i="6" l="1"/>
  <c r="AN81" i="6" s="1"/>
  <c r="AN82" i="6" s="1"/>
  <c r="AP18" i="6"/>
  <c r="AP80" i="6" s="1"/>
  <c r="AQ18" i="6"/>
  <c r="AQ80" i="6" s="1"/>
  <c r="AH81" i="6"/>
  <c r="AH82" i="6" s="1"/>
  <c r="L82" i="6"/>
  <c r="R81" i="6"/>
  <c r="AG81" i="6" s="1"/>
  <c r="V80" i="1"/>
  <c r="P79" i="4"/>
  <c r="O76" i="4"/>
  <c r="O77" i="4"/>
  <c r="O78" i="4"/>
  <c r="O75" i="4"/>
  <c r="P74" i="4"/>
  <c r="O67" i="4"/>
  <c r="O68" i="4"/>
  <c r="O69" i="4"/>
  <c r="O70" i="4"/>
  <c r="O71" i="4"/>
  <c r="O72" i="4"/>
  <c r="O73" i="4"/>
  <c r="O66" i="4"/>
  <c r="P65" i="4"/>
  <c r="O60" i="4"/>
  <c r="O61" i="4"/>
  <c r="O62" i="4"/>
  <c r="O63" i="4"/>
  <c r="O64" i="4"/>
  <c r="O59" i="4"/>
  <c r="P58" i="4"/>
  <c r="O55" i="4"/>
  <c r="O56" i="4"/>
  <c r="O57" i="4"/>
  <c r="O54" i="4"/>
  <c r="P53" i="4"/>
  <c r="O48" i="4"/>
  <c r="O49" i="4"/>
  <c r="O50" i="4"/>
  <c r="O51" i="4"/>
  <c r="O52" i="4"/>
  <c r="O47" i="4"/>
  <c r="P46" i="4"/>
  <c r="P39" i="4"/>
  <c r="P32" i="4"/>
  <c r="P25" i="4"/>
  <c r="O41" i="4"/>
  <c r="O42" i="4"/>
  <c r="O43" i="4"/>
  <c r="O44" i="4"/>
  <c r="O45" i="4"/>
  <c r="O40" i="4"/>
  <c r="O38" i="4"/>
  <c r="O34" i="4"/>
  <c r="O35" i="4"/>
  <c r="O36" i="4"/>
  <c r="O37" i="4"/>
  <c r="O33" i="4"/>
  <c r="P18" i="4"/>
  <c r="O27" i="4"/>
  <c r="O28" i="4"/>
  <c r="O29" i="4"/>
  <c r="O30" i="4"/>
  <c r="O31" i="4"/>
  <c r="O26" i="4"/>
  <c r="O20" i="4"/>
  <c r="O21" i="4"/>
  <c r="O22" i="4"/>
  <c r="O23" i="4"/>
  <c r="O24" i="4"/>
  <c r="O19" i="4"/>
  <c r="O11" i="4"/>
  <c r="O12" i="4"/>
  <c r="O13" i="4"/>
  <c r="O14" i="4"/>
  <c r="O15" i="4"/>
  <c r="O16" i="4"/>
  <c r="O17" i="4"/>
  <c r="O10" i="4"/>
  <c r="L79" i="4"/>
  <c r="K79" i="4"/>
  <c r="J79" i="4"/>
  <c r="H79" i="4"/>
  <c r="F79" i="4"/>
  <c r="E79" i="4"/>
  <c r="M78" i="4"/>
  <c r="N78" i="4" s="1"/>
  <c r="G78" i="4"/>
  <c r="I78" i="4" s="1"/>
  <c r="M77" i="4"/>
  <c r="N77" i="4" s="1"/>
  <c r="G77" i="4"/>
  <c r="I77" i="4" s="1"/>
  <c r="M76" i="4"/>
  <c r="N76" i="4" s="1"/>
  <c r="G76" i="4"/>
  <c r="I76" i="4" s="1"/>
  <c r="M75" i="4"/>
  <c r="G75" i="4"/>
  <c r="I75" i="4" s="1"/>
  <c r="L74" i="4"/>
  <c r="K74" i="4"/>
  <c r="J74" i="4"/>
  <c r="H74" i="4"/>
  <c r="F74" i="4"/>
  <c r="E74" i="4"/>
  <c r="M73" i="4"/>
  <c r="N73" i="4" s="1"/>
  <c r="G73" i="4"/>
  <c r="I73" i="4" s="1"/>
  <c r="M72" i="4"/>
  <c r="N72" i="4" s="1"/>
  <c r="G72" i="4"/>
  <c r="I72" i="4" s="1"/>
  <c r="M71" i="4"/>
  <c r="N71" i="4" s="1"/>
  <c r="G71" i="4"/>
  <c r="I71" i="4" s="1"/>
  <c r="M70" i="4"/>
  <c r="N70" i="4" s="1"/>
  <c r="G70" i="4"/>
  <c r="I70" i="4" s="1"/>
  <c r="M69" i="4"/>
  <c r="N69" i="4" s="1"/>
  <c r="G69" i="4"/>
  <c r="I69" i="4" s="1"/>
  <c r="M68" i="4"/>
  <c r="N68" i="4" s="1"/>
  <c r="G68" i="4"/>
  <c r="I68" i="4" s="1"/>
  <c r="M67" i="4"/>
  <c r="N67" i="4" s="1"/>
  <c r="G67" i="4"/>
  <c r="I67" i="4" s="1"/>
  <c r="M66" i="4"/>
  <c r="N66" i="4" s="1"/>
  <c r="G66" i="4"/>
  <c r="L65" i="4"/>
  <c r="K65" i="4"/>
  <c r="J65" i="4"/>
  <c r="H65" i="4"/>
  <c r="F65" i="4"/>
  <c r="E65" i="4"/>
  <c r="M64" i="4"/>
  <c r="N64" i="4" s="1"/>
  <c r="G64" i="4"/>
  <c r="I64" i="4" s="1"/>
  <c r="M63" i="4"/>
  <c r="N63" i="4" s="1"/>
  <c r="G63" i="4"/>
  <c r="I63" i="4" s="1"/>
  <c r="M62" i="4"/>
  <c r="N62" i="4" s="1"/>
  <c r="G62" i="4"/>
  <c r="I62" i="4" s="1"/>
  <c r="M61" i="4"/>
  <c r="N61" i="4" s="1"/>
  <c r="G61" i="4"/>
  <c r="I61" i="4" s="1"/>
  <c r="M60" i="4"/>
  <c r="N60" i="4" s="1"/>
  <c r="G60" i="4"/>
  <c r="I60" i="4" s="1"/>
  <c r="M59" i="4"/>
  <c r="G59" i="4"/>
  <c r="I59" i="4" s="1"/>
  <c r="L58" i="4"/>
  <c r="K58" i="4"/>
  <c r="J58" i="4"/>
  <c r="H58" i="4"/>
  <c r="F58" i="4"/>
  <c r="E58" i="4"/>
  <c r="M57" i="4"/>
  <c r="N57" i="4" s="1"/>
  <c r="G57" i="4"/>
  <c r="I57" i="4" s="1"/>
  <c r="M56" i="4"/>
  <c r="N56" i="4" s="1"/>
  <c r="G56" i="4"/>
  <c r="I56" i="4" s="1"/>
  <c r="M55" i="4"/>
  <c r="N55" i="4" s="1"/>
  <c r="G55" i="4"/>
  <c r="I55" i="4" s="1"/>
  <c r="M54" i="4"/>
  <c r="N54" i="4" s="1"/>
  <c r="G54" i="4"/>
  <c r="L53" i="4"/>
  <c r="K53" i="4"/>
  <c r="J53" i="4"/>
  <c r="H53" i="4"/>
  <c r="F53" i="4"/>
  <c r="E53" i="4"/>
  <c r="M52" i="4"/>
  <c r="N52" i="4" s="1"/>
  <c r="G52" i="4"/>
  <c r="I52" i="4" s="1"/>
  <c r="M51" i="4"/>
  <c r="N51" i="4" s="1"/>
  <c r="G51" i="4"/>
  <c r="I51" i="4" s="1"/>
  <c r="M50" i="4"/>
  <c r="N50" i="4" s="1"/>
  <c r="G50" i="4"/>
  <c r="I50" i="4" s="1"/>
  <c r="M49" i="4"/>
  <c r="N49" i="4" s="1"/>
  <c r="G49" i="4"/>
  <c r="I49" i="4" s="1"/>
  <c r="M48" i="4"/>
  <c r="N48" i="4" s="1"/>
  <c r="G48" i="4"/>
  <c r="I48" i="4" s="1"/>
  <c r="M47" i="4"/>
  <c r="G47" i="4"/>
  <c r="I47" i="4" s="1"/>
  <c r="L46" i="4"/>
  <c r="K46" i="4"/>
  <c r="J46" i="4"/>
  <c r="H46" i="4"/>
  <c r="F46" i="4"/>
  <c r="E46" i="4"/>
  <c r="M45" i="4"/>
  <c r="N45" i="4" s="1"/>
  <c r="G45" i="4"/>
  <c r="I45" i="4" s="1"/>
  <c r="M44" i="4"/>
  <c r="N44" i="4" s="1"/>
  <c r="G44" i="4"/>
  <c r="I44" i="4" s="1"/>
  <c r="M43" i="4"/>
  <c r="N43" i="4" s="1"/>
  <c r="G43" i="4"/>
  <c r="I43" i="4" s="1"/>
  <c r="M42" i="4"/>
  <c r="N42" i="4" s="1"/>
  <c r="G42" i="4"/>
  <c r="I42" i="4" s="1"/>
  <c r="M41" i="4"/>
  <c r="N41" i="4" s="1"/>
  <c r="G41" i="4"/>
  <c r="I41" i="4" s="1"/>
  <c r="M40" i="4"/>
  <c r="N40" i="4" s="1"/>
  <c r="G40" i="4"/>
  <c r="L39" i="4"/>
  <c r="K39" i="4"/>
  <c r="J39" i="4"/>
  <c r="H39" i="4"/>
  <c r="F39" i="4"/>
  <c r="E39" i="4"/>
  <c r="M38" i="4"/>
  <c r="N38" i="4" s="1"/>
  <c r="G38" i="4"/>
  <c r="I38" i="4" s="1"/>
  <c r="M37" i="4"/>
  <c r="N37" i="4" s="1"/>
  <c r="G37" i="4"/>
  <c r="I37" i="4" s="1"/>
  <c r="M36" i="4"/>
  <c r="N36" i="4" s="1"/>
  <c r="G36" i="4"/>
  <c r="I36" i="4" s="1"/>
  <c r="M35" i="4"/>
  <c r="N35" i="4" s="1"/>
  <c r="G35" i="4"/>
  <c r="I35" i="4" s="1"/>
  <c r="M34" i="4"/>
  <c r="N34" i="4" s="1"/>
  <c r="G34" i="4"/>
  <c r="I34" i="4" s="1"/>
  <c r="M33" i="4"/>
  <c r="G33" i="4"/>
  <c r="I33" i="4" s="1"/>
  <c r="L32" i="4"/>
  <c r="K32" i="4"/>
  <c r="J32" i="4"/>
  <c r="H32" i="4"/>
  <c r="F32" i="4"/>
  <c r="E32" i="4"/>
  <c r="M31" i="4"/>
  <c r="N31" i="4" s="1"/>
  <c r="G31" i="4"/>
  <c r="I31" i="4" s="1"/>
  <c r="M30" i="4"/>
  <c r="N30" i="4" s="1"/>
  <c r="G30" i="4"/>
  <c r="I30" i="4" s="1"/>
  <c r="M29" i="4"/>
  <c r="N29" i="4" s="1"/>
  <c r="G29" i="4"/>
  <c r="I29" i="4" s="1"/>
  <c r="M28" i="4"/>
  <c r="N28" i="4" s="1"/>
  <c r="G28" i="4"/>
  <c r="I28" i="4" s="1"/>
  <c r="M27" i="4"/>
  <c r="N27" i="4" s="1"/>
  <c r="G27" i="4"/>
  <c r="I27" i="4" s="1"/>
  <c r="M26" i="4"/>
  <c r="N26" i="4" s="1"/>
  <c r="G26" i="4"/>
  <c r="L25" i="4"/>
  <c r="K25" i="4"/>
  <c r="J25" i="4"/>
  <c r="H25" i="4"/>
  <c r="F25" i="4"/>
  <c r="E25" i="4"/>
  <c r="M24" i="4"/>
  <c r="N24" i="4" s="1"/>
  <c r="G24" i="4"/>
  <c r="I24" i="4" s="1"/>
  <c r="M23" i="4"/>
  <c r="N23" i="4" s="1"/>
  <c r="G23" i="4"/>
  <c r="I23" i="4" s="1"/>
  <c r="M22" i="4"/>
  <c r="N22" i="4" s="1"/>
  <c r="G22" i="4"/>
  <c r="I22" i="4" s="1"/>
  <c r="M21" i="4"/>
  <c r="N21" i="4" s="1"/>
  <c r="G21" i="4"/>
  <c r="I21" i="4" s="1"/>
  <c r="M20" i="4"/>
  <c r="N20" i="4" s="1"/>
  <c r="G20" i="4"/>
  <c r="I20" i="4" s="1"/>
  <c r="M19" i="4"/>
  <c r="G19" i="4"/>
  <c r="I19" i="4" s="1"/>
  <c r="L18" i="4"/>
  <c r="K18" i="4"/>
  <c r="J18" i="4"/>
  <c r="H18" i="4"/>
  <c r="H80" i="4" s="1"/>
  <c r="F18" i="4"/>
  <c r="E18" i="4"/>
  <c r="M17" i="4"/>
  <c r="N17" i="4" s="1"/>
  <c r="G17" i="4"/>
  <c r="I17" i="4" s="1"/>
  <c r="M16" i="4"/>
  <c r="N16" i="4" s="1"/>
  <c r="G16" i="4"/>
  <c r="I16" i="4" s="1"/>
  <c r="M15" i="4"/>
  <c r="N15" i="4" s="1"/>
  <c r="G15" i="4"/>
  <c r="I15" i="4" s="1"/>
  <c r="M14" i="4"/>
  <c r="N14" i="4" s="1"/>
  <c r="G14" i="4"/>
  <c r="I14" i="4" s="1"/>
  <c r="M13" i="4"/>
  <c r="N13" i="4" s="1"/>
  <c r="G13" i="4"/>
  <c r="I13" i="4" s="1"/>
  <c r="G12" i="4"/>
  <c r="I12" i="4" s="1"/>
  <c r="M11" i="4"/>
  <c r="N11" i="4" s="1"/>
  <c r="G11" i="4"/>
  <c r="I11" i="4" s="1"/>
  <c r="M10" i="4"/>
  <c r="N10" i="4" s="1"/>
  <c r="G10" i="4"/>
  <c r="G32" i="4" l="1"/>
  <c r="G58" i="4"/>
  <c r="F80" i="4"/>
  <c r="P80" i="4"/>
  <c r="L80" i="4"/>
  <c r="M65" i="4"/>
  <c r="M39" i="4"/>
  <c r="G25" i="4"/>
  <c r="M18" i="4"/>
  <c r="J80" i="4"/>
  <c r="G39" i="4"/>
  <c r="G18" i="4"/>
  <c r="E80" i="4"/>
  <c r="K80" i="4"/>
  <c r="M25" i="4"/>
  <c r="M32" i="4"/>
  <c r="G46" i="4"/>
  <c r="M53" i="4"/>
  <c r="M58" i="4"/>
  <c r="G74" i="4"/>
  <c r="M79" i="4"/>
  <c r="G53" i="4"/>
  <c r="G79" i="4"/>
  <c r="M46" i="4"/>
  <c r="M74" i="4"/>
  <c r="I25" i="4"/>
  <c r="N32" i="4"/>
  <c r="I53" i="4"/>
  <c r="N58" i="4"/>
  <c r="G65" i="4"/>
  <c r="I79" i="4"/>
  <c r="AQ81" i="6"/>
  <c r="AQ82" i="6" s="1"/>
  <c r="AK85" i="6" s="1"/>
  <c r="R82" i="6"/>
  <c r="AG82" i="6" s="1"/>
  <c r="N18" i="4"/>
  <c r="I39" i="4"/>
  <c r="N46" i="4"/>
  <c r="I65" i="4"/>
  <c r="N74" i="4"/>
  <c r="I10" i="4"/>
  <c r="I18" i="4" s="1"/>
  <c r="N19" i="4"/>
  <c r="N25" i="4" s="1"/>
  <c r="I26" i="4"/>
  <c r="I32" i="4" s="1"/>
  <c r="N33" i="4"/>
  <c r="N39" i="4" s="1"/>
  <c r="I40" i="4"/>
  <c r="I46" i="4" s="1"/>
  <c r="N47" i="4"/>
  <c r="N53" i="4" s="1"/>
  <c r="I54" i="4"/>
  <c r="I58" i="4" s="1"/>
  <c r="N59" i="4"/>
  <c r="N65" i="4" s="1"/>
  <c r="I66" i="4"/>
  <c r="I74" i="4" s="1"/>
  <c r="N75" i="4"/>
  <c r="N79" i="4" s="1"/>
  <c r="K79" i="1"/>
  <c r="K74" i="1"/>
  <c r="K65" i="1"/>
  <c r="K58" i="1"/>
  <c r="K53" i="1"/>
  <c r="K46" i="1"/>
  <c r="K39" i="1"/>
  <c r="K32" i="1"/>
  <c r="K25" i="1"/>
  <c r="K18" i="1"/>
  <c r="Q76" i="1"/>
  <c r="Q77" i="1"/>
  <c r="Q78" i="1"/>
  <c r="Q75" i="1"/>
  <c r="Q67" i="1"/>
  <c r="Q70" i="1"/>
  <c r="Q71" i="1"/>
  <c r="Q61" i="1"/>
  <c r="Q62" i="1"/>
  <c r="Q64" i="1"/>
  <c r="Q59" i="1"/>
  <c r="Q56" i="1"/>
  <c r="W57" i="1"/>
  <c r="Y57" i="1" s="1"/>
  <c r="W54" i="1"/>
  <c r="Y54" i="1" s="1"/>
  <c r="Q48" i="1"/>
  <c r="Q49" i="1"/>
  <c r="W49" i="1" s="1"/>
  <c r="Y49" i="1" s="1"/>
  <c r="Q50" i="1"/>
  <c r="Q51" i="1"/>
  <c r="Q47" i="1"/>
  <c r="W47" i="1" s="1"/>
  <c r="Y47" i="1" s="1"/>
  <c r="Q41" i="1"/>
  <c r="Q42" i="1"/>
  <c r="Q43" i="1"/>
  <c r="Q44" i="1"/>
  <c r="Q45" i="1"/>
  <c r="Q40" i="1"/>
  <c r="W40" i="1" s="1"/>
  <c r="Q34" i="1"/>
  <c r="Q35" i="1"/>
  <c r="Q36" i="1"/>
  <c r="Q37" i="1"/>
  <c r="Q38" i="1"/>
  <c r="Q33" i="1"/>
  <c r="Q27" i="1"/>
  <c r="Q28" i="1"/>
  <c r="Q29" i="1"/>
  <c r="Q30" i="1"/>
  <c r="W30" i="1" s="1"/>
  <c r="Y30" i="1" s="1"/>
  <c r="Q31" i="1"/>
  <c r="Q26" i="1"/>
  <c r="Q24" i="1"/>
  <c r="W24" i="1" s="1"/>
  <c r="Y24" i="1" s="1"/>
  <c r="Q23" i="1"/>
  <c r="Q22" i="1"/>
  <c r="Q21" i="1"/>
  <c r="Q20" i="1"/>
  <c r="Q19" i="1"/>
  <c r="W19" i="1" s="1"/>
  <c r="Y19" i="1" s="1"/>
  <c r="Q11" i="1"/>
  <c r="Q12" i="1"/>
  <c r="Q13" i="1"/>
  <c r="Q14" i="1"/>
  <c r="W15" i="1"/>
  <c r="Y15" i="1" s="1"/>
  <c r="Q16" i="1"/>
  <c r="Q17" i="1"/>
  <c r="Q10" i="1"/>
  <c r="F79" i="1"/>
  <c r="H79" i="1"/>
  <c r="J79" i="1"/>
  <c r="L79" i="1"/>
  <c r="F74" i="1"/>
  <c r="H74" i="1"/>
  <c r="J74" i="1"/>
  <c r="L74" i="1"/>
  <c r="F65" i="1"/>
  <c r="H65" i="1"/>
  <c r="J65" i="1"/>
  <c r="L65" i="1"/>
  <c r="F58" i="1"/>
  <c r="H58" i="1"/>
  <c r="J58" i="1"/>
  <c r="L58" i="1"/>
  <c r="F53" i="1"/>
  <c r="H53" i="1"/>
  <c r="J53" i="1"/>
  <c r="L53" i="1"/>
  <c r="F46" i="1"/>
  <c r="H46" i="1"/>
  <c r="J46" i="1"/>
  <c r="L46" i="1"/>
  <c r="F39" i="1"/>
  <c r="H39" i="1"/>
  <c r="J39" i="1"/>
  <c r="L39" i="1"/>
  <c r="F32" i="1"/>
  <c r="H32" i="1"/>
  <c r="J32" i="1"/>
  <c r="L32" i="1"/>
  <c r="F25" i="1"/>
  <c r="H25" i="1"/>
  <c r="J25" i="1"/>
  <c r="L25" i="1"/>
  <c r="F18" i="1"/>
  <c r="H18" i="1"/>
  <c r="J18" i="1"/>
  <c r="L18" i="1"/>
  <c r="E79" i="1"/>
  <c r="E65" i="1"/>
  <c r="G76" i="1"/>
  <c r="I76" i="1" s="1"/>
  <c r="G77" i="1"/>
  <c r="I77" i="1" s="1"/>
  <c r="G78" i="1"/>
  <c r="I78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60" i="1"/>
  <c r="I60" i="1" s="1"/>
  <c r="G61" i="1"/>
  <c r="I61" i="1" s="1"/>
  <c r="G62" i="1"/>
  <c r="I62" i="1" s="1"/>
  <c r="G63" i="1"/>
  <c r="I63" i="1" s="1"/>
  <c r="G64" i="1"/>
  <c r="I64" i="1" s="1"/>
  <c r="G55" i="1"/>
  <c r="I55" i="1" s="1"/>
  <c r="G56" i="1"/>
  <c r="I56" i="1" s="1"/>
  <c r="G57" i="1"/>
  <c r="I57" i="1" s="1"/>
  <c r="G48" i="1"/>
  <c r="I48" i="1" s="1"/>
  <c r="G49" i="1"/>
  <c r="I49" i="1" s="1"/>
  <c r="G50" i="1"/>
  <c r="I50" i="1" s="1"/>
  <c r="G51" i="1"/>
  <c r="I51" i="1" s="1"/>
  <c r="G52" i="1"/>
  <c r="I52" i="1" s="1"/>
  <c r="G41" i="1"/>
  <c r="I41" i="1" s="1"/>
  <c r="G42" i="1"/>
  <c r="I42" i="1" s="1"/>
  <c r="G43" i="1"/>
  <c r="I43" i="1" s="1"/>
  <c r="G44" i="1"/>
  <c r="I44" i="1" s="1"/>
  <c r="G45" i="1"/>
  <c r="I45" i="1" s="1"/>
  <c r="G34" i="1"/>
  <c r="I34" i="1" s="1"/>
  <c r="G35" i="1"/>
  <c r="I35" i="1" s="1"/>
  <c r="G36" i="1"/>
  <c r="I36" i="1" s="1"/>
  <c r="G37" i="1"/>
  <c r="G38" i="1"/>
  <c r="I38" i="1" s="1"/>
  <c r="G27" i="1"/>
  <c r="I27" i="1" s="1"/>
  <c r="G28" i="1"/>
  <c r="I28" i="1" s="1"/>
  <c r="G29" i="1"/>
  <c r="I29" i="1" s="1"/>
  <c r="G30" i="1"/>
  <c r="I30" i="1" s="1"/>
  <c r="G31" i="1"/>
  <c r="I31" i="1" s="1"/>
  <c r="G20" i="1"/>
  <c r="I20" i="1" s="1"/>
  <c r="G21" i="1"/>
  <c r="I21" i="1" s="1"/>
  <c r="G22" i="1"/>
  <c r="I22" i="1" s="1"/>
  <c r="G23" i="1"/>
  <c r="I23" i="1" s="1"/>
  <c r="G24" i="1"/>
  <c r="I24" i="1" s="1"/>
  <c r="G75" i="1"/>
  <c r="I75" i="1" s="1"/>
  <c r="G66" i="1"/>
  <c r="G59" i="1"/>
  <c r="I59" i="1" s="1"/>
  <c r="G54" i="1"/>
  <c r="G47" i="1"/>
  <c r="I47" i="1" s="1"/>
  <c r="G40" i="1"/>
  <c r="G33" i="1"/>
  <c r="I33" i="1" s="1"/>
  <c r="G26" i="1"/>
  <c r="G19" i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0" i="1"/>
  <c r="I10" i="1" s="1"/>
  <c r="E74" i="1"/>
  <c r="E58" i="1"/>
  <c r="E53" i="1"/>
  <c r="E46" i="1"/>
  <c r="E39" i="1"/>
  <c r="E32" i="1"/>
  <c r="E25" i="1"/>
  <c r="E18" i="1"/>
  <c r="H80" i="1" l="1"/>
  <c r="N80" i="4"/>
  <c r="M80" i="4"/>
  <c r="G80" i="4"/>
  <c r="AH84" i="6"/>
  <c r="Y40" i="1"/>
  <c r="R30" i="1"/>
  <c r="G25" i="1"/>
  <c r="G39" i="1"/>
  <c r="R15" i="1"/>
  <c r="R16" i="1"/>
  <c r="W16" i="1"/>
  <c r="Y16" i="1" s="1"/>
  <c r="R21" i="1"/>
  <c r="W21" i="1"/>
  <c r="Y21" i="1" s="1"/>
  <c r="R36" i="1"/>
  <c r="W36" i="1"/>
  <c r="Y36" i="1" s="1"/>
  <c r="R41" i="1"/>
  <c r="W41" i="1"/>
  <c r="Y41" i="1" s="1"/>
  <c r="R50" i="1"/>
  <c r="W50" i="1"/>
  <c r="Y50" i="1" s="1"/>
  <c r="R55" i="1"/>
  <c r="W55" i="1"/>
  <c r="R73" i="1"/>
  <c r="W73" i="1"/>
  <c r="Y73" i="1" s="1"/>
  <c r="R78" i="1"/>
  <c r="W78" i="1"/>
  <c r="Y78" i="1" s="1"/>
  <c r="R11" i="1"/>
  <c r="W11" i="1"/>
  <c r="Y11" i="1" s="1"/>
  <c r="R22" i="1"/>
  <c r="W22" i="1"/>
  <c r="Y22" i="1" s="1"/>
  <c r="R24" i="1"/>
  <c r="R33" i="1"/>
  <c r="W33" i="1"/>
  <c r="R35" i="1"/>
  <c r="W35" i="1"/>
  <c r="Y35" i="1" s="1"/>
  <c r="R44" i="1"/>
  <c r="W44" i="1"/>
  <c r="Y44" i="1" s="1"/>
  <c r="R49" i="1"/>
  <c r="R57" i="1"/>
  <c r="R59" i="1"/>
  <c r="W59" i="1"/>
  <c r="Y59" i="1" s="1"/>
  <c r="R61" i="1"/>
  <c r="W61" i="1"/>
  <c r="Y61" i="1" s="1"/>
  <c r="R72" i="1"/>
  <c r="W72" i="1"/>
  <c r="Y72" i="1" s="1"/>
  <c r="R68" i="1"/>
  <c r="W68" i="1"/>
  <c r="Y68" i="1" s="1"/>
  <c r="R77" i="1"/>
  <c r="W77" i="1"/>
  <c r="Y77" i="1" s="1"/>
  <c r="R12" i="1"/>
  <c r="W12" i="1"/>
  <c r="Y12" i="1" s="1"/>
  <c r="R27" i="1"/>
  <c r="W27" i="1"/>
  <c r="Y27" i="1" s="1"/>
  <c r="R45" i="1"/>
  <c r="W45" i="1"/>
  <c r="Y45" i="1" s="1"/>
  <c r="R62" i="1"/>
  <c r="W62" i="1"/>
  <c r="Y62" i="1" s="1"/>
  <c r="R69" i="1"/>
  <c r="W69" i="1"/>
  <c r="Y69" i="1" s="1"/>
  <c r="R10" i="1"/>
  <c r="W10" i="1"/>
  <c r="R14" i="1"/>
  <c r="W14" i="1"/>
  <c r="Y14" i="1" s="1"/>
  <c r="R23" i="1"/>
  <c r="W23" i="1"/>
  <c r="Y23" i="1" s="1"/>
  <c r="R26" i="1"/>
  <c r="W26" i="1"/>
  <c r="R29" i="1"/>
  <c r="W29" i="1"/>
  <c r="Y29" i="1" s="1"/>
  <c r="R38" i="1"/>
  <c r="W38" i="1"/>
  <c r="Y38" i="1" s="1"/>
  <c r="R34" i="1"/>
  <c r="W34" i="1"/>
  <c r="Y34" i="1" s="1"/>
  <c r="R43" i="1"/>
  <c r="W43" i="1"/>
  <c r="Y43" i="1" s="1"/>
  <c r="R52" i="1"/>
  <c r="W52" i="1"/>
  <c r="R64" i="1"/>
  <c r="W64" i="1"/>
  <c r="Y64" i="1" s="1"/>
  <c r="R60" i="1"/>
  <c r="W60" i="1"/>
  <c r="Y60" i="1" s="1"/>
  <c r="R71" i="1"/>
  <c r="W71" i="1"/>
  <c r="Y71" i="1" s="1"/>
  <c r="R67" i="1"/>
  <c r="W67" i="1"/>
  <c r="Y67" i="1" s="1"/>
  <c r="R76" i="1"/>
  <c r="W76" i="1"/>
  <c r="Y76" i="1" s="1"/>
  <c r="R17" i="1"/>
  <c r="W17" i="1"/>
  <c r="Y17" i="1" s="1"/>
  <c r="R13" i="1"/>
  <c r="W13" i="1"/>
  <c r="Y13" i="1" s="1"/>
  <c r="R20" i="1"/>
  <c r="W20" i="1"/>
  <c r="Y20" i="1" s="1"/>
  <c r="R31" i="1"/>
  <c r="W31" i="1"/>
  <c r="Y31" i="1" s="1"/>
  <c r="R28" i="1"/>
  <c r="W28" i="1"/>
  <c r="Y28" i="1" s="1"/>
  <c r="R37" i="1"/>
  <c r="W37" i="1"/>
  <c r="Y37" i="1" s="1"/>
  <c r="R42" i="1"/>
  <c r="W42" i="1"/>
  <c r="Y42" i="1" s="1"/>
  <c r="R51" i="1"/>
  <c r="W51" i="1"/>
  <c r="Y51" i="1" s="1"/>
  <c r="R48" i="1"/>
  <c r="W48" i="1"/>
  <c r="Y48" i="1" s="1"/>
  <c r="R56" i="1"/>
  <c r="W56" i="1"/>
  <c r="Y56" i="1" s="1"/>
  <c r="R63" i="1"/>
  <c r="W63" i="1"/>
  <c r="R66" i="1"/>
  <c r="W66" i="1"/>
  <c r="R70" i="1"/>
  <c r="W70" i="1"/>
  <c r="Y70" i="1" s="1"/>
  <c r="R75" i="1"/>
  <c r="W75" i="1"/>
  <c r="I80" i="4"/>
  <c r="G46" i="1"/>
  <c r="G74" i="1"/>
  <c r="I40" i="1"/>
  <c r="I46" i="1" s="1"/>
  <c r="G32" i="1"/>
  <c r="G58" i="1"/>
  <c r="I66" i="1"/>
  <c r="I74" i="1" s="1"/>
  <c r="I18" i="1"/>
  <c r="I53" i="1"/>
  <c r="I79" i="1"/>
  <c r="I65" i="1"/>
  <c r="I19" i="1"/>
  <c r="I25" i="1" s="1"/>
  <c r="I37" i="1"/>
  <c r="I39" i="1" s="1"/>
  <c r="E80" i="1"/>
  <c r="G53" i="1"/>
  <c r="G65" i="1"/>
  <c r="G79" i="1"/>
  <c r="I26" i="1"/>
  <c r="I32" i="1" s="1"/>
  <c r="I54" i="1"/>
  <c r="I58" i="1" s="1"/>
  <c r="G18" i="1"/>
  <c r="J80" i="1"/>
  <c r="F80" i="1"/>
  <c r="L80" i="1"/>
  <c r="Q79" i="1"/>
  <c r="K80" i="1"/>
  <c r="Q25" i="1"/>
  <c r="R19" i="1"/>
  <c r="Q74" i="1"/>
  <c r="Q65" i="1"/>
  <c r="Q58" i="1"/>
  <c r="R54" i="1"/>
  <c r="Q53" i="1"/>
  <c r="R47" i="1"/>
  <c r="Q46" i="1"/>
  <c r="R40" i="1"/>
  <c r="Q39" i="1"/>
  <c r="Q32" i="1"/>
  <c r="Q18" i="1"/>
  <c r="Y25" i="1" l="1"/>
  <c r="W46" i="1"/>
  <c r="Y75" i="1"/>
  <c r="Y79" i="1" s="1"/>
  <c r="W79" i="1"/>
  <c r="Y46" i="1"/>
  <c r="Y26" i="1"/>
  <c r="Y32" i="1" s="1"/>
  <c r="W32" i="1"/>
  <c r="R46" i="1"/>
  <c r="R32" i="1"/>
  <c r="Y33" i="1"/>
  <c r="Y39" i="1" s="1"/>
  <c r="W39" i="1"/>
  <c r="R53" i="1"/>
  <c r="R39" i="1"/>
  <c r="W74" i="1"/>
  <c r="Y66" i="1"/>
  <c r="Y74" i="1" s="1"/>
  <c r="W65" i="1"/>
  <c r="Y63" i="1"/>
  <c r="Y65" i="1" s="1"/>
  <c r="W58" i="1"/>
  <c r="Y55" i="1"/>
  <c r="Y58" i="1" s="1"/>
  <c r="W53" i="1"/>
  <c r="Y52" i="1"/>
  <c r="Y53" i="1" s="1"/>
  <c r="W25" i="1"/>
  <c r="R58" i="1"/>
  <c r="R74" i="1"/>
  <c r="R79" i="1"/>
  <c r="R65" i="1"/>
  <c r="Y10" i="1"/>
  <c r="Y18" i="1" s="1"/>
  <c r="W18" i="1"/>
  <c r="R25" i="1"/>
  <c r="R18" i="1"/>
  <c r="I81" i="4"/>
  <c r="I82" i="4" s="1"/>
  <c r="G80" i="1"/>
  <c r="I80" i="1"/>
  <c r="I81" i="1" s="1"/>
  <c r="I82" i="1" s="1"/>
  <c r="Q80" i="1"/>
  <c r="R80" i="1" l="1"/>
  <c r="Y80" i="1"/>
  <c r="W80" i="1"/>
</calcChain>
</file>

<file path=xl/sharedStrings.xml><?xml version="1.0" encoding="utf-8"?>
<sst xmlns="http://schemas.openxmlformats.org/spreadsheetml/2006/main" count="2361" uniqueCount="286">
  <si>
    <t>Quotation</t>
  </si>
  <si>
    <t>VAT ID No: 310153544400003</t>
  </si>
  <si>
    <t>From :</t>
  </si>
  <si>
    <t>FUTURE EDUCATION</t>
  </si>
  <si>
    <t>SUNRISE INT'L SCHOOL-RIY</t>
  </si>
  <si>
    <t>Quotation Date :</t>
  </si>
  <si>
    <t>Your Ref. :</t>
  </si>
  <si>
    <t>Ref. No.:SUNRIS43</t>
  </si>
  <si>
    <t>#</t>
  </si>
  <si>
    <t>ISBN</t>
  </si>
  <si>
    <t>TITLE</t>
  </si>
  <si>
    <t>QTY</t>
  </si>
  <si>
    <t>U.PRICE</t>
  </si>
  <si>
    <t>TOTAL</t>
  </si>
  <si>
    <t>NET TOTAL</t>
  </si>
  <si>
    <t>SF RDG STREET 2016 CC SB GR 1.1 GLOBAL</t>
  </si>
  <si>
    <t>SF RDG STREET 2016 CC SB GR 1.2 GLOBAL</t>
  </si>
  <si>
    <t>SF RDG STREET 2016 CC SB GR 1.3 GLOBAL</t>
  </si>
  <si>
    <t>SF RDG STREET 2016 CC SB GR 1.5 GLOBAL</t>
  </si>
  <si>
    <t>SF RDG STREET 2016 CC GR 1 RDRS &amp; WRITRS NOTEBK</t>
  </si>
  <si>
    <t>enVisionmath2.0 2016 : CC SE GR 1.1</t>
  </si>
  <si>
    <t>enVisionmath2.0 2016 : CC SE GR 1.2</t>
  </si>
  <si>
    <t>Interactive Science 2016: SE GR 1</t>
  </si>
  <si>
    <t>SF RDG STREET 2016 CC SB GR 2.1 GLOBAL</t>
  </si>
  <si>
    <t>SF RDG STREET 2016 CC SB GR 2.2 GLOBAL</t>
  </si>
  <si>
    <t>SF RDG STREET 2016 CC GR 2 RDRS &amp; WRITRS  NOTEBK</t>
  </si>
  <si>
    <t>enVisionmath2.0 2016 : CC SE GR 2.1</t>
  </si>
  <si>
    <t>enVisionmath2.0 2016 : CC SE GR 2.2</t>
  </si>
  <si>
    <t>Interactive Science 2016: SE GR 2</t>
  </si>
  <si>
    <t>SF RDG STREET 2016 CC SB GR 3.1 GLOBAL</t>
  </si>
  <si>
    <t>SF RDG STREET 2016 CC SB GR 3.2 GLOBAL</t>
  </si>
  <si>
    <t>enVisionmath2.0 2016 : CC SE GR 3.1</t>
  </si>
  <si>
    <t>enVisionmath2.0 2016 : CC SE GR 3.2</t>
  </si>
  <si>
    <t>Interactive Science 2016: SE GR 3</t>
  </si>
  <si>
    <t>SF RDG STREET 2016 CC SB GR 4.1 GLOBAL</t>
  </si>
  <si>
    <t>SF RDG STREET 2016 CC SB GR 4.2 GLOBAL</t>
  </si>
  <si>
    <t>SF RDG STREET 2016 CC GR 4 RDRS &amp; WRITRS NOTEBK</t>
  </si>
  <si>
    <t>SF RDG STREET 2016 CC GR 3 RDRS &amp; WRITRS NOTEBK</t>
  </si>
  <si>
    <t>enVisionmath2.0 2016 : CC SE GR 4.1</t>
  </si>
  <si>
    <t>enVisionmath2.0 2016 : CC SE GR 4.2</t>
  </si>
  <si>
    <t>Interactive Science 2016: SE GR 4</t>
  </si>
  <si>
    <t>SF RDG STREET 2016 CC SB GR 5.1 GLOBAL</t>
  </si>
  <si>
    <t>SF RDG STREET 2016 CC SB GR 5.2 GLOBAL</t>
  </si>
  <si>
    <t>SF RDG STREET 2016 CC GR 5 RDRS &amp; WRITRS</t>
  </si>
  <si>
    <t>enVisionmath2.0 2016 : CC SE GR 5.1</t>
  </si>
  <si>
    <t>enVisionmath2.0 2016 : CC SE GR 5.2</t>
  </si>
  <si>
    <t>Interactive Science 2016: SE GR 5</t>
  </si>
  <si>
    <t>SF RDG STREET 2016 CC SB GR 6.1 GLOBAL</t>
  </si>
  <si>
    <t>SF RDG STREET 2016 CC SB GR 6.2 GLOBAL</t>
  </si>
  <si>
    <t>SF RDG STREET 2016 CC GR 6 RDRS &amp; WRITRS</t>
  </si>
  <si>
    <t>enVisionmath2.0 2016 : CC SE GR 6.1</t>
  </si>
  <si>
    <t>enVisionmath2.0 2016 : CC SE GR 6.2</t>
  </si>
  <si>
    <t>Interactive Science 2017: Custom Integrated SB GR6</t>
  </si>
  <si>
    <t>My Perspectives ELA 2017 SB GR 7 (Soft Cover)</t>
  </si>
  <si>
    <t>Interactive Science 2017: Custom Integrated SB GR7</t>
  </si>
  <si>
    <t>PH ALGEBRA READINESS INT'L 2011 SB</t>
  </si>
  <si>
    <t>PH ALGEBRA READINESS INT'L 2011 WB</t>
  </si>
  <si>
    <t>My Perspectives ELA 2017 SB GR 8 (Soft Cover)</t>
  </si>
  <si>
    <t>Interactive Science 2017: Custom Integrated SB GR8</t>
  </si>
  <si>
    <t>PH MATH 2015 CC ALGEBRA 1 SE</t>
  </si>
  <si>
    <t>PH ALGEBRA 1 CC Practice &amp; Problem Solving WB</t>
  </si>
  <si>
    <t>PH 2015 GEOMETRY CC SE</t>
  </si>
  <si>
    <t>PH GEOMETRY 2012 CC Practice Problem SolvingWb</t>
  </si>
  <si>
    <t>My Perspectives ELA 2017 GR 9.1 (Soft Cover)</t>
  </si>
  <si>
    <t>My Perspectives ELA 2017 GR 9.2 (Soft Cover)</t>
  </si>
  <si>
    <t>PH M/L BIOLOGY 2017 ON LVL SB</t>
  </si>
  <si>
    <t>PH BIOLOGY 2010 WB A</t>
  </si>
  <si>
    <t>PH CHEMISTRY 2017 SB</t>
  </si>
  <si>
    <t>PH Chemistry 2012 Guided Rdg &amp; Study WB GR 11</t>
  </si>
  <si>
    <t>WALKER: Pearson Physics 1ED 2014 withMasteringPhysics</t>
  </si>
  <si>
    <t>Pearson Physics 1e 2014 with MasteringPhysicsStudent Lab Manual</t>
  </si>
  <si>
    <t>My Perspectives ELA 2017 GR 10.1 (Soft Cover)</t>
  </si>
  <si>
    <t>My Perspectives ELA 2017 GR 10.2 (Soft Cover)</t>
  </si>
  <si>
    <t>PH MATH 2015 CC ALGEBRA 2 SE</t>
  </si>
  <si>
    <t>PH ALGEBRA 2 2012 CC Practice Problem SolvingWb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</si>
  <si>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</si>
  <si>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</si>
  <si>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</si>
  <si>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</si>
  <si>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</si>
  <si>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</si>
  <si>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</si>
  <si>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</si>
  <si>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</si>
  <si>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</si>
  <si>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r>
      <t xml:space="preserve">DISC </t>
    </r>
    <r>
      <rPr>
        <strike/>
        <sz val="11"/>
        <color theme="1"/>
        <rFont val="Calibri"/>
        <family val="2"/>
        <scheme val="minor"/>
      </rPr>
      <t>%</t>
    </r>
  </si>
  <si>
    <r>
      <t>VAT 5</t>
    </r>
    <r>
      <rPr>
        <strike/>
        <sz val="11"/>
        <color theme="1"/>
        <rFont val="Calibri"/>
        <family val="2"/>
        <scheme val="minor"/>
      </rPr>
      <t>%</t>
    </r>
  </si>
  <si>
    <t>G TOTAL</t>
  </si>
  <si>
    <t>DIFRANCE</t>
  </si>
  <si>
    <t>T.RCV .QTY</t>
  </si>
  <si>
    <t>RCV1 .QTY</t>
  </si>
  <si>
    <t>RCV2 .QTY</t>
  </si>
  <si>
    <t>RCV3 .QTY</t>
  </si>
  <si>
    <t>To</t>
  </si>
  <si>
    <t>Balance13-9</t>
  </si>
  <si>
    <t>Fraiday</t>
  </si>
  <si>
    <t>Total Balance</t>
  </si>
  <si>
    <t>BalanceStore</t>
  </si>
  <si>
    <t>Balance Distrbut</t>
  </si>
  <si>
    <t>Actual Sales</t>
  </si>
  <si>
    <t>Acc Sales</t>
  </si>
  <si>
    <t>DIF Sales</t>
  </si>
  <si>
    <t>Return</t>
  </si>
  <si>
    <t>Cost</t>
  </si>
  <si>
    <t>P. Indvidual</t>
  </si>
  <si>
    <t>RCV4 .QTY</t>
  </si>
  <si>
    <t>RCV5 .QTY</t>
  </si>
  <si>
    <t>RCV6 .QTY</t>
  </si>
  <si>
    <t>RCV7 .QTY</t>
  </si>
  <si>
    <t>Average - Pri</t>
  </si>
  <si>
    <t>Total</t>
  </si>
  <si>
    <t>Balance13-10-2019</t>
  </si>
  <si>
    <t>Total Value</t>
  </si>
  <si>
    <t>الصافى</t>
  </si>
  <si>
    <t>Net Sale</t>
  </si>
  <si>
    <t>Issue After</t>
  </si>
  <si>
    <t xml:space="preserve"> Balance Qty </t>
  </si>
  <si>
    <t>Balance Value</t>
  </si>
  <si>
    <t>صحة المعادله</t>
  </si>
  <si>
    <t>Inv.NO .QTY</t>
  </si>
  <si>
    <t>T.Inv.NO .QTY</t>
  </si>
  <si>
    <t xml:space="preserve">                                          مدارس شروق الشمس العالميه</t>
  </si>
  <si>
    <t xml:space="preserve">                                          كشــــــــف حســـــــــاب</t>
  </si>
  <si>
    <t xml:space="preserve">                          رثم الحساب :                    </t>
  </si>
  <si>
    <t xml:space="preserve">                          خلال الفترة من : 01 -07 -2019    الى : 27 -10 -2019</t>
  </si>
  <si>
    <t>رقم الحساب</t>
  </si>
  <si>
    <t>مسمى الحساب عربي</t>
  </si>
  <si>
    <t>مسمى الحساب لاتيني</t>
  </si>
  <si>
    <t>التاريخ</t>
  </si>
  <si>
    <t>المدين</t>
  </si>
  <si>
    <t>الدائن</t>
  </si>
  <si>
    <t>الرصيد</t>
  </si>
  <si>
    <t>المسلسل السنوي</t>
  </si>
  <si>
    <t>رقم القيد</t>
  </si>
  <si>
    <t>البيان</t>
  </si>
  <si>
    <t>رصيد افتتاحى عن عام 2018-2019</t>
  </si>
  <si>
    <t>شركة ضوء المستقبل للتعليم</t>
  </si>
  <si>
    <t>-</t>
  </si>
  <si>
    <t>اثبات ف رقم 100041707 ش ضوء المستقبل توريد كتب انجليزى وماث وساينس رقم ض</t>
  </si>
  <si>
    <t>اثبات استلام ش رقم 191 حق 30-11 ا.ص 183شيك ضمانة توريد كتب عن العام 2019-2020 ش ضوء المستقبل للتعليم</t>
  </si>
  <si>
    <t>اثبات ف رقم 100041716 ش ضوء المستقبل توريد كتب انجليزى وماث وساينس رقم ض</t>
  </si>
  <si>
    <t>اثبات ف رقم 200158239 ش ضوء المستقبل توريد كتب انجليزى وماث وساينس رقم ض</t>
  </si>
  <si>
    <t>اثبات ف رقم 100041983 ش ضوء المستقبل توريد كتب انجليزى وماث وساينس رقم ض</t>
  </si>
  <si>
    <t>اثبات ف رقم 200159602 ش ضوء المستقبل توريد كتب انجليزى وماث وساينس رقم ض</t>
  </si>
  <si>
    <t>اثبات ف رقم 100042248 ش ضوء المستقبل توريد كتب انجليزى وماث وساينس رقم ض</t>
  </si>
  <si>
    <t>اثبات ف رقم 200160044 ش ضوء المستقبل توريد كتب انجليزى وماث وساينس رقم ض</t>
  </si>
  <si>
    <t>اثبات ف رقم 200160479 ش ضوء المستقبل توريد كتب انجليزى وماث وساينس رقم ض</t>
  </si>
  <si>
    <t>اثبات ف رقم 200160782 ش ضوء المستقبل توريد كتب انجليزى وماث وساينس رقم ض</t>
  </si>
  <si>
    <t>اثبات ف رقم 200160806 توريد كتاب ماث ش ضوء المستقبل /</t>
  </si>
  <si>
    <t>اثبات ف مرتجعات رقم 200 ش ضوء المستقبل مرتجع كتب انجليزى وماث وساينس رقم ض</t>
  </si>
  <si>
    <t>اثبات ف رقم 100042547 توريد 4 كتاب ماث الجبرا جريد 7 مكتبة ضوء المستقبل</t>
  </si>
  <si>
    <t>U Price</t>
  </si>
  <si>
    <t>TOTAl</t>
  </si>
  <si>
    <t>Inv NO</t>
  </si>
  <si>
    <t>Total Inv</t>
  </si>
  <si>
    <t>Date Inv</t>
  </si>
  <si>
    <t>T V A 5%</t>
  </si>
  <si>
    <t>Return Books 2018-2019</t>
  </si>
  <si>
    <t>اثبات ف رقم 0200161052 شركة ضوء المستقبل للتعليم توريد 1 كتاب ماث و 3 كتاب ماث</t>
  </si>
  <si>
    <t>SING SPELL READ WRITE ALL ABOARD SB</t>
  </si>
  <si>
    <t>SF RDG STREET 2016 INT'L SB GR K.1</t>
  </si>
  <si>
    <t>MCP PHONICS 2012 LEVEL K</t>
  </si>
  <si>
    <t>MCP PHONICS 2012 LEVEL A</t>
  </si>
  <si>
    <t>SF RDG STREET 2016 INT'L SB GR K.2</t>
  </si>
  <si>
    <t>SF RDG STREET 2016 INT'L SB GR K.3</t>
  </si>
  <si>
    <t>INTERACTIVE SCIENCE 2016: SE GR K</t>
  </si>
  <si>
    <t>ENVISIONMATH2.0 2016: CC SE GR K.2</t>
  </si>
  <si>
    <r>
      <t>VAT 15</t>
    </r>
    <r>
      <rPr>
        <strike/>
        <sz val="11"/>
        <color theme="1"/>
        <rFont val="Calibri"/>
        <family val="2"/>
        <scheme val="minor"/>
      </rPr>
      <t>%</t>
    </r>
  </si>
  <si>
    <t>KG2</t>
  </si>
  <si>
    <t>KG3</t>
  </si>
  <si>
    <t>SF RDG STREET 2016 INT'L SB GR K.5</t>
  </si>
  <si>
    <t>ENVISIONMATH2.0 2016: CC SE GR K.1</t>
  </si>
  <si>
    <t>22-9-2020</t>
  </si>
  <si>
    <t>15-9-2020</t>
  </si>
  <si>
    <t>QTY-Return</t>
  </si>
  <si>
    <t>cost- ret</t>
  </si>
  <si>
    <t>ض 15%</t>
  </si>
  <si>
    <t>الاجمالى</t>
  </si>
  <si>
    <t>Interactive Science Waves Sound &amp; Light SB GR6/8</t>
  </si>
  <si>
    <t>Interactive Science Ecology &amp;Environment SB GR6/8</t>
  </si>
  <si>
    <t>Interactive Science Forces&amp; Energy SB GR6/8</t>
  </si>
  <si>
    <t>Interactive Science Cells &amp;Heredity SB GR6/8</t>
  </si>
  <si>
    <t>PH ALGEBRA READINESS AIO 2011 WB</t>
  </si>
  <si>
    <t>Interactive Science Human Body Sys SB GR6/8</t>
  </si>
  <si>
    <t>PH MATH 2015 CC ALGEBRA 1 SB GR8/9</t>
  </si>
  <si>
    <t>PH ALGEBRA2012 CC1 Practice &amp; Problem Solving WB GR8/9</t>
  </si>
  <si>
    <t>PH 2015 GEOMETRY CC SB GR9/10</t>
  </si>
  <si>
    <t xml:space="preserve">PH GEOMETRY 2012 CC Practice Problem SolvingWb GR9/10 </t>
  </si>
  <si>
    <t>PH M/L BIOLOGY 2017 ON LVL SB GR9/10</t>
  </si>
  <si>
    <t>PH BIOLOGY 2010 WB A GR9/10</t>
  </si>
  <si>
    <t>WALKER: Pearson Physics 1ED 2014 withMasteringPhysics+Etext</t>
  </si>
  <si>
    <t>Interactive Science CHEMISTRY SB GR6/8</t>
  </si>
  <si>
    <t>Ref. No.:SUNRIS00058</t>
  </si>
  <si>
    <t>Total.QT</t>
  </si>
  <si>
    <t>DN.8506</t>
  </si>
  <si>
    <t>RET</t>
  </si>
  <si>
    <t>total return</t>
  </si>
  <si>
    <t>9780328847525</t>
  </si>
  <si>
    <t xml:space="preserve">ENVISIONMATH2.0 2016 CC SB + 1YR DCW GR 1 / EnVisionmath2.0 </t>
  </si>
  <si>
    <t>9780328874095</t>
  </si>
  <si>
    <t>INTERACTIVE SCI 2016 SB + DCW 1YR LIC GR 1 / Interactive Sci</t>
  </si>
  <si>
    <t>SF RDG STREET 2016 INT'L SB GR K.4</t>
  </si>
  <si>
    <t>ISBN #2</t>
  </si>
  <si>
    <t>Grade</t>
  </si>
  <si>
    <r>
      <t xml:space="preserve">DISC </t>
    </r>
    <r>
      <rPr>
        <b/>
        <strike/>
        <sz val="12"/>
        <color theme="1"/>
        <rFont val="Calibri"/>
        <family val="2"/>
        <scheme val="minor"/>
      </rPr>
      <t>%</t>
    </r>
  </si>
  <si>
    <t>Subject</t>
  </si>
  <si>
    <t>English</t>
  </si>
  <si>
    <t>Math</t>
  </si>
  <si>
    <t>Science</t>
  </si>
  <si>
    <t>SF RDG STREET 2016 CC SB GR 1.4 GLOBAL</t>
  </si>
  <si>
    <t>T.RCV3 .QTY</t>
  </si>
  <si>
    <t>Total return</t>
  </si>
  <si>
    <t>Difference</t>
  </si>
  <si>
    <t># of Return</t>
  </si>
  <si>
    <t>Price</t>
  </si>
  <si>
    <t>Total price</t>
  </si>
  <si>
    <t>Arab world - Social Studies  SB GR 1</t>
  </si>
  <si>
    <t>Arab world - Social Studies  WB GR 1</t>
  </si>
  <si>
    <t>Social</t>
  </si>
  <si>
    <t>Bonjour  - SB</t>
  </si>
  <si>
    <t>Bonjour  - WB</t>
  </si>
  <si>
    <t>French</t>
  </si>
  <si>
    <t xml:space="preserve">Computer practice:  Level-1 </t>
  </si>
  <si>
    <t>Computer</t>
  </si>
  <si>
    <t>Arab world - Social Studies  SB GR 2</t>
  </si>
  <si>
    <t>Arab world - Social Studies  WB GR 2</t>
  </si>
  <si>
    <t>Bonjour - SB</t>
  </si>
  <si>
    <t>Bonjour - WB</t>
  </si>
  <si>
    <t xml:space="preserve">Computer practice:  Level-2 </t>
  </si>
  <si>
    <t>Cost pre tax</t>
  </si>
  <si>
    <t>Arab world- Social Studies  SB GR 3</t>
  </si>
  <si>
    <t>Arab world- Social Studies  WB GR 3</t>
  </si>
  <si>
    <t xml:space="preserve"> Bonjour :French - SB</t>
  </si>
  <si>
    <t xml:space="preserve"> Bonjour :French - WB</t>
  </si>
  <si>
    <t xml:space="preserve"> Computer practice:  Level-3 </t>
  </si>
  <si>
    <t>Arab world - Social Studies  SB GR 4</t>
  </si>
  <si>
    <t>Arab world - Social Studies  WB GR 4</t>
  </si>
  <si>
    <t>Computer practice: Level-4</t>
  </si>
  <si>
    <t>Arab world- Social Studies  SB GR 5</t>
  </si>
  <si>
    <t>Arab world- Social Studies  WB GR 5</t>
  </si>
  <si>
    <t>Bonjour :French - SB</t>
  </si>
  <si>
    <t>Bonjour :French - WB</t>
  </si>
  <si>
    <t xml:space="preserve">Computerpractice: Level-5 </t>
  </si>
  <si>
    <t>Arab world - Social Studies 2016 SB GR6</t>
  </si>
  <si>
    <t>Arab world - Social Studies 2016 WB GR6</t>
  </si>
  <si>
    <t>Bonjour :French -  SB</t>
  </si>
  <si>
    <t>Bonjour :French -  WB</t>
  </si>
  <si>
    <t xml:space="preserve">Computer practice: Level-6 </t>
  </si>
  <si>
    <t>Grammar Practice Grade 7  (HMH into Literature)</t>
  </si>
  <si>
    <t>VOCABULARY WORKSHOP LEVEL B</t>
  </si>
  <si>
    <t>Exploring The world-  Social Studies SB GR7</t>
  </si>
  <si>
    <t>Exploring The world-  Social Studies WB GR7</t>
  </si>
  <si>
    <t>Computer practice  Level-7</t>
  </si>
  <si>
    <t>Grammar Practice Grade 8  (HMH into Literature)</t>
  </si>
  <si>
    <t>VOCABULARY WORKSHOP LEVEL C</t>
  </si>
  <si>
    <t>Exploring The world-  Social Studies  SB GR8</t>
  </si>
  <si>
    <t>Exploring The world-  Social Studies  WB GR8</t>
  </si>
  <si>
    <t>Computer practice Level-8</t>
  </si>
  <si>
    <t>Exploring The world - Social Studies  SB GR9</t>
  </si>
  <si>
    <t>Exploring The world - Social Studies  WB GR9</t>
  </si>
  <si>
    <t>Computer practice -  Level-9</t>
  </si>
  <si>
    <t>Grammar Practice Grade 9 (HMH into Literature)</t>
  </si>
  <si>
    <t>VOCABULARY WORKSHOP LEVEL D</t>
  </si>
  <si>
    <t>Science is Fun (KG3)</t>
  </si>
  <si>
    <t>Arabic</t>
  </si>
  <si>
    <t xml:space="preserve">ARABIC 1ST TERM </t>
  </si>
  <si>
    <t>ARABIC 2ND TERM</t>
  </si>
  <si>
    <t>ISLAMIC  STUDIES</t>
  </si>
  <si>
    <t>Islamic</t>
  </si>
  <si>
    <t>Letters and Words (Pupil's Book 2)</t>
  </si>
  <si>
    <t>Letters and Words (Handwriting Book 2)</t>
  </si>
  <si>
    <t>Sunshine Gold SB Level 1</t>
  </si>
  <si>
    <t>Math Preschool ( US Middle East Edition)</t>
  </si>
  <si>
    <t>My Science is Fun</t>
  </si>
  <si>
    <t>Price + 25%</t>
  </si>
  <si>
    <t>قبل الضريبة</t>
  </si>
  <si>
    <t>بعد الضريبة</t>
  </si>
  <si>
    <t>Price +  20%</t>
  </si>
  <si>
    <t>Row Labels</t>
  </si>
  <si>
    <t>(blank)</t>
  </si>
  <si>
    <t>Grand Total</t>
  </si>
  <si>
    <t>Sum of مع ض المبيعات - 20</t>
  </si>
  <si>
    <t>Sum of مع ض المبيعات - 25</t>
  </si>
  <si>
    <t>(Multiple Items)</t>
  </si>
  <si>
    <t>مع ض المبيعات -  % 20</t>
  </si>
  <si>
    <t xml:space="preserve">مع ض المبيعات - 25%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</si>
</sst>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13" x14ac:knownFonts="1"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trike/>
      <sz val="11"/>
      <color theme="1"/>
      <name val="Calibri"/>
      <family val="2"/>
      <scheme val="minor"/>
    </font>
    <font>
      <sz val="9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b/>
      <strike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0" xfId="0" applyFill="1"/>
    <xf numFmtId="0" fontId="3" fillId="0" borderId="1" xfId="0" applyFont="1" applyBorder="1"/>
    <xf numFmtId="0" fontId="0" fillId="0" borderId="0" xfId="0" applyAlignment="1">
      <alignment horizontal="center"/>
    </xf>
    <xf numFmtId="14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0" fontId="0" fillId="0" borderId="5" xfId="0" applyBorder="1"/>
    <xf numFmtId="0" fontId="0" fillId="0" borderId="6" xfId="0" applyBorder="1"/>
    <xf numFmtId="0" fontId="0" fillId="6" borderId="0" xfId="0" applyFill="1"/>
    <xf numFmtId="2" fontId="4" fillId="2" borderId="1" xfId="0" applyNumberFormat="1" applyFont="1" applyFill="1" applyBorder="1"/>
    <xf numFmtId="14" fontId="0" fillId="0" borderId="5" xfId="0" applyNumberFormat="1" applyBorder="1"/>
    <xf numFmtId="0" fontId="5" fillId="0" borderId="1" xfId="0" applyFont="1" applyBorder="1"/>
    <xf numFmtId="2" fontId="5" fillId="0" borderId="1" xfId="0" applyNumberFormat="1" applyFont="1" applyBorder="1"/>
    <xf numFmtId="14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2" fontId="0" fillId="2" borderId="1" xfId="0" applyNumberFormat="1" applyFill="1" applyBorder="1"/>
    <xf numFmtId="2" fontId="0" fillId="4" borderId="1" xfId="0" applyNumberFormat="1" applyFill="1" applyBorder="1"/>
    <xf numFmtId="0" fontId="0" fillId="2" borderId="1" xfId="0" applyFill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2" borderId="1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1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8" borderId="1" xfId="0" applyFill="1" applyBorder="1"/>
    <xf numFmtId="0" fontId="0" fillId="8" borderId="3" xfId="0" applyFill="1" applyBorder="1"/>
    <xf numFmtId="49" fontId="0" fillId="8" borderId="7" xfId="0" applyNumberFormat="1" applyFill="1" applyBorder="1" applyAlignment="1">
      <alignment horizontal="left"/>
    </xf>
    <xf numFmtId="1" fontId="0" fillId="8" borderId="1" xfId="0" applyNumberFormat="1" applyFill="1" applyBorder="1"/>
    <xf numFmtId="1" fontId="0" fillId="9" borderId="1" xfId="0" applyNumberFormat="1" applyFill="1" applyBorder="1"/>
    <xf numFmtId="0" fontId="0" fillId="9" borderId="1" xfId="0" applyFill="1" applyBorder="1"/>
    <xf numFmtId="49" fontId="0" fillId="8" borderId="1" xfId="0" applyNumberFormat="1" applyFill="1" applyBorder="1" applyAlignment="1">
      <alignment horizontal="right"/>
    </xf>
    <xf numFmtId="49" fontId="0" fillId="10" borderId="1" xfId="0" applyNumberFormat="1" applyFill="1" applyBorder="1" applyAlignment="1">
      <alignment horizontal="right"/>
    </xf>
    <xf numFmtId="49" fontId="0" fillId="10" borderId="7" xfId="0" applyNumberFormat="1" applyFill="1" applyBorder="1" applyAlignment="1">
      <alignment horizontal="left"/>
    </xf>
    <xf numFmtId="1" fontId="0" fillId="11" borderId="1" xfId="0" applyNumberFormat="1" applyFill="1" applyBorder="1"/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" fontId="0" fillId="12" borderId="1" xfId="0" applyNumberFormat="1" applyFill="1" applyBorder="1"/>
    <xf numFmtId="0" fontId="0" fillId="12" borderId="1" xfId="0" applyFill="1" applyBorder="1"/>
    <xf numFmtId="0" fontId="0" fillId="11" borderId="1" xfId="0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8" xfId="0" applyNumberFormat="1" applyBorder="1"/>
    <xf numFmtId="0" fontId="0" fillId="0" borderId="8" xfId="0" applyBorder="1"/>
    <xf numFmtId="0" fontId="0" fillId="8" borderId="1" xfId="0" applyFill="1" applyBorder="1" applyAlignment="1">
      <alignment horizontal="center" vertical="center"/>
    </xf>
    <xf numFmtId="0" fontId="0" fillId="8" borderId="8" xfId="0" applyFill="1" applyBorder="1"/>
    <xf numFmtId="49" fontId="0" fillId="8" borderId="1" xfId="0" applyNumberFormat="1" applyFill="1" applyBorder="1" applyAlignment="1">
      <alignment horizontal="left"/>
    </xf>
    <xf numFmtId="1" fontId="0" fillId="8" borderId="8" xfId="0" applyNumberFormat="1" applyFill="1" applyBorder="1"/>
    <xf numFmtId="1" fontId="0" fillId="8" borderId="1" xfId="0" applyNumberFormat="1" applyFill="1" applyBorder="1" applyAlignment="1">
      <alignment horizontal="right"/>
    </xf>
    <xf numFmtId="2" fontId="0" fillId="8" borderId="1" xfId="0" applyNumberFormat="1" applyFill="1" applyBorder="1" applyAlignment="1">
      <alignment horizontal="right"/>
    </xf>
    <xf numFmtId="1" fontId="0" fillId="8" borderId="8" xfId="0" applyNumberFormat="1" applyFill="1" applyBorder="1" applyAlignment="1">
      <alignment horizontal="right"/>
    </xf>
    <xf numFmtId="1" fontId="0" fillId="8" borderId="11" xfId="0" applyNumberFormat="1" applyFill="1" applyBorder="1"/>
    <xf numFmtId="0" fontId="0" fillId="8" borderId="11" xfId="0" applyFill="1" applyBorder="1"/>
    <xf numFmtId="0" fontId="10" fillId="2" borderId="1" xfId="0" applyFont="1" applyFill="1" applyBorder="1"/>
    <xf numFmtId="1" fontId="10" fillId="2" borderId="8" xfId="0" applyNumberFormat="1" applyFont="1" applyFill="1" applyBorder="1"/>
    <xf numFmtId="0" fontId="10" fillId="2" borderId="8" xfId="0" applyFont="1" applyFill="1" applyBorder="1"/>
    <xf numFmtId="1" fontId="10" fillId="2" borderId="3" xfId="0" applyNumberFormat="1" applyFont="1" applyFill="1" applyBorder="1"/>
    <xf numFmtId="1" fontId="10" fillId="2" borderId="1" xfId="0" applyNumberFormat="1" applyFont="1" applyFill="1" applyBorder="1"/>
    <xf numFmtId="1" fontId="11" fillId="2" borderId="1" xfId="0" applyNumberFormat="1" applyFont="1" applyFill="1" applyBorder="1"/>
    <xf numFmtId="0" fontId="11" fillId="2" borderId="1" xfId="0" applyFont="1" applyFill="1" applyBorder="1"/>
    <xf numFmtId="1" fontId="10" fillId="2" borderId="1" xfId="0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4" fontId="0" fillId="4" borderId="1" xfId="0" applyNumberFormat="1" applyFill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0" fillId="2" borderId="3" xfId="0" applyNumberFormat="1" applyFont="1" applyFill="1" applyBorder="1" applyAlignment="1">
      <alignment horizontal="left"/>
    </xf>
    <xf numFmtId="4" fontId="0" fillId="0" borderId="1" xfId="0" applyNumberFormat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10" fillId="2" borderId="11" xfId="0" applyNumberFormat="1" applyFont="1" applyFill="1" applyBorder="1"/>
    <xf numFmtId="0" fontId="10" fillId="2" borderId="11" xfId="0" applyFont="1" applyFill="1" applyBorder="1"/>
    <xf numFmtId="0" fontId="0" fillId="0" borderId="8" xfId="0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10" fillId="2" borderId="13" xfId="0" applyNumberFormat="1" applyFont="1" applyFill="1" applyBorder="1"/>
    <xf numFmtId="0" fontId="10" fillId="2" borderId="13" xfId="0" applyFont="1" applyFill="1" applyBorder="1"/>
    <xf numFmtId="1" fontId="10" fillId="2" borderId="14" xfId="0" applyNumberFormat="1" applyFont="1" applyFill="1" applyBorder="1"/>
    <xf numFmtId="0" fontId="10" fillId="2" borderId="11" xfId="0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0" xfId="0" applyFont="1"/>
    <xf numFmtId="164" fontId="0" fillId="0" borderId="11" xfId="0" applyNumberFormat="1" applyBorder="1" applyAlignment="1">
      <alignment horizontal="right" vertical="center"/>
    </xf>
    <xf numFmtId="164" fontId="0" fillId="0" borderId="11" xfId="0" applyNumberForma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0" fillId="0" borderId="10" xfId="0" applyBorder="1"/>
    <xf numFmtId="0" fontId="0" fillId="0" borderId="15" xfId="0" applyBorder="1" applyAlignment="1">
      <alignment vertical="center"/>
    </xf>
    <xf numFmtId="0" fontId="0" fillId="0" borderId="8" xfId="0" applyBorder="1" applyAlignment="1">
      <alignment vertical="center"/>
    </xf>
    <xf numFmtId="4" fontId="0" fillId="0" borderId="8" xfId="0" applyNumberFormat="1" applyBorder="1" applyAlignment="1">
      <alignment horizontal="right" vertical="center"/>
    </xf>
    <xf numFmtId="2" fontId="0" fillId="0" borderId="8" xfId="0" applyNumberForma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0" fontId="0" fillId="0" borderId="14" xfId="0" applyBorder="1" applyAlignment="1">
      <alignment vertical="center"/>
    </xf>
    <xf numFmtId="0" fontId="0" fillId="0" borderId="11" xfId="0" applyBorder="1" applyAlignment="1">
      <alignment vertical="center"/>
    </xf>
    <xf numFmtId="4" fontId="0" fillId="0" borderId="11" xfId="0" applyNumberFormat="1" applyBorder="1" applyAlignment="1">
      <alignment horizontal="right" vertical="center"/>
    </xf>
    <xf numFmtId="2" fontId="0" fillId="0" borderId="11" xfId="0" applyNumberFormat="1" applyBorder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right" vertical="center"/>
    </xf>
    <xf numFmtId="0" fontId="9" fillId="13" borderId="1" xfId="0" applyFon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9" borderId="0" xfId="0" applyFill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1" fontId="0" fillId="12" borderId="11" xfId="0" applyNumberFormat="1" applyFill="1" applyBorder="1" applyAlignment="1">
      <alignment horizontal="center" vertical="center"/>
    </xf>
    <xf numFmtId="1" fontId="5" fillId="12" borderId="1" xfId="0" applyNumberFormat="1" applyFont="1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14" borderId="0" xfId="0" applyNumberFormat="1" applyFill="1" applyAlignment="1">
      <alignment horizontal="center" vertical="center"/>
    </xf>
    <xf numFmtId="1" fontId="0" fillId="14" borderId="11" xfId="0" applyNumberFormat="1" applyFill="1" applyBorder="1" applyAlignment="1">
      <alignment horizontal="center" vertical="center"/>
    </xf>
    <xf numFmtId="1" fontId="5" fillId="14" borderId="1" xfId="0" applyNumberFormat="1" applyFont="1" applyFill="1" applyBorder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1" fontId="0" fillId="14" borderId="8" xfId="0" applyNumberForma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0" borderId="16" xfId="0" applyFont="1" applyBorder="1" applyAlignment="1">
      <alignment horizontal="left"/>
    </xf>
    <xf numFmtId="1" fontId="12" fillId="0" borderId="16" xfId="0" applyNumberFormat="1" applyFont="1" applyBorder="1"/>
    <xf numFmtId="9" fontId="0" fillId="0" borderId="0" xfId="0" applyNumberFormat="1"/>
    <xf numFmtId="0" fontId="0" fillId="1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13" borderId="1" xfId="0" applyFill="1" applyBorder="1" applyAlignment="1"/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/>
    </xf>
    <xf numFmtId="1" fontId="5" fillId="2" borderId="9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" refreshedDate="44794.560570833331" createdVersion="8" refreshedVersion="8" minRefreshableVersion="3" recordCount="140" xr:uid="{E565D107-C70C-4486-AA70-DBF48E632EF1}">
  <cacheSource type="worksheet">
    <worksheetSource ref="A8:AA148" sheet="AAAAAM"/>
  </cacheSource>
  <cacheFields count="27">
    <cacheField name="#" numFmtId="0">
      <sharedItems containsString="0" containsBlank="1" containsNumber="1" containsInteger="1" minValue="0" maxValue="0"/>
    </cacheField>
    <cacheField name="ISBN" numFmtId="0">
      <sharedItems containsBlank="1" containsMixedTypes="1" containsNumber="1" containsInteger="1" minValue="9780131371156" maxValue="9789957763206"/>
    </cacheField>
    <cacheField name="ISBN #2" numFmtId="0">
      <sharedItems containsString="0" containsBlank="1" containsNumber="1" containsInteger="1" minValue="9780131371156" maxValue="9789957763206"/>
    </cacheField>
    <cacheField name="Grade" numFmtId="0">
      <sharedItems containsBlank="1" count="12">
        <s v="GR1"/>
        <s v="GR2"/>
        <s v="GR3"/>
        <s v="GR4"/>
        <s v="GR5"/>
        <s v="GR6"/>
        <s v="GR7"/>
        <s v="GR8"/>
        <s v="GR9"/>
        <s v="KG2"/>
        <s v="KG3"/>
        <m/>
      </sharedItems>
    </cacheField>
    <cacheField name="Subject" numFmtId="0">
      <sharedItems containsBlank="1" count="9">
        <s v="English"/>
        <s v="Math"/>
        <s v="Science"/>
        <s v="Social"/>
        <s v="French"/>
        <s v="Computer"/>
        <s v="Arabic"/>
        <s v="Islamic"/>
        <m/>
      </sharedItems>
    </cacheField>
    <cacheField name="TITLE" numFmtId="0">
      <sharedItems containsBlank="1" count="122">
        <s v="SF RDG STREET 2016 CC SB GR 1.1 GLOBAL"/>
        <s v="SF RDG STREET 2016 CC SB GR 1.2 GLOBAL"/>
        <s v="SF RDG STREET 2016 CC SB GR 1.3 GLOBAL"/>
        <s v="SF RDG STREET 2016 CC SB GR 1.4 GLOBAL"/>
        <s v="SF RDG STREET 2016 CC SB GR 1.5 GLOBAL"/>
        <s v="SF RDG STREET 2016 CC GR 1 RDRS &amp; WRITRS NOTEBK"/>
        <s v="enVisionmath2.0 2016 : CC SE GR 1.1"/>
        <s v="enVisionmath2.0 2016 : CC SE GR 1.2"/>
        <s v="Interactive Science 2016: SE GR 1"/>
        <s v="Arab world - Social Studies  SB GR 1"/>
        <s v="Arab world - Social Studies  WB GR 1"/>
        <s v="Bonjour  - SB"/>
        <s v="Bonjour  - WB"/>
        <s v="Computer practice:  Level-1 "/>
        <s v="SF RDG STREET 2016 CC SB GR 2.1 GLOBAL"/>
        <s v="SF RDG STREET 2016 CC SB GR 2.2 GLOBAL"/>
        <s v="SF RDG STREET 2016 CC GR 2 RDRS &amp; WRITRS  NOTEBK"/>
        <s v="enVisionmath2.0 2016 : CC SE GR 2.1"/>
        <s v="enVisionmath2.0 2016 : CC SE GR 2.2"/>
        <s v="Interactive Science 2016: SE GR 2"/>
        <s v="Arab world - Social Studies  SB GR 2"/>
        <s v="Arab world - Social Studies  WB GR 2"/>
        <s v="Bonjour - SB"/>
        <s v="Bonjour - WB"/>
        <s v="Computer practice:  Level-2 "/>
        <s v="SF RDG STREET 2016 CC SB GR 3.1 GLOBAL"/>
        <s v="SF RDG STREET 2016 CC SB GR 3.2 GLOBAL"/>
        <s v="SF RDG STREET 2016 CC GR 3 RDRS &amp; WRITRS NOTEBK"/>
        <s v="enVisionmath2.0 2016 : CC SE GR 3.1"/>
        <s v="enVisionmath2.0 2016 : CC SE GR 3.2"/>
        <s v="Interactive Science 2016: SE GR 3"/>
        <s v="Arab world- Social Studies  SB GR 3"/>
        <s v="Arab world- Social Studies  WB GR 3"/>
        <s v=" Bonjour :French - SB"/>
        <s v=" Bonjour :French - WB"/>
        <s v=" Computer practice:  Level-3 "/>
        <s v="SF RDG STREET 2016 CC SB GR 4.1 GLOBAL"/>
        <s v="SF RDG STREET 2016 CC SB GR 4.2 GLOBAL"/>
        <s v="SF RDG STREET 2016 CC GR 4 RDRS &amp; WRITRS NOTEBK"/>
        <s v="enVisionmath2.0 2016 : CC SE GR 4.1"/>
        <s v="enVisionmath2.0 2016 : CC SE GR 4.2"/>
        <s v="Interactive Science 2016: SE GR 4"/>
        <s v="Arab world - Social Studies  SB GR 4"/>
        <s v="Arab world - Social Studies  WB GR 4"/>
        <s v="Computer practice: Level-4"/>
        <s v="SF RDG STREET 2016 CC SB GR 5.1 GLOBAL"/>
        <s v="SF RDG STREET 2016 CC SB GR 5.2 GLOBAL"/>
        <s v="SF RDG STREET 2016 CC GR 5 RDRS &amp; WRITRS"/>
        <s v="enVisionmath2.0 2016 : CC SE GR 5.1"/>
        <s v="enVisionmath2.0 2016 : CC SE GR 5.2"/>
        <s v="Interactive Science 2016: SE GR 5"/>
        <s v="Arab world- Social Studies  SB GR 5"/>
        <s v="Arab world- Social Studies  WB GR 5"/>
        <s v="Bonjour :French - SB"/>
        <s v="Bonjour :French - WB"/>
        <s v="Computerpractice: Level-5 "/>
        <s v="SF RDG STREET 2016 CC SB GR 6.1 GLOBAL"/>
        <s v="SF RDG STREET 2016 CC SB GR 6.2 GLOBAL"/>
        <s v="SF RDG STREET 2016 CC GR 6 RDRS &amp; WRITRS"/>
        <s v="enVisionmath2.0 2016 : CC SE GR 6.1"/>
        <s v="enVisionmath2.0 2016 : CC SE GR 6.2"/>
        <s v="Interactive Science Waves Sound &amp; Light SB GR6/8"/>
        <s v="Interactive Science Ecology &amp;Environment SB GR6/8"/>
        <s v="Arab world - Social Studies 2016 SB GR6"/>
        <s v="Arab world - Social Studies 2016 WB GR6"/>
        <s v="Bonjour :French -  SB"/>
        <s v="Bonjour :French -  WB"/>
        <s v="Computer practice: Level-6 "/>
        <s v="My Perspectives ELA 2017 SB GR 7 (Soft Cover)"/>
        <s v="Interactive Science Forces&amp; Energy SB GR6/8"/>
        <s v="Interactive Science Cells &amp;Heredity SB GR6/8"/>
        <s v="PH ALGEBRA READINESS INT'L 2011 SB"/>
        <s v="PH ALGEBRA READINESS AIO 2011 WB"/>
        <s v="Grammar Practice Grade 7  (HMH into Literature)"/>
        <s v="VOCABULARY WORKSHOP LEVEL B"/>
        <s v="Exploring The world-  Social Studies SB GR7"/>
        <s v="Exploring The world-  Social Studies WB GR7"/>
        <s v="Computer practice  Level-7"/>
        <s v="My Perspectives ELA 2017 SB GR 8 (Soft Cover)"/>
        <s v="Interactive Science CHEMISTRY SB GR6/8"/>
        <s v="Interactive Science Human Body Sys SB GR6/8"/>
        <s v="PH MATH 2015 CC ALGEBRA 1 SB GR8/9"/>
        <s v="PH ALGEBRA2012 CC1 Practice &amp; Problem Solving WB GR8/9"/>
        <s v="PH 2015 GEOMETRY CC SB GR9/10"/>
        <s v="PH GEOMETRY 2012 CC Practice Problem SolvingWb GR9/10 "/>
        <s v="Grammar Practice Grade 8  (HMH into Literature)"/>
        <s v="VOCABULARY WORKSHOP LEVEL C"/>
        <s v="Exploring The world-  Social Studies  SB GR8"/>
        <s v="Exploring The world-  Social Studies  WB GR8"/>
        <s v="Computer practice Level-8"/>
        <s v="My Perspectives ELA 2017 GR 9.1 (Soft Cover)"/>
        <s v="My Perspectives ELA 2017 GR 9.2 (Soft Cover)"/>
        <s v="PH M/L BIOLOGY 2017 ON LVL SB GR9/10"/>
        <s v="PH BIOLOGY 2010 WB A GR9/10"/>
        <s v="PH CHEMISTRY 2017 SB"/>
        <s v="PH Chemistry 2012 Guided Rdg &amp; Study WB GR 11"/>
        <s v="WALKER: Pearson Physics 1ED 2014 withMasteringPhysics+Etext"/>
        <s v="Pearson Physics 1e 2014 with MasteringPhysicsStudent Lab Manual"/>
        <s v="Grammar Practice Grade 9 (HMH into Literature)"/>
        <s v="VOCABULARY WORKSHOP LEVEL D"/>
        <s v="Exploring The world - Social Studies  SB GR9"/>
        <s v="Exploring The world - Social Studies  WB GR9"/>
        <s v="Computer practice -  Level-9"/>
        <s v="MCP PHONICS 2012 LEVEL K"/>
        <s v="Letters and Words (Pupil's Book 2)"/>
        <s v="Letters and Words (Handwriting Book 2)"/>
        <s v="Sunshine Gold SB Level 1"/>
        <s v="My Science is Fun"/>
        <s v="Math Preschool ( US Middle East Edition)"/>
        <s v="ARABIC 1ST TERM "/>
        <s v="ARABIC 2ND TERM"/>
        <s v="ISLAMIC  STUDIES"/>
        <s v="MCP PHONICS 2012 LEVEL A"/>
        <s v="SF RDG STREET 2016 INT'L SB GR K.1"/>
        <s v="SF RDG STREET 2016 INT'L SB GR K.2"/>
        <s v="SF RDG STREET 2016 INT'L SB GR K.3"/>
        <s v="SF RDG STREET 2016 INT'L SB GR K.4"/>
        <s v="SF RDG STREET 2016 INT'L SB GR K.5"/>
        <s v="ENVISIONMATH2.0 2016: CC SE GR K.1"/>
        <s v="ENVISIONMATH2.0 2016: CC SE GR K.2"/>
        <s v="Science is Fun (KG3)"/>
        <m/>
      </sharedItems>
    </cacheField>
    <cacheField name="QTY" numFmtId="0">
      <sharedItems containsBlank="1" containsMixedTypes="1" containsNumber="1" containsInteger="1" minValue="0" maxValue="50"/>
    </cacheField>
    <cacheField name="U.PRICE" numFmtId="0">
      <sharedItems containsBlank="1" containsMixedTypes="1" containsNumber="1" minValue="20" maxValue="693"/>
    </cacheField>
    <cacheField name="TOTAL" numFmtId="0">
      <sharedItems containsMixedTypes="1" containsNumber="1" minValue="0" maxValue="9420"/>
    </cacheField>
    <cacheField name="DISC %" numFmtId="0">
      <sharedItems containsBlank="1" containsMixedTypes="1" containsNumber="1" containsInteger="1" minValue="5" maxValue="50"/>
    </cacheField>
    <cacheField name="NET TOTAL" numFmtId="0">
      <sharedItems containsMixedTypes="1" containsNumber="1" minValue="0" maxValue="4710"/>
    </cacheField>
    <cacheField name="RCV1 .QTY" numFmtId="0">
      <sharedItems containsBlank="1" containsMixedTypes="1" containsNumber="1" containsInteger="1" minValue="0" maxValue="50"/>
    </cacheField>
    <cacheField name="Total2" numFmtId="0">
      <sharedItems containsBlank="1" containsMixedTypes="1" containsNumber="1" minValue="0" maxValue="4710"/>
    </cacheField>
    <cacheField name="RCV2 .QTY" numFmtId="0">
      <sharedItems containsBlank="1"/>
    </cacheField>
    <cacheField name="T.RCV3 .QTY" numFmtId="0">
      <sharedItems containsBlank="1"/>
    </cacheField>
    <cacheField name="Total3" numFmtId="0">
      <sharedItems containsBlank="1"/>
    </cacheField>
    <cacheField name="Total.QT" numFmtId="0">
      <sharedItems containsBlank="1" containsMixedTypes="1" containsNumber="1" containsInteger="1" minValue="0" maxValue="50"/>
    </cacheField>
    <cacheField name="Difference" numFmtId="0">
      <sharedItems containsBlank="1" containsMixedTypes="1" containsNumber="1" containsInteger="1" minValue="0" maxValue="30"/>
    </cacheField>
    <cacheField name="# of Return" numFmtId="0">
      <sharedItems containsBlank="1"/>
    </cacheField>
    <cacheField name="Total return" numFmtId="0">
      <sharedItems containsBlank="1" containsMixedTypes="1" containsNumber="1" containsInteger="1" minValue="0" maxValue="0"/>
    </cacheField>
    <cacheField name="قبل الضريبة" numFmtId="0">
      <sharedItems containsBlank="1" containsMixedTypes="1" containsNumber="1" minValue="0" maxValue="346.5"/>
    </cacheField>
    <cacheField name="بعد الضريبة" numFmtId="0">
      <sharedItems containsBlank="1" containsMixedTypes="1" containsNumber="1" minValue="0" maxValue="398.47499999999997"/>
    </cacheField>
    <cacheField name="Price +  20%" numFmtId="1">
      <sharedItems containsBlank="1" containsMixedTypes="1" containsNumber="1" minValue="0" maxValue="478.16999999999996"/>
    </cacheField>
    <cacheField name="Price + 25%" numFmtId="1">
      <sharedItems containsBlank="1" containsMixedTypes="1" containsNumber="1" minValue="0" maxValue="498.09374999999994"/>
    </cacheField>
    <cacheField name="مع ض المبيعات - 20" numFmtId="1">
      <sharedItems containsBlank="1" containsMixedTypes="1" containsNumber="1" minValue="0" maxValue="549.89549999999986"/>
    </cacheField>
    <cacheField name="مع ض المبيعات - 25" numFmtId="1">
      <sharedItems containsBlank="1" containsMixedTypes="1" containsNumber="1" minValue="0" maxValue="572.80781249999984"/>
    </cacheField>
    <cacheField name="P. Indvidual" numFmtId="0">
      <sharedItems containsBlank="1" containsMixedTypes="1" containsNumber="1" containsInteger="1" minValue="3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m/>
    <n v="9780328910007"/>
    <n v="9780328910007"/>
    <x v="0"/>
    <x v="0"/>
    <x v="0"/>
    <n v="25"/>
    <n v="175"/>
    <n v="4375"/>
    <n v="50"/>
    <n v="2187.5"/>
    <n v="25"/>
    <n v="2187.5"/>
    <m/>
    <m/>
    <m/>
    <n v="25"/>
    <n v="0"/>
    <m/>
    <n v="0"/>
    <n v="87.5"/>
    <n v="100.62499999999999"/>
    <n v="120.74999999999997"/>
    <n v="125.78124999999999"/>
    <n v="138.86249999999995"/>
    <n v="144.64843749999997"/>
    <n v="175"/>
  </r>
  <r>
    <m/>
    <n v="9780328910014"/>
    <n v="9780328910014"/>
    <x v="0"/>
    <x v="0"/>
    <x v="1"/>
    <n v="25"/>
    <n v="175"/>
    <n v="4375"/>
    <n v="50"/>
    <n v="2187.5"/>
    <n v="25"/>
    <n v="2187.5"/>
    <m/>
    <m/>
    <m/>
    <n v="25"/>
    <n v="0"/>
    <m/>
    <n v="0"/>
    <n v="87.5"/>
    <n v="100.62499999999999"/>
    <n v="120.74999999999997"/>
    <n v="125.78124999999999"/>
    <n v="138.86249999999995"/>
    <n v="144.64843749999997"/>
    <n v="175"/>
  </r>
  <r>
    <m/>
    <n v="9780328910021"/>
    <n v="9780328910021"/>
    <x v="0"/>
    <x v="0"/>
    <x v="2"/>
    <n v="25"/>
    <n v="175"/>
    <n v="4375"/>
    <n v="50"/>
    <n v="2187.5"/>
    <n v="25"/>
    <n v="2187.5"/>
    <m/>
    <m/>
    <m/>
    <n v="25"/>
    <n v="0"/>
    <m/>
    <n v="0"/>
    <n v="87.5"/>
    <n v="100.62499999999999"/>
    <n v="120.74999999999997"/>
    <n v="125.78124999999999"/>
    <n v="138.86249999999995"/>
    <n v="144.64843749999997"/>
    <n v="175"/>
  </r>
  <r>
    <m/>
    <m/>
    <m/>
    <x v="0"/>
    <x v="0"/>
    <x v="3"/>
    <n v="25"/>
    <n v="176"/>
    <n v="4400"/>
    <n v="50"/>
    <n v="2200"/>
    <n v="25"/>
    <n v="0"/>
    <m/>
    <m/>
    <m/>
    <n v="25"/>
    <n v="0"/>
    <m/>
    <m/>
    <m/>
    <n v="0"/>
    <n v="0"/>
    <n v="0"/>
    <n v="0"/>
    <n v="0"/>
    <m/>
  </r>
  <r>
    <n v="0"/>
    <n v="9780328910045"/>
    <n v="9780328910045"/>
    <x v="0"/>
    <x v="0"/>
    <x v="4"/>
    <n v="0"/>
    <n v="175"/>
    <n v="0"/>
    <n v="50"/>
    <n v="0"/>
    <n v="0"/>
    <n v="0"/>
    <m/>
    <m/>
    <m/>
    <n v="0"/>
    <n v="0"/>
    <m/>
    <n v="0"/>
    <n v="87.5"/>
    <n v="100.62499999999999"/>
    <n v="120.74999999999997"/>
    <n v="125.78124999999999"/>
    <n v="138.86249999999995"/>
    <n v="144.64843749999997"/>
    <n v="175"/>
  </r>
  <r>
    <m/>
    <n v="9780328476671"/>
    <n v="9780328476671"/>
    <x v="0"/>
    <x v="0"/>
    <x v="5"/>
    <n v="25"/>
    <n v="210"/>
    <n v="5250"/>
    <n v="50"/>
    <n v="2625"/>
    <n v="25"/>
    <n v="2625"/>
    <m/>
    <m/>
    <m/>
    <n v="25"/>
    <n v="0"/>
    <m/>
    <n v="0"/>
    <n v="105"/>
    <n v="120.74999999999999"/>
    <n v="144.89999999999998"/>
    <n v="150.93749999999997"/>
    <n v="166.63499999999996"/>
    <n v="173.57812499999994"/>
    <n v="175"/>
  </r>
  <r>
    <m/>
    <n v="9780328827367"/>
    <n v="9780328847525"/>
    <x v="0"/>
    <x v="1"/>
    <x v="6"/>
    <n v="25"/>
    <n v="136"/>
    <n v="3400"/>
    <n v="50"/>
    <n v="1700"/>
    <n v="25"/>
    <n v="1700"/>
    <m/>
    <m/>
    <m/>
    <n v="25"/>
    <n v="0"/>
    <m/>
    <n v="0"/>
    <n v="68"/>
    <n v="78.199999999999989"/>
    <n v="93.839999999999989"/>
    <n v="97.749999999999986"/>
    <n v="107.91599999999998"/>
    <n v="112.41249999999998"/>
    <n v="175"/>
  </r>
  <r>
    <m/>
    <n v="9780328827428"/>
    <n v="9780328847525"/>
    <x v="0"/>
    <x v="1"/>
    <x v="7"/>
    <n v="25"/>
    <n v="136"/>
    <n v="3400"/>
    <n v="50"/>
    <n v="1700"/>
    <n v="25"/>
    <n v="1700"/>
    <m/>
    <m/>
    <m/>
    <n v="25"/>
    <n v="0"/>
    <m/>
    <m/>
    <n v="68"/>
    <n v="78.199999999999989"/>
    <n v="93.839999999999989"/>
    <n v="97.749999999999986"/>
    <n v="107.91599999999998"/>
    <n v="112.41249999999998"/>
    <n v="175"/>
  </r>
  <r>
    <m/>
    <n v="9780328871377"/>
    <n v="9780328874095"/>
    <x v="0"/>
    <x v="2"/>
    <x v="8"/>
    <n v="25"/>
    <n v="344"/>
    <n v="8600"/>
    <n v="50"/>
    <n v="4300"/>
    <n v="0"/>
    <n v="0"/>
    <m/>
    <m/>
    <m/>
    <n v="0"/>
    <n v="25"/>
    <m/>
    <n v="0"/>
    <n v="172"/>
    <n v="197.79999999999998"/>
    <n v="237.35999999999996"/>
    <n v="247.24999999999997"/>
    <n v="272.96399999999994"/>
    <n v="284.33749999999992"/>
    <n v="300"/>
  </r>
  <r>
    <m/>
    <m/>
    <m/>
    <x v="0"/>
    <x v="3"/>
    <x v="9"/>
    <n v="50"/>
    <n v="30"/>
    <n v="1500"/>
    <m/>
    <n v="1500"/>
    <n v="50"/>
    <n v="1500"/>
    <m/>
    <m/>
    <m/>
    <n v="50"/>
    <n v="0"/>
    <m/>
    <m/>
    <n v="30"/>
    <n v="34.5"/>
    <n v="39.674999999999997"/>
    <n v="43.125"/>
    <n v="45.626249999999992"/>
    <n v="49.593749999999993"/>
    <m/>
  </r>
  <r>
    <m/>
    <m/>
    <m/>
    <x v="0"/>
    <x v="3"/>
    <x v="10"/>
    <n v="50"/>
    <n v="30"/>
    <n v="1500"/>
    <m/>
    <n v="1500"/>
    <n v="50"/>
    <n v="1500"/>
    <m/>
    <m/>
    <m/>
    <n v="50"/>
    <n v="0"/>
    <m/>
    <m/>
    <n v="30"/>
    <n v="34.5"/>
    <n v="39.674999999999997"/>
    <n v="43.125"/>
    <n v="45.626249999999992"/>
    <n v="49.593749999999993"/>
    <n v="100"/>
  </r>
  <r>
    <m/>
    <n v="9789773530631"/>
    <n v="9789773530631"/>
    <x v="0"/>
    <x v="4"/>
    <x v="11"/>
    <n v="50"/>
    <n v="30"/>
    <n v="1500"/>
    <m/>
    <n v="1500"/>
    <n v="50"/>
    <n v="1500"/>
    <m/>
    <m/>
    <m/>
    <n v="50"/>
    <n v="0"/>
    <m/>
    <m/>
    <n v="30"/>
    <n v="34.5"/>
    <n v="39.674999999999997"/>
    <n v="43.125"/>
    <n v="45.626249999999992"/>
    <n v="49.593749999999993"/>
    <n v="100"/>
  </r>
  <r>
    <m/>
    <n v="9789773530990"/>
    <n v="9789773530990"/>
    <x v="0"/>
    <x v="4"/>
    <x v="12"/>
    <n v="50"/>
    <n v="30"/>
    <n v="1500"/>
    <m/>
    <n v="1500"/>
    <n v="50"/>
    <n v="1500"/>
    <m/>
    <m/>
    <m/>
    <n v="50"/>
    <n v="0"/>
    <m/>
    <m/>
    <n v="30"/>
    <n v="34.5"/>
    <n v="39.674999999999997"/>
    <n v="43.125"/>
    <n v="45.626249999999992"/>
    <n v="49.593749999999993"/>
    <m/>
  </r>
  <r>
    <m/>
    <n v="9789776523661"/>
    <n v="9789776523661"/>
    <x v="0"/>
    <x v="5"/>
    <x v="13"/>
    <n v="50"/>
    <n v="45"/>
    <n v="2250"/>
    <m/>
    <n v="2250"/>
    <n v="50"/>
    <n v="2250"/>
    <m/>
    <m/>
    <m/>
    <n v="50"/>
    <n v="0"/>
    <m/>
    <m/>
    <n v="45"/>
    <n v="51.749999999999993"/>
    <n v="59.512499999999989"/>
    <n v="64.687499999999986"/>
    <n v="68.439374999999984"/>
    <n v="74.390624999999972"/>
    <m/>
  </r>
  <r>
    <m/>
    <n v="9780328910052"/>
    <n v="9780328913879"/>
    <x v="1"/>
    <x v="0"/>
    <x v="14"/>
    <n v="25"/>
    <n v="246.5"/>
    <n v="6162.5"/>
    <n v="50"/>
    <n v="3081.25"/>
    <n v="25"/>
    <n v="3081.25"/>
    <m/>
    <m/>
    <m/>
    <n v="25"/>
    <n v="0"/>
    <m/>
    <n v="0"/>
    <n v="123.25"/>
    <n v="141.73749999999998"/>
    <n v="170.08499999999998"/>
    <n v="177.17187499999997"/>
    <n v="195.59774999999996"/>
    <n v="203.74765624999995"/>
    <n v="180"/>
  </r>
  <r>
    <m/>
    <n v="9780328910069"/>
    <n v="9780328913879"/>
    <x v="1"/>
    <x v="0"/>
    <x v="15"/>
    <n v="25"/>
    <n v="246.5"/>
    <n v="6162.5"/>
    <n v="50"/>
    <n v="3081.25"/>
    <n v="25"/>
    <n v="3081.25"/>
    <m/>
    <m/>
    <m/>
    <n v="25"/>
    <n v="0"/>
    <m/>
    <n v="0"/>
    <n v="123.25"/>
    <n v="141.73749999999998"/>
    <n v="170.08499999999998"/>
    <n v="177.17187499999997"/>
    <n v="195.59774999999996"/>
    <n v="203.74765624999995"/>
    <n v="180"/>
  </r>
  <r>
    <m/>
    <n v="9780328476701"/>
    <n v="9780328476701"/>
    <x v="1"/>
    <x v="0"/>
    <x v="16"/>
    <n v="25"/>
    <n v="210"/>
    <n v="5250"/>
    <n v="50"/>
    <n v="2625"/>
    <n v="25"/>
    <n v="2625"/>
    <m/>
    <m/>
    <m/>
    <n v="25"/>
    <n v="0"/>
    <m/>
    <n v="0"/>
    <n v="105"/>
    <n v="120.74999999999999"/>
    <n v="144.89999999999998"/>
    <n v="150.93749999999997"/>
    <n v="166.63499999999996"/>
    <n v="173.57812499999994"/>
    <n v="180"/>
  </r>
  <r>
    <m/>
    <n v="9780328827374"/>
    <n v="9780328847532"/>
    <x v="1"/>
    <x v="1"/>
    <x v="17"/>
    <n v="25"/>
    <n v="136.5"/>
    <n v="3412.5"/>
    <n v="50"/>
    <n v="1706.25"/>
    <n v="25"/>
    <n v="1706.25"/>
    <m/>
    <m/>
    <m/>
    <n v="25"/>
    <n v="0"/>
    <m/>
    <n v="0"/>
    <n v="68.25"/>
    <n v="78.487499999999997"/>
    <n v="94.184999999999988"/>
    <n v="98.109375"/>
    <n v="108.31274999999998"/>
    <n v="112.82578124999999"/>
    <n v="150"/>
  </r>
  <r>
    <m/>
    <n v="9780328827435"/>
    <n v="9780328847532"/>
    <x v="1"/>
    <x v="1"/>
    <x v="18"/>
    <n v="25"/>
    <n v="136.5"/>
    <n v="3412.5"/>
    <n v="50"/>
    <n v="1706.25"/>
    <n v="25"/>
    <n v="1706.25"/>
    <m/>
    <m/>
    <m/>
    <n v="25"/>
    <n v="0"/>
    <m/>
    <n v="0"/>
    <n v="68.25"/>
    <n v="78.487499999999997"/>
    <n v="94.184999999999988"/>
    <n v="98.109375"/>
    <n v="108.31274999999998"/>
    <n v="112.82578124999999"/>
    <n v="150"/>
  </r>
  <r>
    <m/>
    <n v="9780328871384"/>
    <n v="9780328874101"/>
    <x v="1"/>
    <x v="2"/>
    <x v="19"/>
    <n v="25"/>
    <n v="344"/>
    <n v="8600"/>
    <n v="50"/>
    <n v="4300"/>
    <n v="0"/>
    <n v="0"/>
    <m/>
    <m/>
    <m/>
    <n v="0"/>
    <n v="25"/>
    <m/>
    <n v="0"/>
    <n v="172"/>
    <n v="197.79999999999998"/>
    <n v="237.35999999999996"/>
    <n v="247.24999999999997"/>
    <n v="272.96399999999994"/>
    <n v="284.33749999999992"/>
    <n v="300"/>
  </r>
  <r>
    <m/>
    <m/>
    <m/>
    <x v="1"/>
    <x v="3"/>
    <x v="20"/>
    <n v="50"/>
    <n v="30"/>
    <n v="1500"/>
    <m/>
    <n v="1500"/>
    <n v="50"/>
    <n v="1500"/>
    <m/>
    <m/>
    <m/>
    <n v="50"/>
    <m/>
    <m/>
    <m/>
    <n v="30"/>
    <n v="34.5"/>
    <n v="39.674999999999997"/>
    <n v="43.125"/>
    <n v="45.626249999999992"/>
    <n v="49.593749999999993"/>
    <m/>
  </r>
  <r>
    <m/>
    <m/>
    <m/>
    <x v="1"/>
    <x v="3"/>
    <x v="21"/>
    <n v="50"/>
    <n v="30"/>
    <n v="1500"/>
    <m/>
    <n v="1500"/>
    <n v="50"/>
    <n v="1500"/>
    <m/>
    <m/>
    <m/>
    <n v="50"/>
    <m/>
    <m/>
    <m/>
    <n v="30"/>
    <n v="34.5"/>
    <n v="39.674999999999997"/>
    <n v="43.125"/>
    <n v="45.626249999999992"/>
    <n v="49.593749999999993"/>
    <m/>
  </r>
  <r>
    <m/>
    <n v="9789773530983"/>
    <n v="9789773530983"/>
    <x v="1"/>
    <x v="4"/>
    <x v="22"/>
    <n v="50"/>
    <n v="30"/>
    <n v="1500"/>
    <m/>
    <n v="1500"/>
    <n v="50"/>
    <n v="1500"/>
    <m/>
    <m/>
    <m/>
    <n v="50"/>
    <m/>
    <m/>
    <m/>
    <n v="30"/>
    <n v="34.5"/>
    <n v="39.674999999999997"/>
    <n v="43.125"/>
    <n v="45.626249999999992"/>
    <n v="49.593749999999993"/>
    <m/>
  </r>
  <r>
    <m/>
    <n v="9789773530648"/>
    <n v="9789773530648"/>
    <x v="1"/>
    <x v="4"/>
    <x v="23"/>
    <n v="50"/>
    <n v="30"/>
    <n v="1500"/>
    <m/>
    <n v="1500"/>
    <n v="50"/>
    <n v="1500"/>
    <m/>
    <m/>
    <m/>
    <n v="50"/>
    <m/>
    <m/>
    <m/>
    <n v="30"/>
    <n v="34.5"/>
    <n v="39.674999999999997"/>
    <n v="43.125"/>
    <n v="45.626249999999992"/>
    <n v="49.593749999999993"/>
    <m/>
  </r>
  <r>
    <m/>
    <n v="9789776523678"/>
    <n v="9789776523678"/>
    <x v="1"/>
    <x v="5"/>
    <x v="24"/>
    <n v="50"/>
    <n v="45"/>
    <n v="2250"/>
    <m/>
    <n v="2250"/>
    <n v="50"/>
    <n v="2250"/>
    <m/>
    <m/>
    <m/>
    <n v="50"/>
    <m/>
    <m/>
    <m/>
    <n v="45"/>
    <n v="51.749999999999993"/>
    <n v="59.512499999999989"/>
    <n v="64.687499999999986"/>
    <n v="68.439374999999984"/>
    <n v="74.390624999999972"/>
    <m/>
  </r>
  <r>
    <m/>
    <n v="9780328910076"/>
    <n v="9780328913886"/>
    <x v="2"/>
    <x v="0"/>
    <x v="25"/>
    <n v="25"/>
    <n v="246.5"/>
    <n v="6162.5"/>
    <n v="50"/>
    <n v="3081.25"/>
    <n v="25"/>
    <n v="3081.25"/>
    <m/>
    <m/>
    <m/>
    <n v="25"/>
    <n v="0"/>
    <m/>
    <n v="0"/>
    <n v="123.25"/>
    <n v="141.73749999999998"/>
    <n v="170.08499999999998"/>
    <n v="177.17187499999997"/>
    <n v="195.59774999999996"/>
    <n v="203.74765624999995"/>
    <n v="180"/>
  </r>
  <r>
    <m/>
    <n v="9780328910083"/>
    <n v="9780328913886"/>
    <x v="2"/>
    <x v="0"/>
    <x v="26"/>
    <n v="25"/>
    <n v="246.5"/>
    <n v="6162.5"/>
    <n v="50"/>
    <n v="3081.25"/>
    <n v="25"/>
    <n v="3081.25"/>
    <m/>
    <m/>
    <m/>
    <n v="25"/>
    <n v="0"/>
    <m/>
    <n v="0"/>
    <n v="123.25"/>
    <n v="141.73749999999998"/>
    <n v="170.08499999999998"/>
    <n v="177.17187499999997"/>
    <n v="195.59774999999996"/>
    <n v="203.74765624999995"/>
    <n v="180"/>
  </r>
  <r>
    <m/>
    <n v="9780328476718"/>
    <n v="9780328476718"/>
    <x v="2"/>
    <x v="0"/>
    <x v="27"/>
    <n v="25"/>
    <n v="210"/>
    <n v="5250"/>
    <n v="50"/>
    <n v="2625"/>
    <n v="25"/>
    <n v="2625"/>
    <m/>
    <m/>
    <m/>
    <n v="25"/>
    <n v="0"/>
    <m/>
    <n v="0"/>
    <n v="105"/>
    <n v="120.74999999999999"/>
    <n v="144.89999999999998"/>
    <n v="150.93749999999997"/>
    <n v="166.63499999999996"/>
    <n v="173.57812499999994"/>
    <n v="180"/>
  </r>
  <r>
    <m/>
    <n v="9780328827381"/>
    <n v="9780328847549"/>
    <x v="2"/>
    <x v="1"/>
    <x v="28"/>
    <n v="25"/>
    <n v="136.5"/>
    <n v="3412.5"/>
    <n v="50"/>
    <n v="1706.25"/>
    <n v="25"/>
    <n v="1706.25"/>
    <m/>
    <m/>
    <m/>
    <n v="25"/>
    <n v="0"/>
    <m/>
    <n v="0"/>
    <n v="68.25"/>
    <n v="78.487499999999997"/>
    <n v="94.184999999999988"/>
    <n v="98.109375"/>
    <n v="108.31274999999998"/>
    <n v="112.82578124999999"/>
    <n v="150"/>
  </r>
  <r>
    <m/>
    <n v="9780328827442"/>
    <n v="9780328847549"/>
    <x v="2"/>
    <x v="1"/>
    <x v="29"/>
    <n v="25"/>
    <n v="136.5"/>
    <n v="3412.5"/>
    <n v="50"/>
    <n v="1706.25"/>
    <n v="25"/>
    <n v="1706.25"/>
    <m/>
    <m/>
    <m/>
    <n v="25"/>
    <n v="0"/>
    <m/>
    <n v="0"/>
    <n v="68.25"/>
    <n v="78.487499999999997"/>
    <n v="94.184999999999988"/>
    <n v="98.109375"/>
    <n v="108.31274999999998"/>
    <n v="112.82578124999999"/>
    <n v="150"/>
  </r>
  <r>
    <m/>
    <n v="9780328871391"/>
    <n v="9780328874118"/>
    <x v="2"/>
    <x v="2"/>
    <x v="30"/>
    <n v="25"/>
    <n v="344"/>
    <n v="8600"/>
    <n v="50"/>
    <n v="4300"/>
    <n v="0"/>
    <n v="0"/>
    <m/>
    <m/>
    <m/>
    <n v="0"/>
    <n v="25"/>
    <m/>
    <n v="0"/>
    <n v="172"/>
    <n v="197.79999999999998"/>
    <n v="237.35999999999996"/>
    <n v="247.24999999999997"/>
    <n v="272.96399999999994"/>
    <n v="284.33749999999992"/>
    <n v="300"/>
  </r>
  <r>
    <m/>
    <m/>
    <m/>
    <x v="2"/>
    <x v="3"/>
    <x v="31"/>
    <n v="50"/>
    <n v="30"/>
    <n v="1500"/>
    <m/>
    <n v="1500"/>
    <n v="50"/>
    <n v="1500"/>
    <m/>
    <m/>
    <m/>
    <n v="50"/>
    <n v="0"/>
    <m/>
    <n v="0"/>
    <n v="30"/>
    <n v="34.5"/>
    <n v="39.674999999999997"/>
    <n v="43.125"/>
    <n v="45.626249999999992"/>
    <n v="49.593749999999993"/>
    <m/>
  </r>
  <r>
    <m/>
    <m/>
    <m/>
    <x v="2"/>
    <x v="3"/>
    <x v="32"/>
    <n v="50"/>
    <n v="30"/>
    <n v="1500"/>
    <m/>
    <n v="1500"/>
    <n v="50"/>
    <n v="1500"/>
    <m/>
    <m/>
    <m/>
    <n v="50"/>
    <n v="0"/>
    <m/>
    <n v="0"/>
    <n v="30"/>
    <n v="34.5"/>
    <n v="39.674999999999997"/>
    <n v="43.125"/>
    <n v="45.626249999999992"/>
    <n v="49.593749999999993"/>
    <m/>
  </r>
  <r>
    <m/>
    <n v="9789773530990"/>
    <n v="9789773530990"/>
    <x v="2"/>
    <x v="4"/>
    <x v="33"/>
    <n v="50"/>
    <n v="30"/>
    <n v="1500"/>
    <m/>
    <n v="1500"/>
    <n v="50"/>
    <n v="1500"/>
    <m/>
    <m/>
    <m/>
    <n v="50"/>
    <n v="0"/>
    <m/>
    <n v="0"/>
    <n v="30"/>
    <n v="34.5"/>
    <n v="39.674999999999997"/>
    <n v="43.125"/>
    <n v="45.626249999999992"/>
    <n v="49.593749999999993"/>
    <m/>
  </r>
  <r>
    <m/>
    <n v="9789773531522"/>
    <n v="9789773531522"/>
    <x v="2"/>
    <x v="4"/>
    <x v="34"/>
    <n v="50"/>
    <n v="30"/>
    <n v="1500"/>
    <m/>
    <n v="1500"/>
    <n v="50"/>
    <n v="1500"/>
    <m/>
    <m/>
    <m/>
    <n v="50"/>
    <n v="0"/>
    <m/>
    <n v="0"/>
    <n v="30"/>
    <n v="34.5"/>
    <n v="39.674999999999997"/>
    <n v="43.125"/>
    <n v="45.626249999999992"/>
    <n v="49.593749999999993"/>
    <m/>
  </r>
  <r>
    <m/>
    <n v="9789776523685"/>
    <n v="9789776523685"/>
    <x v="2"/>
    <x v="5"/>
    <x v="35"/>
    <n v="50"/>
    <n v="45"/>
    <n v="2250"/>
    <m/>
    <n v="2250"/>
    <n v="50"/>
    <n v="2250"/>
    <m/>
    <m/>
    <m/>
    <n v="50"/>
    <n v="0"/>
    <m/>
    <n v="0"/>
    <n v="45"/>
    <n v="51.749999999999993"/>
    <n v="59.512499999999989"/>
    <n v="64.687499999999986"/>
    <n v="68.439374999999984"/>
    <n v="74.390624999999972"/>
    <m/>
  </r>
  <r>
    <m/>
    <n v="9780328910090"/>
    <n v="9780328913893"/>
    <x v="3"/>
    <x v="0"/>
    <x v="36"/>
    <n v="25"/>
    <n v="262"/>
    <n v="6550"/>
    <n v="50"/>
    <n v="3275"/>
    <n v="0"/>
    <n v="0"/>
    <m/>
    <m/>
    <m/>
    <n v="0"/>
    <n v="25"/>
    <m/>
    <n v="0"/>
    <n v="131"/>
    <n v="150.64999999999998"/>
    <n v="180.77999999999997"/>
    <n v="188.31249999999997"/>
    <n v="207.89699999999996"/>
    <n v="216.55937499999996"/>
    <n v="220"/>
  </r>
  <r>
    <m/>
    <n v="9780328910106"/>
    <n v="9780328913893"/>
    <x v="3"/>
    <x v="0"/>
    <x v="37"/>
    <n v="25"/>
    <n v="262"/>
    <n v="6550"/>
    <n v="50"/>
    <n v="3275"/>
    <n v="21"/>
    <n v="2751"/>
    <m/>
    <m/>
    <m/>
    <n v="21"/>
    <n v="4"/>
    <m/>
    <n v="0"/>
    <n v="131"/>
    <n v="150.64999999999998"/>
    <n v="180.77999999999997"/>
    <n v="188.31249999999997"/>
    <n v="207.89699999999996"/>
    <n v="216.55937499999996"/>
    <n v="220"/>
  </r>
  <r>
    <m/>
    <n v="9780328476732"/>
    <n v="9780328476732"/>
    <x v="3"/>
    <x v="0"/>
    <x v="38"/>
    <n v="25"/>
    <n v="210"/>
    <n v="5250"/>
    <n v="50"/>
    <n v="2625"/>
    <n v="25"/>
    <n v="2625"/>
    <m/>
    <m/>
    <m/>
    <n v="25"/>
    <n v="0"/>
    <m/>
    <n v="0"/>
    <n v="105"/>
    <n v="120.74999999999999"/>
    <n v="144.89999999999998"/>
    <n v="150.93749999999997"/>
    <n v="166.63499999999996"/>
    <n v="173.57812499999994"/>
    <n v="200"/>
  </r>
  <r>
    <m/>
    <n v="9780328827398"/>
    <n v="9780328847556"/>
    <x v="3"/>
    <x v="1"/>
    <x v="39"/>
    <n v="25"/>
    <n v="136.5"/>
    <n v="3412.5"/>
    <n v="50"/>
    <n v="1706.25"/>
    <n v="25"/>
    <n v="1706.25"/>
    <m/>
    <m/>
    <m/>
    <n v="25"/>
    <n v="0"/>
    <m/>
    <n v="0"/>
    <n v="68.25"/>
    <n v="78.487499999999997"/>
    <n v="94.184999999999988"/>
    <n v="98.109375"/>
    <n v="108.31274999999998"/>
    <n v="112.82578124999999"/>
    <n v="150"/>
  </r>
  <r>
    <m/>
    <n v="9780328827459"/>
    <n v="9780328847556"/>
    <x v="3"/>
    <x v="1"/>
    <x v="40"/>
    <n v="25"/>
    <n v="136.5"/>
    <n v="3412.5"/>
    <n v="50"/>
    <n v="1706.25"/>
    <n v="25"/>
    <n v="1706.25"/>
    <m/>
    <m/>
    <m/>
    <n v="25"/>
    <n v="0"/>
    <m/>
    <n v="0"/>
    <n v="68.25"/>
    <n v="78.487499999999997"/>
    <n v="94.184999999999988"/>
    <n v="98.109375"/>
    <n v="108.31274999999998"/>
    <n v="112.82578124999999"/>
    <n v="150"/>
  </r>
  <r>
    <m/>
    <n v="9780328871407"/>
    <n v="9780328874125"/>
    <x v="3"/>
    <x v="2"/>
    <x v="41"/>
    <n v="25"/>
    <n v="344"/>
    <n v="8600"/>
    <n v="50"/>
    <n v="4300"/>
    <n v="0"/>
    <n v="0"/>
    <m/>
    <m/>
    <m/>
    <n v="0"/>
    <n v="25"/>
    <m/>
    <n v="0"/>
    <n v="172"/>
    <n v="197.79999999999998"/>
    <n v="237.35999999999996"/>
    <n v="247.24999999999997"/>
    <n v="272.96399999999994"/>
    <n v="284.33749999999992"/>
    <n v="300"/>
  </r>
  <r>
    <m/>
    <m/>
    <m/>
    <x v="3"/>
    <x v="3"/>
    <x v="42"/>
    <n v="50"/>
    <n v="30"/>
    <n v="1500"/>
    <m/>
    <n v="150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m/>
    <m/>
    <x v="3"/>
    <x v="3"/>
    <x v="43"/>
    <n v="50"/>
    <n v="30"/>
    <n v="1500"/>
    <m/>
    <n v="150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n v="9789773531539"/>
    <n v="9789773531539"/>
    <x v="3"/>
    <x v="4"/>
    <x v="22"/>
    <n v="50"/>
    <n v="30"/>
    <n v="1500"/>
    <m/>
    <n v="150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n v="9789773531546"/>
    <n v="9789773531546"/>
    <x v="3"/>
    <x v="4"/>
    <x v="23"/>
    <n v="50"/>
    <n v="30"/>
    <n v="1500"/>
    <m/>
    <n v="150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n v="9789776523692"/>
    <n v="9789776523692"/>
    <x v="3"/>
    <x v="5"/>
    <x v="44"/>
    <n v="50"/>
    <n v="45"/>
    <n v="2250"/>
    <m/>
    <n v="2250"/>
    <n v="50"/>
    <n v="2250"/>
    <m/>
    <m/>
    <m/>
    <m/>
    <m/>
    <m/>
    <n v="0"/>
    <n v="45"/>
    <n v="51.749999999999993"/>
    <n v="59.512499999999989"/>
    <n v="64.687499999999986"/>
    <n v="68.439374999999984"/>
    <n v="74.390624999999972"/>
    <m/>
  </r>
  <r>
    <m/>
    <n v="9780328910113"/>
    <n v="9780328913909"/>
    <x v="4"/>
    <x v="0"/>
    <x v="45"/>
    <n v="25"/>
    <n v="284.5"/>
    <n v="7112.5"/>
    <n v="50"/>
    <n v="3556.25"/>
    <n v="25"/>
    <n v="3556.25"/>
    <m/>
    <m/>
    <m/>
    <n v="25"/>
    <n v="0"/>
    <m/>
    <n v="0"/>
    <n v="142.25"/>
    <n v="163.58749999999998"/>
    <n v="196.30499999999998"/>
    <n v="204.48437499999997"/>
    <n v="225.75074999999995"/>
    <n v="235.15703124999996"/>
    <n v="250"/>
  </r>
  <r>
    <m/>
    <n v="9780328910120"/>
    <n v="9780328913909"/>
    <x v="4"/>
    <x v="0"/>
    <x v="46"/>
    <n v="25"/>
    <n v="284.5"/>
    <n v="7112.5"/>
    <n v="50"/>
    <n v="3556.25"/>
    <n v="25"/>
    <n v="3556.25"/>
    <m/>
    <m/>
    <m/>
    <n v="25"/>
    <n v="0"/>
    <m/>
    <n v="0"/>
    <n v="142.25"/>
    <n v="163.58749999999998"/>
    <n v="196.30499999999998"/>
    <n v="204.48437499999997"/>
    <n v="225.75074999999995"/>
    <n v="235.15703124999996"/>
    <n v="250"/>
  </r>
  <r>
    <m/>
    <n v="9780328476756"/>
    <n v="9780328476756"/>
    <x v="4"/>
    <x v="0"/>
    <x v="47"/>
    <n v="25"/>
    <n v="210"/>
    <n v="5250"/>
    <n v="50"/>
    <n v="2625"/>
    <n v="25"/>
    <n v="2625"/>
    <m/>
    <m/>
    <m/>
    <n v="25"/>
    <n v="0"/>
    <m/>
    <n v="0"/>
    <n v="105"/>
    <n v="120.74999999999999"/>
    <n v="144.89999999999998"/>
    <n v="150.93749999999997"/>
    <n v="166.63499999999996"/>
    <n v="173.57812499999994"/>
    <n v="200"/>
  </r>
  <r>
    <m/>
    <n v="9780328827404"/>
    <n v="9780328847563"/>
    <x v="4"/>
    <x v="1"/>
    <x v="48"/>
    <n v="25"/>
    <n v="136.5"/>
    <n v="3412.5"/>
    <n v="50"/>
    <n v="1706.25"/>
    <n v="25"/>
    <n v="1706.25"/>
    <m/>
    <m/>
    <m/>
    <n v="25"/>
    <n v="0"/>
    <m/>
    <n v="0"/>
    <n v="68.25"/>
    <n v="78.487499999999997"/>
    <n v="94.184999999999988"/>
    <n v="98.109375"/>
    <n v="108.31274999999998"/>
    <n v="112.82578124999999"/>
    <n v="150"/>
  </r>
  <r>
    <m/>
    <n v="9780328827466"/>
    <n v="9780328847563"/>
    <x v="4"/>
    <x v="1"/>
    <x v="49"/>
    <n v="25"/>
    <n v="136.5"/>
    <n v="3412.5"/>
    <n v="50"/>
    <n v="1706.25"/>
    <n v="25"/>
    <n v="1706.25"/>
    <m/>
    <m/>
    <m/>
    <n v="25"/>
    <n v="0"/>
    <m/>
    <n v="0"/>
    <n v="68.25"/>
    <n v="78.487499999999997"/>
    <n v="94.184999999999988"/>
    <n v="98.109375"/>
    <n v="108.31274999999998"/>
    <n v="112.82578124999999"/>
    <n v="150"/>
  </r>
  <r>
    <m/>
    <n v="9780328871414"/>
    <n v="9780328874132"/>
    <x v="4"/>
    <x v="2"/>
    <x v="50"/>
    <n v="25"/>
    <n v="344"/>
    <n v="8600"/>
    <n v="50"/>
    <n v="4300"/>
    <n v="0"/>
    <n v="0"/>
    <m/>
    <m/>
    <m/>
    <n v="0"/>
    <n v="25"/>
    <m/>
    <n v="0"/>
    <n v="172"/>
    <n v="197.79999999999998"/>
    <n v="237.35999999999996"/>
    <n v="247.24999999999997"/>
    <n v="272.96399999999994"/>
    <n v="284.33749999999992"/>
    <n v="300"/>
  </r>
  <r>
    <m/>
    <m/>
    <m/>
    <x v="4"/>
    <x v="3"/>
    <x v="51"/>
    <n v="50"/>
    <n v="30"/>
    <n v="1500"/>
    <m/>
    <n v="150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m/>
    <m/>
    <x v="4"/>
    <x v="3"/>
    <x v="52"/>
    <n v="50"/>
    <n v="30"/>
    <n v="1500"/>
    <m/>
    <n v="150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n v="9789773531584"/>
    <n v="9789773531584"/>
    <x v="4"/>
    <x v="4"/>
    <x v="53"/>
    <n v="50"/>
    <n v="30"/>
    <n v="1500"/>
    <m/>
    <n v="150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n v="9789773531577"/>
    <n v="9789773531577"/>
    <x v="4"/>
    <x v="4"/>
    <x v="54"/>
    <n v="50"/>
    <n v="30"/>
    <n v="1500"/>
    <m/>
    <n v="150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n v="9789776523708"/>
    <n v="9789776523708"/>
    <x v="4"/>
    <x v="5"/>
    <x v="55"/>
    <n v="50"/>
    <n v="45"/>
    <n v="2250"/>
    <m/>
    <n v="2250"/>
    <n v="50"/>
    <n v="2250"/>
    <m/>
    <m/>
    <m/>
    <m/>
    <m/>
    <m/>
    <n v="0"/>
    <n v="45"/>
    <n v="51.749999999999993"/>
    <n v="59.512499999999989"/>
    <n v="64.687499999999986"/>
    <n v="68.439374999999984"/>
    <n v="74.390624999999972"/>
    <m/>
  </r>
  <r>
    <m/>
    <n v="9780328910137"/>
    <n v="9780328913916"/>
    <x v="5"/>
    <x v="0"/>
    <x v="56"/>
    <n v="25"/>
    <n v="284.5"/>
    <n v="7112.5"/>
    <n v="50"/>
    <n v="3556.25"/>
    <n v="25"/>
    <n v="3556.25"/>
    <m/>
    <m/>
    <m/>
    <n v="25"/>
    <n v="0"/>
    <m/>
    <n v="0"/>
    <n v="142.25"/>
    <n v="163.58749999999998"/>
    <n v="196.30499999999998"/>
    <n v="204.48437499999997"/>
    <n v="225.75074999999995"/>
    <n v="235.15703124999996"/>
    <n v="250"/>
  </r>
  <r>
    <m/>
    <n v="9780328910144"/>
    <n v="9780328913916"/>
    <x v="5"/>
    <x v="0"/>
    <x v="57"/>
    <n v="25"/>
    <n v="284.5"/>
    <n v="7112.5"/>
    <n v="50"/>
    <n v="3556.25"/>
    <n v="25"/>
    <n v="3556.25"/>
    <m/>
    <m/>
    <m/>
    <n v="25"/>
    <n v="0"/>
    <m/>
    <n v="0"/>
    <n v="142.25"/>
    <n v="163.58749999999998"/>
    <n v="196.30499999999998"/>
    <n v="204.48437499999997"/>
    <n v="225.75074999999995"/>
    <n v="235.15703124999996"/>
    <n v="250"/>
  </r>
  <r>
    <m/>
    <n v="9780328476770"/>
    <n v="9780328476770"/>
    <x v="5"/>
    <x v="0"/>
    <x v="58"/>
    <n v="25"/>
    <n v="210"/>
    <n v="5250"/>
    <n v="50"/>
    <n v="2625"/>
    <n v="25"/>
    <n v="2625"/>
    <m/>
    <m/>
    <m/>
    <n v="25"/>
    <n v="0"/>
    <m/>
    <n v="0"/>
    <n v="105"/>
    <n v="120.74999999999999"/>
    <n v="144.89999999999998"/>
    <n v="150.93749999999997"/>
    <n v="166.63499999999996"/>
    <n v="173.57812499999994"/>
    <n v="200"/>
  </r>
  <r>
    <m/>
    <n v="9780328827411"/>
    <n v="9780328847570"/>
    <x v="5"/>
    <x v="1"/>
    <x v="59"/>
    <n v="25"/>
    <n v="136.5"/>
    <n v="3412.5"/>
    <n v="50"/>
    <n v="1706.25"/>
    <n v="25"/>
    <n v="1706.25"/>
    <m/>
    <m/>
    <m/>
    <n v="25"/>
    <n v="0"/>
    <m/>
    <n v="0"/>
    <n v="68.25"/>
    <n v="78.487499999999997"/>
    <n v="94.184999999999988"/>
    <n v="98.109375"/>
    <n v="108.31274999999998"/>
    <n v="112.82578124999999"/>
    <n v="150"/>
  </r>
  <r>
    <m/>
    <n v="9780328827473"/>
    <n v="9780328847570"/>
    <x v="5"/>
    <x v="1"/>
    <x v="60"/>
    <n v="25"/>
    <n v="136.5"/>
    <n v="3412.5"/>
    <n v="50"/>
    <n v="1706.25"/>
    <n v="14"/>
    <n v="955.5"/>
    <m/>
    <m/>
    <m/>
    <n v="14"/>
    <n v="11"/>
    <m/>
    <n v="0"/>
    <n v="68.25"/>
    <n v="78.487499999999997"/>
    <n v="94.184999999999988"/>
    <n v="98.109375"/>
    <n v="108.31274999999998"/>
    <n v="112.82578124999999"/>
    <n v="150"/>
  </r>
  <r>
    <m/>
    <n v="9780133684827"/>
    <n v="9780328875160"/>
    <x v="5"/>
    <x v="2"/>
    <x v="61"/>
    <n v="25"/>
    <n v="168"/>
    <n v="4200"/>
    <n v="50"/>
    <n v="2100"/>
    <n v="0"/>
    <n v="0"/>
    <m/>
    <m/>
    <m/>
    <n v="0"/>
    <n v="25"/>
    <m/>
    <n v="0"/>
    <n v="84"/>
    <n v="96.6"/>
    <n v="115.91999999999999"/>
    <n v="120.75"/>
    <n v="133.30799999999996"/>
    <n v="138.86249999999998"/>
    <n v="150"/>
  </r>
  <r>
    <m/>
    <n v="9780133684889"/>
    <n v="9780328875122"/>
    <x v="5"/>
    <x v="2"/>
    <x v="62"/>
    <n v="25"/>
    <n v="168"/>
    <n v="4200"/>
    <n v="50"/>
    <n v="2100"/>
    <n v="0"/>
    <n v="0"/>
    <m/>
    <m/>
    <m/>
    <n v="0"/>
    <n v="25"/>
    <m/>
    <n v="0"/>
    <n v="84"/>
    <n v="96.6"/>
    <n v="115.91999999999999"/>
    <n v="120.75"/>
    <n v="133.30799999999996"/>
    <n v="138.86249999999998"/>
    <n v="150"/>
  </r>
  <r>
    <m/>
    <m/>
    <m/>
    <x v="5"/>
    <x v="3"/>
    <x v="63"/>
    <n v="50"/>
    <n v="30"/>
    <n v="30"/>
    <m/>
    <n v="3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m/>
    <m/>
    <x v="5"/>
    <x v="3"/>
    <x v="64"/>
    <n v="50"/>
    <n v="30"/>
    <n v="30"/>
    <m/>
    <n v="3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n v="9789773531607"/>
    <n v="9789773531607"/>
    <x v="5"/>
    <x v="4"/>
    <x v="65"/>
    <n v="50"/>
    <n v="30"/>
    <n v="30"/>
    <m/>
    <n v="3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n v="9789773531591"/>
    <n v="9789773531591"/>
    <x v="5"/>
    <x v="4"/>
    <x v="66"/>
    <n v="50"/>
    <n v="30"/>
    <n v="30"/>
    <m/>
    <n v="30"/>
    <n v="50"/>
    <n v="1500"/>
    <m/>
    <m/>
    <m/>
    <m/>
    <m/>
    <m/>
    <n v="0"/>
    <n v="30"/>
    <n v="34.5"/>
    <n v="39.674999999999997"/>
    <n v="43.125"/>
    <n v="45.626249999999992"/>
    <n v="49.593749999999993"/>
    <m/>
  </r>
  <r>
    <m/>
    <n v="9789776523715"/>
    <n v="9789776523715"/>
    <x v="5"/>
    <x v="5"/>
    <x v="67"/>
    <n v="50"/>
    <n v="45"/>
    <n v="30"/>
    <m/>
    <n v="30"/>
    <n v="50"/>
    <n v="2250"/>
    <m/>
    <m/>
    <m/>
    <m/>
    <m/>
    <m/>
    <n v="0"/>
    <n v="45"/>
    <n v="51.749999999999993"/>
    <n v="59.512499999999989"/>
    <n v="64.687499999999986"/>
    <n v="68.439374999999984"/>
    <n v="74.390624999999972"/>
    <m/>
  </r>
  <r>
    <m/>
    <n v="9780133338744"/>
    <n v="9781418372989"/>
    <x v="6"/>
    <x v="0"/>
    <x v="68"/>
    <n v="15"/>
    <n v="616"/>
    <n v="9240"/>
    <n v="50"/>
    <n v="4620"/>
    <n v="15"/>
    <n v="4620"/>
    <m/>
    <m/>
    <m/>
    <n v="15"/>
    <n v="0"/>
    <m/>
    <n v="0"/>
    <n v="308"/>
    <n v="354.2"/>
    <n v="425.03999999999996"/>
    <n v="442.75"/>
    <n v="488.79599999999994"/>
    <n v="509.16249999999997"/>
    <n v="500"/>
  </r>
  <r>
    <m/>
    <n v="9780133684803"/>
    <n v="9780328875177"/>
    <x v="6"/>
    <x v="2"/>
    <x v="69"/>
    <n v="15"/>
    <n v="168"/>
    <n v="2520"/>
    <n v="50"/>
    <n v="1260"/>
    <n v="5"/>
    <n v="420"/>
    <m/>
    <m/>
    <m/>
    <n v="5"/>
    <n v="10"/>
    <m/>
    <n v="0"/>
    <n v="84"/>
    <n v="96.6"/>
    <n v="115.91999999999999"/>
    <n v="120.75"/>
    <n v="133.30799999999996"/>
    <n v="138.86249999999998"/>
    <n v="150"/>
  </r>
  <r>
    <m/>
    <n v="9780133684896"/>
    <n v="9780328875139"/>
    <x v="6"/>
    <x v="2"/>
    <x v="70"/>
    <n v="15"/>
    <n v="168"/>
    <n v="2520"/>
    <n v="50"/>
    <n v="1260"/>
    <n v="15"/>
    <n v="1260"/>
    <m/>
    <m/>
    <m/>
    <n v="15"/>
    <n v="0"/>
    <m/>
    <n v="0"/>
    <n v="84"/>
    <n v="96.6"/>
    <n v="115.91999999999999"/>
    <n v="120.75"/>
    <n v="133.30799999999996"/>
    <n v="138.86249999999998"/>
    <n v="150"/>
  </r>
  <r>
    <m/>
    <n v="9780133174526"/>
    <n v="9780133174526"/>
    <x v="6"/>
    <x v="1"/>
    <x v="71"/>
    <n v="15"/>
    <n v="628"/>
    <n v="9420"/>
    <n v="50"/>
    <n v="4710"/>
    <n v="15"/>
    <n v="4710"/>
    <m/>
    <m/>
    <m/>
    <n v="15"/>
    <n v="0"/>
    <m/>
    <n v="0"/>
    <n v="314"/>
    <n v="361.09999999999997"/>
    <n v="433.31999999999994"/>
    <n v="451.37499999999994"/>
    <n v="498.31799999999987"/>
    <n v="519.08124999999984"/>
    <n v="550"/>
  </r>
  <r>
    <m/>
    <n v="9780133721492"/>
    <n v="9780133721492"/>
    <x v="6"/>
    <x v="1"/>
    <x v="72"/>
    <n v="15"/>
    <n v="106"/>
    <n v="1590"/>
    <n v="50"/>
    <n v="795"/>
    <m/>
    <n v="0"/>
    <m/>
    <m/>
    <m/>
    <n v="0"/>
    <n v="15"/>
    <m/>
    <n v="0"/>
    <n v="53"/>
    <n v="60.949999999999996"/>
    <n v="73.139999999999986"/>
    <n v="76.1875"/>
    <n v="84.110999999999976"/>
    <n v="87.615624999999994"/>
    <n v="100"/>
  </r>
  <r>
    <m/>
    <n v="9780358264149"/>
    <n v="9780358264149"/>
    <x v="6"/>
    <x v="0"/>
    <x v="73"/>
    <m/>
    <m/>
    <n v="0"/>
    <m/>
    <n v="0"/>
    <m/>
    <n v="0"/>
    <m/>
    <m/>
    <m/>
    <m/>
    <m/>
    <m/>
    <m/>
    <n v="0"/>
    <n v="0"/>
    <n v="0"/>
    <n v="0"/>
    <n v="0"/>
    <n v="0"/>
    <n v="50"/>
  </r>
  <r>
    <m/>
    <n v="9780821580073"/>
    <n v="9780821580073"/>
    <x v="6"/>
    <x v="0"/>
    <x v="74"/>
    <m/>
    <m/>
    <n v="0"/>
    <m/>
    <n v="0"/>
    <m/>
    <n v="0"/>
    <m/>
    <m/>
    <m/>
    <m/>
    <m/>
    <m/>
    <m/>
    <n v="0"/>
    <n v="0"/>
    <n v="0"/>
    <n v="0"/>
    <n v="0"/>
    <n v="0"/>
    <n v="50"/>
  </r>
  <r>
    <m/>
    <n v="9789776523777"/>
    <n v="9789776523777"/>
    <x v="6"/>
    <x v="3"/>
    <x v="75"/>
    <n v="30"/>
    <n v="32.5"/>
    <n v="975"/>
    <m/>
    <n v="975"/>
    <n v="30"/>
    <n v="975"/>
    <m/>
    <m/>
    <m/>
    <m/>
    <m/>
    <m/>
    <m/>
    <n v="32.5"/>
    <n v="37.375"/>
    <n v="42.981249999999996"/>
    <n v="46.71875"/>
    <n v="49.428437499999994"/>
    <n v="53.726562499999993"/>
    <m/>
  </r>
  <r>
    <m/>
    <n v="9789776523784"/>
    <n v="9789776523784"/>
    <x v="6"/>
    <x v="3"/>
    <x v="76"/>
    <n v="30"/>
    <n v="32.5"/>
    <n v="975"/>
    <m/>
    <n v="975"/>
    <n v="30"/>
    <n v="975"/>
    <m/>
    <m/>
    <m/>
    <m/>
    <m/>
    <m/>
    <m/>
    <n v="32.5"/>
    <n v="37.375"/>
    <n v="42.981249999999996"/>
    <n v="46.71875"/>
    <n v="49.428437499999994"/>
    <n v="53.726562499999993"/>
    <m/>
  </r>
  <r>
    <m/>
    <n v="9789776315363"/>
    <n v="9789776315363"/>
    <x v="6"/>
    <x v="4"/>
    <x v="11"/>
    <n v="30"/>
    <n v="30"/>
    <n v="900"/>
    <m/>
    <n v="900"/>
    <n v="30"/>
    <n v="900"/>
    <m/>
    <m/>
    <m/>
    <m/>
    <m/>
    <m/>
    <m/>
    <n v="30"/>
    <n v="34.5"/>
    <n v="39.674999999999997"/>
    <n v="43.125"/>
    <n v="45.626249999999992"/>
    <n v="49.593749999999993"/>
    <m/>
  </r>
  <r>
    <m/>
    <n v="9789776315365"/>
    <n v="9789776315365"/>
    <x v="6"/>
    <x v="4"/>
    <x v="12"/>
    <n v="30"/>
    <n v="30"/>
    <n v="900"/>
    <m/>
    <n v="900"/>
    <n v="30"/>
    <n v="900"/>
    <m/>
    <m/>
    <m/>
    <m/>
    <m/>
    <m/>
    <m/>
    <n v="30"/>
    <n v="34.5"/>
    <n v="39.674999999999997"/>
    <n v="43.125"/>
    <n v="45.626249999999992"/>
    <n v="49.593749999999993"/>
    <m/>
  </r>
  <r>
    <m/>
    <n v="9789776523722"/>
    <n v="9789776523722"/>
    <x v="6"/>
    <x v="5"/>
    <x v="77"/>
    <n v="30"/>
    <n v="48"/>
    <n v="1440"/>
    <m/>
    <n v="1440"/>
    <n v="30"/>
    <n v="1440"/>
    <m/>
    <m/>
    <m/>
    <m/>
    <m/>
    <m/>
    <m/>
    <n v="48"/>
    <n v="55.199999999999996"/>
    <n v="63.47999999999999"/>
    <n v="69"/>
    <n v="73.001999999999981"/>
    <n v="79.349999999999994"/>
    <m/>
  </r>
  <r>
    <m/>
    <n v="9780133338751"/>
    <n v="9781418372996"/>
    <x v="7"/>
    <x v="0"/>
    <x v="78"/>
    <n v="10"/>
    <n v="628"/>
    <n v="6280"/>
    <n v="50"/>
    <n v="3140"/>
    <n v="0"/>
    <n v="0"/>
    <m/>
    <m/>
    <m/>
    <n v="0"/>
    <n v="10"/>
    <m/>
    <n v="0"/>
    <n v="314"/>
    <n v="361.09999999999997"/>
    <n v="433.31999999999994"/>
    <n v="451.37499999999994"/>
    <n v="498.31799999999987"/>
    <n v="519.08124999999984"/>
    <n v="550"/>
  </r>
  <r>
    <m/>
    <n v="9780133684797"/>
    <n v="9780328875184"/>
    <x v="7"/>
    <x v="2"/>
    <x v="79"/>
    <n v="10"/>
    <n v="168"/>
    <n v="1680"/>
    <n v="50"/>
    <n v="840"/>
    <n v="5"/>
    <n v="420"/>
    <m/>
    <m/>
    <m/>
    <n v="5"/>
    <n v="5"/>
    <m/>
    <n v="0"/>
    <n v="84"/>
    <n v="96.6"/>
    <n v="115.91999999999999"/>
    <n v="120.75"/>
    <n v="133.30799999999996"/>
    <n v="138.86249999999998"/>
    <n v="150"/>
  </r>
  <r>
    <m/>
    <n v="9780133684919"/>
    <n v="9780328875153"/>
    <x v="7"/>
    <x v="2"/>
    <x v="80"/>
    <n v="10"/>
    <n v="168"/>
    <n v="1680"/>
    <n v="50"/>
    <n v="840"/>
    <n v="0"/>
    <n v="0"/>
    <m/>
    <m/>
    <m/>
    <n v="0"/>
    <n v="10"/>
    <m/>
    <n v="0"/>
    <n v="84"/>
    <n v="96.6"/>
    <n v="115.91999999999999"/>
    <n v="120.75"/>
    <n v="133.30799999999996"/>
    <n v="138.86249999999998"/>
    <n v="150"/>
  </r>
  <r>
    <m/>
    <n v="9780133281149"/>
    <n v="9780133281149"/>
    <x v="7"/>
    <x v="1"/>
    <x v="81"/>
    <n v="10"/>
    <n v="628"/>
    <n v="6280"/>
    <n v="50"/>
    <n v="3140"/>
    <m/>
    <n v="0"/>
    <m/>
    <m/>
    <m/>
    <n v="0"/>
    <n v="10"/>
    <m/>
    <n v="0"/>
    <n v="314"/>
    <n v="361.09999999999997"/>
    <n v="433.31999999999994"/>
    <n v="451.37499999999994"/>
    <n v="498.31799999999987"/>
    <n v="519.08124999999984"/>
    <n v="550"/>
  </r>
  <r>
    <m/>
    <n v="9780133185614"/>
    <n v="9780133185614"/>
    <x v="7"/>
    <x v="1"/>
    <x v="82"/>
    <n v="10"/>
    <n v="107"/>
    <n v="1070"/>
    <n v="50"/>
    <n v="535"/>
    <m/>
    <n v="0"/>
    <m/>
    <m/>
    <m/>
    <n v="0"/>
    <n v="10"/>
    <m/>
    <n v="0"/>
    <n v="53.5"/>
    <n v="61.524999999999999"/>
    <n v="73.83"/>
    <n v="76.90625"/>
    <n v="84.904499999999985"/>
    <n v="88.442187499999989"/>
    <n v="100"/>
  </r>
  <r>
    <m/>
    <n v="9780133281156"/>
    <n v="9780133281156"/>
    <x v="7"/>
    <x v="1"/>
    <x v="83"/>
    <n v="10"/>
    <n v="693"/>
    <n v="6930"/>
    <n v="50"/>
    <n v="3465"/>
    <m/>
    <n v="0"/>
    <m/>
    <m/>
    <m/>
    <n v="0"/>
    <n v="10"/>
    <m/>
    <n v="0"/>
    <n v="346.5"/>
    <n v="398.47499999999997"/>
    <n v="478.16999999999996"/>
    <n v="498.09374999999994"/>
    <n v="549.89549999999986"/>
    <n v="572.80781249999984"/>
    <n v="600"/>
  </r>
  <r>
    <m/>
    <n v="9780133185966"/>
    <n v="9780133185966"/>
    <x v="7"/>
    <x v="1"/>
    <x v="84"/>
    <n v="10"/>
    <n v="107"/>
    <n v="1070"/>
    <n v="50"/>
    <n v="535"/>
    <m/>
    <n v="0"/>
    <m/>
    <m/>
    <m/>
    <n v="0"/>
    <n v="10"/>
    <m/>
    <n v="0"/>
    <n v="53.5"/>
    <n v="61.524999999999999"/>
    <n v="73.83"/>
    <n v="76.90625"/>
    <n v="84.904499999999985"/>
    <n v="88.442187499999989"/>
    <n v="100"/>
  </r>
  <r>
    <m/>
    <n v="9780358264156"/>
    <n v="9780358264156"/>
    <x v="7"/>
    <x v="0"/>
    <x v="85"/>
    <m/>
    <n v="50"/>
    <n v="0"/>
    <m/>
    <n v="0"/>
    <m/>
    <n v="0"/>
    <m/>
    <m/>
    <m/>
    <m/>
    <m/>
    <m/>
    <m/>
    <m/>
    <n v="0"/>
    <n v="0"/>
    <n v="0"/>
    <n v="0"/>
    <n v="0"/>
    <n v="50"/>
  </r>
  <r>
    <m/>
    <n v="9780821580080"/>
    <n v="9780821580080"/>
    <x v="7"/>
    <x v="0"/>
    <x v="86"/>
    <m/>
    <n v="50"/>
    <n v="0"/>
    <m/>
    <n v="0"/>
    <m/>
    <n v="0"/>
    <m/>
    <m/>
    <m/>
    <m/>
    <m/>
    <m/>
    <m/>
    <m/>
    <n v="0"/>
    <n v="0"/>
    <n v="0"/>
    <n v="0"/>
    <n v="0"/>
    <n v="50"/>
  </r>
  <r>
    <m/>
    <n v="9789776523791"/>
    <n v="9789776523791"/>
    <x v="7"/>
    <x v="3"/>
    <x v="87"/>
    <n v="30"/>
    <n v="32.5"/>
    <n v="975"/>
    <m/>
    <n v="975"/>
    <n v="30"/>
    <n v="975"/>
    <m/>
    <m/>
    <m/>
    <m/>
    <m/>
    <m/>
    <m/>
    <n v="32.5"/>
    <n v="37.375"/>
    <n v="44.85"/>
    <n v="46.71875"/>
    <n v="51.577500000000001"/>
    <n v="53.726562499999993"/>
    <m/>
  </r>
  <r>
    <m/>
    <n v="9789776523807"/>
    <n v="9789776523807"/>
    <x v="7"/>
    <x v="3"/>
    <x v="88"/>
    <n v="30"/>
    <n v="32.5"/>
    <n v="975"/>
    <m/>
    <n v="975"/>
    <n v="30"/>
    <n v="975"/>
    <m/>
    <m/>
    <m/>
    <m/>
    <m/>
    <m/>
    <m/>
    <n v="32.5"/>
    <n v="37.375"/>
    <n v="44.85"/>
    <n v="46.71875"/>
    <n v="51.577500000000001"/>
    <n v="53.726562499999993"/>
    <m/>
  </r>
  <r>
    <m/>
    <n v="9789776315389"/>
    <n v="9789776315389"/>
    <x v="7"/>
    <x v="4"/>
    <x v="22"/>
    <n v="30"/>
    <n v="30"/>
    <n v="900"/>
    <m/>
    <n v="900"/>
    <n v="30"/>
    <n v="900"/>
    <m/>
    <m/>
    <m/>
    <m/>
    <m/>
    <m/>
    <m/>
    <n v="30"/>
    <n v="34.5"/>
    <n v="41.4"/>
    <n v="43.125"/>
    <n v="47.609999999999992"/>
    <n v="49.593749999999993"/>
    <m/>
  </r>
  <r>
    <m/>
    <n v="9789776315389"/>
    <n v="9789776315389"/>
    <x v="7"/>
    <x v="4"/>
    <x v="23"/>
    <n v="30"/>
    <n v="30"/>
    <n v="900"/>
    <m/>
    <n v="900"/>
    <n v="30"/>
    <n v="900"/>
    <m/>
    <m/>
    <m/>
    <m/>
    <m/>
    <m/>
    <m/>
    <n v="30"/>
    <n v="34.5"/>
    <n v="41.4"/>
    <n v="43.125"/>
    <n v="47.609999999999992"/>
    <n v="49.593749999999993"/>
    <m/>
  </r>
  <r>
    <m/>
    <n v="9789776523739"/>
    <n v="9789776523739"/>
    <x v="7"/>
    <x v="5"/>
    <x v="89"/>
    <n v="30"/>
    <n v="48"/>
    <n v="1440"/>
    <m/>
    <n v="1440"/>
    <n v="30"/>
    <n v="1440"/>
    <m/>
    <m/>
    <m/>
    <m/>
    <m/>
    <m/>
    <m/>
    <n v="48"/>
    <n v="55.199999999999996"/>
    <n v="66.239999999999995"/>
    <n v="69"/>
    <n v="76.175999999999988"/>
    <n v="79.349999999999994"/>
    <m/>
  </r>
  <r>
    <m/>
    <n v="9780133338768"/>
    <n v="9781418373009"/>
    <x v="8"/>
    <x v="0"/>
    <x v="90"/>
    <n v="5"/>
    <n v="407.5"/>
    <n v="2037.5"/>
    <n v="50"/>
    <n v="1018.75"/>
    <n v="5"/>
    <n v="1018.75"/>
    <m/>
    <m/>
    <m/>
    <n v="5"/>
    <n v="0"/>
    <m/>
    <n v="0"/>
    <n v="203.75"/>
    <n v="234.31249999999997"/>
    <n v="281.17499999999995"/>
    <n v="292.89062499999994"/>
    <n v="323.35124999999994"/>
    <n v="336.82421874999989"/>
    <n v="350"/>
  </r>
  <r>
    <m/>
    <n v="9780133338775"/>
    <n v="9781418373009"/>
    <x v="8"/>
    <x v="0"/>
    <x v="91"/>
    <n v="5"/>
    <n v="407.5"/>
    <n v="2037.5"/>
    <n v="50"/>
    <n v="1018.75"/>
    <n v="5"/>
    <n v="1018.75"/>
    <m/>
    <m/>
    <m/>
    <n v="5"/>
    <n v="0"/>
    <m/>
    <n v="0"/>
    <n v="203.75"/>
    <n v="234.31249999999997"/>
    <n v="281.17499999999995"/>
    <n v="292.89062499999994"/>
    <n v="323.35124999999994"/>
    <n v="336.82421874999989"/>
    <n v="350"/>
  </r>
  <r>
    <m/>
    <n v="9780133281149"/>
    <n v="9780133281149"/>
    <x v="8"/>
    <x v="1"/>
    <x v="81"/>
    <n v="5"/>
    <n v="628"/>
    <n v="3140"/>
    <n v="50"/>
    <n v="1570"/>
    <m/>
    <n v="0"/>
    <m/>
    <m/>
    <m/>
    <n v="0"/>
    <n v="5"/>
    <m/>
    <n v="0"/>
    <n v="314"/>
    <n v="361.09999999999997"/>
    <n v="433.31999999999994"/>
    <n v="451.37499999999994"/>
    <n v="498.31799999999987"/>
    <n v="519.08124999999984"/>
    <n v="500"/>
  </r>
  <r>
    <m/>
    <n v="9780133185614"/>
    <n v="9780133185614"/>
    <x v="8"/>
    <x v="1"/>
    <x v="82"/>
    <n v="5"/>
    <n v="107"/>
    <n v="535"/>
    <n v="50"/>
    <n v="267.5"/>
    <m/>
    <n v="0"/>
    <m/>
    <m/>
    <m/>
    <n v="0"/>
    <n v="5"/>
    <m/>
    <n v="0"/>
    <n v="53.5"/>
    <n v="61.524999999999999"/>
    <n v="73.83"/>
    <n v="76.90625"/>
    <n v="84.904499999999985"/>
    <n v="88.442187499999989"/>
    <n v="100"/>
  </r>
  <r>
    <m/>
    <n v="9780133281156"/>
    <n v="9780133281156"/>
    <x v="8"/>
    <x v="1"/>
    <x v="83"/>
    <n v="5"/>
    <n v="693"/>
    <n v="3465"/>
    <n v="50"/>
    <n v="1732.5"/>
    <m/>
    <n v="0"/>
    <m/>
    <m/>
    <m/>
    <n v="0"/>
    <n v="5"/>
    <m/>
    <n v="0"/>
    <n v="346.5"/>
    <n v="398.47499999999997"/>
    <n v="478.16999999999996"/>
    <n v="498.09374999999994"/>
    <n v="549.89549999999986"/>
    <n v="572.80781249999984"/>
    <n v="550"/>
  </r>
  <r>
    <m/>
    <n v="9780133185966"/>
    <n v="9780133185966"/>
    <x v="8"/>
    <x v="1"/>
    <x v="84"/>
    <n v="5"/>
    <n v="107"/>
    <n v="535"/>
    <n v="50"/>
    <n v="267.5"/>
    <m/>
    <n v="0"/>
    <m/>
    <m/>
    <m/>
    <n v="0"/>
    <n v="5"/>
    <m/>
    <n v="0"/>
    <n v="53.5"/>
    <n v="61.524999999999999"/>
    <n v="73.83"/>
    <n v="76.90625"/>
    <n v="84.904499999999985"/>
    <n v="88.442187499999989"/>
    <n v="100"/>
  </r>
  <r>
    <m/>
    <n v="9781323205853"/>
    <n v="9781323214695"/>
    <x v="8"/>
    <x v="2"/>
    <x v="92"/>
    <n v="5"/>
    <n v="678"/>
    <n v="3390"/>
    <n v="50"/>
    <n v="1695"/>
    <n v="0"/>
    <n v="0"/>
    <m/>
    <m/>
    <m/>
    <n v="0"/>
    <n v="5"/>
    <m/>
    <n v="0"/>
    <n v="339"/>
    <n v="389.84999999999997"/>
    <n v="467.81999999999994"/>
    <n v="487.31249999999994"/>
    <n v="537.99299999999994"/>
    <n v="560.40937499999984"/>
    <n v="550"/>
  </r>
  <r>
    <m/>
    <n v="9780133687187"/>
    <n v="9780133687187"/>
    <x v="8"/>
    <x v="2"/>
    <x v="93"/>
    <n v="5"/>
    <n v="107"/>
    <n v="535"/>
    <n v="50"/>
    <n v="267.5"/>
    <n v="0"/>
    <n v="0"/>
    <m/>
    <m/>
    <m/>
    <n v="0"/>
    <n v="5"/>
    <m/>
    <n v="0"/>
    <n v="53.5"/>
    <n v="61.524999999999999"/>
    <n v="73.83"/>
    <n v="76.90625"/>
    <n v="84.904499999999985"/>
    <n v="88.442187499999989"/>
    <n v="100"/>
  </r>
  <r>
    <m/>
    <n v="9781323205907"/>
    <n v="9781323213537"/>
    <x v="8"/>
    <x v="2"/>
    <x v="94"/>
    <n v="5"/>
    <n v="678"/>
    <n v="3390"/>
    <n v="50"/>
    <n v="1695"/>
    <n v="0"/>
    <n v="0"/>
    <m/>
    <m/>
    <m/>
    <n v="0"/>
    <n v="5"/>
    <m/>
    <n v="0"/>
    <n v="339"/>
    <n v="389.84999999999997"/>
    <n v="467.81999999999994"/>
    <n v="487.31249999999994"/>
    <n v="537.99299999999994"/>
    <n v="560.40937499999984"/>
    <n v="550"/>
  </r>
  <r>
    <m/>
    <n v="9780132525886"/>
    <n v="9780132525886"/>
    <x v="8"/>
    <x v="2"/>
    <x v="95"/>
    <n v="5"/>
    <n v="107"/>
    <n v="535"/>
    <n v="50"/>
    <n v="267.5"/>
    <n v="0"/>
    <n v="0"/>
    <m/>
    <m/>
    <m/>
    <n v="0"/>
    <n v="5"/>
    <m/>
    <n v="0"/>
    <n v="53.5"/>
    <n v="61.524999999999999"/>
    <n v="73.83"/>
    <n v="76.90625"/>
    <n v="84.904499999999985"/>
    <n v="88.442187499999989"/>
    <n v="100"/>
  </r>
  <r>
    <m/>
    <n v="9780131371156"/>
    <n v="9780131371156"/>
    <x v="8"/>
    <x v="2"/>
    <x v="96"/>
    <n v="5"/>
    <n v="678"/>
    <n v="3390"/>
    <n v="50"/>
    <n v="1695"/>
    <n v="0"/>
    <n v="0"/>
    <m/>
    <m/>
    <m/>
    <n v="0"/>
    <n v="5"/>
    <m/>
    <n v="0"/>
    <n v="339"/>
    <n v="389.84999999999997"/>
    <n v="467.81999999999994"/>
    <n v="487.31249999999994"/>
    <n v="537.99299999999994"/>
    <n v="560.40937499999984"/>
    <n v="550"/>
  </r>
  <r>
    <m/>
    <n v="9780132957052"/>
    <n v="9780132957052"/>
    <x v="8"/>
    <x v="2"/>
    <x v="97"/>
    <n v="5"/>
    <n v="107"/>
    <n v="535"/>
    <n v="50"/>
    <n v="267.5"/>
    <n v="0"/>
    <n v="0"/>
    <m/>
    <m/>
    <m/>
    <n v="0"/>
    <n v="5"/>
    <m/>
    <n v="0"/>
    <n v="53.5"/>
    <n v="61.524999999999999"/>
    <n v="73.83"/>
    <n v="76.90625"/>
    <n v="84.904499999999985"/>
    <n v="88.442187499999989"/>
    <n v="100"/>
  </r>
  <r>
    <m/>
    <n v="9780358264163"/>
    <n v="9780358264163"/>
    <x v="8"/>
    <x v="0"/>
    <x v="98"/>
    <m/>
    <m/>
    <n v="0"/>
    <m/>
    <n v="0"/>
    <m/>
    <n v="0"/>
    <m/>
    <m/>
    <m/>
    <m/>
    <m/>
    <m/>
    <m/>
    <n v="0"/>
    <n v="0"/>
    <n v="0"/>
    <n v="0"/>
    <n v="0"/>
    <n v="0"/>
    <n v="50"/>
  </r>
  <r>
    <m/>
    <n v="9780821580097"/>
    <n v="9780821580097"/>
    <x v="8"/>
    <x v="0"/>
    <x v="99"/>
    <m/>
    <m/>
    <n v="0"/>
    <m/>
    <n v="0"/>
    <m/>
    <n v="0"/>
    <m/>
    <m/>
    <m/>
    <m/>
    <m/>
    <m/>
    <m/>
    <n v="0"/>
    <n v="0"/>
    <n v="0"/>
    <n v="0"/>
    <n v="0"/>
    <n v="0"/>
    <n v="50"/>
  </r>
  <r>
    <m/>
    <n v="9789776523814"/>
    <n v="9789776523814"/>
    <x v="8"/>
    <x v="3"/>
    <x v="100"/>
    <n v="30"/>
    <n v="32.5"/>
    <n v="975"/>
    <m/>
    <n v="975"/>
    <n v="30"/>
    <n v="975"/>
    <m/>
    <m/>
    <m/>
    <m/>
    <m/>
    <m/>
    <m/>
    <n v="32.5"/>
    <n v="37.375"/>
    <n v="42.981249999999996"/>
    <n v="46.71875"/>
    <n v="49.428437499999994"/>
    <n v="53.726562499999993"/>
    <m/>
  </r>
  <r>
    <m/>
    <n v="9789776523821"/>
    <n v="9789776523821"/>
    <x v="8"/>
    <x v="3"/>
    <x v="101"/>
    <n v="30"/>
    <n v="32.5"/>
    <n v="975"/>
    <m/>
    <n v="975"/>
    <n v="30"/>
    <n v="975"/>
    <m/>
    <m/>
    <m/>
    <m/>
    <m/>
    <m/>
    <m/>
    <n v="32.5"/>
    <n v="37.375"/>
    <n v="42.981249999999996"/>
    <n v="46.71875"/>
    <n v="49.428437499999994"/>
    <n v="53.726562499999993"/>
    <m/>
  </r>
  <r>
    <m/>
    <n v="9789776315389"/>
    <n v="9789776315389"/>
    <x v="8"/>
    <x v="4"/>
    <x v="22"/>
    <n v="30"/>
    <n v="30"/>
    <n v="900"/>
    <m/>
    <n v="900"/>
    <n v="30"/>
    <n v="900"/>
    <m/>
    <m/>
    <m/>
    <m/>
    <m/>
    <m/>
    <m/>
    <n v="30"/>
    <n v="34.5"/>
    <n v="39.674999999999997"/>
    <n v="43.125"/>
    <n v="45.626249999999992"/>
    <n v="49.593749999999993"/>
    <m/>
  </r>
  <r>
    <m/>
    <n v="9789776315389"/>
    <n v="9789776315389"/>
    <x v="8"/>
    <x v="4"/>
    <x v="23"/>
    <n v="30"/>
    <n v="30"/>
    <n v="900"/>
    <m/>
    <n v="900"/>
    <n v="30"/>
    <n v="900"/>
    <m/>
    <m/>
    <m/>
    <m/>
    <m/>
    <m/>
    <m/>
    <n v="30"/>
    <n v="34.5"/>
    <n v="39.674999999999997"/>
    <n v="43.125"/>
    <n v="45.626249999999992"/>
    <n v="49.593749999999993"/>
    <m/>
  </r>
  <r>
    <m/>
    <n v="9789776523746"/>
    <n v="9789776523746"/>
    <x v="8"/>
    <x v="5"/>
    <x v="102"/>
    <n v="30"/>
    <n v="48"/>
    <n v="1440"/>
    <m/>
    <n v="1440"/>
    <n v="30"/>
    <n v="1440"/>
    <m/>
    <m/>
    <m/>
    <m/>
    <m/>
    <m/>
    <m/>
    <n v="48"/>
    <n v="55.199999999999996"/>
    <n v="63.47999999999999"/>
    <n v="69"/>
    <n v="73.001999999999981"/>
    <n v="79.349999999999994"/>
    <m/>
  </r>
  <r>
    <m/>
    <n v="9781428430914"/>
    <n v="9781428430914"/>
    <x v="9"/>
    <x v="0"/>
    <x v="103"/>
    <n v="20"/>
    <n v="123"/>
    <n v="2460"/>
    <n v="50"/>
    <n v="1230"/>
    <n v="0"/>
    <n v="0"/>
    <m/>
    <m/>
    <m/>
    <n v="0"/>
    <n v="20"/>
    <m/>
    <n v="0"/>
    <n v="61.5"/>
    <n v="70.724999999999994"/>
    <n v="84.86999999999999"/>
    <n v="88.40625"/>
    <n v="97.600499999999982"/>
    <n v="101.6671875"/>
    <m/>
  </r>
  <r>
    <m/>
    <n v="9789957763206"/>
    <n v="9789957763206"/>
    <x v="9"/>
    <x v="0"/>
    <x v="104"/>
    <n v="30"/>
    <n v="40"/>
    <n v="1200"/>
    <n v="5"/>
    <n v="1140"/>
    <m/>
    <n v="0"/>
    <m/>
    <m/>
    <m/>
    <m/>
    <m/>
    <m/>
    <m/>
    <n v="38"/>
    <n v="43.699999999999996"/>
    <n v="52.439999999999991"/>
    <n v="54.624999999999993"/>
    <n v="60.305999999999983"/>
    <n v="62.818749999999987"/>
    <m/>
  </r>
  <r>
    <m/>
    <n v="9789957763190"/>
    <n v="9789957763190"/>
    <x v="9"/>
    <x v="0"/>
    <x v="105"/>
    <n v="30"/>
    <n v="30"/>
    <n v="900"/>
    <n v="5"/>
    <n v="855"/>
    <m/>
    <n v="0"/>
    <m/>
    <m/>
    <m/>
    <m/>
    <m/>
    <m/>
    <m/>
    <n v="28.5"/>
    <n v="32.774999999999999"/>
    <n v="39.33"/>
    <n v="40.96875"/>
    <n v="45.229499999999994"/>
    <n v="47.114062499999996"/>
    <m/>
  </r>
  <r>
    <m/>
    <n v="9781782604082"/>
    <n v="9781782604082"/>
    <x v="9"/>
    <x v="0"/>
    <x v="106"/>
    <n v="30"/>
    <n v="55"/>
    <n v="1650"/>
    <n v="5"/>
    <n v="1567.5"/>
    <n v="30"/>
    <n v="1567.5"/>
    <m/>
    <m/>
    <m/>
    <m/>
    <m/>
    <m/>
    <m/>
    <n v="52.25"/>
    <n v="60.087499999999999"/>
    <n v="72.10499999999999"/>
    <n v="75.109375"/>
    <n v="82.920749999999984"/>
    <n v="86.375781249999989"/>
    <m/>
  </r>
  <r>
    <m/>
    <n v="9786144058428"/>
    <n v="9786144058428"/>
    <x v="9"/>
    <x v="2"/>
    <x v="107"/>
    <n v="30"/>
    <n v="45"/>
    <n v="1350"/>
    <n v="5"/>
    <n v="1282.5"/>
    <n v="30"/>
    <n v="1282.5"/>
    <m/>
    <m/>
    <m/>
    <m/>
    <m/>
    <m/>
    <m/>
    <n v="42.75"/>
    <n v="49.162499999999994"/>
    <n v="58.99499999999999"/>
    <n v="61.453124999999993"/>
    <n v="67.844249999999988"/>
    <n v="70.671093749999983"/>
    <m/>
  </r>
  <r>
    <m/>
    <n v="9789948206934"/>
    <n v="9789948206934"/>
    <x v="9"/>
    <x v="0"/>
    <x v="108"/>
    <n v="30"/>
    <n v="69"/>
    <n v="2070"/>
    <m/>
    <n v="2070"/>
    <m/>
    <n v="0"/>
    <m/>
    <m/>
    <m/>
    <m/>
    <m/>
    <m/>
    <m/>
    <n v="69"/>
    <n v="79.349999999999994"/>
    <n v="95.219999999999985"/>
    <n v="99.1875"/>
    <n v="109.50299999999997"/>
    <n v="114.065625"/>
    <m/>
  </r>
  <r>
    <m/>
    <m/>
    <m/>
    <x v="9"/>
    <x v="6"/>
    <x v="109"/>
    <m/>
    <n v="75"/>
    <n v="0"/>
    <m/>
    <n v="0"/>
    <m/>
    <n v="0"/>
    <m/>
    <m/>
    <m/>
    <m/>
    <m/>
    <m/>
    <m/>
    <n v="75"/>
    <n v="75"/>
    <n v="86.25"/>
    <n v="93.75"/>
    <n v="99.187499999999986"/>
    <n v="107.81249999999999"/>
    <n v="100"/>
  </r>
  <r>
    <m/>
    <m/>
    <m/>
    <x v="9"/>
    <x v="6"/>
    <x v="110"/>
    <m/>
    <n v="75"/>
    <n v="0"/>
    <m/>
    <n v="0"/>
    <m/>
    <n v="0"/>
    <m/>
    <m/>
    <m/>
    <m/>
    <m/>
    <m/>
    <m/>
    <n v="75"/>
    <n v="75"/>
    <n v="86.25"/>
    <n v="93.75"/>
    <n v="99.187499999999986"/>
    <n v="107.81249999999999"/>
    <n v="100"/>
  </r>
  <r>
    <m/>
    <m/>
    <m/>
    <x v="9"/>
    <x v="7"/>
    <x v="111"/>
    <m/>
    <n v="20"/>
    <n v="0"/>
    <m/>
    <n v="0"/>
    <m/>
    <n v="0"/>
    <m/>
    <m/>
    <m/>
    <m/>
    <m/>
    <m/>
    <m/>
    <n v="20"/>
    <n v="20"/>
    <n v="23"/>
    <n v="25"/>
    <n v="26.45"/>
    <n v="28.749999999999996"/>
    <n v="30"/>
  </r>
  <r>
    <m/>
    <n v="9781428430921"/>
    <n v="9781428430921"/>
    <x v="10"/>
    <x v="0"/>
    <x v="112"/>
    <n v="30"/>
    <n v="123"/>
    <n v="3690"/>
    <n v="50"/>
    <n v="1845"/>
    <n v="0"/>
    <n v="0"/>
    <m/>
    <m/>
    <m/>
    <n v="0"/>
    <n v="30"/>
    <m/>
    <n v="0"/>
    <n v="61.5"/>
    <n v="70.724999999999994"/>
    <n v="84.86999999999999"/>
    <n v="88.40625"/>
    <n v="97.600499999999982"/>
    <n v="101.6671875"/>
    <n v="125"/>
  </r>
  <r>
    <m/>
    <n v="9780328909933"/>
    <n v="9780328909933"/>
    <x v="10"/>
    <x v="0"/>
    <x v="113"/>
    <n v="30"/>
    <n v="131"/>
    <n v="3930"/>
    <n v="50"/>
    <n v="1965"/>
    <n v="30"/>
    <n v="1965"/>
    <m/>
    <m/>
    <m/>
    <n v="30"/>
    <n v="0"/>
    <m/>
    <n v="0"/>
    <n v="65.5"/>
    <n v="75.324999999999989"/>
    <n v="90.389999999999986"/>
    <n v="94.156249999999986"/>
    <n v="103.94849999999998"/>
    <n v="108.27968749999998"/>
    <n v="125"/>
  </r>
  <r>
    <m/>
    <m/>
    <m/>
    <x v="10"/>
    <x v="0"/>
    <x v="114"/>
    <m/>
    <m/>
    <n v="0"/>
    <n v="50"/>
    <n v="0"/>
    <n v="0"/>
    <m/>
    <m/>
    <m/>
    <m/>
    <n v="0"/>
    <m/>
    <m/>
    <m/>
    <n v="0"/>
    <n v="0"/>
    <n v="0"/>
    <n v="0"/>
    <n v="0"/>
    <n v="108"/>
    <n v="125"/>
  </r>
  <r>
    <m/>
    <n v="9780328909957"/>
    <n v="9780328909957"/>
    <x v="10"/>
    <x v="0"/>
    <x v="115"/>
    <n v="30"/>
    <n v="131"/>
    <n v="3930"/>
    <n v="50"/>
    <n v="1965"/>
    <n v="30"/>
    <n v="1965"/>
    <m/>
    <m/>
    <m/>
    <n v="30"/>
    <n v="0"/>
    <m/>
    <n v="0"/>
    <n v="65.5"/>
    <n v="75.324999999999989"/>
    <n v="90.389999999999986"/>
    <n v="94.156249999999986"/>
    <n v="103.94849999999998"/>
    <n v="108.27968749999998"/>
    <n v="125"/>
  </r>
  <r>
    <m/>
    <m/>
    <m/>
    <x v="10"/>
    <x v="0"/>
    <x v="116"/>
    <m/>
    <m/>
    <n v="0"/>
    <n v="50"/>
    <n v="0"/>
    <n v="0"/>
    <m/>
    <m/>
    <m/>
    <m/>
    <n v="0"/>
    <m/>
    <m/>
    <m/>
    <n v="0"/>
    <n v="0"/>
    <n v="0"/>
    <n v="0"/>
    <n v="0"/>
    <n v="0"/>
    <n v="125"/>
  </r>
  <r>
    <m/>
    <n v="9780328909971"/>
    <n v="9780328909971"/>
    <x v="10"/>
    <x v="0"/>
    <x v="117"/>
    <n v="30"/>
    <n v="131"/>
    <n v="3930"/>
    <n v="50"/>
    <n v="1965"/>
    <n v="30"/>
    <n v="1965"/>
    <m/>
    <m/>
    <m/>
    <n v="30"/>
    <n v="0"/>
    <m/>
    <n v="0"/>
    <n v="65.5"/>
    <n v="75.324999999999989"/>
    <n v="90.389999999999986"/>
    <n v="94.156249999999986"/>
    <n v="103.94849999999998"/>
    <n v="108.27968749999998"/>
    <n v="125"/>
  </r>
  <r>
    <m/>
    <n v="9780328476794"/>
    <n v="9780328476794"/>
    <x v="10"/>
    <x v="0"/>
    <x v="5"/>
    <n v="30"/>
    <n v="210"/>
    <n v="6300"/>
    <n v="50"/>
    <n v="3150"/>
    <n v="30"/>
    <n v="3150"/>
    <m/>
    <m/>
    <m/>
    <n v="30"/>
    <n v="0"/>
    <m/>
    <n v="0"/>
    <n v="105"/>
    <n v="120.74999999999999"/>
    <n v="144.89999999999998"/>
    <n v="150.93749999999997"/>
    <n v="166.63499999999996"/>
    <n v="173.57812499999994"/>
    <n v="200"/>
  </r>
  <r>
    <m/>
    <n v="9780328827343"/>
    <n v="9780328847518"/>
    <x v="10"/>
    <x v="1"/>
    <x v="118"/>
    <n v="30"/>
    <n v="136.5"/>
    <n v="4095"/>
    <n v="50"/>
    <n v="2047.5"/>
    <n v="30"/>
    <n v="2047.5"/>
    <m/>
    <m/>
    <m/>
    <n v="30"/>
    <n v="0"/>
    <m/>
    <n v="0"/>
    <n v="68.25"/>
    <n v="78.487499999999997"/>
    <n v="94.184999999999988"/>
    <n v="98.109375"/>
    <n v="108.31274999999998"/>
    <n v="112.82578124999999"/>
    <n v="125"/>
  </r>
  <r>
    <m/>
    <n v="9780328827350"/>
    <n v="9780328847518"/>
    <x v="10"/>
    <x v="1"/>
    <x v="119"/>
    <n v="30"/>
    <n v="136.5"/>
    <n v="4095"/>
    <n v="50"/>
    <n v="2047.5"/>
    <n v="30"/>
    <n v="2047.5"/>
    <m/>
    <m/>
    <m/>
    <n v="30"/>
    <n v="0"/>
    <m/>
    <n v="0"/>
    <n v="68.25"/>
    <n v="78.487499999999997"/>
    <n v="94.184999999999988"/>
    <n v="98.109375"/>
    <n v="108.31274999999998"/>
    <n v="112.82578124999999"/>
    <n v="125"/>
  </r>
  <r>
    <m/>
    <n v="9786144058435"/>
    <n v="9786144058435"/>
    <x v="10"/>
    <x v="2"/>
    <x v="120"/>
    <n v="50"/>
    <n v="45"/>
    <n v="2250"/>
    <n v="5"/>
    <n v="2137.5"/>
    <n v="50"/>
    <n v="2137.5"/>
    <m/>
    <m/>
    <m/>
    <n v="50"/>
    <n v="0"/>
    <m/>
    <m/>
    <n v="42.75"/>
    <n v="49.162499999999994"/>
    <n v="58.99499999999999"/>
    <n v="61.453124999999993"/>
    <n v="67.844249999999988"/>
    <n v="70.671093749999983"/>
    <n v="100"/>
  </r>
  <r>
    <m/>
    <m/>
    <m/>
    <x v="10"/>
    <x v="6"/>
    <x v="109"/>
    <n v="30"/>
    <m/>
    <n v="0"/>
    <m/>
    <n v="0"/>
    <m/>
    <n v="0"/>
    <m/>
    <m/>
    <m/>
    <m/>
    <m/>
    <m/>
    <m/>
    <n v="0"/>
    <n v="75"/>
    <n v="86.25"/>
    <n v="93.75"/>
    <n v="99.187499999999986"/>
    <n v="107.81249999999999"/>
    <n v="100"/>
  </r>
  <r>
    <m/>
    <m/>
    <m/>
    <x v="10"/>
    <x v="6"/>
    <x v="110"/>
    <n v="30"/>
    <m/>
    <n v="0"/>
    <m/>
    <n v="0"/>
    <m/>
    <n v="0"/>
    <m/>
    <m/>
    <m/>
    <m/>
    <m/>
    <m/>
    <m/>
    <n v="0"/>
    <n v="75"/>
    <n v="86.25"/>
    <n v="93.75"/>
    <n v="99.187499999999986"/>
    <n v="107.81249999999999"/>
    <n v="100"/>
  </r>
  <r>
    <m/>
    <m/>
    <m/>
    <x v="10"/>
    <x v="7"/>
    <x v="111"/>
    <n v="30"/>
    <n v="20"/>
    <n v="600"/>
    <m/>
    <n v="600"/>
    <m/>
    <n v="0"/>
    <m/>
    <m/>
    <m/>
    <m/>
    <m/>
    <m/>
    <m/>
    <n v="20"/>
    <n v="20"/>
    <n v="23"/>
    <n v="25"/>
    <n v="26.45"/>
    <n v="28.749999999999996"/>
    <n v="30"/>
  </r>
  <r>
    <m/>
    <s v="Total"/>
    <m/>
    <x v="11"/>
    <x v="8"/>
    <x v="121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  <e v="#REF!"/>
  </r>
  <r>
    <m/>
    <m/>
    <m/>
    <x v="11"/>
    <x v="8"/>
    <x v="121"/>
    <m/>
    <m/>
    <s v="VAT 15%"/>
    <m/>
    <e v="#REF!"/>
    <m/>
    <e v="#REF!"/>
    <m/>
    <m/>
    <e v="#REF!"/>
    <m/>
    <m/>
    <m/>
    <e v="#REF!"/>
    <m/>
    <n v="0"/>
    <m/>
    <m/>
    <n v="0"/>
    <n v="0"/>
    <m/>
  </r>
  <r>
    <m/>
    <m/>
    <m/>
    <x v="11"/>
    <x v="8"/>
    <x v="121"/>
    <m/>
    <m/>
    <s v="G TOTAL"/>
    <m/>
    <e v="#REF!"/>
    <m/>
    <e v="#REF!"/>
    <m/>
    <m/>
    <e v="#REF!"/>
    <m/>
    <m/>
    <m/>
    <e v="#REF!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5AFDF-E2E0-4BC6-9C39-9479CF1902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 rowPageCount="1" colPageCount="1"/>
  <pivotFields count="27">
    <pivotField showAll="0"/>
    <pivotField showAll="0"/>
    <pivotField showAll="0"/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</pivotField>
    <pivotField axis="axisPage" multipleItemSelectionAllowed="1" showAll="0">
      <items count="10">
        <item x="6"/>
        <item h="1" x="5"/>
        <item x="0"/>
        <item h="1" x="4"/>
        <item x="7"/>
        <item x="1"/>
        <item x="2"/>
        <item h="1" x="3"/>
        <item x="8"/>
        <item t="default"/>
      </items>
    </pivotField>
    <pivotField axis="axisRow" showAll="0">
      <items count="123">
        <item x="33"/>
        <item x="34"/>
        <item x="35"/>
        <item x="9"/>
        <item x="20"/>
        <item x="42"/>
        <item x="10"/>
        <item x="21"/>
        <item x="43"/>
        <item x="63"/>
        <item x="64"/>
        <item x="31"/>
        <item x="51"/>
        <item x="32"/>
        <item x="52"/>
        <item x="109"/>
        <item x="110"/>
        <item x="11"/>
        <item x="12"/>
        <item x="22"/>
        <item x="23"/>
        <item x="65"/>
        <item x="66"/>
        <item x="53"/>
        <item x="54"/>
        <item x="102"/>
        <item x="77"/>
        <item x="89"/>
        <item x="13"/>
        <item x="24"/>
        <item x="44"/>
        <item x="67"/>
        <item x="55"/>
        <item x="6"/>
        <item x="7"/>
        <item x="17"/>
        <item x="18"/>
        <item x="28"/>
        <item x="29"/>
        <item x="39"/>
        <item x="40"/>
        <item x="48"/>
        <item x="49"/>
        <item x="59"/>
        <item x="60"/>
        <item x="118"/>
        <item x="119"/>
        <item x="87"/>
        <item x="100"/>
        <item x="88"/>
        <item x="101"/>
        <item x="75"/>
        <item x="76"/>
        <item x="73"/>
        <item x="85"/>
        <item x="98"/>
        <item x="8"/>
        <item x="19"/>
        <item x="30"/>
        <item x="41"/>
        <item x="50"/>
        <item x="70"/>
        <item x="79"/>
        <item x="62"/>
        <item x="69"/>
        <item x="80"/>
        <item x="61"/>
        <item x="111"/>
        <item x="105"/>
        <item x="104"/>
        <item x="108"/>
        <item x="112"/>
        <item x="103"/>
        <item x="90"/>
        <item x="91"/>
        <item x="68"/>
        <item x="78"/>
        <item x="107"/>
        <item x="97"/>
        <item x="83"/>
        <item x="72"/>
        <item x="71"/>
        <item x="82"/>
        <item x="93"/>
        <item x="95"/>
        <item x="94"/>
        <item x="84"/>
        <item x="92"/>
        <item x="81"/>
        <item x="120"/>
        <item x="5"/>
        <item x="16"/>
        <item x="27"/>
        <item x="38"/>
        <item x="47"/>
        <item x="58"/>
        <item x="0"/>
        <item x="1"/>
        <item x="2"/>
        <item x="3"/>
        <item x="4"/>
        <item x="14"/>
        <item x="15"/>
        <item x="25"/>
        <item x="26"/>
        <item x="36"/>
        <item x="37"/>
        <item x="45"/>
        <item x="46"/>
        <item x="56"/>
        <item x="57"/>
        <item x="113"/>
        <item x="114"/>
        <item x="115"/>
        <item x="116"/>
        <item x="117"/>
        <item x="106"/>
        <item x="74"/>
        <item x="86"/>
        <item x="99"/>
        <item x="96"/>
        <item x="1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</pivotFields>
  <rowFields count="2">
    <field x="3"/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r="1">
      <x v="12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مع ض المبيعات - 20" fld="24" baseField="3" baseItem="0" numFmtId="1"/>
    <dataField name="Sum of مع ض المبيعات - 25" fld="25" baseField="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0AED-E667-41C4-931E-7B2B38B1A9E1}">
  <dimension ref="A1:K17"/>
  <sheetViews>
    <sheetView zoomScale="130" zoomScaleNormal="130" workbookViewId="0">
      <selection activeCell="K6" sqref="K6"/>
    </sheetView>
  </sheetViews>
  <sheetFormatPr defaultRowHeight="14.5" x14ac:dyDescent="0.35"/>
  <cols>
    <col min="1" max="1" width="12" bestFit="1" customWidth="1"/>
    <col min="2" max="3" width="21" bestFit="1" customWidth="1"/>
    <col min="6" max="7" width="0" hidden="1" customWidth="1"/>
  </cols>
  <sheetData>
    <row r="1" spans="1:11" x14ac:dyDescent="0.35">
      <c r="A1" s="162" t="s">
        <v>205</v>
      </c>
      <c r="B1" t="s">
        <v>283</v>
      </c>
    </row>
    <row r="3" spans="1:11" x14ac:dyDescent="0.35">
      <c r="A3" s="162" t="s">
        <v>278</v>
      </c>
      <c r="B3" t="s">
        <v>281</v>
      </c>
      <c r="C3" t="s">
        <v>282</v>
      </c>
      <c r="H3" s="167">
        <v>0.2</v>
      </c>
      <c r="I3" s="167">
        <v>0.25</v>
      </c>
    </row>
    <row r="4" spans="1:11" x14ac:dyDescent="0.35">
      <c r="A4" s="163" t="s">
        <v>75</v>
      </c>
      <c r="B4" s="2">
        <v>1210.8809999999996</v>
      </c>
      <c r="C4" s="2">
        <v>1261.3343749999997</v>
      </c>
      <c r="E4" s="165" t="s">
        <v>75</v>
      </c>
      <c r="F4" s="166">
        <v>1210.8810000000001</v>
      </c>
      <c r="G4" s="166">
        <v>1261.3343749999997</v>
      </c>
      <c r="H4" s="2">
        <f>F4+300</f>
        <v>1510.8810000000001</v>
      </c>
      <c r="I4" s="2">
        <f>G4+300</f>
        <v>1561.3343749999997</v>
      </c>
    </row>
    <row r="5" spans="1:11" x14ac:dyDescent="0.35">
      <c r="A5" s="163" t="s">
        <v>76</v>
      </c>
      <c r="B5" s="2">
        <v>1047.4199999999996</v>
      </c>
      <c r="C5" s="2">
        <v>1091.0624999999998</v>
      </c>
      <c r="E5" s="165" t="s">
        <v>76</v>
      </c>
      <c r="F5" s="166">
        <v>1047.4199999999996</v>
      </c>
      <c r="G5" s="166">
        <v>1091.0624999999998</v>
      </c>
      <c r="H5" s="2">
        <f t="shared" ref="H5:I9" si="0">F5+300</f>
        <v>1347.4199999999996</v>
      </c>
      <c r="I5" s="2">
        <f t="shared" si="0"/>
        <v>1391.0624999999998</v>
      </c>
    </row>
    <row r="6" spans="1:11" x14ac:dyDescent="0.35">
      <c r="A6" s="163" t="s">
        <v>77</v>
      </c>
      <c r="B6" s="2">
        <v>1047.4199999999996</v>
      </c>
      <c r="C6" s="2">
        <v>1091.0624999999998</v>
      </c>
      <c r="E6" s="165" t="s">
        <v>77</v>
      </c>
      <c r="F6" s="166">
        <v>1047.4199999999996</v>
      </c>
      <c r="G6" s="166">
        <v>1091.0624999999998</v>
      </c>
      <c r="H6" s="2">
        <f t="shared" si="0"/>
        <v>1347.4199999999996</v>
      </c>
      <c r="I6" s="2">
        <f t="shared" si="0"/>
        <v>1391.0624999999998</v>
      </c>
    </row>
    <row r="7" spans="1:11" x14ac:dyDescent="0.35">
      <c r="A7" s="163" t="s">
        <v>78</v>
      </c>
      <c r="B7" s="2">
        <v>1072.0184999999997</v>
      </c>
      <c r="C7" s="2">
        <v>1116.6859374999997</v>
      </c>
      <c r="E7" s="165" t="s">
        <v>78</v>
      </c>
      <c r="F7" s="166">
        <v>1072.0184999999997</v>
      </c>
      <c r="G7" s="166">
        <v>1116.6859374999997</v>
      </c>
      <c r="H7" s="2">
        <f t="shared" si="0"/>
        <v>1372.0184999999997</v>
      </c>
      <c r="I7" s="2">
        <f t="shared" si="0"/>
        <v>1416.6859374999997</v>
      </c>
    </row>
    <row r="8" spans="1:11" x14ac:dyDescent="0.35">
      <c r="A8" s="163" t="s">
        <v>79</v>
      </c>
      <c r="B8" s="2">
        <v>1107.7259999999997</v>
      </c>
      <c r="C8" s="2">
        <v>1153.8812499999997</v>
      </c>
      <c r="E8" s="165" t="s">
        <v>79</v>
      </c>
      <c r="F8" s="166">
        <v>1107.7259999999997</v>
      </c>
      <c r="G8" s="166">
        <v>1153.8812499999997</v>
      </c>
      <c r="H8" s="2">
        <f t="shared" si="0"/>
        <v>1407.7259999999997</v>
      </c>
      <c r="I8" s="2">
        <f t="shared" si="0"/>
        <v>1453.8812499999997</v>
      </c>
    </row>
    <row r="9" spans="1:11" x14ac:dyDescent="0.35">
      <c r="A9" s="163" t="s">
        <v>80</v>
      </c>
      <c r="B9" s="2">
        <v>1101.3779999999997</v>
      </c>
      <c r="C9" s="2">
        <v>1147.2687499999997</v>
      </c>
      <c r="E9" s="165" t="s">
        <v>80</v>
      </c>
      <c r="F9" s="166">
        <v>1101.3779999999997</v>
      </c>
      <c r="G9" s="166">
        <v>1147.2687499999997</v>
      </c>
      <c r="H9" s="2">
        <f t="shared" si="0"/>
        <v>1401.3779999999997</v>
      </c>
      <c r="I9" s="2">
        <f t="shared" si="0"/>
        <v>1447.2687499999997</v>
      </c>
    </row>
    <row r="10" spans="1:11" x14ac:dyDescent="0.35">
      <c r="A10" s="163" t="s">
        <v>81</v>
      </c>
      <c r="B10" s="2">
        <v>1337.8409999999997</v>
      </c>
      <c r="C10" s="2">
        <v>1393.5843749999997</v>
      </c>
      <c r="E10" s="165" t="s">
        <v>81</v>
      </c>
      <c r="F10" s="166">
        <v>1337.8409999999997</v>
      </c>
      <c r="G10" s="166">
        <v>1393.5843749999997</v>
      </c>
      <c r="H10" s="2">
        <f>F10+400</f>
        <v>1737.8409999999997</v>
      </c>
      <c r="I10" s="2">
        <f>G10+400</f>
        <v>1793.5843749999997</v>
      </c>
    </row>
    <row r="11" spans="1:11" x14ac:dyDescent="0.35">
      <c r="A11" s="163" t="s">
        <v>82</v>
      </c>
      <c r="B11" s="2">
        <v>1982.9564999999993</v>
      </c>
      <c r="C11" s="2">
        <v>2065.5796874999992</v>
      </c>
      <c r="E11" s="165" t="s">
        <v>82</v>
      </c>
      <c r="F11" s="166">
        <v>1982.9564999999993</v>
      </c>
      <c r="G11" s="166">
        <v>2065.5796874999992</v>
      </c>
      <c r="H11" s="2">
        <f>F11+400</f>
        <v>2382.9564999999993</v>
      </c>
      <c r="I11" s="2">
        <f t="shared" ref="I11:I12" si="1">G11+400</f>
        <v>2465.5796874999992</v>
      </c>
      <c r="K11" s="2">
        <f>2500-H11</f>
        <v>117.04350000000068</v>
      </c>
    </row>
    <row r="12" spans="1:11" x14ac:dyDescent="0.35">
      <c r="A12" s="163" t="s">
        <v>83</v>
      </c>
      <c r="B12" s="2">
        <v>3733.4174999999987</v>
      </c>
      <c r="C12" s="2">
        <v>3888.9765624999991</v>
      </c>
      <c r="E12" s="165" t="s">
        <v>83</v>
      </c>
      <c r="F12" s="166">
        <v>3733.4174999999987</v>
      </c>
      <c r="G12" s="166">
        <v>3888.9765624999991</v>
      </c>
      <c r="H12" s="2">
        <f>F12+400</f>
        <v>4133.4174999999987</v>
      </c>
      <c r="I12" s="2">
        <f t="shared" si="1"/>
        <v>4288.9765624999991</v>
      </c>
    </row>
    <row r="13" spans="1:11" x14ac:dyDescent="0.35">
      <c r="A13" s="163" t="s">
        <v>168</v>
      </c>
      <c r="B13" s="2">
        <v>688.22900000000004</v>
      </c>
      <c r="C13" s="2">
        <v>727.08749999999998</v>
      </c>
      <c r="E13" s="165" t="s">
        <v>168</v>
      </c>
      <c r="F13" s="166">
        <v>353.90099999999995</v>
      </c>
      <c r="G13" s="166">
        <v>368.64687499999997</v>
      </c>
      <c r="H13" s="2">
        <v>688.22900000000004</v>
      </c>
      <c r="I13" s="2">
        <v>727.08749999999998</v>
      </c>
    </row>
    <row r="14" spans="1:11" x14ac:dyDescent="0.35">
      <c r="A14" s="163" t="s">
        <v>169</v>
      </c>
      <c r="B14" s="2">
        <v>1085.3757499999997</v>
      </c>
      <c r="C14" s="2">
        <v>1248.7820312499998</v>
      </c>
      <c r="E14" s="165" t="s">
        <v>169</v>
      </c>
      <c r="F14" s="166">
        <v>860.55074999999988</v>
      </c>
      <c r="G14" s="166">
        <v>896.40703124999993</v>
      </c>
      <c r="H14" s="2">
        <v>1085.3757499999997</v>
      </c>
      <c r="I14" s="2">
        <v>1248.7820312499998</v>
      </c>
    </row>
    <row r="15" spans="1:11" x14ac:dyDescent="0.35">
      <c r="A15" s="163" t="s">
        <v>279</v>
      </c>
      <c r="B15" s="2" t="e">
        <v>#REF!</v>
      </c>
      <c r="C15" s="2" t="e">
        <v>#REF!</v>
      </c>
    </row>
    <row r="16" spans="1:11" x14ac:dyDescent="0.35">
      <c r="A16" s="164" t="s">
        <v>279</v>
      </c>
      <c r="B16" s="2" t="e">
        <v>#REF!</v>
      </c>
      <c r="C16" s="2" t="e">
        <v>#REF!</v>
      </c>
    </row>
    <row r="17" spans="1:3" x14ac:dyDescent="0.35">
      <c r="A17" s="163" t="s">
        <v>280</v>
      </c>
      <c r="B17" s="2" t="e">
        <v>#REF!</v>
      </c>
      <c r="C17" s="2" t="e">
        <v>#REF!</v>
      </c>
    </row>
  </sheetData>
  <pageMargins left="0.7" right="0.7" top="0.75" bottom="0.75" header="0.3" footer="0.3"/>
  <pageSetup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2:J34"/>
  <sheetViews>
    <sheetView workbookViewId="0">
      <selection activeCell="N14" sqref="N14"/>
    </sheetView>
  </sheetViews>
  <sheetFormatPr defaultRowHeight="14.5" x14ac:dyDescent="0.35"/>
  <cols>
    <col min="1" max="1" width="11.453125" customWidth="1"/>
    <col min="2" max="2" width="11.81640625" customWidth="1"/>
    <col min="3" max="3" width="10.26953125" customWidth="1"/>
    <col min="4" max="4" width="12.453125" customWidth="1"/>
    <col min="5" max="5" width="28.26953125" hidden="1" customWidth="1"/>
    <col min="8" max="8" width="11.1796875" customWidth="1"/>
  </cols>
  <sheetData>
    <row r="2" spans="1:10" ht="15.5" x14ac:dyDescent="0.35">
      <c r="C2" s="184" t="s">
        <v>157</v>
      </c>
      <c r="D2" s="184"/>
      <c r="E2" s="184"/>
      <c r="F2" s="184"/>
      <c r="G2" s="184"/>
    </row>
    <row r="3" spans="1:10" x14ac:dyDescent="0.35">
      <c r="A3" s="27" t="s">
        <v>155</v>
      </c>
      <c r="B3" s="27" t="s">
        <v>153</v>
      </c>
      <c r="C3" s="27" t="s">
        <v>154</v>
      </c>
      <c r="D3" s="4" t="s">
        <v>9</v>
      </c>
      <c r="E3" s="4" t="s">
        <v>10</v>
      </c>
      <c r="F3" s="4" t="s">
        <v>11</v>
      </c>
      <c r="G3" s="4" t="s">
        <v>151</v>
      </c>
      <c r="H3" s="4" t="s">
        <v>152</v>
      </c>
      <c r="I3" s="4" t="s">
        <v>156</v>
      </c>
      <c r="J3" s="4" t="s">
        <v>87</v>
      </c>
    </row>
    <row r="4" spans="1:10" x14ac:dyDescent="0.35">
      <c r="A4" s="24">
        <v>43359</v>
      </c>
      <c r="B4" s="4">
        <v>200148521</v>
      </c>
      <c r="C4" s="4">
        <v>2253.8000000000002</v>
      </c>
      <c r="D4" s="4">
        <v>1</v>
      </c>
      <c r="E4" s="4"/>
      <c r="F4" s="4">
        <v>1</v>
      </c>
      <c r="G4" s="4">
        <v>40.880000000000003</v>
      </c>
      <c r="H4" s="4">
        <f>F4*G4</f>
        <v>40.880000000000003</v>
      </c>
      <c r="I4" s="4">
        <f>H4*0.05</f>
        <v>2.044</v>
      </c>
      <c r="J4" s="26">
        <f>H4+I4</f>
        <v>42.923999999999999</v>
      </c>
    </row>
    <row r="5" spans="1:10" x14ac:dyDescent="0.35">
      <c r="A5" s="4"/>
      <c r="B5" s="4"/>
      <c r="C5" s="4"/>
      <c r="D5" s="4">
        <v>2</v>
      </c>
      <c r="E5" s="4"/>
      <c r="F5" s="4">
        <v>1</v>
      </c>
      <c r="G5" s="4">
        <v>40.880000000000003</v>
      </c>
      <c r="H5" s="4">
        <f t="shared" ref="H5:H28" si="0">F5*G5</f>
        <v>40.880000000000003</v>
      </c>
      <c r="I5" s="4">
        <f t="shared" ref="I5:I28" si="1">H5*0.05</f>
        <v>2.044</v>
      </c>
      <c r="J5" s="26">
        <f t="shared" ref="J5:J28" si="2">H5+I5</f>
        <v>42.923999999999999</v>
      </c>
    </row>
    <row r="6" spans="1:10" x14ac:dyDescent="0.35">
      <c r="A6" s="4"/>
      <c r="B6" s="4"/>
      <c r="C6" s="4"/>
      <c r="D6" s="4">
        <v>3</v>
      </c>
      <c r="E6" s="4"/>
      <c r="F6" s="4">
        <v>1</v>
      </c>
      <c r="G6" s="4">
        <v>21.28</v>
      </c>
      <c r="H6" s="4">
        <f t="shared" si="0"/>
        <v>21.28</v>
      </c>
      <c r="I6" s="4">
        <f t="shared" si="1"/>
        <v>1.0640000000000001</v>
      </c>
      <c r="J6" s="26">
        <f t="shared" si="2"/>
        <v>22.344000000000001</v>
      </c>
    </row>
    <row r="7" spans="1:10" x14ac:dyDescent="0.35">
      <c r="A7" s="4"/>
      <c r="B7" s="4"/>
      <c r="C7" s="4"/>
      <c r="D7" s="4">
        <v>4</v>
      </c>
      <c r="E7" s="4"/>
      <c r="F7" s="4">
        <v>1</v>
      </c>
      <c r="G7" s="4">
        <v>86.8</v>
      </c>
      <c r="H7" s="4">
        <f t="shared" si="0"/>
        <v>86.8</v>
      </c>
      <c r="I7" s="4">
        <f t="shared" si="1"/>
        <v>4.34</v>
      </c>
      <c r="J7" s="26">
        <f t="shared" si="2"/>
        <v>91.14</v>
      </c>
    </row>
    <row r="8" spans="1:10" x14ac:dyDescent="0.35">
      <c r="A8" s="4"/>
      <c r="B8" s="4"/>
      <c r="C8" s="4"/>
      <c r="D8" s="4">
        <v>5</v>
      </c>
      <c r="E8" s="4"/>
      <c r="F8" s="4">
        <v>1</v>
      </c>
      <c r="G8" s="4">
        <v>86.8</v>
      </c>
      <c r="H8" s="4">
        <f t="shared" si="0"/>
        <v>86.8</v>
      </c>
      <c r="I8" s="4">
        <f t="shared" si="1"/>
        <v>4.34</v>
      </c>
      <c r="J8" s="26">
        <f t="shared" si="2"/>
        <v>91.14</v>
      </c>
    </row>
    <row r="9" spans="1:10" x14ac:dyDescent="0.35">
      <c r="A9" s="4"/>
      <c r="B9" s="4"/>
      <c r="C9" s="4"/>
      <c r="D9" s="4">
        <v>6</v>
      </c>
      <c r="E9" s="4"/>
      <c r="F9" s="4">
        <v>1</v>
      </c>
      <c r="G9" s="4">
        <v>36.4</v>
      </c>
      <c r="H9" s="4">
        <f t="shared" si="0"/>
        <v>36.4</v>
      </c>
      <c r="I9" s="4">
        <f t="shared" si="1"/>
        <v>1.82</v>
      </c>
      <c r="J9" s="26">
        <f t="shared" si="2"/>
        <v>38.22</v>
      </c>
    </row>
    <row r="10" spans="1:10" x14ac:dyDescent="0.35">
      <c r="A10" s="4"/>
      <c r="B10" s="4"/>
      <c r="C10" s="4"/>
      <c r="D10" s="4">
        <v>7</v>
      </c>
      <c r="E10" s="4"/>
      <c r="F10" s="4">
        <v>1</v>
      </c>
      <c r="G10" s="4">
        <v>21.28</v>
      </c>
      <c r="H10" s="4">
        <f t="shared" si="0"/>
        <v>21.28</v>
      </c>
      <c r="I10" s="4">
        <f t="shared" si="1"/>
        <v>1.0640000000000001</v>
      </c>
      <c r="J10" s="26">
        <f t="shared" si="2"/>
        <v>22.344000000000001</v>
      </c>
    </row>
    <row r="11" spans="1:10" x14ac:dyDescent="0.35">
      <c r="A11" s="4"/>
      <c r="B11" s="4"/>
      <c r="C11" s="4"/>
      <c r="D11" s="4">
        <v>8</v>
      </c>
      <c r="E11" s="4"/>
      <c r="F11" s="4">
        <v>1</v>
      </c>
      <c r="G11" s="4">
        <v>100.8</v>
      </c>
      <c r="H11" s="4">
        <f t="shared" si="0"/>
        <v>100.8</v>
      </c>
      <c r="I11" s="4">
        <f t="shared" si="1"/>
        <v>5.04</v>
      </c>
      <c r="J11" s="26">
        <f t="shared" si="2"/>
        <v>105.84</v>
      </c>
    </row>
    <row r="12" spans="1:10" x14ac:dyDescent="0.35">
      <c r="A12" s="4"/>
      <c r="B12" s="4"/>
      <c r="C12" s="4"/>
      <c r="D12" s="4">
        <v>9</v>
      </c>
      <c r="E12" s="4"/>
      <c r="F12" s="4">
        <v>1</v>
      </c>
      <c r="G12" s="4">
        <v>100.8</v>
      </c>
      <c r="H12" s="4">
        <f t="shared" si="0"/>
        <v>100.8</v>
      </c>
      <c r="I12" s="4">
        <f t="shared" si="1"/>
        <v>5.04</v>
      </c>
      <c r="J12" s="26">
        <f t="shared" si="2"/>
        <v>105.84</v>
      </c>
    </row>
    <row r="13" spans="1:10" x14ac:dyDescent="0.35">
      <c r="A13" s="4"/>
      <c r="B13" s="4"/>
      <c r="C13" s="4"/>
      <c r="D13" s="4">
        <v>10</v>
      </c>
      <c r="E13" s="4"/>
      <c r="F13" s="4">
        <v>1</v>
      </c>
      <c r="G13" s="4">
        <v>36.4</v>
      </c>
      <c r="H13" s="4">
        <f t="shared" si="0"/>
        <v>36.4</v>
      </c>
      <c r="I13" s="4">
        <f t="shared" si="1"/>
        <v>1.82</v>
      </c>
      <c r="J13" s="26">
        <f t="shared" si="2"/>
        <v>38.22</v>
      </c>
    </row>
    <row r="14" spans="1:10" x14ac:dyDescent="0.35">
      <c r="A14" s="4"/>
      <c r="B14" s="4"/>
      <c r="C14" s="4"/>
      <c r="D14" s="4">
        <v>11</v>
      </c>
      <c r="E14" s="4"/>
      <c r="F14" s="4">
        <v>1</v>
      </c>
      <c r="G14" s="4">
        <v>41.44</v>
      </c>
      <c r="H14" s="4">
        <f t="shared" si="0"/>
        <v>41.44</v>
      </c>
      <c r="I14" s="4">
        <f t="shared" si="1"/>
        <v>2.0720000000000001</v>
      </c>
      <c r="J14" s="26">
        <f t="shared" si="2"/>
        <v>43.512</v>
      </c>
    </row>
    <row r="15" spans="1:10" x14ac:dyDescent="0.35">
      <c r="A15" s="4"/>
      <c r="B15" s="4"/>
      <c r="C15" s="4"/>
      <c r="D15" s="4">
        <v>12</v>
      </c>
      <c r="E15" s="4"/>
      <c r="F15" s="4">
        <v>1</v>
      </c>
      <c r="G15" s="4">
        <v>41.44</v>
      </c>
      <c r="H15" s="4">
        <f t="shared" si="0"/>
        <v>41.44</v>
      </c>
      <c r="I15" s="4">
        <f t="shared" si="1"/>
        <v>2.0720000000000001</v>
      </c>
      <c r="J15" s="26">
        <f t="shared" si="2"/>
        <v>43.512</v>
      </c>
    </row>
    <row r="16" spans="1:10" x14ac:dyDescent="0.35">
      <c r="A16" s="4"/>
      <c r="B16" s="4"/>
      <c r="C16" s="4"/>
      <c r="D16" s="4">
        <v>13</v>
      </c>
      <c r="E16" s="4"/>
      <c r="F16" s="4">
        <v>1</v>
      </c>
      <c r="G16" s="4">
        <v>41.44</v>
      </c>
      <c r="H16" s="4">
        <f t="shared" si="0"/>
        <v>41.44</v>
      </c>
      <c r="I16" s="4">
        <f t="shared" si="1"/>
        <v>2.0720000000000001</v>
      </c>
      <c r="J16" s="26">
        <f t="shared" si="2"/>
        <v>43.512</v>
      </c>
    </row>
    <row r="17" spans="1:10" x14ac:dyDescent="0.35">
      <c r="A17" s="4"/>
      <c r="B17" s="4"/>
      <c r="C17" s="4"/>
      <c r="D17" s="4">
        <v>14</v>
      </c>
      <c r="E17" s="4"/>
      <c r="F17" s="4">
        <v>1</v>
      </c>
      <c r="G17" s="4">
        <v>41.44</v>
      </c>
      <c r="H17" s="4">
        <f t="shared" si="0"/>
        <v>41.44</v>
      </c>
      <c r="I17" s="4">
        <f t="shared" si="1"/>
        <v>2.0720000000000001</v>
      </c>
      <c r="J17" s="26">
        <f t="shared" si="2"/>
        <v>43.512</v>
      </c>
    </row>
    <row r="18" spans="1:10" s="3" customFormat="1" x14ac:dyDescent="0.35">
      <c r="A18" s="6"/>
      <c r="B18" s="6"/>
      <c r="C18" s="6"/>
      <c r="D18" s="6"/>
      <c r="E18" s="6"/>
      <c r="F18" s="28">
        <f t="shared" ref="F18:I18" si="3">SUM(F4:F17)</f>
        <v>14</v>
      </c>
      <c r="G18" s="28">
        <f t="shared" si="3"/>
        <v>738.08000000000015</v>
      </c>
      <c r="H18" s="28">
        <f t="shared" si="3"/>
        <v>738.08000000000015</v>
      </c>
      <c r="I18" s="28">
        <f t="shared" si="3"/>
        <v>36.904000000000003</v>
      </c>
      <c r="J18" s="28">
        <f>SUM(J4:J17)</f>
        <v>774.98399999999992</v>
      </c>
    </row>
    <row r="19" spans="1:10" x14ac:dyDescent="0.35">
      <c r="A19" s="24">
        <v>43363</v>
      </c>
      <c r="B19" s="4">
        <v>200149522</v>
      </c>
      <c r="C19" s="4">
        <v>4221.84</v>
      </c>
      <c r="D19" s="4">
        <v>1</v>
      </c>
      <c r="E19" s="4"/>
      <c r="F19" s="4">
        <v>2</v>
      </c>
      <c r="G19" s="4">
        <v>146.72</v>
      </c>
      <c r="H19" s="4">
        <f t="shared" si="0"/>
        <v>293.44</v>
      </c>
      <c r="I19" s="4">
        <f t="shared" si="1"/>
        <v>14.672000000000001</v>
      </c>
      <c r="J19" s="26">
        <f t="shared" si="2"/>
        <v>308.11200000000002</v>
      </c>
    </row>
    <row r="20" spans="1:10" x14ac:dyDescent="0.35">
      <c r="A20" s="4"/>
      <c r="B20" s="4"/>
      <c r="C20" s="4"/>
      <c r="D20" s="4">
        <v>2</v>
      </c>
      <c r="E20" s="4"/>
      <c r="F20" s="4">
        <v>2</v>
      </c>
      <c r="G20" s="4">
        <v>54.32</v>
      </c>
      <c r="H20" s="4">
        <f t="shared" si="0"/>
        <v>108.64</v>
      </c>
      <c r="I20" s="4">
        <f t="shared" si="1"/>
        <v>5.4320000000000004</v>
      </c>
      <c r="J20" s="26">
        <f t="shared" si="2"/>
        <v>114.072</v>
      </c>
    </row>
    <row r="21" spans="1:10" x14ac:dyDescent="0.35">
      <c r="A21" s="4"/>
      <c r="B21" s="4"/>
      <c r="C21" s="4"/>
      <c r="D21" s="4">
        <v>3</v>
      </c>
      <c r="E21" s="4"/>
      <c r="F21" s="4">
        <v>2</v>
      </c>
      <c r="G21" s="4">
        <v>146.72</v>
      </c>
      <c r="H21" s="4">
        <f t="shared" si="0"/>
        <v>293.44</v>
      </c>
      <c r="I21" s="4">
        <f t="shared" si="1"/>
        <v>14.672000000000001</v>
      </c>
      <c r="J21" s="26">
        <f t="shared" si="2"/>
        <v>308.11200000000002</v>
      </c>
    </row>
    <row r="22" spans="1:10" x14ac:dyDescent="0.35">
      <c r="A22" s="4"/>
      <c r="B22" s="4"/>
      <c r="C22" s="4"/>
      <c r="D22" s="4">
        <v>4</v>
      </c>
      <c r="E22" s="4"/>
      <c r="F22" s="4">
        <v>1</v>
      </c>
      <c r="G22" s="4">
        <v>54.32</v>
      </c>
      <c r="H22" s="4">
        <f t="shared" si="0"/>
        <v>54.32</v>
      </c>
      <c r="I22" s="4">
        <f t="shared" si="1"/>
        <v>2.7160000000000002</v>
      </c>
      <c r="J22" s="26">
        <f t="shared" si="2"/>
        <v>57.036000000000001</v>
      </c>
    </row>
    <row r="23" spans="1:10" s="3" customFormat="1" x14ac:dyDescent="0.35">
      <c r="A23" s="6"/>
      <c r="B23" s="6"/>
      <c r="C23" s="6"/>
      <c r="D23" s="6"/>
      <c r="E23" s="6"/>
      <c r="F23" s="28">
        <f t="shared" ref="F23:I23" si="4">SUM(F19:F22)</f>
        <v>7</v>
      </c>
      <c r="G23" s="28">
        <f t="shared" si="4"/>
        <v>402.08</v>
      </c>
      <c r="H23" s="28">
        <f t="shared" si="4"/>
        <v>749.84</v>
      </c>
      <c r="I23" s="28">
        <f t="shared" si="4"/>
        <v>37.491999999999997</v>
      </c>
      <c r="J23" s="28">
        <f>SUM(J19:J22)</f>
        <v>787.33200000000011</v>
      </c>
    </row>
    <row r="24" spans="1:10" x14ac:dyDescent="0.35">
      <c r="A24" s="24">
        <v>43341</v>
      </c>
      <c r="B24" s="4">
        <v>200140678</v>
      </c>
      <c r="C24" s="4">
        <v>7733.96</v>
      </c>
      <c r="D24" s="4">
        <v>1</v>
      </c>
      <c r="E24" s="4"/>
      <c r="F24" s="4">
        <v>1</v>
      </c>
      <c r="G24" s="4">
        <v>252.2</v>
      </c>
      <c r="H24" s="4">
        <f t="shared" si="0"/>
        <v>252.2</v>
      </c>
      <c r="I24" s="4">
        <f t="shared" si="1"/>
        <v>12.61</v>
      </c>
      <c r="J24" s="26">
        <f t="shared" si="2"/>
        <v>264.81</v>
      </c>
    </row>
    <row r="25" spans="1:10" x14ac:dyDescent="0.35">
      <c r="A25" s="4"/>
      <c r="B25" s="4"/>
      <c r="C25" s="4"/>
      <c r="D25" s="4">
        <v>2</v>
      </c>
      <c r="E25" s="4"/>
      <c r="F25" s="4">
        <v>1</v>
      </c>
      <c r="G25" s="4">
        <v>252.2</v>
      </c>
      <c r="H25" s="4">
        <f t="shared" si="0"/>
        <v>252.2</v>
      </c>
      <c r="I25" s="4">
        <f t="shared" si="1"/>
        <v>12.61</v>
      </c>
      <c r="J25" s="26">
        <f t="shared" si="2"/>
        <v>264.81</v>
      </c>
    </row>
    <row r="26" spans="1:10" x14ac:dyDescent="0.35">
      <c r="A26" s="4"/>
      <c r="B26" s="4"/>
      <c r="C26" s="4"/>
      <c r="D26" s="4">
        <v>3</v>
      </c>
      <c r="E26" s="4"/>
      <c r="F26" s="4">
        <v>1</v>
      </c>
      <c r="G26" s="4">
        <v>268.24</v>
      </c>
      <c r="H26" s="4">
        <f t="shared" si="0"/>
        <v>268.24</v>
      </c>
      <c r="I26" s="4">
        <f t="shared" si="1"/>
        <v>13.412000000000001</v>
      </c>
      <c r="J26" s="26">
        <f t="shared" si="2"/>
        <v>281.65199999999999</v>
      </c>
    </row>
    <row r="27" spans="1:10" x14ac:dyDescent="0.35">
      <c r="A27" s="4"/>
      <c r="B27" s="4"/>
      <c r="C27" s="4"/>
      <c r="D27" s="4">
        <v>4</v>
      </c>
      <c r="E27" s="4"/>
      <c r="F27" s="4">
        <v>1</v>
      </c>
      <c r="G27" s="4">
        <v>157.91999999999999</v>
      </c>
      <c r="H27" s="4">
        <f t="shared" si="0"/>
        <v>157.91999999999999</v>
      </c>
      <c r="I27" s="4">
        <f t="shared" si="1"/>
        <v>7.8959999999999999</v>
      </c>
      <c r="J27" s="26">
        <f t="shared" si="2"/>
        <v>165.81599999999997</v>
      </c>
    </row>
    <row r="28" spans="1:10" x14ac:dyDescent="0.35">
      <c r="A28" s="4"/>
      <c r="B28" s="4"/>
      <c r="C28" s="4"/>
      <c r="D28" s="4">
        <v>5</v>
      </c>
      <c r="E28" s="4"/>
      <c r="F28" s="4">
        <v>1</v>
      </c>
      <c r="G28" s="4">
        <v>391.44</v>
      </c>
      <c r="H28" s="4">
        <f t="shared" si="0"/>
        <v>391.44</v>
      </c>
      <c r="I28" s="4">
        <f t="shared" si="1"/>
        <v>19.572000000000003</v>
      </c>
      <c r="J28" s="26">
        <f t="shared" si="2"/>
        <v>411.012</v>
      </c>
    </row>
    <row r="29" spans="1:10" s="3" customFormat="1" x14ac:dyDescent="0.35">
      <c r="A29" s="6"/>
      <c r="B29" s="6"/>
      <c r="C29" s="6"/>
      <c r="D29" s="6"/>
      <c r="E29" s="6"/>
      <c r="F29" s="28">
        <f t="shared" ref="F29:I29" si="5">SUM(F24:F28)</f>
        <v>5</v>
      </c>
      <c r="G29" s="28">
        <f t="shared" si="5"/>
        <v>1322</v>
      </c>
      <c r="H29" s="28">
        <f t="shared" si="5"/>
        <v>1322</v>
      </c>
      <c r="I29" s="28">
        <f t="shared" si="5"/>
        <v>66.099999999999994</v>
      </c>
      <c r="J29" s="28">
        <f>SUM(J24:J28)</f>
        <v>1388.1</v>
      </c>
    </row>
    <row r="30" spans="1:10" s="11" customFormat="1" x14ac:dyDescent="0.35">
      <c r="A30" s="10"/>
      <c r="B30" s="10"/>
      <c r="C30" s="10"/>
      <c r="D30" s="10">
        <f>D18+D23+D29</f>
        <v>0</v>
      </c>
      <c r="E30" s="10"/>
      <c r="F30" s="29">
        <f t="shared" ref="F30:I30" si="6">F18+F23+F29</f>
        <v>26</v>
      </c>
      <c r="G30" s="29">
        <f t="shared" si="6"/>
        <v>2462.16</v>
      </c>
      <c r="H30" s="29">
        <f t="shared" si="6"/>
        <v>2809.92</v>
      </c>
      <c r="I30" s="29">
        <f t="shared" si="6"/>
        <v>140.49599999999998</v>
      </c>
      <c r="J30" s="29">
        <f>J18+J23+J29</f>
        <v>2950.4160000000002</v>
      </c>
    </row>
    <row r="31" spans="1:10" x14ac:dyDescent="0.35">
      <c r="A31" s="24">
        <v>43370</v>
      </c>
      <c r="B31" s="4">
        <v>200150249</v>
      </c>
      <c r="C31" s="4">
        <v>2110.92</v>
      </c>
    </row>
    <row r="32" spans="1:10" x14ac:dyDescent="0.35">
      <c r="A32" s="24">
        <v>43356</v>
      </c>
      <c r="B32" s="4">
        <v>200147414</v>
      </c>
      <c r="C32" s="4">
        <v>2780.4</v>
      </c>
    </row>
    <row r="33" spans="1:3" x14ac:dyDescent="0.35">
      <c r="A33" s="24">
        <v>43345</v>
      </c>
      <c r="B33" s="4">
        <v>200141971</v>
      </c>
      <c r="C33" s="4">
        <v>762.05</v>
      </c>
    </row>
    <row r="34" spans="1:3" x14ac:dyDescent="0.35">
      <c r="A34" s="10"/>
      <c r="B34" s="10"/>
      <c r="C34" s="10">
        <f>C4+C19+C24+C31+C32+C33</f>
        <v>19862.97</v>
      </c>
    </row>
  </sheetData>
  <mergeCells count="1">
    <mergeCell ref="C2:G2"/>
  </mergeCells>
  <printOptions horizontalCentered="1" verticalCentered="1"/>
  <pageMargins left="0" right="0" top="0" bottom="0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pageSetUpPr fitToPage="1"/>
  </sheetPr>
  <dimension ref="A2:P23"/>
  <sheetViews>
    <sheetView rightToLeft="1" workbookViewId="0">
      <selection activeCell="E20" sqref="E20"/>
    </sheetView>
  </sheetViews>
  <sheetFormatPr defaultRowHeight="14.5" x14ac:dyDescent="0.35"/>
  <cols>
    <col min="1" max="1" width="12.26953125" customWidth="1"/>
    <col min="2" max="2" width="20.453125" customWidth="1"/>
    <col min="3" max="3" width="0" hidden="1" customWidth="1"/>
    <col min="4" max="4" width="12.7265625" customWidth="1"/>
    <col min="7" max="7" width="0" hidden="1" customWidth="1"/>
    <col min="11" max="11" width="63.453125" customWidth="1"/>
  </cols>
  <sheetData>
    <row r="2" spans="1:16" x14ac:dyDescent="0.35">
      <c r="A2" t="s">
        <v>121</v>
      </c>
    </row>
    <row r="3" spans="1:16" x14ac:dyDescent="0.35">
      <c r="A3" t="s">
        <v>122</v>
      </c>
    </row>
    <row r="4" spans="1:16" x14ac:dyDescent="0.35">
      <c r="A4" t="s">
        <v>123</v>
      </c>
    </row>
    <row r="5" spans="1:16" x14ac:dyDescent="0.35">
      <c r="A5" t="s">
        <v>124</v>
      </c>
    </row>
    <row r="7" spans="1:16" x14ac:dyDescent="0.35">
      <c r="A7" s="4" t="s">
        <v>125</v>
      </c>
      <c r="B7" s="4" t="s">
        <v>126</v>
      </c>
      <c r="C7" s="4" t="s">
        <v>127</v>
      </c>
      <c r="D7" s="4" t="s">
        <v>128</v>
      </c>
      <c r="E7" s="4" t="s">
        <v>129</v>
      </c>
      <c r="F7" s="4" t="s">
        <v>130</v>
      </c>
      <c r="G7" s="4" t="s">
        <v>131</v>
      </c>
      <c r="H7" s="4" t="s">
        <v>131</v>
      </c>
      <c r="I7" s="4" t="s">
        <v>132</v>
      </c>
      <c r="J7" s="4" t="s">
        <v>133</v>
      </c>
      <c r="K7" s="4" t="s">
        <v>134</v>
      </c>
      <c r="L7" s="4"/>
      <c r="M7" s="4"/>
      <c r="N7" s="4"/>
      <c r="O7" s="4"/>
      <c r="P7" s="4"/>
    </row>
    <row r="8" spans="1:16" x14ac:dyDescent="0.35">
      <c r="A8" s="4"/>
      <c r="B8" s="4"/>
      <c r="C8" s="4"/>
      <c r="D8" s="4"/>
      <c r="E8" s="4"/>
      <c r="F8" s="4"/>
      <c r="G8" s="4"/>
      <c r="H8" s="4">
        <v>61281.32</v>
      </c>
      <c r="I8" s="4">
        <v>220</v>
      </c>
      <c r="J8" s="4">
        <v>1</v>
      </c>
      <c r="K8" s="4" t="s">
        <v>135</v>
      </c>
      <c r="L8" s="4"/>
      <c r="M8" s="4"/>
      <c r="N8" s="4"/>
      <c r="O8" s="4"/>
      <c r="P8" s="4"/>
    </row>
    <row r="9" spans="1:16" x14ac:dyDescent="0.35">
      <c r="A9" s="4">
        <v>20300100020021</v>
      </c>
      <c r="B9" s="4" t="s">
        <v>136</v>
      </c>
      <c r="C9" s="4" t="s">
        <v>137</v>
      </c>
      <c r="D9" s="25">
        <v>43711</v>
      </c>
      <c r="E9" s="4">
        <v>0</v>
      </c>
      <c r="F9" s="4">
        <v>133102.20000000001</v>
      </c>
      <c r="G9" s="4">
        <v>-133102.20000000001</v>
      </c>
      <c r="H9" s="4">
        <f>H8-F9</f>
        <v>-71820.88</v>
      </c>
      <c r="I9" s="4">
        <v>247</v>
      </c>
      <c r="J9" s="4">
        <v>31</v>
      </c>
      <c r="K9" s="4" t="s">
        <v>138</v>
      </c>
      <c r="L9" s="4"/>
      <c r="M9" s="4"/>
      <c r="N9" s="4"/>
      <c r="O9" s="4"/>
      <c r="P9" s="4"/>
    </row>
    <row r="10" spans="1:16" x14ac:dyDescent="0.35">
      <c r="A10" s="4">
        <v>20300100020021</v>
      </c>
      <c r="B10" s="4" t="s">
        <v>136</v>
      </c>
      <c r="C10" s="4" t="s">
        <v>137</v>
      </c>
      <c r="D10" s="25">
        <v>43711</v>
      </c>
      <c r="E10" s="4">
        <v>347717</v>
      </c>
      <c r="F10" s="4">
        <v>0</v>
      </c>
      <c r="G10" s="4">
        <v>214614.80000000002</v>
      </c>
      <c r="H10" s="4">
        <f>H9+E10</f>
        <v>275896.12</v>
      </c>
      <c r="I10" s="4">
        <v>284</v>
      </c>
      <c r="J10" s="4">
        <v>68</v>
      </c>
      <c r="K10" s="4" t="s">
        <v>139</v>
      </c>
      <c r="L10" s="4"/>
      <c r="M10" s="4"/>
      <c r="N10" s="4"/>
      <c r="O10" s="4"/>
      <c r="P10" s="4"/>
    </row>
    <row r="11" spans="1:16" x14ac:dyDescent="0.35">
      <c r="A11" s="4">
        <v>20300100020021</v>
      </c>
      <c r="B11" s="4" t="s">
        <v>136</v>
      </c>
      <c r="C11" s="4" t="s">
        <v>137</v>
      </c>
      <c r="D11" s="25">
        <v>43712</v>
      </c>
      <c r="E11" s="4">
        <v>0</v>
      </c>
      <c r="F11" s="4">
        <v>125614</v>
      </c>
      <c r="G11" s="4">
        <v>89000.8</v>
      </c>
      <c r="H11" s="4">
        <f>H10-F11</f>
        <v>150282.12</v>
      </c>
      <c r="I11" s="4">
        <v>246</v>
      </c>
      <c r="J11" s="4">
        <v>30</v>
      </c>
      <c r="K11" s="4" t="s">
        <v>140</v>
      </c>
      <c r="L11" s="4"/>
      <c r="M11" s="4"/>
      <c r="N11" s="4"/>
      <c r="O11" s="4"/>
      <c r="P11" s="4"/>
    </row>
    <row r="12" spans="1:16" x14ac:dyDescent="0.35">
      <c r="A12" s="4">
        <v>20300100020021</v>
      </c>
      <c r="B12" s="4" t="s">
        <v>136</v>
      </c>
      <c r="C12" s="4" t="s">
        <v>137</v>
      </c>
      <c r="D12" s="25">
        <v>43717</v>
      </c>
      <c r="E12" s="4">
        <v>0</v>
      </c>
      <c r="F12" s="4">
        <v>8606.85</v>
      </c>
      <c r="G12" s="4">
        <v>80393.95</v>
      </c>
      <c r="H12" s="4">
        <f>H11-F12</f>
        <v>141675.26999999999</v>
      </c>
      <c r="I12" s="4">
        <v>248</v>
      </c>
      <c r="J12" s="4">
        <v>32</v>
      </c>
      <c r="K12" s="4" t="s">
        <v>141</v>
      </c>
      <c r="L12" s="4"/>
      <c r="M12" s="4"/>
      <c r="N12" s="4"/>
      <c r="O12" s="4"/>
      <c r="P12" s="4"/>
    </row>
    <row r="13" spans="1:16" x14ac:dyDescent="0.35">
      <c r="A13" s="4">
        <v>20300100020021</v>
      </c>
      <c r="B13" s="4" t="s">
        <v>136</v>
      </c>
      <c r="C13" s="4" t="s">
        <v>137</v>
      </c>
      <c r="D13" s="25">
        <v>43726</v>
      </c>
      <c r="E13" s="4">
        <v>0</v>
      </c>
      <c r="F13" s="4">
        <v>50942.85</v>
      </c>
      <c r="G13" s="4">
        <v>29451.100000000002</v>
      </c>
      <c r="H13" s="4">
        <f t="shared" ref="H13:H19" si="0">H12-F13</f>
        <v>90732.419999999984</v>
      </c>
      <c r="I13" s="4">
        <v>249</v>
      </c>
      <c r="J13" s="4">
        <v>33</v>
      </c>
      <c r="K13" s="4" t="s">
        <v>142</v>
      </c>
      <c r="L13" s="4"/>
      <c r="M13" s="4"/>
      <c r="N13" s="4"/>
      <c r="O13" s="4"/>
      <c r="P13" s="4"/>
    </row>
    <row r="14" spans="1:16" x14ac:dyDescent="0.35">
      <c r="A14" s="4">
        <v>20300100020021</v>
      </c>
      <c r="B14" s="4" t="s">
        <v>136</v>
      </c>
      <c r="C14" s="4" t="s">
        <v>137</v>
      </c>
      <c r="D14" s="25">
        <v>43726</v>
      </c>
      <c r="E14" s="4">
        <v>0</v>
      </c>
      <c r="F14" s="4">
        <v>4410</v>
      </c>
      <c r="G14" s="4">
        <v>25041.100000000002</v>
      </c>
      <c r="H14" s="4">
        <f t="shared" si="0"/>
        <v>86322.419999999984</v>
      </c>
      <c r="I14" s="4">
        <v>250</v>
      </c>
      <c r="J14" s="4">
        <v>34</v>
      </c>
      <c r="K14" s="4" t="s">
        <v>143</v>
      </c>
      <c r="L14" s="4"/>
      <c r="M14" s="4"/>
      <c r="N14" s="4"/>
      <c r="O14" s="4"/>
      <c r="P14" s="4"/>
    </row>
    <row r="15" spans="1:16" x14ac:dyDescent="0.35">
      <c r="A15" s="4">
        <v>20300100020021</v>
      </c>
      <c r="B15" s="4" t="s">
        <v>136</v>
      </c>
      <c r="C15" s="4" t="s">
        <v>137</v>
      </c>
      <c r="D15" s="25">
        <v>43733</v>
      </c>
      <c r="E15" s="4">
        <v>0</v>
      </c>
      <c r="F15" s="4">
        <v>5677.85</v>
      </c>
      <c r="G15" s="4">
        <v>19363.25</v>
      </c>
      <c r="H15" s="4">
        <f t="shared" si="0"/>
        <v>80644.569999999978</v>
      </c>
      <c r="I15" s="4">
        <v>251</v>
      </c>
      <c r="J15" s="4">
        <v>35</v>
      </c>
      <c r="K15" s="4" t="s">
        <v>144</v>
      </c>
      <c r="L15" s="4"/>
      <c r="M15" s="4"/>
      <c r="N15" s="4"/>
      <c r="O15" s="4"/>
      <c r="P15" s="4"/>
    </row>
    <row r="16" spans="1:16" x14ac:dyDescent="0.35">
      <c r="A16" s="4">
        <v>20300100020021</v>
      </c>
      <c r="B16" s="4" t="s">
        <v>136</v>
      </c>
      <c r="C16" s="4" t="s">
        <v>137</v>
      </c>
      <c r="D16" s="25">
        <v>43734</v>
      </c>
      <c r="E16" s="4">
        <v>0</v>
      </c>
      <c r="F16" s="4">
        <v>6780.35</v>
      </c>
      <c r="G16" s="4">
        <v>12582.9</v>
      </c>
      <c r="H16" s="4">
        <f t="shared" si="0"/>
        <v>73864.219999999972</v>
      </c>
      <c r="I16" s="4">
        <v>252</v>
      </c>
      <c r="J16" s="4">
        <v>36</v>
      </c>
      <c r="K16" s="4" t="s">
        <v>145</v>
      </c>
      <c r="L16" s="4"/>
      <c r="M16" s="4"/>
      <c r="N16" s="4"/>
      <c r="O16" s="4"/>
      <c r="P16" s="4"/>
    </row>
    <row r="17" spans="1:16" x14ac:dyDescent="0.35">
      <c r="A17" s="4">
        <v>20300100020021</v>
      </c>
      <c r="B17" s="4" t="s">
        <v>136</v>
      </c>
      <c r="C17" s="4" t="s">
        <v>137</v>
      </c>
      <c r="D17" s="25">
        <v>43743</v>
      </c>
      <c r="E17" s="4">
        <v>0</v>
      </c>
      <c r="F17" s="4">
        <v>650.47</v>
      </c>
      <c r="G17" s="4">
        <v>11932.43</v>
      </c>
      <c r="H17" s="4">
        <f t="shared" si="0"/>
        <v>73213.749999999971</v>
      </c>
      <c r="I17" s="4">
        <v>253</v>
      </c>
      <c r="J17" s="4">
        <v>37</v>
      </c>
      <c r="K17" s="4" t="s">
        <v>146</v>
      </c>
      <c r="L17" s="4"/>
      <c r="M17" s="4"/>
      <c r="N17" s="4"/>
      <c r="O17" s="4"/>
      <c r="P17" s="4"/>
    </row>
    <row r="18" spans="1:16" x14ac:dyDescent="0.35">
      <c r="A18" s="4">
        <v>20300100020021</v>
      </c>
      <c r="B18" s="4" t="s">
        <v>136</v>
      </c>
      <c r="C18" s="4" t="s">
        <v>137</v>
      </c>
      <c r="D18" s="25">
        <v>43753</v>
      </c>
      <c r="E18" s="4">
        <v>0</v>
      </c>
      <c r="F18" s="4">
        <v>224.70000000000002</v>
      </c>
      <c r="G18" s="4">
        <v>11707.73</v>
      </c>
      <c r="H18" s="4">
        <f t="shared" si="0"/>
        <v>72989.049999999974</v>
      </c>
      <c r="I18" s="4">
        <v>254</v>
      </c>
      <c r="J18" s="4">
        <v>38</v>
      </c>
      <c r="K18" s="4" t="s">
        <v>147</v>
      </c>
      <c r="L18" s="4"/>
      <c r="M18" s="4"/>
      <c r="N18" s="4"/>
      <c r="O18" s="4"/>
      <c r="P18" s="4"/>
    </row>
    <row r="19" spans="1:16" x14ac:dyDescent="0.35">
      <c r="A19" s="4">
        <v>20300100020021</v>
      </c>
      <c r="B19" s="4" t="s">
        <v>136</v>
      </c>
      <c r="C19" s="4" t="s">
        <v>137</v>
      </c>
      <c r="D19" s="25">
        <v>43753</v>
      </c>
      <c r="E19" s="4">
        <v>0</v>
      </c>
      <c r="F19" s="4">
        <v>62</v>
      </c>
      <c r="G19" s="4">
        <v>11645.73</v>
      </c>
      <c r="H19" s="4">
        <f t="shared" si="0"/>
        <v>72927.049999999974</v>
      </c>
      <c r="I19" s="4">
        <v>295</v>
      </c>
      <c r="J19" s="4">
        <v>79</v>
      </c>
      <c r="K19" s="4" t="s">
        <v>148</v>
      </c>
      <c r="L19" s="4"/>
      <c r="M19" s="4"/>
      <c r="N19" s="4"/>
      <c r="O19" s="4"/>
      <c r="P19" s="4"/>
    </row>
    <row r="20" spans="1:16" x14ac:dyDescent="0.35">
      <c r="A20" s="4">
        <v>20300100020021</v>
      </c>
      <c r="B20" s="4" t="s">
        <v>136</v>
      </c>
      <c r="C20" s="4" t="s">
        <v>137</v>
      </c>
      <c r="D20" s="25">
        <v>43754</v>
      </c>
      <c r="E20" s="4">
        <v>110269.48</v>
      </c>
      <c r="F20" s="4">
        <v>0</v>
      </c>
      <c r="G20" s="4">
        <v>121915.21</v>
      </c>
      <c r="H20" s="4">
        <f>H19+E20</f>
        <v>183196.52999999997</v>
      </c>
      <c r="I20" s="4">
        <v>255</v>
      </c>
      <c r="J20" s="4">
        <v>39</v>
      </c>
      <c r="K20" s="4" t="s">
        <v>149</v>
      </c>
      <c r="L20" s="4"/>
      <c r="M20" s="4"/>
      <c r="N20" s="4"/>
      <c r="O20" s="4"/>
      <c r="P20" s="4"/>
    </row>
    <row r="21" spans="1:16" x14ac:dyDescent="0.35">
      <c r="A21" s="4">
        <v>20300100020021</v>
      </c>
      <c r="B21" s="4" t="s">
        <v>136</v>
      </c>
      <c r="C21" s="4" t="s">
        <v>137</v>
      </c>
      <c r="D21" s="25">
        <v>43763</v>
      </c>
      <c r="E21" s="4">
        <v>0</v>
      </c>
      <c r="F21" s="4">
        <v>1198.05</v>
      </c>
      <c r="G21" s="4">
        <v>120717.16</v>
      </c>
      <c r="H21" s="4">
        <f>H19-F21</f>
        <v>71728.999999999971</v>
      </c>
      <c r="I21" s="4">
        <v>354</v>
      </c>
      <c r="J21" s="4">
        <v>112</v>
      </c>
      <c r="K21" s="4" t="s">
        <v>150</v>
      </c>
      <c r="L21" s="4"/>
      <c r="M21" s="4"/>
      <c r="N21" s="4"/>
      <c r="O21" s="4"/>
      <c r="P21" s="4"/>
    </row>
    <row r="22" spans="1:16" x14ac:dyDescent="0.35">
      <c r="A22">
        <v>20300100020021</v>
      </c>
      <c r="B22" t="s">
        <v>136</v>
      </c>
      <c r="C22" t="s">
        <v>137</v>
      </c>
      <c r="D22" s="1">
        <v>43773</v>
      </c>
      <c r="E22">
        <v>0</v>
      </c>
      <c r="F22">
        <v>494.66</v>
      </c>
      <c r="G22">
        <v>120222.5</v>
      </c>
      <c r="H22">
        <f>H21-F22</f>
        <v>71234.339999999967</v>
      </c>
      <c r="I22">
        <v>660</v>
      </c>
      <c r="J22">
        <v>277</v>
      </c>
      <c r="K22" t="s">
        <v>158</v>
      </c>
      <c r="L22" s="4" t="s">
        <v>150</v>
      </c>
      <c r="M22" s="4"/>
      <c r="N22" s="4"/>
      <c r="O22" s="4"/>
      <c r="P22" s="4"/>
    </row>
    <row r="23" spans="1:16" x14ac:dyDescent="0.35">
      <c r="A23" s="4"/>
      <c r="B23" s="4"/>
      <c r="C23" s="4"/>
      <c r="D23" s="4"/>
      <c r="E23" s="4">
        <v>457986.48</v>
      </c>
      <c r="F23" s="4">
        <v>337269.31999999989</v>
      </c>
      <c r="G23" s="4"/>
      <c r="H23" s="4"/>
      <c r="I23" s="4"/>
      <c r="J23" s="4"/>
      <c r="K23" s="4"/>
      <c r="L23" s="4"/>
      <c r="M23" s="4"/>
      <c r="N23" s="4"/>
      <c r="O23" s="4"/>
      <c r="P23" s="4"/>
    </row>
  </sheetData>
  <printOptions horizontalCentered="1" verticalCentered="1"/>
  <pageMargins left="0" right="0" top="0" bottom="0" header="0" footer="0"/>
  <pageSetup paperSize="9" scale="66" orientation="landscape" r:id="rId1"/>
  <ignoredErrors>
    <ignoredError sqref="H10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pageSetUpPr fitToPage="1"/>
  </sheetPr>
  <dimension ref="A3:AS93"/>
  <sheetViews>
    <sheetView view="pageLayout" topLeftCell="AC41" zoomScaleNormal="100" workbookViewId="0">
      <selection activeCell="AR26" sqref="AR26:AR32"/>
    </sheetView>
  </sheetViews>
  <sheetFormatPr defaultRowHeight="14.5" x14ac:dyDescent="0.35"/>
  <cols>
    <col min="1" max="1" width="6.453125" customWidth="1"/>
    <col min="2" max="2" width="17" customWidth="1"/>
    <col min="3" max="3" width="0" hidden="1" customWidth="1"/>
    <col min="4" max="4" width="57.1796875" customWidth="1"/>
    <col min="5" max="5" width="9" hidden="1" customWidth="1"/>
    <col min="6" max="8" width="9.1796875" hidden="1" customWidth="1"/>
    <col min="9" max="24" width="10.54296875" hidden="1" customWidth="1"/>
    <col min="25" max="25" width="10" hidden="1" customWidth="1"/>
    <col min="26" max="26" width="11.453125" hidden="1" customWidth="1"/>
    <col min="27" max="27" width="9.7265625" hidden="1" customWidth="1"/>
    <col min="28" max="28" width="10.54296875" hidden="1" customWidth="1"/>
    <col min="29" max="32" width="10.54296875" customWidth="1"/>
    <col min="33" max="34" width="10" customWidth="1"/>
    <col min="35" max="35" width="12.26953125" hidden="1" customWidth="1"/>
    <col min="36" max="36" width="12" hidden="1" customWidth="1"/>
    <col min="37" max="37" width="14" hidden="1" customWidth="1"/>
    <col min="38" max="38" width="9.26953125" hidden="1" customWidth="1"/>
    <col min="39" max="39" width="8.26953125" hidden="1" customWidth="1"/>
    <col min="40" max="40" width="11.453125" hidden="1" customWidth="1"/>
    <col min="41" max="41" width="12.54296875" hidden="1" customWidth="1"/>
    <col min="42" max="42" width="10.453125" customWidth="1"/>
    <col min="43" max="43" width="12.26953125" customWidth="1"/>
  </cols>
  <sheetData>
    <row r="3" spans="1:45" ht="18.5" x14ac:dyDescent="0.45">
      <c r="D3" s="173" t="s">
        <v>0</v>
      </c>
      <c r="E3" s="173"/>
    </row>
    <row r="4" spans="1:45" x14ac:dyDescent="0.35">
      <c r="B4" t="s">
        <v>2</v>
      </c>
      <c r="D4" t="s">
        <v>1</v>
      </c>
    </row>
    <row r="5" spans="1:45" x14ac:dyDescent="0.35">
      <c r="B5" t="s">
        <v>3</v>
      </c>
      <c r="I5" t="s">
        <v>5</v>
      </c>
      <c r="AK5" s="9" t="s">
        <v>102</v>
      </c>
      <c r="AL5" s="13"/>
    </row>
    <row r="6" spans="1:45" x14ac:dyDescent="0.35">
      <c r="I6" s="1">
        <v>43702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45" x14ac:dyDescent="0.35">
      <c r="A7" t="s">
        <v>93</v>
      </c>
      <c r="B7" t="s">
        <v>4</v>
      </c>
      <c r="I7" t="s">
        <v>6</v>
      </c>
      <c r="Q7" s="4"/>
      <c r="AJ7" s="181"/>
      <c r="AK7" s="181"/>
      <c r="AL7" s="13"/>
    </row>
    <row r="8" spans="1:45" x14ac:dyDescent="0.35">
      <c r="B8" t="s">
        <v>7</v>
      </c>
      <c r="K8" s="5">
        <v>100041716</v>
      </c>
      <c r="L8" s="24">
        <v>43712</v>
      </c>
      <c r="M8" s="5">
        <v>100041707</v>
      </c>
      <c r="N8" s="24">
        <v>43711</v>
      </c>
      <c r="O8" s="5">
        <v>200158239</v>
      </c>
      <c r="P8" s="21">
        <v>43717</v>
      </c>
      <c r="Q8" s="5">
        <v>100041983</v>
      </c>
      <c r="R8" s="21">
        <v>43726</v>
      </c>
      <c r="S8" s="4">
        <v>200159602</v>
      </c>
      <c r="T8" s="21">
        <v>43726</v>
      </c>
      <c r="U8" s="5">
        <v>100042248</v>
      </c>
      <c r="V8" s="21">
        <v>43733</v>
      </c>
      <c r="W8" s="5">
        <v>200160044</v>
      </c>
      <c r="X8" s="21">
        <v>43734</v>
      </c>
      <c r="Y8" s="5">
        <v>200160479</v>
      </c>
      <c r="Z8" s="21">
        <v>43743</v>
      </c>
      <c r="AA8" s="5">
        <v>200160782</v>
      </c>
      <c r="AB8" s="14">
        <v>43753</v>
      </c>
      <c r="AC8" s="5">
        <v>100042547</v>
      </c>
      <c r="AD8" s="14">
        <v>43752</v>
      </c>
      <c r="AE8" s="5">
        <v>200160806</v>
      </c>
      <c r="AF8" s="14">
        <v>43753</v>
      </c>
      <c r="AK8" s="17"/>
      <c r="AL8" s="17"/>
      <c r="AM8" s="182" t="s">
        <v>111</v>
      </c>
      <c r="AN8" s="183"/>
      <c r="AQ8" s="14">
        <v>43757</v>
      </c>
    </row>
    <row r="9" spans="1:45" x14ac:dyDescent="0.35">
      <c r="A9" s="4" t="s">
        <v>8</v>
      </c>
      <c r="B9" s="4" t="s">
        <v>9</v>
      </c>
      <c r="C9" s="4"/>
      <c r="D9" s="9" t="s">
        <v>10</v>
      </c>
      <c r="E9" s="4" t="s">
        <v>11</v>
      </c>
      <c r="F9" s="4" t="s">
        <v>12</v>
      </c>
      <c r="G9" s="4" t="s">
        <v>13</v>
      </c>
      <c r="H9" s="4" t="s">
        <v>85</v>
      </c>
      <c r="I9" s="4" t="s">
        <v>14</v>
      </c>
      <c r="J9" s="4" t="s">
        <v>109</v>
      </c>
      <c r="K9" s="4" t="s">
        <v>119</v>
      </c>
      <c r="L9" s="4" t="s">
        <v>110</v>
      </c>
      <c r="M9" s="4" t="s">
        <v>119</v>
      </c>
      <c r="N9" s="4" t="s">
        <v>110</v>
      </c>
      <c r="O9" s="4" t="s">
        <v>119</v>
      </c>
      <c r="P9" s="4" t="s">
        <v>110</v>
      </c>
      <c r="Q9" s="4" t="s">
        <v>119</v>
      </c>
      <c r="R9" s="4" t="s">
        <v>110</v>
      </c>
      <c r="S9" s="4" t="s">
        <v>119</v>
      </c>
      <c r="T9" s="4" t="s">
        <v>110</v>
      </c>
      <c r="U9" s="4" t="s">
        <v>119</v>
      </c>
      <c r="V9" s="4" t="s">
        <v>110</v>
      </c>
      <c r="W9" s="4" t="s">
        <v>119</v>
      </c>
      <c r="X9" s="4" t="s">
        <v>110</v>
      </c>
      <c r="Y9" s="4" t="s">
        <v>107</v>
      </c>
      <c r="Z9" s="4" t="s">
        <v>110</v>
      </c>
      <c r="AA9" s="4" t="s">
        <v>119</v>
      </c>
      <c r="AB9" s="4" t="s">
        <v>110</v>
      </c>
      <c r="AC9" s="4" t="s">
        <v>119</v>
      </c>
      <c r="AD9" s="4" t="s">
        <v>110</v>
      </c>
      <c r="AE9" s="4"/>
      <c r="AF9" s="4"/>
      <c r="AG9" s="4" t="s">
        <v>120</v>
      </c>
      <c r="AH9" s="4" t="s">
        <v>112</v>
      </c>
      <c r="AI9" s="9" t="s">
        <v>88</v>
      </c>
      <c r="AJ9" s="4" t="s">
        <v>97</v>
      </c>
      <c r="AK9" s="4" t="s">
        <v>98</v>
      </c>
      <c r="AL9" s="9" t="s">
        <v>102</v>
      </c>
      <c r="AM9" s="4" t="s">
        <v>96</v>
      </c>
      <c r="AN9" s="4" t="s">
        <v>112</v>
      </c>
      <c r="AO9" s="4" t="s">
        <v>115</v>
      </c>
      <c r="AP9" s="4" t="s">
        <v>116</v>
      </c>
      <c r="AQ9" s="9" t="s">
        <v>117</v>
      </c>
      <c r="AR9" s="4" t="s">
        <v>114</v>
      </c>
      <c r="AS9" s="18" t="s">
        <v>110</v>
      </c>
    </row>
    <row r="10" spans="1:45" hidden="1" x14ac:dyDescent="0.35">
      <c r="A10" s="4"/>
      <c r="B10" s="5">
        <v>9780328910007</v>
      </c>
      <c r="C10" s="4" t="s">
        <v>75</v>
      </c>
      <c r="D10" s="4" t="s">
        <v>15</v>
      </c>
      <c r="E10" s="4">
        <v>75</v>
      </c>
      <c r="F10" s="4">
        <v>226</v>
      </c>
      <c r="G10" s="4">
        <f>E10*F10</f>
        <v>16950</v>
      </c>
      <c r="H10" s="4">
        <v>65</v>
      </c>
      <c r="I10" s="4">
        <f t="shared" ref="I10:I17" si="0">G10*0.35</f>
        <v>5932.5</v>
      </c>
      <c r="J10" s="4">
        <f>I10/E10</f>
        <v>79.099999999999994</v>
      </c>
      <c r="K10" s="4">
        <v>37</v>
      </c>
      <c r="L10" s="4">
        <f>J10*K10</f>
        <v>2926.7</v>
      </c>
      <c r="M10" s="4">
        <v>38</v>
      </c>
      <c r="N10" s="4">
        <f>J10*M10</f>
        <v>3005.7999999999997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>
        <f>K10+M10+O10</f>
        <v>75</v>
      </c>
      <c r="AH10" s="4">
        <f t="shared" ref="AH10:AH17" si="1">J10*AG10</f>
        <v>5932.5</v>
      </c>
      <c r="AI10" s="4">
        <f t="shared" ref="AI10:AI17" si="2">E10-AG10</f>
        <v>0</v>
      </c>
      <c r="AJ10" s="4">
        <v>11</v>
      </c>
      <c r="AK10" s="4">
        <v>4</v>
      </c>
      <c r="AL10" s="4"/>
      <c r="AM10" s="4">
        <f t="shared" ref="AM10:AM17" si="3">AJ10+AK10+AL10</f>
        <v>15</v>
      </c>
      <c r="AN10" s="4">
        <f t="shared" ref="AN10:AN17" si="4">J10*AM10</f>
        <v>1186.5</v>
      </c>
      <c r="AO10" s="4"/>
      <c r="AP10" s="4">
        <f>AM10-AO10</f>
        <v>15</v>
      </c>
      <c r="AQ10" s="4">
        <f t="shared" ref="AQ10:AQ17" si="5">J10*AP10</f>
        <v>1186.5</v>
      </c>
      <c r="AR10" s="4">
        <f>AG10-AM10</f>
        <v>60</v>
      </c>
    </row>
    <row r="11" spans="1:45" hidden="1" x14ac:dyDescent="0.35">
      <c r="A11" s="4"/>
      <c r="B11" s="5">
        <v>9780328910014</v>
      </c>
      <c r="C11" s="4" t="s">
        <v>75</v>
      </c>
      <c r="D11" s="4" t="s">
        <v>16</v>
      </c>
      <c r="E11" s="4">
        <v>75</v>
      </c>
      <c r="F11" s="4">
        <v>226</v>
      </c>
      <c r="G11" s="4">
        <f t="shared" ref="G11:G24" si="6">E11*F11</f>
        <v>16950</v>
      </c>
      <c r="H11" s="4">
        <v>65</v>
      </c>
      <c r="I11" s="4">
        <f t="shared" si="0"/>
        <v>5932.5</v>
      </c>
      <c r="J11" s="4">
        <f t="shared" ref="J11:J73" si="7">I11/E11</f>
        <v>79.099999999999994</v>
      </c>
      <c r="K11" s="4">
        <v>37</v>
      </c>
      <c r="L11" s="4">
        <f t="shared" ref="L11:L73" si="8">J11*K11</f>
        <v>2926.7</v>
      </c>
      <c r="M11" s="4">
        <v>38</v>
      </c>
      <c r="N11" s="4">
        <f t="shared" ref="N11:N73" si="9">J11*M11</f>
        <v>3005.7999999999997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>
        <f>K11+M11+O11</f>
        <v>75</v>
      </c>
      <c r="AH11" s="4">
        <f t="shared" si="1"/>
        <v>5932.5</v>
      </c>
      <c r="AI11" s="4">
        <f t="shared" si="2"/>
        <v>0</v>
      </c>
      <c r="AJ11" s="4">
        <v>11</v>
      </c>
      <c r="AK11" s="4">
        <v>4</v>
      </c>
      <c r="AL11" s="4"/>
      <c r="AM11" s="4">
        <f t="shared" si="3"/>
        <v>15</v>
      </c>
      <c r="AN11" s="4">
        <f t="shared" si="4"/>
        <v>1186.5</v>
      </c>
      <c r="AO11" s="4"/>
      <c r="AP11" s="4">
        <f t="shared" ref="AP11:AP75" si="10">AM11-AO11</f>
        <v>15</v>
      </c>
      <c r="AQ11" s="4">
        <f t="shared" si="5"/>
        <v>1186.5</v>
      </c>
      <c r="AR11" s="4">
        <f t="shared" ref="AR11:AR75" si="11">AG11-AM11</f>
        <v>60</v>
      </c>
    </row>
    <row r="12" spans="1:45" hidden="1" x14ac:dyDescent="0.35">
      <c r="A12" s="4"/>
      <c r="B12" s="5">
        <v>9780328910021</v>
      </c>
      <c r="C12" s="4" t="s">
        <v>75</v>
      </c>
      <c r="D12" s="4" t="s">
        <v>17</v>
      </c>
      <c r="E12" s="4">
        <v>75</v>
      </c>
      <c r="F12" s="4">
        <v>226</v>
      </c>
      <c r="G12" s="4">
        <f t="shared" si="6"/>
        <v>16950</v>
      </c>
      <c r="H12" s="4">
        <v>65</v>
      </c>
      <c r="I12" s="4">
        <f t="shared" si="0"/>
        <v>5932.5</v>
      </c>
      <c r="J12" s="4">
        <f t="shared" si="7"/>
        <v>79.099999999999994</v>
      </c>
      <c r="K12" s="4">
        <v>37</v>
      </c>
      <c r="L12" s="4">
        <f t="shared" si="8"/>
        <v>2926.7</v>
      </c>
      <c r="M12" s="4">
        <v>38</v>
      </c>
      <c r="N12" s="4">
        <f t="shared" si="9"/>
        <v>3005.7999999999997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>
        <f>K12+M12+O12</f>
        <v>75</v>
      </c>
      <c r="AH12" s="4">
        <f t="shared" si="1"/>
        <v>5932.5</v>
      </c>
      <c r="AI12" s="4">
        <f t="shared" si="2"/>
        <v>0</v>
      </c>
      <c r="AJ12" s="4">
        <v>11</v>
      </c>
      <c r="AK12" s="4">
        <v>3</v>
      </c>
      <c r="AL12" s="4"/>
      <c r="AM12" s="4">
        <f t="shared" si="3"/>
        <v>14</v>
      </c>
      <c r="AN12" s="4">
        <f t="shared" si="4"/>
        <v>1107.3999999999999</v>
      </c>
      <c r="AO12" s="4"/>
      <c r="AP12" s="4">
        <f t="shared" si="10"/>
        <v>14</v>
      </c>
      <c r="AQ12" s="4">
        <f t="shared" si="5"/>
        <v>1107.3999999999999</v>
      </c>
      <c r="AR12" s="4">
        <f t="shared" si="11"/>
        <v>61</v>
      </c>
    </row>
    <row r="13" spans="1:45" hidden="1" x14ac:dyDescent="0.35">
      <c r="A13" s="4"/>
      <c r="B13" s="5">
        <v>9780328910045</v>
      </c>
      <c r="C13" s="4" t="s">
        <v>75</v>
      </c>
      <c r="D13" s="4" t="s">
        <v>18</v>
      </c>
      <c r="E13" s="4">
        <v>75</v>
      </c>
      <c r="F13" s="4">
        <v>226</v>
      </c>
      <c r="G13" s="4">
        <f t="shared" si="6"/>
        <v>16950</v>
      </c>
      <c r="H13" s="4">
        <v>65</v>
      </c>
      <c r="I13" s="4">
        <f t="shared" si="0"/>
        <v>5932.5</v>
      </c>
      <c r="J13" s="4">
        <f t="shared" si="7"/>
        <v>79.099999999999994</v>
      </c>
      <c r="K13" s="4">
        <v>37</v>
      </c>
      <c r="L13" s="4">
        <f t="shared" si="8"/>
        <v>2926.7</v>
      </c>
      <c r="M13" s="4">
        <v>38</v>
      </c>
      <c r="N13" s="4">
        <f t="shared" si="9"/>
        <v>3005.7999999999997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>
        <f>K13+M13+O13</f>
        <v>75</v>
      </c>
      <c r="AH13" s="4">
        <f t="shared" si="1"/>
        <v>5932.5</v>
      </c>
      <c r="AI13" s="4">
        <f t="shared" si="2"/>
        <v>0</v>
      </c>
      <c r="AJ13" s="4">
        <v>11</v>
      </c>
      <c r="AK13" s="4">
        <v>4</v>
      </c>
      <c r="AL13" s="4"/>
      <c r="AM13" s="4">
        <f t="shared" si="3"/>
        <v>15</v>
      </c>
      <c r="AN13" s="4">
        <f t="shared" si="4"/>
        <v>1186.5</v>
      </c>
      <c r="AO13" s="4">
        <v>1</v>
      </c>
      <c r="AP13" s="4">
        <f t="shared" si="10"/>
        <v>14</v>
      </c>
      <c r="AQ13" s="4">
        <f t="shared" si="5"/>
        <v>1107.3999999999999</v>
      </c>
      <c r="AR13" s="4">
        <f t="shared" si="11"/>
        <v>60</v>
      </c>
    </row>
    <row r="14" spans="1:45" hidden="1" x14ac:dyDescent="0.35">
      <c r="A14" s="4"/>
      <c r="B14" s="5">
        <v>9780328476671</v>
      </c>
      <c r="C14" s="4" t="s">
        <v>75</v>
      </c>
      <c r="D14" s="4" t="s">
        <v>19</v>
      </c>
      <c r="E14" s="4">
        <v>75</v>
      </c>
      <c r="F14" s="4">
        <v>272</v>
      </c>
      <c r="G14" s="4">
        <f t="shared" si="6"/>
        <v>20400</v>
      </c>
      <c r="H14" s="4">
        <v>65</v>
      </c>
      <c r="I14" s="4">
        <f t="shared" si="0"/>
        <v>7140</v>
      </c>
      <c r="J14" s="4">
        <f t="shared" si="7"/>
        <v>95.2</v>
      </c>
      <c r="K14" s="4">
        <v>37</v>
      </c>
      <c r="L14" s="4">
        <f t="shared" si="8"/>
        <v>3522.4</v>
      </c>
      <c r="M14" s="4">
        <v>38</v>
      </c>
      <c r="N14" s="4">
        <f t="shared" si="9"/>
        <v>3617.6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>
        <f>K14+M14+O14</f>
        <v>75</v>
      </c>
      <c r="AH14" s="4">
        <f t="shared" si="1"/>
        <v>7140</v>
      </c>
      <c r="AI14" s="4">
        <f t="shared" si="2"/>
        <v>0</v>
      </c>
      <c r="AJ14" s="4">
        <v>11</v>
      </c>
      <c r="AK14" s="4">
        <v>1</v>
      </c>
      <c r="AL14" s="4"/>
      <c r="AM14" s="4">
        <f t="shared" si="3"/>
        <v>12</v>
      </c>
      <c r="AN14" s="4">
        <f t="shared" si="4"/>
        <v>1142.4000000000001</v>
      </c>
      <c r="AO14" s="4">
        <v>1</v>
      </c>
      <c r="AP14" s="4">
        <f t="shared" si="10"/>
        <v>11</v>
      </c>
      <c r="AQ14" s="4">
        <f t="shared" si="5"/>
        <v>1047.2</v>
      </c>
      <c r="AR14" s="4">
        <f t="shared" si="11"/>
        <v>63</v>
      </c>
    </row>
    <row r="15" spans="1:45" hidden="1" x14ac:dyDescent="0.35">
      <c r="A15" s="4"/>
      <c r="B15" s="5">
        <v>9780328827367</v>
      </c>
      <c r="C15" s="4" t="s">
        <v>75</v>
      </c>
      <c r="D15" s="4" t="s">
        <v>20</v>
      </c>
      <c r="E15" s="4">
        <v>75</v>
      </c>
      <c r="F15" s="4">
        <v>177</v>
      </c>
      <c r="G15" s="4">
        <f t="shared" si="6"/>
        <v>13275</v>
      </c>
      <c r="H15" s="4">
        <v>65</v>
      </c>
      <c r="I15" s="4">
        <f t="shared" si="0"/>
        <v>4646.25</v>
      </c>
      <c r="J15" s="4">
        <f t="shared" si="7"/>
        <v>61.95</v>
      </c>
      <c r="K15" s="4">
        <v>37</v>
      </c>
      <c r="L15" s="4">
        <f t="shared" si="8"/>
        <v>2292.15</v>
      </c>
      <c r="M15" s="4">
        <v>38</v>
      </c>
      <c r="N15" s="4">
        <f t="shared" si="9"/>
        <v>2354.1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v>10</v>
      </c>
      <c r="Z15" s="4">
        <f>J15*Y15</f>
        <v>619.5</v>
      </c>
      <c r="AA15" s="4"/>
      <c r="AB15" s="4"/>
      <c r="AC15" s="4"/>
      <c r="AD15" s="4"/>
      <c r="AE15" s="4"/>
      <c r="AF15" s="4"/>
      <c r="AG15" s="4">
        <f>K15+M15+O15+Y15+AA15</f>
        <v>85</v>
      </c>
      <c r="AH15" s="4">
        <f t="shared" si="1"/>
        <v>5265.75</v>
      </c>
      <c r="AI15" s="4">
        <f t="shared" si="2"/>
        <v>-10</v>
      </c>
      <c r="AJ15" s="4">
        <v>0</v>
      </c>
      <c r="AK15" s="4">
        <v>6</v>
      </c>
      <c r="AL15" s="4"/>
      <c r="AM15" s="4">
        <f t="shared" si="3"/>
        <v>6</v>
      </c>
      <c r="AN15" s="4">
        <f t="shared" si="4"/>
        <v>371.70000000000005</v>
      </c>
      <c r="AO15" s="4">
        <v>2</v>
      </c>
      <c r="AP15" s="4">
        <f t="shared" si="10"/>
        <v>4</v>
      </c>
      <c r="AQ15" s="4">
        <f t="shared" si="5"/>
        <v>247.8</v>
      </c>
      <c r="AR15" s="4">
        <f t="shared" si="11"/>
        <v>79</v>
      </c>
    </row>
    <row r="16" spans="1:45" hidden="1" x14ac:dyDescent="0.35">
      <c r="A16" s="4"/>
      <c r="B16" s="5">
        <v>9780328827428</v>
      </c>
      <c r="C16" s="4" t="s">
        <v>75</v>
      </c>
      <c r="D16" s="4" t="s">
        <v>21</v>
      </c>
      <c r="E16" s="4">
        <v>75</v>
      </c>
      <c r="F16" s="4">
        <v>177</v>
      </c>
      <c r="G16" s="4">
        <f t="shared" si="6"/>
        <v>13275</v>
      </c>
      <c r="H16" s="4">
        <v>65</v>
      </c>
      <c r="I16" s="4">
        <f t="shared" si="0"/>
        <v>4646.25</v>
      </c>
      <c r="J16" s="4">
        <f t="shared" si="7"/>
        <v>61.95</v>
      </c>
      <c r="K16" s="4">
        <v>37</v>
      </c>
      <c r="L16" s="4">
        <f t="shared" si="8"/>
        <v>2292.15</v>
      </c>
      <c r="M16" s="4">
        <v>38</v>
      </c>
      <c r="N16" s="4">
        <f t="shared" si="9"/>
        <v>2354.1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>
        <f>K16+M16+O16</f>
        <v>75</v>
      </c>
      <c r="AH16" s="4">
        <f t="shared" si="1"/>
        <v>4646.25</v>
      </c>
      <c r="AI16" s="4">
        <f t="shared" si="2"/>
        <v>0</v>
      </c>
      <c r="AJ16" s="4">
        <v>0</v>
      </c>
      <c r="AK16" s="4">
        <v>9</v>
      </c>
      <c r="AL16" s="4"/>
      <c r="AM16" s="4">
        <f t="shared" si="3"/>
        <v>9</v>
      </c>
      <c r="AN16" s="4">
        <f t="shared" si="4"/>
        <v>557.55000000000007</v>
      </c>
      <c r="AO16" s="4">
        <v>1</v>
      </c>
      <c r="AP16" s="4">
        <f t="shared" si="10"/>
        <v>8</v>
      </c>
      <c r="AQ16" s="4">
        <f t="shared" si="5"/>
        <v>495.6</v>
      </c>
      <c r="AR16" s="4">
        <f t="shared" si="11"/>
        <v>66</v>
      </c>
    </row>
    <row r="17" spans="1:44" hidden="1" x14ac:dyDescent="0.35">
      <c r="A17" s="4"/>
      <c r="B17" s="5">
        <v>9780328871377</v>
      </c>
      <c r="C17" s="4" t="s">
        <v>75</v>
      </c>
      <c r="D17" s="4" t="s">
        <v>22</v>
      </c>
      <c r="E17" s="4">
        <v>75</v>
      </c>
      <c r="F17" s="4">
        <v>446</v>
      </c>
      <c r="G17" s="4">
        <f t="shared" si="6"/>
        <v>33450</v>
      </c>
      <c r="H17" s="4">
        <v>65</v>
      </c>
      <c r="I17" s="4">
        <f t="shared" si="0"/>
        <v>11707.5</v>
      </c>
      <c r="J17" s="4">
        <f t="shared" si="7"/>
        <v>156.1</v>
      </c>
      <c r="K17" s="4">
        <v>37</v>
      </c>
      <c r="L17" s="4">
        <f t="shared" si="8"/>
        <v>5775.7</v>
      </c>
      <c r="M17" s="4">
        <v>38</v>
      </c>
      <c r="N17" s="4">
        <f t="shared" si="9"/>
        <v>5931.8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f>K17+M17+O17</f>
        <v>75</v>
      </c>
      <c r="AH17" s="4">
        <f t="shared" si="1"/>
        <v>11707.5</v>
      </c>
      <c r="AI17" s="4">
        <f t="shared" si="2"/>
        <v>0</v>
      </c>
      <c r="AJ17" s="4">
        <v>7</v>
      </c>
      <c r="AK17" s="4">
        <v>1</v>
      </c>
      <c r="AL17" s="4"/>
      <c r="AM17" s="4">
        <f t="shared" si="3"/>
        <v>8</v>
      </c>
      <c r="AN17" s="4">
        <f t="shared" si="4"/>
        <v>1248.8</v>
      </c>
      <c r="AO17" s="4">
        <v>1</v>
      </c>
      <c r="AP17" s="4">
        <f t="shared" si="10"/>
        <v>7</v>
      </c>
      <c r="AQ17" s="4">
        <f t="shared" si="5"/>
        <v>1092.7</v>
      </c>
      <c r="AR17" s="4">
        <f t="shared" si="11"/>
        <v>67</v>
      </c>
    </row>
    <row r="18" spans="1:44" s="3" customFormat="1" hidden="1" x14ac:dyDescent="0.35">
      <c r="A18" s="6"/>
      <c r="B18" s="7"/>
      <c r="C18" s="6"/>
      <c r="D18" s="6"/>
      <c r="E18" s="6">
        <f>SUM(E10:E17)</f>
        <v>600</v>
      </c>
      <c r="F18" s="6">
        <f t="shared" ref="F18:AQ18" si="12">SUM(F10:F17)</f>
        <v>1976</v>
      </c>
      <c r="G18" s="6">
        <f t="shared" si="12"/>
        <v>148200</v>
      </c>
      <c r="H18" s="6">
        <f t="shared" si="12"/>
        <v>520</v>
      </c>
      <c r="I18" s="6">
        <f t="shared" si="12"/>
        <v>51870</v>
      </c>
      <c r="J18" s="6"/>
      <c r="K18" s="6">
        <f t="shared" si="12"/>
        <v>296</v>
      </c>
      <c r="L18" s="6">
        <f t="shared" si="12"/>
        <v>25589.200000000001</v>
      </c>
      <c r="M18" s="6">
        <f t="shared" si="12"/>
        <v>304</v>
      </c>
      <c r="N18" s="6">
        <f t="shared" si="12"/>
        <v>26280.799999999996</v>
      </c>
      <c r="O18" s="6">
        <f t="shared" si="12"/>
        <v>0</v>
      </c>
      <c r="P18" s="6">
        <f t="shared" si="12"/>
        <v>0</v>
      </c>
      <c r="Q18" s="6">
        <f t="shared" si="12"/>
        <v>0</v>
      </c>
      <c r="R18" s="6">
        <f t="shared" si="12"/>
        <v>0</v>
      </c>
      <c r="S18" s="6"/>
      <c r="T18" s="6"/>
      <c r="U18" s="6">
        <f t="shared" si="12"/>
        <v>0</v>
      </c>
      <c r="V18" s="6">
        <f t="shared" si="12"/>
        <v>0</v>
      </c>
      <c r="W18" s="6"/>
      <c r="X18" s="6"/>
      <c r="Y18" s="6">
        <f t="shared" si="12"/>
        <v>10</v>
      </c>
      <c r="Z18" s="6">
        <f t="shared" si="12"/>
        <v>619.5</v>
      </c>
      <c r="AA18" s="6">
        <f t="shared" si="12"/>
        <v>0</v>
      </c>
      <c r="AB18" s="6"/>
      <c r="AC18" s="6"/>
      <c r="AD18" s="6"/>
      <c r="AE18" s="6"/>
      <c r="AF18" s="6"/>
      <c r="AG18" s="6">
        <f t="shared" si="12"/>
        <v>610</v>
      </c>
      <c r="AH18" s="6">
        <f t="shared" si="12"/>
        <v>52489.5</v>
      </c>
      <c r="AI18" s="6">
        <f t="shared" si="12"/>
        <v>-10</v>
      </c>
      <c r="AJ18" s="6">
        <f t="shared" si="12"/>
        <v>62</v>
      </c>
      <c r="AK18" s="6">
        <f t="shared" si="12"/>
        <v>32</v>
      </c>
      <c r="AL18" s="6"/>
      <c r="AM18" s="6">
        <f t="shared" si="12"/>
        <v>94</v>
      </c>
      <c r="AN18" s="6">
        <f t="shared" si="12"/>
        <v>7987.3499999999995</v>
      </c>
      <c r="AO18" s="6">
        <f t="shared" si="12"/>
        <v>6</v>
      </c>
      <c r="AP18" s="6">
        <f t="shared" si="12"/>
        <v>88</v>
      </c>
      <c r="AQ18" s="6">
        <f t="shared" si="12"/>
        <v>7471.0999999999995</v>
      </c>
      <c r="AR18" s="6"/>
    </row>
    <row r="19" spans="1:44" hidden="1" x14ac:dyDescent="0.35">
      <c r="A19" s="4"/>
      <c r="B19" s="5">
        <v>9780328910052</v>
      </c>
      <c r="C19" s="4" t="s">
        <v>76</v>
      </c>
      <c r="D19" s="4" t="s">
        <v>23</v>
      </c>
      <c r="E19" s="4">
        <v>50</v>
      </c>
      <c r="F19" s="4">
        <v>320</v>
      </c>
      <c r="G19" s="4">
        <f t="shared" si="6"/>
        <v>16000</v>
      </c>
      <c r="H19" s="4">
        <v>65</v>
      </c>
      <c r="I19" s="4">
        <f t="shared" ref="I19:I24" si="13">G19*0.35</f>
        <v>5600</v>
      </c>
      <c r="J19" s="4">
        <f t="shared" si="7"/>
        <v>112</v>
      </c>
      <c r="K19" s="4">
        <v>25</v>
      </c>
      <c r="L19" s="4">
        <f t="shared" si="8"/>
        <v>2800</v>
      </c>
      <c r="M19" s="4">
        <v>25</v>
      </c>
      <c r="N19" s="4">
        <f t="shared" si="9"/>
        <v>2800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>
        <f t="shared" ref="AG19:AG24" si="14">K19+M19+O19</f>
        <v>50</v>
      </c>
      <c r="AH19" s="4">
        <f t="shared" ref="AH19:AH24" si="15">J19*AG19</f>
        <v>5600</v>
      </c>
      <c r="AI19" s="4">
        <f t="shared" ref="AI19:AI24" si="16">E19-AG19</f>
        <v>0</v>
      </c>
      <c r="AJ19" s="4">
        <v>15</v>
      </c>
      <c r="AK19" s="4">
        <f>3</f>
        <v>3</v>
      </c>
      <c r="AL19" s="4"/>
      <c r="AM19" s="4">
        <f t="shared" ref="AM19:AM24" si="17">AJ19+AK19+AL19</f>
        <v>18</v>
      </c>
      <c r="AN19" s="4">
        <f t="shared" ref="AN19:AN24" si="18">J19*AM19</f>
        <v>2016</v>
      </c>
      <c r="AO19" s="4">
        <v>1</v>
      </c>
      <c r="AP19" s="4">
        <f t="shared" si="10"/>
        <v>17</v>
      </c>
      <c r="AQ19" s="4">
        <f t="shared" ref="AQ19:AQ24" si="19">J19*AP19</f>
        <v>1904</v>
      </c>
      <c r="AR19" s="4">
        <f t="shared" si="11"/>
        <v>32</v>
      </c>
    </row>
    <row r="20" spans="1:44" hidden="1" x14ac:dyDescent="0.35">
      <c r="A20" s="4"/>
      <c r="B20" s="5">
        <v>9780328910069</v>
      </c>
      <c r="C20" s="4" t="s">
        <v>76</v>
      </c>
      <c r="D20" s="4" t="s">
        <v>24</v>
      </c>
      <c r="E20" s="4">
        <v>50</v>
      </c>
      <c r="F20" s="4">
        <v>320</v>
      </c>
      <c r="G20" s="4">
        <f t="shared" si="6"/>
        <v>16000</v>
      </c>
      <c r="H20" s="4">
        <v>65</v>
      </c>
      <c r="I20" s="4">
        <f t="shared" si="13"/>
        <v>5600</v>
      </c>
      <c r="J20" s="4">
        <f t="shared" si="7"/>
        <v>112</v>
      </c>
      <c r="K20" s="4">
        <v>25</v>
      </c>
      <c r="L20" s="4">
        <f t="shared" si="8"/>
        <v>2800</v>
      </c>
      <c r="M20" s="4">
        <v>25</v>
      </c>
      <c r="N20" s="4">
        <f t="shared" si="9"/>
        <v>2800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>
        <f t="shared" si="14"/>
        <v>50</v>
      </c>
      <c r="AH20" s="4">
        <f t="shared" si="15"/>
        <v>5600</v>
      </c>
      <c r="AI20" s="4">
        <f t="shared" si="16"/>
        <v>0</v>
      </c>
      <c r="AJ20" s="4">
        <v>15</v>
      </c>
      <c r="AK20" s="4">
        <f>4</f>
        <v>4</v>
      </c>
      <c r="AL20" s="4"/>
      <c r="AM20" s="4">
        <f t="shared" si="17"/>
        <v>19</v>
      </c>
      <c r="AN20" s="4">
        <f t="shared" si="18"/>
        <v>2128</v>
      </c>
      <c r="AO20" s="4">
        <v>1</v>
      </c>
      <c r="AP20" s="4">
        <f t="shared" si="10"/>
        <v>18</v>
      </c>
      <c r="AQ20" s="4">
        <f t="shared" si="19"/>
        <v>2016</v>
      </c>
      <c r="AR20" s="4">
        <f t="shared" si="11"/>
        <v>31</v>
      </c>
    </row>
    <row r="21" spans="1:44" hidden="1" x14ac:dyDescent="0.35">
      <c r="A21" s="4"/>
      <c r="B21" s="5">
        <v>9780328476701</v>
      </c>
      <c r="C21" s="4" t="s">
        <v>76</v>
      </c>
      <c r="D21" s="4" t="s">
        <v>25</v>
      </c>
      <c r="E21" s="4">
        <v>50</v>
      </c>
      <c r="F21" s="4">
        <v>272</v>
      </c>
      <c r="G21" s="4">
        <f t="shared" si="6"/>
        <v>13600</v>
      </c>
      <c r="H21" s="4">
        <v>65</v>
      </c>
      <c r="I21" s="4">
        <f t="shared" si="13"/>
        <v>4760</v>
      </c>
      <c r="J21" s="4">
        <f t="shared" si="7"/>
        <v>95.2</v>
      </c>
      <c r="K21" s="4">
        <v>25</v>
      </c>
      <c r="L21" s="4">
        <f t="shared" si="8"/>
        <v>2380</v>
      </c>
      <c r="M21" s="4">
        <v>25</v>
      </c>
      <c r="N21" s="4">
        <f t="shared" si="9"/>
        <v>2380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f t="shared" si="14"/>
        <v>50</v>
      </c>
      <c r="AH21" s="4">
        <f t="shared" si="15"/>
        <v>4760</v>
      </c>
      <c r="AI21" s="4">
        <f t="shared" si="16"/>
        <v>0</v>
      </c>
      <c r="AJ21" s="4">
        <v>10</v>
      </c>
      <c r="AK21" s="4">
        <f>4</f>
        <v>4</v>
      </c>
      <c r="AL21" s="4"/>
      <c r="AM21" s="4">
        <f t="shared" si="17"/>
        <v>14</v>
      </c>
      <c r="AN21" s="4">
        <f t="shared" si="18"/>
        <v>1332.8</v>
      </c>
      <c r="AO21" s="4">
        <v>1</v>
      </c>
      <c r="AP21" s="4">
        <f t="shared" si="10"/>
        <v>13</v>
      </c>
      <c r="AQ21" s="4">
        <f t="shared" si="19"/>
        <v>1237.6000000000001</v>
      </c>
      <c r="AR21" s="4">
        <f t="shared" si="11"/>
        <v>36</v>
      </c>
    </row>
    <row r="22" spans="1:44" hidden="1" x14ac:dyDescent="0.35">
      <c r="A22" s="4"/>
      <c r="B22" s="5">
        <v>9780328827374</v>
      </c>
      <c r="C22" s="4" t="s">
        <v>76</v>
      </c>
      <c r="D22" s="4" t="s">
        <v>26</v>
      </c>
      <c r="E22" s="4">
        <v>50</v>
      </c>
      <c r="F22" s="4">
        <v>177</v>
      </c>
      <c r="G22" s="4">
        <f t="shared" si="6"/>
        <v>8850</v>
      </c>
      <c r="H22" s="4">
        <v>65</v>
      </c>
      <c r="I22" s="4">
        <f t="shared" si="13"/>
        <v>3097.5</v>
      </c>
      <c r="J22" s="4">
        <f t="shared" si="7"/>
        <v>61.95</v>
      </c>
      <c r="K22" s="4">
        <v>25</v>
      </c>
      <c r="L22" s="4">
        <f t="shared" si="8"/>
        <v>1548.75</v>
      </c>
      <c r="M22" s="4">
        <v>25</v>
      </c>
      <c r="N22" s="4">
        <f t="shared" si="9"/>
        <v>1548.75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>
        <f t="shared" si="14"/>
        <v>50</v>
      </c>
      <c r="AH22" s="4">
        <f t="shared" si="15"/>
        <v>3097.5</v>
      </c>
      <c r="AI22" s="4">
        <f t="shared" si="16"/>
        <v>0</v>
      </c>
      <c r="AJ22" s="4">
        <v>9</v>
      </c>
      <c r="AK22" s="4">
        <f>4</f>
        <v>4</v>
      </c>
      <c r="AL22" s="4"/>
      <c r="AM22" s="4">
        <f t="shared" si="17"/>
        <v>13</v>
      </c>
      <c r="AN22" s="4">
        <f t="shared" si="18"/>
        <v>805.35</v>
      </c>
      <c r="AO22" s="4">
        <v>3</v>
      </c>
      <c r="AP22" s="4">
        <f t="shared" si="10"/>
        <v>10</v>
      </c>
      <c r="AQ22" s="4">
        <f t="shared" si="19"/>
        <v>619.5</v>
      </c>
      <c r="AR22" s="4">
        <f t="shared" si="11"/>
        <v>37</v>
      </c>
    </row>
    <row r="23" spans="1:44" hidden="1" x14ac:dyDescent="0.35">
      <c r="A23" s="4"/>
      <c r="B23" s="5">
        <v>9780328827435</v>
      </c>
      <c r="C23" s="4" t="s">
        <v>76</v>
      </c>
      <c r="D23" s="4" t="s">
        <v>27</v>
      </c>
      <c r="E23" s="4">
        <v>50</v>
      </c>
      <c r="F23" s="4">
        <v>177</v>
      </c>
      <c r="G23" s="4">
        <f t="shared" si="6"/>
        <v>8850</v>
      </c>
      <c r="H23" s="4">
        <v>65</v>
      </c>
      <c r="I23" s="4">
        <f t="shared" si="13"/>
        <v>3097.5</v>
      </c>
      <c r="J23" s="4">
        <f t="shared" si="7"/>
        <v>61.95</v>
      </c>
      <c r="K23" s="4">
        <v>25</v>
      </c>
      <c r="L23" s="4">
        <f t="shared" si="8"/>
        <v>1548.75</v>
      </c>
      <c r="M23" s="4">
        <v>25</v>
      </c>
      <c r="N23" s="4">
        <f t="shared" si="9"/>
        <v>1548.75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>
        <f t="shared" si="14"/>
        <v>50</v>
      </c>
      <c r="AH23" s="4">
        <f t="shared" si="15"/>
        <v>3097.5</v>
      </c>
      <c r="AI23" s="4">
        <f t="shared" si="16"/>
        <v>0</v>
      </c>
      <c r="AJ23" s="4">
        <v>10</v>
      </c>
      <c r="AK23" s="4">
        <f>6</f>
        <v>6</v>
      </c>
      <c r="AL23" s="4"/>
      <c r="AM23" s="4">
        <f t="shared" si="17"/>
        <v>16</v>
      </c>
      <c r="AN23" s="4">
        <f t="shared" si="18"/>
        <v>991.2</v>
      </c>
      <c r="AO23" s="4">
        <v>3</v>
      </c>
      <c r="AP23" s="4">
        <f t="shared" si="10"/>
        <v>13</v>
      </c>
      <c r="AQ23" s="4">
        <f t="shared" si="19"/>
        <v>805.35</v>
      </c>
      <c r="AR23" s="4">
        <f t="shared" si="11"/>
        <v>34</v>
      </c>
    </row>
    <row r="24" spans="1:44" hidden="1" x14ac:dyDescent="0.35">
      <c r="A24" s="4"/>
      <c r="B24" s="5">
        <v>9780328871384</v>
      </c>
      <c r="C24" s="4" t="s">
        <v>76</v>
      </c>
      <c r="D24" s="4" t="s">
        <v>28</v>
      </c>
      <c r="E24" s="4">
        <v>50</v>
      </c>
      <c r="F24" s="4">
        <v>446</v>
      </c>
      <c r="G24" s="4">
        <f t="shared" si="6"/>
        <v>22300</v>
      </c>
      <c r="H24" s="4">
        <v>65</v>
      </c>
      <c r="I24" s="4">
        <f t="shared" si="13"/>
        <v>7804.9999999999991</v>
      </c>
      <c r="J24" s="4">
        <f t="shared" si="7"/>
        <v>156.1</v>
      </c>
      <c r="K24" s="4">
        <v>25</v>
      </c>
      <c r="L24" s="4">
        <f t="shared" si="8"/>
        <v>3902.5</v>
      </c>
      <c r="M24" s="4">
        <v>25</v>
      </c>
      <c r="N24" s="4">
        <f t="shared" si="9"/>
        <v>3902.5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>
        <f t="shared" si="14"/>
        <v>50</v>
      </c>
      <c r="AH24" s="4">
        <f t="shared" si="15"/>
        <v>7805</v>
      </c>
      <c r="AI24" s="4">
        <f t="shared" si="16"/>
        <v>0</v>
      </c>
      <c r="AJ24" s="4">
        <v>9</v>
      </c>
      <c r="AK24" s="4">
        <f>3</f>
        <v>3</v>
      </c>
      <c r="AL24" s="4"/>
      <c r="AM24" s="4">
        <f t="shared" si="17"/>
        <v>12</v>
      </c>
      <c r="AN24" s="4">
        <f t="shared" si="18"/>
        <v>1873.1999999999998</v>
      </c>
      <c r="AO24" s="4">
        <f>1+1</f>
        <v>2</v>
      </c>
      <c r="AP24" s="4">
        <f t="shared" si="10"/>
        <v>10</v>
      </c>
      <c r="AQ24" s="4">
        <f t="shared" si="19"/>
        <v>1561</v>
      </c>
      <c r="AR24" s="4">
        <f t="shared" si="11"/>
        <v>38</v>
      </c>
    </row>
    <row r="25" spans="1:44" s="3" customFormat="1" hidden="1" x14ac:dyDescent="0.35">
      <c r="A25" s="6"/>
      <c r="B25" s="7"/>
      <c r="C25" s="6"/>
      <c r="D25" s="6"/>
      <c r="E25" s="6">
        <f>SUM(E19:E24)</f>
        <v>300</v>
      </c>
      <c r="F25" s="6">
        <f t="shared" ref="F25:AQ25" si="20">SUM(F19:F24)</f>
        <v>1712</v>
      </c>
      <c r="G25" s="6">
        <f t="shared" si="20"/>
        <v>85600</v>
      </c>
      <c r="H25" s="6">
        <f t="shared" si="20"/>
        <v>390</v>
      </c>
      <c r="I25" s="6">
        <f t="shared" si="20"/>
        <v>29960</v>
      </c>
      <c r="J25" s="6"/>
      <c r="K25" s="6">
        <f t="shared" si="20"/>
        <v>150</v>
      </c>
      <c r="L25" s="6">
        <f t="shared" si="20"/>
        <v>14980</v>
      </c>
      <c r="M25" s="6">
        <f t="shared" si="20"/>
        <v>150</v>
      </c>
      <c r="N25" s="6">
        <f t="shared" si="20"/>
        <v>14980</v>
      </c>
      <c r="O25" s="6">
        <f t="shared" si="20"/>
        <v>0</v>
      </c>
      <c r="P25" s="6">
        <f t="shared" si="20"/>
        <v>0</v>
      </c>
      <c r="Q25" s="6">
        <f t="shared" si="20"/>
        <v>0</v>
      </c>
      <c r="R25" s="6">
        <f t="shared" si="20"/>
        <v>0</v>
      </c>
      <c r="S25" s="6"/>
      <c r="T25" s="6"/>
      <c r="U25" s="6">
        <f t="shared" si="20"/>
        <v>0</v>
      </c>
      <c r="V25" s="6">
        <f t="shared" si="20"/>
        <v>0</v>
      </c>
      <c r="W25" s="6"/>
      <c r="X25" s="6"/>
      <c r="Y25" s="6">
        <f t="shared" si="20"/>
        <v>0</v>
      </c>
      <c r="Z25" s="6">
        <f t="shared" si="20"/>
        <v>0</v>
      </c>
      <c r="AA25" s="6">
        <f>SUM(AA19:AA24)</f>
        <v>0</v>
      </c>
      <c r="AB25" s="6">
        <f>SUM(AB19:AB24)</f>
        <v>0</v>
      </c>
      <c r="AC25" s="6"/>
      <c r="AD25" s="6"/>
      <c r="AE25" s="6"/>
      <c r="AF25" s="6"/>
      <c r="AG25" s="6">
        <f t="shared" si="20"/>
        <v>300</v>
      </c>
      <c r="AH25" s="6">
        <f t="shared" si="20"/>
        <v>29960</v>
      </c>
      <c r="AI25" s="6">
        <f t="shared" si="20"/>
        <v>0</v>
      </c>
      <c r="AJ25" s="6">
        <f t="shared" si="20"/>
        <v>68</v>
      </c>
      <c r="AK25" s="6">
        <f t="shared" si="20"/>
        <v>24</v>
      </c>
      <c r="AL25" s="6"/>
      <c r="AM25" s="6">
        <f t="shared" si="20"/>
        <v>92</v>
      </c>
      <c r="AN25" s="6">
        <f t="shared" si="20"/>
        <v>9146.5499999999993</v>
      </c>
      <c r="AO25" s="6">
        <f t="shared" si="20"/>
        <v>11</v>
      </c>
      <c r="AP25" s="6">
        <f t="shared" si="20"/>
        <v>81</v>
      </c>
      <c r="AQ25" s="6">
        <f t="shared" si="20"/>
        <v>8143.4500000000007</v>
      </c>
      <c r="AR25" s="6"/>
    </row>
    <row r="26" spans="1:44" x14ac:dyDescent="0.35">
      <c r="A26" s="4"/>
      <c r="B26" s="5">
        <v>9780328910076</v>
      </c>
      <c r="C26" s="4" t="s">
        <v>77</v>
      </c>
      <c r="D26" s="4" t="s">
        <v>29</v>
      </c>
      <c r="E26" s="4">
        <v>50</v>
      </c>
      <c r="F26" s="4">
        <v>320</v>
      </c>
      <c r="G26" s="4">
        <f t="shared" ref="G26:G31" si="21">E26*F26</f>
        <v>16000</v>
      </c>
      <c r="H26" s="4">
        <v>65</v>
      </c>
      <c r="I26" s="4">
        <f t="shared" ref="I26:I31" si="22">G26*0.35</f>
        <v>5600</v>
      </c>
      <c r="J26" s="4">
        <f t="shared" si="7"/>
        <v>112</v>
      </c>
      <c r="K26" s="4">
        <v>25</v>
      </c>
      <c r="L26" s="4">
        <f t="shared" si="8"/>
        <v>2800</v>
      </c>
      <c r="M26" s="4">
        <v>25</v>
      </c>
      <c r="N26" s="4">
        <f t="shared" si="9"/>
        <v>2800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>
        <f t="shared" ref="AG26:AG31" si="23">K26+M26+O26</f>
        <v>50</v>
      </c>
      <c r="AH26" s="4">
        <f t="shared" ref="AH26:AH31" si="24">J26*AG26</f>
        <v>5600</v>
      </c>
      <c r="AI26" s="4">
        <f t="shared" ref="AI26:AI31" si="25">E26-AG26</f>
        <v>0</v>
      </c>
      <c r="AJ26" s="4">
        <v>6</v>
      </c>
      <c r="AK26" s="4">
        <v>8</v>
      </c>
      <c r="AL26" s="4"/>
      <c r="AM26" s="4">
        <f t="shared" ref="AM26:AM31" si="26">AJ26+AK26+AL26</f>
        <v>14</v>
      </c>
      <c r="AN26" s="4">
        <f t="shared" ref="AN26:AN31" si="27">J26*AM26</f>
        <v>1568</v>
      </c>
      <c r="AO26" s="4">
        <v>1</v>
      </c>
      <c r="AP26" s="4">
        <f t="shared" si="10"/>
        <v>13</v>
      </c>
      <c r="AQ26" s="4">
        <f t="shared" ref="AQ26:AQ31" si="28">J26*AP26</f>
        <v>1456</v>
      </c>
      <c r="AR26" s="4">
        <f t="shared" si="11"/>
        <v>36</v>
      </c>
    </row>
    <row r="27" spans="1:44" x14ac:dyDescent="0.35">
      <c r="A27" s="4"/>
      <c r="B27" s="5">
        <v>9780328910083</v>
      </c>
      <c r="C27" s="4" t="s">
        <v>77</v>
      </c>
      <c r="D27" s="4" t="s">
        <v>30</v>
      </c>
      <c r="E27" s="4">
        <v>50</v>
      </c>
      <c r="F27" s="4">
        <v>320</v>
      </c>
      <c r="G27" s="4">
        <f t="shared" si="21"/>
        <v>16000</v>
      </c>
      <c r="H27" s="4">
        <v>65</v>
      </c>
      <c r="I27" s="4">
        <f t="shared" si="22"/>
        <v>5600</v>
      </c>
      <c r="J27" s="4">
        <f t="shared" si="7"/>
        <v>112</v>
      </c>
      <c r="K27" s="4">
        <v>25</v>
      </c>
      <c r="L27" s="4">
        <f t="shared" si="8"/>
        <v>2800</v>
      </c>
      <c r="M27" s="4">
        <v>25</v>
      </c>
      <c r="N27" s="4">
        <f t="shared" si="9"/>
        <v>2800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>
        <f t="shared" si="23"/>
        <v>50</v>
      </c>
      <c r="AH27" s="4">
        <f t="shared" si="24"/>
        <v>5600</v>
      </c>
      <c r="AI27" s="4">
        <f t="shared" si="25"/>
        <v>0</v>
      </c>
      <c r="AJ27" s="4">
        <v>6</v>
      </c>
      <c r="AK27" s="4">
        <v>8</v>
      </c>
      <c r="AL27" s="4"/>
      <c r="AM27" s="4">
        <f t="shared" si="26"/>
        <v>14</v>
      </c>
      <c r="AN27" s="4">
        <f t="shared" si="27"/>
        <v>1568</v>
      </c>
      <c r="AO27" s="4">
        <v>1</v>
      </c>
      <c r="AP27" s="4">
        <f t="shared" si="10"/>
        <v>13</v>
      </c>
      <c r="AQ27" s="4">
        <f t="shared" si="28"/>
        <v>1456</v>
      </c>
      <c r="AR27" s="4">
        <f t="shared" si="11"/>
        <v>36</v>
      </c>
    </row>
    <row r="28" spans="1:44" x14ac:dyDescent="0.35">
      <c r="A28" s="4"/>
      <c r="B28" s="5">
        <v>9780328476718</v>
      </c>
      <c r="C28" s="4" t="s">
        <v>77</v>
      </c>
      <c r="D28" s="4" t="s">
        <v>37</v>
      </c>
      <c r="E28" s="4">
        <v>50</v>
      </c>
      <c r="F28" s="4">
        <v>272</v>
      </c>
      <c r="G28" s="4">
        <f t="shared" si="21"/>
        <v>13600</v>
      </c>
      <c r="H28" s="4">
        <v>65</v>
      </c>
      <c r="I28" s="4">
        <f t="shared" si="22"/>
        <v>4760</v>
      </c>
      <c r="J28" s="4">
        <f t="shared" si="7"/>
        <v>95.2</v>
      </c>
      <c r="K28" s="4">
        <v>25</v>
      </c>
      <c r="L28" s="4">
        <f t="shared" si="8"/>
        <v>2380</v>
      </c>
      <c r="M28" s="4">
        <v>25</v>
      </c>
      <c r="N28" s="4">
        <f t="shared" si="9"/>
        <v>2380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>
        <f t="shared" si="23"/>
        <v>50</v>
      </c>
      <c r="AH28" s="4">
        <f t="shared" si="24"/>
        <v>4760</v>
      </c>
      <c r="AI28" s="4">
        <f t="shared" si="25"/>
        <v>0</v>
      </c>
      <c r="AJ28" s="4">
        <v>6</v>
      </c>
      <c r="AK28" s="4">
        <v>6</v>
      </c>
      <c r="AL28" s="4"/>
      <c r="AM28" s="4">
        <f t="shared" si="26"/>
        <v>12</v>
      </c>
      <c r="AN28" s="4">
        <f t="shared" si="27"/>
        <v>1142.4000000000001</v>
      </c>
      <c r="AO28" s="4">
        <v>1</v>
      </c>
      <c r="AP28" s="4">
        <f t="shared" si="10"/>
        <v>11</v>
      </c>
      <c r="AQ28" s="4">
        <f t="shared" si="28"/>
        <v>1047.2</v>
      </c>
      <c r="AR28" s="4">
        <f t="shared" si="11"/>
        <v>38</v>
      </c>
    </row>
    <row r="29" spans="1:44" x14ac:dyDescent="0.35">
      <c r="A29" s="4"/>
      <c r="B29" s="5">
        <v>9780328827381</v>
      </c>
      <c r="C29" s="4" t="s">
        <v>77</v>
      </c>
      <c r="D29" s="4" t="s">
        <v>31</v>
      </c>
      <c r="E29" s="4">
        <v>50</v>
      </c>
      <c r="F29" s="4">
        <v>177</v>
      </c>
      <c r="G29" s="4">
        <f t="shared" si="21"/>
        <v>8850</v>
      </c>
      <c r="H29" s="4">
        <v>65</v>
      </c>
      <c r="I29" s="4">
        <f t="shared" si="22"/>
        <v>3097.5</v>
      </c>
      <c r="J29" s="4">
        <f t="shared" si="7"/>
        <v>61.95</v>
      </c>
      <c r="K29" s="4">
        <v>25</v>
      </c>
      <c r="L29" s="4">
        <f t="shared" si="8"/>
        <v>1548.75</v>
      </c>
      <c r="M29" s="4">
        <v>25</v>
      </c>
      <c r="N29" s="4">
        <f t="shared" si="9"/>
        <v>1548.75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>
        <f t="shared" si="23"/>
        <v>50</v>
      </c>
      <c r="AH29" s="4">
        <f t="shared" si="24"/>
        <v>3097.5</v>
      </c>
      <c r="AI29" s="4">
        <f t="shared" si="25"/>
        <v>0</v>
      </c>
      <c r="AJ29" s="4">
        <v>4</v>
      </c>
      <c r="AK29" s="4">
        <v>5</v>
      </c>
      <c r="AL29" s="4"/>
      <c r="AM29" s="4">
        <f t="shared" si="26"/>
        <v>9</v>
      </c>
      <c r="AN29" s="4">
        <f t="shared" si="27"/>
        <v>557.55000000000007</v>
      </c>
      <c r="AO29" s="4">
        <v>2</v>
      </c>
      <c r="AP29" s="4">
        <f t="shared" si="10"/>
        <v>7</v>
      </c>
      <c r="AQ29" s="4">
        <f t="shared" si="28"/>
        <v>433.65000000000003</v>
      </c>
      <c r="AR29" s="4">
        <f t="shared" si="11"/>
        <v>41</v>
      </c>
    </row>
    <row r="30" spans="1:44" x14ac:dyDescent="0.35">
      <c r="A30" s="4"/>
      <c r="B30" s="5">
        <v>9780328827442</v>
      </c>
      <c r="C30" s="4" t="s">
        <v>77</v>
      </c>
      <c r="D30" s="4" t="s">
        <v>32</v>
      </c>
      <c r="E30" s="4">
        <v>50</v>
      </c>
      <c r="F30" s="4">
        <v>177</v>
      </c>
      <c r="G30" s="4">
        <f t="shared" si="21"/>
        <v>8850</v>
      </c>
      <c r="H30" s="4">
        <v>65</v>
      </c>
      <c r="I30" s="4">
        <f t="shared" si="22"/>
        <v>3097.5</v>
      </c>
      <c r="J30" s="4">
        <f t="shared" si="7"/>
        <v>61.95</v>
      </c>
      <c r="K30" s="4">
        <v>25</v>
      </c>
      <c r="L30" s="4">
        <f t="shared" si="8"/>
        <v>1548.75</v>
      </c>
      <c r="M30" s="4">
        <v>25</v>
      </c>
      <c r="N30" s="4">
        <f t="shared" si="9"/>
        <v>1548.75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>
        <f t="shared" si="23"/>
        <v>50</v>
      </c>
      <c r="AH30" s="4">
        <f t="shared" si="24"/>
        <v>3097.5</v>
      </c>
      <c r="AI30" s="4">
        <f t="shared" si="25"/>
        <v>0</v>
      </c>
      <c r="AJ30" s="4">
        <v>5</v>
      </c>
      <c r="AK30" s="4">
        <v>6</v>
      </c>
      <c r="AL30" s="4"/>
      <c r="AM30" s="4">
        <f t="shared" si="26"/>
        <v>11</v>
      </c>
      <c r="AN30" s="4">
        <f t="shared" si="27"/>
        <v>681.45</v>
      </c>
      <c r="AO30" s="4">
        <v>2</v>
      </c>
      <c r="AP30" s="4">
        <f t="shared" si="10"/>
        <v>9</v>
      </c>
      <c r="AQ30" s="4">
        <f t="shared" si="28"/>
        <v>557.55000000000007</v>
      </c>
      <c r="AR30" s="4">
        <f t="shared" si="11"/>
        <v>39</v>
      </c>
    </row>
    <row r="31" spans="1:44" x14ac:dyDescent="0.35">
      <c r="A31" s="4"/>
      <c r="B31" s="5">
        <v>9780328871391</v>
      </c>
      <c r="C31" s="4" t="s">
        <v>77</v>
      </c>
      <c r="D31" s="4" t="s">
        <v>33</v>
      </c>
      <c r="E31" s="4">
        <v>50</v>
      </c>
      <c r="F31" s="4">
        <v>446</v>
      </c>
      <c r="G31" s="4">
        <f t="shared" si="21"/>
        <v>22300</v>
      </c>
      <c r="H31" s="4">
        <v>65</v>
      </c>
      <c r="I31" s="4">
        <f t="shared" si="22"/>
        <v>7804.9999999999991</v>
      </c>
      <c r="J31" s="4">
        <f t="shared" si="7"/>
        <v>156.1</v>
      </c>
      <c r="K31" s="4">
        <v>25</v>
      </c>
      <c r="L31" s="4">
        <f t="shared" si="8"/>
        <v>3902.5</v>
      </c>
      <c r="M31" s="4">
        <v>25</v>
      </c>
      <c r="N31" s="4">
        <f t="shared" si="9"/>
        <v>3902.5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>
        <f t="shared" si="23"/>
        <v>50</v>
      </c>
      <c r="AH31" s="4">
        <f t="shared" si="24"/>
        <v>7805</v>
      </c>
      <c r="AI31" s="4">
        <f t="shared" si="25"/>
        <v>0</v>
      </c>
      <c r="AJ31" s="4">
        <v>4</v>
      </c>
      <c r="AK31" s="4">
        <v>4</v>
      </c>
      <c r="AL31" s="4"/>
      <c r="AM31" s="4">
        <f t="shared" si="26"/>
        <v>8</v>
      </c>
      <c r="AN31" s="4">
        <f t="shared" si="27"/>
        <v>1248.8</v>
      </c>
      <c r="AO31" s="4">
        <v>2</v>
      </c>
      <c r="AP31" s="4">
        <f t="shared" si="10"/>
        <v>6</v>
      </c>
      <c r="AQ31" s="4">
        <f t="shared" si="28"/>
        <v>936.59999999999991</v>
      </c>
      <c r="AR31" s="4">
        <f t="shared" si="11"/>
        <v>42</v>
      </c>
    </row>
    <row r="32" spans="1:44" s="3" customFormat="1" x14ac:dyDescent="0.35">
      <c r="A32" s="6"/>
      <c r="B32" s="7"/>
      <c r="C32" s="6"/>
      <c r="D32" s="6"/>
      <c r="E32" s="6">
        <f>SUM(E26:E31)</f>
        <v>300</v>
      </c>
      <c r="F32" s="6">
        <f t="shared" ref="F32:AQ32" si="29">SUM(F26:F31)</f>
        <v>1712</v>
      </c>
      <c r="G32" s="6">
        <f t="shared" si="29"/>
        <v>85600</v>
      </c>
      <c r="H32" s="6">
        <f t="shared" si="29"/>
        <v>390</v>
      </c>
      <c r="I32" s="6">
        <f t="shared" si="29"/>
        <v>29960</v>
      </c>
      <c r="J32" s="6"/>
      <c r="K32" s="6">
        <f t="shared" si="29"/>
        <v>150</v>
      </c>
      <c r="L32" s="6">
        <f t="shared" si="29"/>
        <v>14980</v>
      </c>
      <c r="M32" s="6">
        <f t="shared" si="29"/>
        <v>150</v>
      </c>
      <c r="N32" s="6">
        <f t="shared" si="29"/>
        <v>14980</v>
      </c>
      <c r="O32" s="6">
        <f t="shared" si="29"/>
        <v>0</v>
      </c>
      <c r="P32" s="6">
        <f t="shared" si="29"/>
        <v>0</v>
      </c>
      <c r="Q32" s="6">
        <f t="shared" si="29"/>
        <v>0</v>
      </c>
      <c r="R32" s="6">
        <f t="shared" si="29"/>
        <v>0</v>
      </c>
      <c r="S32" s="6"/>
      <c r="T32" s="6"/>
      <c r="U32" s="6">
        <f t="shared" si="29"/>
        <v>0</v>
      </c>
      <c r="V32" s="6">
        <f t="shared" si="29"/>
        <v>0</v>
      </c>
      <c r="W32" s="6"/>
      <c r="X32" s="6"/>
      <c r="Y32" s="6">
        <f t="shared" si="29"/>
        <v>0</v>
      </c>
      <c r="Z32" s="6">
        <f t="shared" si="29"/>
        <v>0</v>
      </c>
      <c r="AA32" s="6">
        <f t="shared" si="29"/>
        <v>0</v>
      </c>
      <c r="AB32" s="6">
        <f t="shared" si="29"/>
        <v>0</v>
      </c>
      <c r="AC32" s="6"/>
      <c r="AD32" s="6"/>
      <c r="AE32" s="6"/>
      <c r="AF32" s="6"/>
      <c r="AG32" s="6">
        <f t="shared" si="29"/>
        <v>300</v>
      </c>
      <c r="AH32" s="6">
        <f t="shared" si="29"/>
        <v>29960</v>
      </c>
      <c r="AI32" s="6">
        <f t="shared" si="29"/>
        <v>0</v>
      </c>
      <c r="AJ32" s="6">
        <f t="shared" si="29"/>
        <v>31</v>
      </c>
      <c r="AK32" s="6">
        <f t="shared" si="29"/>
        <v>37</v>
      </c>
      <c r="AL32" s="6">
        <f t="shared" si="29"/>
        <v>0</v>
      </c>
      <c r="AM32" s="6">
        <f t="shared" si="29"/>
        <v>68</v>
      </c>
      <c r="AN32" s="6">
        <f t="shared" si="29"/>
        <v>6766.2</v>
      </c>
      <c r="AO32" s="6">
        <f t="shared" si="29"/>
        <v>9</v>
      </c>
      <c r="AP32" s="6">
        <f t="shared" si="29"/>
        <v>59</v>
      </c>
      <c r="AQ32" s="6">
        <f t="shared" si="29"/>
        <v>5887</v>
      </c>
      <c r="AR32" s="6"/>
    </row>
    <row r="33" spans="1:44" x14ac:dyDescent="0.35">
      <c r="A33" s="4"/>
      <c r="B33" s="5">
        <v>9780328910090</v>
      </c>
      <c r="C33" s="4" t="s">
        <v>78</v>
      </c>
      <c r="D33" s="4" t="s">
        <v>34</v>
      </c>
      <c r="E33" s="4">
        <v>50</v>
      </c>
      <c r="F33" s="4">
        <v>340</v>
      </c>
      <c r="G33" s="4">
        <f t="shared" ref="G33:G38" si="30">E33*F33</f>
        <v>17000</v>
      </c>
      <c r="H33" s="4">
        <v>65</v>
      </c>
      <c r="I33" s="4">
        <f t="shared" ref="I33:I38" si="31">G33*0.35</f>
        <v>5950</v>
      </c>
      <c r="J33" s="4">
        <f t="shared" si="7"/>
        <v>119</v>
      </c>
      <c r="K33" s="4">
        <v>25</v>
      </c>
      <c r="L33" s="4">
        <f t="shared" si="8"/>
        <v>2975</v>
      </c>
      <c r="M33" s="4">
        <v>25</v>
      </c>
      <c r="N33" s="4">
        <f t="shared" si="9"/>
        <v>2975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>
        <v>1</v>
      </c>
      <c r="AB33" s="4">
        <f t="shared" ref="AB33:AB38" si="32">J33*AA33</f>
        <v>119</v>
      </c>
      <c r="AC33" s="4"/>
      <c r="AD33" s="4"/>
      <c r="AE33" s="4"/>
      <c r="AF33" s="4"/>
      <c r="AG33" s="4">
        <f>K33+M33+O33+AA33</f>
        <v>51</v>
      </c>
      <c r="AH33" s="4">
        <f t="shared" ref="AH33:AH38" si="33">J33*AG33</f>
        <v>6069</v>
      </c>
      <c r="AI33" s="4">
        <f t="shared" ref="AI33:AI38" si="34">E33-AG33</f>
        <v>-1</v>
      </c>
      <c r="AJ33" s="4">
        <v>0</v>
      </c>
      <c r="AK33" s="4">
        <v>1</v>
      </c>
      <c r="AL33" s="4"/>
      <c r="AM33" s="4">
        <f t="shared" ref="AM33:AM38" si="35">AJ33+AK33+AL33</f>
        <v>1</v>
      </c>
      <c r="AN33" s="4">
        <f t="shared" ref="AN33:AN38" si="36">J33*AM33</f>
        <v>119</v>
      </c>
      <c r="AO33" s="4"/>
      <c r="AP33" s="4">
        <f t="shared" si="10"/>
        <v>1</v>
      </c>
      <c r="AQ33" s="4">
        <f t="shared" ref="AQ33:AQ38" si="37">J33*AP33</f>
        <v>119</v>
      </c>
      <c r="AR33" s="4">
        <f t="shared" si="11"/>
        <v>50</v>
      </c>
    </row>
    <row r="34" spans="1:44" x14ac:dyDescent="0.35">
      <c r="A34" s="4"/>
      <c r="B34" s="5">
        <v>9780328910106</v>
      </c>
      <c r="C34" s="4" t="s">
        <v>78</v>
      </c>
      <c r="D34" s="4" t="s">
        <v>35</v>
      </c>
      <c r="E34" s="4">
        <v>50</v>
      </c>
      <c r="F34" s="4">
        <v>340</v>
      </c>
      <c r="G34" s="4">
        <f t="shared" si="30"/>
        <v>17000</v>
      </c>
      <c r="H34" s="4">
        <v>65</v>
      </c>
      <c r="I34" s="4">
        <f t="shared" si="31"/>
        <v>5950</v>
      </c>
      <c r="J34" s="4">
        <f t="shared" si="7"/>
        <v>119</v>
      </c>
      <c r="K34" s="4">
        <v>25</v>
      </c>
      <c r="L34" s="4">
        <f t="shared" si="8"/>
        <v>2975</v>
      </c>
      <c r="M34" s="4">
        <v>25</v>
      </c>
      <c r="N34" s="4">
        <f t="shared" si="9"/>
        <v>2975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>
        <f t="shared" si="32"/>
        <v>0</v>
      </c>
      <c r="AC34" s="4"/>
      <c r="AD34" s="4"/>
      <c r="AE34" s="4"/>
      <c r="AF34" s="4"/>
      <c r="AG34" s="4">
        <f>K34+M34+O34</f>
        <v>50</v>
      </c>
      <c r="AH34" s="4">
        <f t="shared" si="33"/>
        <v>5950</v>
      </c>
      <c r="AI34" s="4">
        <f t="shared" si="34"/>
        <v>0</v>
      </c>
      <c r="AJ34" s="4">
        <v>0</v>
      </c>
      <c r="AK34" s="4">
        <v>0</v>
      </c>
      <c r="AL34" s="4"/>
      <c r="AM34" s="4">
        <f t="shared" si="35"/>
        <v>0</v>
      </c>
      <c r="AN34" s="4">
        <f t="shared" si="36"/>
        <v>0</v>
      </c>
      <c r="AO34" s="4"/>
      <c r="AP34" s="4">
        <f t="shared" si="10"/>
        <v>0</v>
      </c>
      <c r="AQ34" s="4">
        <f t="shared" si="37"/>
        <v>0</v>
      </c>
      <c r="AR34" s="4">
        <f t="shared" si="11"/>
        <v>50</v>
      </c>
    </row>
    <row r="35" spans="1:44" x14ac:dyDescent="0.35">
      <c r="A35" s="4"/>
      <c r="B35" s="5">
        <v>9780328476732</v>
      </c>
      <c r="C35" s="4" t="s">
        <v>78</v>
      </c>
      <c r="D35" s="4" t="s">
        <v>36</v>
      </c>
      <c r="E35" s="4">
        <v>50</v>
      </c>
      <c r="F35" s="4">
        <v>272</v>
      </c>
      <c r="G35" s="4">
        <f t="shared" si="30"/>
        <v>13600</v>
      </c>
      <c r="H35" s="4">
        <v>65</v>
      </c>
      <c r="I35" s="4">
        <f t="shared" si="31"/>
        <v>4760</v>
      </c>
      <c r="J35" s="4">
        <f t="shared" si="7"/>
        <v>95.2</v>
      </c>
      <c r="K35" s="4">
        <v>25</v>
      </c>
      <c r="L35" s="4">
        <f t="shared" si="8"/>
        <v>2380</v>
      </c>
      <c r="M35" s="4">
        <v>25</v>
      </c>
      <c r="N35" s="4">
        <f t="shared" si="9"/>
        <v>2380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>
        <v>1</v>
      </c>
      <c r="AB35" s="4">
        <f t="shared" si="32"/>
        <v>95.2</v>
      </c>
      <c r="AC35" s="4"/>
      <c r="AD35" s="4"/>
      <c r="AE35" s="4"/>
      <c r="AF35" s="4"/>
      <c r="AG35" s="4">
        <f>K35+M35+O35+AA35</f>
        <v>51</v>
      </c>
      <c r="AH35" s="4">
        <f t="shared" si="33"/>
        <v>4855.2</v>
      </c>
      <c r="AI35" s="4">
        <f t="shared" si="34"/>
        <v>-1</v>
      </c>
      <c r="AJ35" s="4">
        <v>0</v>
      </c>
      <c r="AK35" s="4">
        <v>0</v>
      </c>
      <c r="AL35" s="4"/>
      <c r="AM35" s="4">
        <f t="shared" si="35"/>
        <v>0</v>
      </c>
      <c r="AN35" s="4">
        <f t="shared" si="36"/>
        <v>0</v>
      </c>
      <c r="AO35" s="4"/>
      <c r="AP35" s="4">
        <f t="shared" si="10"/>
        <v>0</v>
      </c>
      <c r="AQ35" s="4">
        <f t="shared" si="37"/>
        <v>0</v>
      </c>
      <c r="AR35" s="4">
        <f t="shared" si="11"/>
        <v>51</v>
      </c>
    </row>
    <row r="36" spans="1:44" x14ac:dyDescent="0.35">
      <c r="A36" s="4"/>
      <c r="B36" s="5">
        <v>9780328827398</v>
      </c>
      <c r="C36" s="4" t="s">
        <v>78</v>
      </c>
      <c r="D36" s="4" t="s">
        <v>38</v>
      </c>
      <c r="E36" s="4">
        <v>50</v>
      </c>
      <c r="F36" s="4">
        <v>177</v>
      </c>
      <c r="G36" s="4">
        <f t="shared" si="30"/>
        <v>8850</v>
      </c>
      <c r="H36" s="4">
        <v>65</v>
      </c>
      <c r="I36" s="4">
        <f t="shared" si="31"/>
        <v>3097.5</v>
      </c>
      <c r="J36" s="4">
        <f t="shared" si="7"/>
        <v>61.95</v>
      </c>
      <c r="K36" s="4">
        <v>25</v>
      </c>
      <c r="L36" s="4">
        <f t="shared" si="8"/>
        <v>1548.75</v>
      </c>
      <c r="M36" s="4">
        <v>25</v>
      </c>
      <c r="N36" s="4">
        <f t="shared" si="9"/>
        <v>1548.75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>
        <f t="shared" si="32"/>
        <v>0</v>
      </c>
      <c r="AC36" s="4"/>
      <c r="AD36" s="4"/>
      <c r="AE36" s="4">
        <v>1</v>
      </c>
      <c r="AF36" s="4">
        <f>J36*AE36</f>
        <v>61.95</v>
      </c>
      <c r="AG36" s="4">
        <f>K36+M36+O36+AE36</f>
        <v>51</v>
      </c>
      <c r="AH36" s="4">
        <f>J36*AG36</f>
        <v>3159.4500000000003</v>
      </c>
      <c r="AI36" s="4">
        <f t="shared" si="34"/>
        <v>-1</v>
      </c>
      <c r="AJ36" s="4">
        <v>0</v>
      </c>
      <c r="AK36" s="4">
        <v>0</v>
      </c>
      <c r="AL36" s="4"/>
      <c r="AM36" s="4">
        <f t="shared" si="35"/>
        <v>0</v>
      </c>
      <c r="AN36" s="4">
        <f t="shared" si="36"/>
        <v>0</v>
      </c>
      <c r="AO36" s="4"/>
      <c r="AP36" s="4">
        <f t="shared" si="10"/>
        <v>0</v>
      </c>
      <c r="AQ36" s="4">
        <f t="shared" si="37"/>
        <v>0</v>
      </c>
      <c r="AR36" s="4">
        <f t="shared" si="11"/>
        <v>51</v>
      </c>
    </row>
    <row r="37" spans="1:44" x14ac:dyDescent="0.35">
      <c r="A37" s="4"/>
      <c r="B37" s="5">
        <v>9780328827459</v>
      </c>
      <c r="C37" s="4" t="s">
        <v>78</v>
      </c>
      <c r="D37" s="4" t="s">
        <v>39</v>
      </c>
      <c r="E37" s="4">
        <v>50</v>
      </c>
      <c r="F37" s="4">
        <v>177</v>
      </c>
      <c r="G37" s="4">
        <f t="shared" si="30"/>
        <v>8850</v>
      </c>
      <c r="H37" s="4">
        <v>65</v>
      </c>
      <c r="I37" s="4">
        <f t="shared" si="31"/>
        <v>3097.5</v>
      </c>
      <c r="J37" s="4">
        <f t="shared" si="7"/>
        <v>61.95</v>
      </c>
      <c r="K37" s="4">
        <v>25</v>
      </c>
      <c r="L37" s="4">
        <f t="shared" si="8"/>
        <v>1548.75</v>
      </c>
      <c r="M37" s="4">
        <v>25</v>
      </c>
      <c r="N37" s="4">
        <f t="shared" si="9"/>
        <v>1548.75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>
        <f t="shared" si="32"/>
        <v>0</v>
      </c>
      <c r="AC37" s="4"/>
      <c r="AD37" s="4"/>
      <c r="AE37" s="4"/>
      <c r="AF37" s="4"/>
      <c r="AG37" s="4">
        <f>K37+M37+O37</f>
        <v>50</v>
      </c>
      <c r="AH37" s="4">
        <f t="shared" si="33"/>
        <v>3097.5</v>
      </c>
      <c r="AI37" s="4">
        <f t="shared" si="34"/>
        <v>0</v>
      </c>
      <c r="AJ37" s="4">
        <v>0</v>
      </c>
      <c r="AK37" s="4">
        <v>1</v>
      </c>
      <c r="AL37" s="4"/>
      <c r="AM37" s="4">
        <f t="shared" si="35"/>
        <v>1</v>
      </c>
      <c r="AN37" s="4">
        <f t="shared" si="36"/>
        <v>61.95</v>
      </c>
      <c r="AO37" s="4">
        <v>1</v>
      </c>
      <c r="AP37" s="4">
        <f t="shared" si="10"/>
        <v>0</v>
      </c>
      <c r="AQ37" s="4">
        <f t="shared" si="37"/>
        <v>0</v>
      </c>
      <c r="AR37" s="4">
        <f t="shared" si="11"/>
        <v>49</v>
      </c>
    </row>
    <row r="38" spans="1:44" x14ac:dyDescent="0.35">
      <c r="A38" s="4"/>
      <c r="B38" s="5">
        <v>9780328871407</v>
      </c>
      <c r="C38" s="4" t="s">
        <v>78</v>
      </c>
      <c r="D38" s="4" t="s">
        <v>40</v>
      </c>
      <c r="E38" s="4">
        <v>50</v>
      </c>
      <c r="F38" s="4">
        <v>446</v>
      </c>
      <c r="G38" s="4">
        <f t="shared" si="30"/>
        <v>22300</v>
      </c>
      <c r="H38" s="4">
        <v>65</v>
      </c>
      <c r="I38" s="4">
        <f t="shared" si="31"/>
        <v>7804.9999999999991</v>
      </c>
      <c r="J38" s="4">
        <f t="shared" si="7"/>
        <v>156.1</v>
      </c>
      <c r="K38" s="4">
        <v>25</v>
      </c>
      <c r="L38" s="4">
        <f t="shared" si="8"/>
        <v>3902.5</v>
      </c>
      <c r="M38" s="4">
        <v>25</v>
      </c>
      <c r="N38" s="4">
        <f t="shared" si="9"/>
        <v>3902.5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>
        <f t="shared" si="32"/>
        <v>0</v>
      </c>
      <c r="AC38" s="4"/>
      <c r="AD38" s="4"/>
      <c r="AE38" s="4"/>
      <c r="AF38" s="4"/>
      <c r="AG38" s="4">
        <f>K38+M38+O38</f>
        <v>50</v>
      </c>
      <c r="AH38" s="4">
        <f t="shared" si="33"/>
        <v>7805</v>
      </c>
      <c r="AI38" s="4">
        <f t="shared" si="34"/>
        <v>0</v>
      </c>
      <c r="AJ38" s="4">
        <v>0</v>
      </c>
      <c r="AK38" s="4">
        <v>0</v>
      </c>
      <c r="AL38" s="4"/>
      <c r="AM38" s="4">
        <f t="shared" si="35"/>
        <v>0</v>
      </c>
      <c r="AN38" s="4">
        <f t="shared" si="36"/>
        <v>0</v>
      </c>
      <c r="AO38" s="4"/>
      <c r="AP38" s="4">
        <f t="shared" si="10"/>
        <v>0</v>
      </c>
      <c r="AQ38" s="4">
        <f t="shared" si="37"/>
        <v>0</v>
      </c>
      <c r="AR38" s="4">
        <f t="shared" si="11"/>
        <v>50</v>
      </c>
    </row>
    <row r="39" spans="1:44" s="3" customFormat="1" x14ac:dyDescent="0.35">
      <c r="A39" s="6"/>
      <c r="B39" s="7"/>
      <c r="C39" s="6"/>
      <c r="D39" s="6"/>
      <c r="E39" s="6">
        <f>SUM(E33:E38)</f>
        <v>300</v>
      </c>
      <c r="F39" s="6">
        <f t="shared" ref="F39:AQ39" si="38">SUM(F33:F38)</f>
        <v>1752</v>
      </c>
      <c r="G39" s="6">
        <f t="shared" si="38"/>
        <v>87600</v>
      </c>
      <c r="H39" s="6">
        <f t="shared" si="38"/>
        <v>390</v>
      </c>
      <c r="I39" s="6">
        <f t="shared" si="38"/>
        <v>30660</v>
      </c>
      <c r="J39" s="6"/>
      <c r="K39" s="6">
        <f t="shared" si="38"/>
        <v>150</v>
      </c>
      <c r="L39" s="6">
        <f t="shared" si="38"/>
        <v>15330</v>
      </c>
      <c r="M39" s="6">
        <f t="shared" si="38"/>
        <v>150</v>
      </c>
      <c r="N39" s="6">
        <f t="shared" si="38"/>
        <v>15330</v>
      </c>
      <c r="O39" s="6">
        <f t="shared" si="38"/>
        <v>0</v>
      </c>
      <c r="P39" s="6">
        <f t="shared" si="38"/>
        <v>0</v>
      </c>
      <c r="Q39" s="6">
        <f t="shared" si="38"/>
        <v>0</v>
      </c>
      <c r="R39" s="6">
        <f t="shared" si="38"/>
        <v>0</v>
      </c>
      <c r="S39" s="6"/>
      <c r="T39" s="6"/>
      <c r="U39" s="6">
        <f t="shared" si="38"/>
        <v>0</v>
      </c>
      <c r="V39" s="6">
        <f t="shared" si="38"/>
        <v>0</v>
      </c>
      <c r="W39" s="6"/>
      <c r="X39" s="6"/>
      <c r="Y39" s="6">
        <f t="shared" si="38"/>
        <v>0</v>
      </c>
      <c r="Z39" s="6">
        <f t="shared" si="38"/>
        <v>0</v>
      </c>
      <c r="AA39" s="6">
        <f t="shared" si="38"/>
        <v>2</v>
      </c>
      <c r="AB39" s="6">
        <f t="shared" si="38"/>
        <v>214.2</v>
      </c>
      <c r="AC39" s="6"/>
      <c r="AD39" s="6"/>
      <c r="AE39" s="6">
        <f t="shared" si="38"/>
        <v>1</v>
      </c>
      <c r="AF39" s="6">
        <f t="shared" si="38"/>
        <v>61.95</v>
      </c>
      <c r="AG39" s="6">
        <f t="shared" si="38"/>
        <v>303</v>
      </c>
      <c r="AH39" s="6">
        <f t="shared" si="38"/>
        <v>30936.15</v>
      </c>
      <c r="AI39" s="6">
        <f t="shared" si="38"/>
        <v>-3</v>
      </c>
      <c r="AJ39" s="6">
        <f t="shared" si="38"/>
        <v>0</v>
      </c>
      <c r="AK39" s="6">
        <f t="shared" si="38"/>
        <v>2</v>
      </c>
      <c r="AL39" s="6">
        <f t="shared" si="38"/>
        <v>0</v>
      </c>
      <c r="AM39" s="6">
        <f t="shared" si="38"/>
        <v>2</v>
      </c>
      <c r="AN39" s="6">
        <f t="shared" si="38"/>
        <v>180.95</v>
      </c>
      <c r="AO39" s="6">
        <f t="shared" si="38"/>
        <v>1</v>
      </c>
      <c r="AP39" s="6">
        <f t="shared" si="38"/>
        <v>1</v>
      </c>
      <c r="AQ39" s="6">
        <f t="shared" si="38"/>
        <v>119</v>
      </c>
      <c r="AR39" s="6"/>
    </row>
    <row r="40" spans="1:44" x14ac:dyDescent="0.35">
      <c r="A40" s="4"/>
      <c r="B40" s="5">
        <v>9780328910113</v>
      </c>
      <c r="C40" s="4" t="s">
        <v>79</v>
      </c>
      <c r="D40" s="4" t="s">
        <v>41</v>
      </c>
      <c r="E40" s="4">
        <v>50</v>
      </c>
      <c r="F40" s="4">
        <v>369</v>
      </c>
      <c r="G40" s="4">
        <f t="shared" ref="G40:G45" si="39">E40*F40</f>
        <v>18450</v>
      </c>
      <c r="H40" s="4">
        <v>65</v>
      </c>
      <c r="I40" s="4">
        <f t="shared" ref="I40:I45" si="40">G40*0.35</f>
        <v>6457.5</v>
      </c>
      <c r="J40" s="4">
        <f t="shared" si="7"/>
        <v>129.15</v>
      </c>
      <c r="K40" s="4">
        <v>25</v>
      </c>
      <c r="L40" s="4">
        <f t="shared" si="8"/>
        <v>3228.75</v>
      </c>
      <c r="M40" s="4">
        <v>25</v>
      </c>
      <c r="N40" s="4">
        <f t="shared" si="9"/>
        <v>3228.75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>
        <f t="shared" ref="AG40:AG45" si="41">K40+M40+O40</f>
        <v>50</v>
      </c>
      <c r="AH40" s="4">
        <f t="shared" ref="AH40:AH45" si="42">J40*AG40</f>
        <v>6457.5</v>
      </c>
      <c r="AI40" s="4">
        <f t="shared" ref="AI40:AI45" si="43">E40-AG40</f>
        <v>0</v>
      </c>
      <c r="AJ40" s="4">
        <v>9</v>
      </c>
      <c r="AK40" s="4">
        <v>6</v>
      </c>
      <c r="AL40" s="4"/>
      <c r="AM40" s="4">
        <f t="shared" ref="AM40:AM45" si="44">AJ40+AK40+AL40</f>
        <v>15</v>
      </c>
      <c r="AN40" s="4">
        <f t="shared" ref="AN40:AN45" si="45">J40*AM40</f>
        <v>1937.25</v>
      </c>
      <c r="AO40" s="4"/>
      <c r="AP40" s="4">
        <f t="shared" si="10"/>
        <v>15</v>
      </c>
      <c r="AQ40" s="4">
        <f t="shared" ref="AQ40:AQ45" si="46">J40*AP40</f>
        <v>1937.25</v>
      </c>
      <c r="AR40" s="4">
        <f t="shared" si="11"/>
        <v>35</v>
      </c>
    </row>
    <row r="41" spans="1:44" x14ac:dyDescent="0.35">
      <c r="A41" s="4"/>
      <c r="B41" s="5">
        <v>9780328910120</v>
      </c>
      <c r="C41" s="4" t="s">
        <v>79</v>
      </c>
      <c r="D41" s="4" t="s">
        <v>42</v>
      </c>
      <c r="E41" s="4">
        <v>50</v>
      </c>
      <c r="F41" s="4">
        <v>369</v>
      </c>
      <c r="G41" s="4">
        <f t="shared" si="39"/>
        <v>18450</v>
      </c>
      <c r="H41" s="4">
        <v>65</v>
      </c>
      <c r="I41" s="4">
        <f t="shared" si="40"/>
        <v>6457.5</v>
      </c>
      <c r="J41" s="4">
        <f t="shared" si="7"/>
        <v>129.15</v>
      </c>
      <c r="K41" s="4">
        <v>25</v>
      </c>
      <c r="L41" s="4">
        <f t="shared" si="8"/>
        <v>3228.75</v>
      </c>
      <c r="M41" s="4">
        <v>25</v>
      </c>
      <c r="N41" s="4">
        <f t="shared" si="9"/>
        <v>3228.75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>
        <f t="shared" si="41"/>
        <v>50</v>
      </c>
      <c r="AH41" s="4">
        <f t="shared" si="42"/>
        <v>6457.5</v>
      </c>
      <c r="AI41" s="4">
        <f t="shared" si="43"/>
        <v>0</v>
      </c>
      <c r="AJ41" s="4">
        <v>9</v>
      </c>
      <c r="AK41" s="4">
        <f>4+1</f>
        <v>5</v>
      </c>
      <c r="AL41" s="4"/>
      <c r="AM41" s="4">
        <f t="shared" si="44"/>
        <v>14</v>
      </c>
      <c r="AN41" s="4">
        <f t="shared" si="45"/>
        <v>1808.1000000000001</v>
      </c>
      <c r="AO41" s="4"/>
      <c r="AP41" s="4">
        <f t="shared" si="10"/>
        <v>14</v>
      </c>
      <c r="AQ41" s="4">
        <f t="shared" si="46"/>
        <v>1808.1000000000001</v>
      </c>
      <c r="AR41" s="4">
        <f t="shared" si="11"/>
        <v>36</v>
      </c>
    </row>
    <row r="42" spans="1:44" x14ac:dyDescent="0.35">
      <c r="A42" s="4"/>
      <c r="B42" s="5">
        <v>9780328476756</v>
      </c>
      <c r="C42" s="4" t="s">
        <v>79</v>
      </c>
      <c r="D42" s="4" t="s">
        <v>43</v>
      </c>
      <c r="E42" s="4">
        <v>50</v>
      </c>
      <c r="F42" s="4">
        <v>272</v>
      </c>
      <c r="G42" s="4">
        <f t="shared" si="39"/>
        <v>13600</v>
      </c>
      <c r="H42" s="4">
        <v>65</v>
      </c>
      <c r="I42" s="4">
        <f t="shared" si="40"/>
        <v>4760</v>
      </c>
      <c r="J42" s="4">
        <f t="shared" si="7"/>
        <v>95.2</v>
      </c>
      <c r="K42" s="4">
        <v>25</v>
      </c>
      <c r="L42" s="4">
        <f t="shared" si="8"/>
        <v>2380</v>
      </c>
      <c r="M42" s="4">
        <v>25</v>
      </c>
      <c r="N42" s="4">
        <f t="shared" si="9"/>
        <v>2380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>
        <f t="shared" si="41"/>
        <v>50</v>
      </c>
      <c r="AH42" s="4">
        <f t="shared" si="42"/>
        <v>4760</v>
      </c>
      <c r="AI42" s="4">
        <f t="shared" si="43"/>
        <v>0</v>
      </c>
      <c r="AJ42" s="4">
        <v>9</v>
      </c>
      <c r="AK42" s="4">
        <v>1</v>
      </c>
      <c r="AL42" s="4"/>
      <c r="AM42" s="4">
        <f t="shared" si="44"/>
        <v>10</v>
      </c>
      <c r="AN42" s="4">
        <f t="shared" si="45"/>
        <v>952</v>
      </c>
      <c r="AO42" s="4"/>
      <c r="AP42" s="4">
        <f t="shared" si="10"/>
        <v>10</v>
      </c>
      <c r="AQ42" s="4">
        <f t="shared" si="46"/>
        <v>952</v>
      </c>
      <c r="AR42" s="4">
        <f t="shared" si="11"/>
        <v>40</v>
      </c>
    </row>
    <row r="43" spans="1:44" x14ac:dyDescent="0.35">
      <c r="A43" s="4"/>
      <c r="B43" s="5">
        <v>9780328827404</v>
      </c>
      <c r="C43" s="4" t="s">
        <v>79</v>
      </c>
      <c r="D43" s="4" t="s">
        <v>44</v>
      </c>
      <c r="E43" s="4">
        <v>50</v>
      </c>
      <c r="F43" s="4">
        <v>177</v>
      </c>
      <c r="G43" s="4">
        <f t="shared" si="39"/>
        <v>8850</v>
      </c>
      <c r="H43" s="4">
        <v>65</v>
      </c>
      <c r="I43" s="4">
        <f t="shared" si="40"/>
        <v>3097.5</v>
      </c>
      <c r="J43" s="4">
        <f t="shared" si="7"/>
        <v>61.95</v>
      </c>
      <c r="K43" s="4">
        <v>25</v>
      </c>
      <c r="L43" s="4">
        <f t="shared" si="8"/>
        <v>1548.75</v>
      </c>
      <c r="M43" s="4">
        <v>25</v>
      </c>
      <c r="N43" s="4">
        <f t="shared" si="9"/>
        <v>1548.75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f t="shared" si="41"/>
        <v>50</v>
      </c>
      <c r="AH43" s="4">
        <f t="shared" si="42"/>
        <v>3097.5</v>
      </c>
      <c r="AI43" s="4">
        <f t="shared" si="43"/>
        <v>0</v>
      </c>
      <c r="AJ43" s="4">
        <v>9</v>
      </c>
      <c r="AK43" s="4">
        <v>2</v>
      </c>
      <c r="AL43" s="4"/>
      <c r="AM43" s="4">
        <f t="shared" si="44"/>
        <v>11</v>
      </c>
      <c r="AN43" s="4">
        <f t="shared" si="45"/>
        <v>681.45</v>
      </c>
      <c r="AO43" s="4"/>
      <c r="AP43" s="4">
        <f t="shared" si="10"/>
        <v>11</v>
      </c>
      <c r="AQ43" s="4">
        <f t="shared" si="46"/>
        <v>681.45</v>
      </c>
      <c r="AR43" s="4">
        <f t="shared" si="11"/>
        <v>39</v>
      </c>
    </row>
    <row r="44" spans="1:44" x14ac:dyDescent="0.35">
      <c r="A44" s="4"/>
      <c r="B44" s="5">
        <v>9780328827466</v>
      </c>
      <c r="C44" s="4" t="s">
        <v>79</v>
      </c>
      <c r="D44" s="4" t="s">
        <v>45</v>
      </c>
      <c r="E44" s="4">
        <v>50</v>
      </c>
      <c r="F44" s="4">
        <v>177</v>
      </c>
      <c r="G44" s="4">
        <f t="shared" si="39"/>
        <v>8850</v>
      </c>
      <c r="H44" s="4">
        <v>65</v>
      </c>
      <c r="I44" s="4">
        <f t="shared" si="40"/>
        <v>3097.5</v>
      </c>
      <c r="J44" s="4">
        <f t="shared" si="7"/>
        <v>61.95</v>
      </c>
      <c r="K44" s="4">
        <v>25</v>
      </c>
      <c r="L44" s="4">
        <f t="shared" si="8"/>
        <v>1548.75</v>
      </c>
      <c r="M44" s="4">
        <v>25</v>
      </c>
      <c r="N44" s="4">
        <f t="shared" si="9"/>
        <v>1548.75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>
        <f t="shared" si="41"/>
        <v>50</v>
      </c>
      <c r="AH44" s="4">
        <f t="shared" si="42"/>
        <v>3097.5</v>
      </c>
      <c r="AI44" s="4">
        <f t="shared" si="43"/>
        <v>0</v>
      </c>
      <c r="AJ44" s="4">
        <v>10</v>
      </c>
      <c r="AK44" s="4">
        <f>1+1</f>
        <v>2</v>
      </c>
      <c r="AL44" s="4"/>
      <c r="AM44" s="4">
        <f t="shared" si="44"/>
        <v>12</v>
      </c>
      <c r="AN44" s="4">
        <f t="shared" si="45"/>
        <v>743.40000000000009</v>
      </c>
      <c r="AO44" s="4">
        <v>1</v>
      </c>
      <c r="AP44" s="4">
        <f t="shared" si="10"/>
        <v>11</v>
      </c>
      <c r="AQ44" s="4">
        <f t="shared" si="46"/>
        <v>681.45</v>
      </c>
      <c r="AR44" s="4">
        <f t="shared" si="11"/>
        <v>38</v>
      </c>
    </row>
    <row r="45" spans="1:44" x14ac:dyDescent="0.35">
      <c r="A45" s="4"/>
      <c r="B45" s="5">
        <v>9780328871414</v>
      </c>
      <c r="C45" s="4" t="s">
        <v>79</v>
      </c>
      <c r="D45" s="4" t="s">
        <v>46</v>
      </c>
      <c r="E45" s="4">
        <v>50</v>
      </c>
      <c r="F45" s="4">
        <v>446</v>
      </c>
      <c r="G45" s="4">
        <f t="shared" si="39"/>
        <v>22300</v>
      </c>
      <c r="H45" s="4">
        <v>65</v>
      </c>
      <c r="I45" s="4">
        <f t="shared" si="40"/>
        <v>7804.9999999999991</v>
      </c>
      <c r="J45" s="4">
        <f t="shared" si="7"/>
        <v>156.1</v>
      </c>
      <c r="K45" s="4">
        <v>25</v>
      </c>
      <c r="L45" s="4">
        <f t="shared" si="8"/>
        <v>3902.5</v>
      </c>
      <c r="M45" s="4">
        <v>25</v>
      </c>
      <c r="N45" s="4">
        <f t="shared" si="9"/>
        <v>3902.5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>
        <f t="shared" si="41"/>
        <v>50</v>
      </c>
      <c r="AH45" s="4">
        <f t="shared" si="42"/>
        <v>7805</v>
      </c>
      <c r="AI45" s="4">
        <f t="shared" si="43"/>
        <v>0</v>
      </c>
      <c r="AJ45" s="4">
        <v>8</v>
      </c>
      <c r="AK45" s="4">
        <f>0+1</f>
        <v>1</v>
      </c>
      <c r="AL45" s="4"/>
      <c r="AM45" s="4">
        <f t="shared" si="44"/>
        <v>9</v>
      </c>
      <c r="AN45" s="4">
        <f t="shared" si="45"/>
        <v>1404.8999999999999</v>
      </c>
      <c r="AO45" s="4">
        <v>2</v>
      </c>
      <c r="AP45" s="4">
        <f t="shared" si="10"/>
        <v>7</v>
      </c>
      <c r="AQ45" s="4">
        <f t="shared" si="46"/>
        <v>1092.7</v>
      </c>
      <c r="AR45" s="4">
        <f t="shared" si="11"/>
        <v>41</v>
      </c>
    </row>
    <row r="46" spans="1:44" s="3" customFormat="1" x14ac:dyDescent="0.35">
      <c r="A46" s="6"/>
      <c r="B46" s="7"/>
      <c r="C46" s="6"/>
      <c r="D46" s="6"/>
      <c r="E46" s="6">
        <f>SUM(E40:E45)</f>
        <v>300</v>
      </c>
      <c r="F46" s="6">
        <f t="shared" ref="F46:AQ46" si="47">SUM(F40:F45)</f>
        <v>1810</v>
      </c>
      <c r="G46" s="6">
        <f t="shared" si="47"/>
        <v>90500</v>
      </c>
      <c r="H46" s="6">
        <f t="shared" si="47"/>
        <v>390</v>
      </c>
      <c r="I46" s="6">
        <f t="shared" si="47"/>
        <v>31675</v>
      </c>
      <c r="J46" s="6"/>
      <c r="K46" s="6">
        <f t="shared" si="47"/>
        <v>150</v>
      </c>
      <c r="L46" s="6">
        <f t="shared" si="47"/>
        <v>15837.5</v>
      </c>
      <c r="M46" s="6">
        <f t="shared" si="47"/>
        <v>150</v>
      </c>
      <c r="N46" s="6">
        <f t="shared" si="47"/>
        <v>15837.5</v>
      </c>
      <c r="O46" s="6">
        <f t="shared" si="47"/>
        <v>0</v>
      </c>
      <c r="P46" s="6">
        <f t="shared" si="47"/>
        <v>0</v>
      </c>
      <c r="Q46" s="6">
        <f t="shared" si="47"/>
        <v>0</v>
      </c>
      <c r="R46" s="6">
        <f t="shared" si="47"/>
        <v>0</v>
      </c>
      <c r="S46" s="6"/>
      <c r="T46" s="6"/>
      <c r="U46" s="6">
        <f t="shared" si="47"/>
        <v>0</v>
      </c>
      <c r="V46" s="6">
        <f t="shared" si="47"/>
        <v>0</v>
      </c>
      <c r="W46" s="6"/>
      <c r="X46" s="6"/>
      <c r="Y46" s="6">
        <f t="shared" si="47"/>
        <v>0</v>
      </c>
      <c r="Z46" s="6">
        <f t="shared" si="47"/>
        <v>0</v>
      </c>
      <c r="AA46" s="6">
        <f t="shared" si="47"/>
        <v>0</v>
      </c>
      <c r="AB46" s="6">
        <f t="shared" si="47"/>
        <v>0</v>
      </c>
      <c r="AC46" s="6"/>
      <c r="AD46" s="6"/>
      <c r="AE46" s="6">
        <f t="shared" si="47"/>
        <v>0</v>
      </c>
      <c r="AF46" s="6">
        <f t="shared" si="47"/>
        <v>0</v>
      </c>
      <c r="AG46" s="6">
        <f t="shared" si="47"/>
        <v>300</v>
      </c>
      <c r="AH46" s="6">
        <f t="shared" si="47"/>
        <v>31675</v>
      </c>
      <c r="AI46" s="6">
        <f t="shared" si="47"/>
        <v>0</v>
      </c>
      <c r="AJ46" s="6">
        <f t="shared" si="47"/>
        <v>54</v>
      </c>
      <c r="AK46" s="6">
        <f t="shared" si="47"/>
        <v>17</v>
      </c>
      <c r="AL46" s="6">
        <f t="shared" si="47"/>
        <v>0</v>
      </c>
      <c r="AM46" s="6">
        <f t="shared" si="47"/>
        <v>71</v>
      </c>
      <c r="AN46" s="6">
        <f t="shared" si="47"/>
        <v>7527.1</v>
      </c>
      <c r="AO46" s="6">
        <f t="shared" si="47"/>
        <v>3</v>
      </c>
      <c r="AP46" s="6">
        <f t="shared" si="47"/>
        <v>68</v>
      </c>
      <c r="AQ46" s="6">
        <f t="shared" si="47"/>
        <v>7152.95</v>
      </c>
      <c r="AR46" s="6"/>
    </row>
    <row r="47" spans="1:44" x14ac:dyDescent="0.35">
      <c r="A47" s="4"/>
      <c r="B47" s="5">
        <v>9780328910137</v>
      </c>
      <c r="C47" s="4" t="s">
        <v>80</v>
      </c>
      <c r="D47" s="4" t="s">
        <v>47</v>
      </c>
      <c r="E47" s="4">
        <v>50</v>
      </c>
      <c r="F47" s="4">
        <v>369</v>
      </c>
      <c r="G47" s="4">
        <f t="shared" ref="G47:G52" si="48">E47*F47</f>
        <v>18450</v>
      </c>
      <c r="H47" s="4">
        <v>65</v>
      </c>
      <c r="I47" s="4">
        <f t="shared" ref="I47:I52" si="49">G47*0.35</f>
        <v>6457.5</v>
      </c>
      <c r="J47" s="4">
        <f t="shared" si="7"/>
        <v>129.15</v>
      </c>
      <c r="K47" s="4">
        <v>25</v>
      </c>
      <c r="L47" s="4">
        <f t="shared" si="8"/>
        <v>3228.75</v>
      </c>
      <c r="M47" s="4">
        <v>25</v>
      </c>
      <c r="N47" s="4">
        <f t="shared" si="9"/>
        <v>3228.75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>
        <f>K47+M47+O47</f>
        <v>50</v>
      </c>
      <c r="AH47" s="4">
        <f t="shared" ref="AH47:AH52" si="50">J47*AG47</f>
        <v>6457.5</v>
      </c>
      <c r="AI47" s="4">
        <f t="shared" ref="AI47:AI52" si="51">E47-AG47</f>
        <v>0</v>
      </c>
      <c r="AJ47" s="4">
        <v>14</v>
      </c>
      <c r="AK47" s="4">
        <v>7</v>
      </c>
      <c r="AL47" s="4"/>
      <c r="AM47" s="4">
        <f t="shared" ref="AM47:AM52" si="52">AJ47+AK47+AL47</f>
        <v>21</v>
      </c>
      <c r="AN47" s="4">
        <f t="shared" ref="AN47:AN52" si="53">J47*AM47</f>
        <v>2712.15</v>
      </c>
      <c r="AO47" s="4"/>
      <c r="AP47" s="4">
        <f t="shared" si="10"/>
        <v>21</v>
      </c>
      <c r="AQ47" s="4">
        <f t="shared" ref="AQ47:AQ52" si="54">J47*AP47</f>
        <v>2712.15</v>
      </c>
      <c r="AR47" s="4">
        <f t="shared" si="11"/>
        <v>29</v>
      </c>
    </row>
    <row r="48" spans="1:44" x14ac:dyDescent="0.35">
      <c r="A48" s="4"/>
      <c r="B48" s="5">
        <v>9780328910144</v>
      </c>
      <c r="C48" s="4" t="s">
        <v>80</v>
      </c>
      <c r="D48" s="4" t="s">
        <v>48</v>
      </c>
      <c r="E48" s="4">
        <v>50</v>
      </c>
      <c r="F48" s="4">
        <v>369</v>
      </c>
      <c r="G48" s="4">
        <f t="shared" si="48"/>
        <v>18450</v>
      </c>
      <c r="H48" s="4">
        <v>65</v>
      </c>
      <c r="I48" s="4">
        <f t="shared" si="49"/>
        <v>6457.5</v>
      </c>
      <c r="J48" s="4">
        <f t="shared" si="7"/>
        <v>129.15</v>
      </c>
      <c r="K48" s="4">
        <v>25</v>
      </c>
      <c r="L48" s="4">
        <f t="shared" si="8"/>
        <v>3228.75</v>
      </c>
      <c r="M48" s="4">
        <v>25</v>
      </c>
      <c r="N48" s="4">
        <f t="shared" si="9"/>
        <v>3228.75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>
        <f>K48+M48+O48</f>
        <v>50</v>
      </c>
      <c r="AH48" s="4">
        <f t="shared" si="50"/>
        <v>6457.5</v>
      </c>
      <c r="AI48" s="4">
        <f t="shared" si="51"/>
        <v>0</v>
      </c>
      <c r="AJ48" s="4">
        <v>14</v>
      </c>
      <c r="AK48" s="4">
        <v>7</v>
      </c>
      <c r="AL48" s="4"/>
      <c r="AM48" s="4">
        <f t="shared" si="52"/>
        <v>21</v>
      </c>
      <c r="AN48" s="4">
        <f t="shared" si="53"/>
        <v>2712.15</v>
      </c>
      <c r="AO48" s="4"/>
      <c r="AP48" s="4">
        <f t="shared" si="10"/>
        <v>21</v>
      </c>
      <c r="AQ48" s="4">
        <f t="shared" si="54"/>
        <v>2712.15</v>
      </c>
      <c r="AR48" s="4">
        <f t="shared" si="11"/>
        <v>29</v>
      </c>
    </row>
    <row r="49" spans="1:44" x14ac:dyDescent="0.35">
      <c r="A49" s="4"/>
      <c r="B49" s="5">
        <v>9780328476770</v>
      </c>
      <c r="C49" s="4" t="s">
        <v>80</v>
      </c>
      <c r="D49" s="4" t="s">
        <v>49</v>
      </c>
      <c r="E49" s="4">
        <v>50</v>
      </c>
      <c r="F49" s="4">
        <v>272</v>
      </c>
      <c r="G49" s="4">
        <f t="shared" si="48"/>
        <v>13600</v>
      </c>
      <c r="H49" s="4">
        <v>65</v>
      </c>
      <c r="I49" s="4">
        <f t="shared" si="49"/>
        <v>4760</v>
      </c>
      <c r="J49" s="4">
        <f t="shared" si="7"/>
        <v>95.2</v>
      </c>
      <c r="K49" s="4">
        <v>25</v>
      </c>
      <c r="L49" s="4">
        <f t="shared" si="8"/>
        <v>2380</v>
      </c>
      <c r="M49" s="4">
        <v>25</v>
      </c>
      <c r="N49" s="4">
        <f t="shared" si="9"/>
        <v>2380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>
        <f>K49+M49+O49</f>
        <v>50</v>
      </c>
      <c r="AH49" s="4">
        <f t="shared" si="50"/>
        <v>4760</v>
      </c>
      <c r="AI49" s="4">
        <f t="shared" si="51"/>
        <v>0</v>
      </c>
      <c r="AJ49" s="4">
        <v>14</v>
      </c>
      <c r="AK49" s="4">
        <v>3</v>
      </c>
      <c r="AL49" s="4"/>
      <c r="AM49" s="4">
        <f t="shared" si="52"/>
        <v>17</v>
      </c>
      <c r="AN49" s="4">
        <f t="shared" si="53"/>
        <v>1618.4</v>
      </c>
      <c r="AO49" s="4"/>
      <c r="AP49" s="4">
        <f t="shared" si="10"/>
        <v>17</v>
      </c>
      <c r="AQ49" s="4">
        <f t="shared" si="54"/>
        <v>1618.4</v>
      </c>
      <c r="AR49" s="4">
        <f t="shared" si="11"/>
        <v>33</v>
      </c>
    </row>
    <row r="50" spans="1:44" x14ac:dyDescent="0.35">
      <c r="A50" s="4"/>
      <c r="B50" s="5">
        <v>9780328827411</v>
      </c>
      <c r="C50" s="4" t="s">
        <v>80</v>
      </c>
      <c r="D50" s="4" t="s">
        <v>50</v>
      </c>
      <c r="E50" s="4">
        <v>50</v>
      </c>
      <c r="F50" s="4">
        <v>177</v>
      </c>
      <c r="G50" s="4">
        <f t="shared" si="48"/>
        <v>8850</v>
      </c>
      <c r="H50" s="4">
        <v>65</v>
      </c>
      <c r="I50" s="4">
        <f t="shared" si="49"/>
        <v>3097.5</v>
      </c>
      <c r="J50" s="4">
        <f t="shared" si="7"/>
        <v>61.95</v>
      </c>
      <c r="K50" s="4">
        <v>25</v>
      </c>
      <c r="L50" s="4">
        <f t="shared" si="8"/>
        <v>1548.75</v>
      </c>
      <c r="M50" s="4">
        <v>25</v>
      </c>
      <c r="N50" s="4">
        <f t="shared" si="9"/>
        <v>1548.75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>
        <f>K50+M50+O50</f>
        <v>50</v>
      </c>
      <c r="AH50" s="4">
        <f t="shared" si="50"/>
        <v>3097.5</v>
      </c>
      <c r="AI50" s="4">
        <f t="shared" si="51"/>
        <v>0</v>
      </c>
      <c r="AJ50" s="4">
        <v>15</v>
      </c>
      <c r="AK50" s="4">
        <v>3</v>
      </c>
      <c r="AL50" s="4"/>
      <c r="AM50" s="4">
        <f t="shared" si="52"/>
        <v>18</v>
      </c>
      <c r="AN50" s="4">
        <f t="shared" si="53"/>
        <v>1115.1000000000001</v>
      </c>
      <c r="AO50" s="4">
        <v>1</v>
      </c>
      <c r="AP50" s="4">
        <f t="shared" si="10"/>
        <v>17</v>
      </c>
      <c r="AQ50" s="4">
        <f t="shared" si="54"/>
        <v>1053.1500000000001</v>
      </c>
      <c r="AR50" s="4">
        <f t="shared" si="11"/>
        <v>32</v>
      </c>
    </row>
    <row r="51" spans="1:44" x14ac:dyDescent="0.35">
      <c r="A51" s="4"/>
      <c r="B51" s="5">
        <v>9780328827473</v>
      </c>
      <c r="C51" s="4" t="s">
        <v>80</v>
      </c>
      <c r="D51" s="4" t="s">
        <v>51</v>
      </c>
      <c r="E51" s="4">
        <v>50</v>
      </c>
      <c r="F51" s="4">
        <v>177</v>
      </c>
      <c r="G51" s="4">
        <f t="shared" si="48"/>
        <v>8850</v>
      </c>
      <c r="H51" s="4">
        <v>65</v>
      </c>
      <c r="I51" s="4">
        <f t="shared" si="49"/>
        <v>3097.5</v>
      </c>
      <c r="J51" s="4">
        <f t="shared" si="7"/>
        <v>61.95</v>
      </c>
      <c r="K51" s="4">
        <v>25</v>
      </c>
      <c r="L51" s="4">
        <f t="shared" si="8"/>
        <v>1548.75</v>
      </c>
      <c r="M51" s="4">
        <v>25</v>
      </c>
      <c r="N51" s="4">
        <f t="shared" si="9"/>
        <v>1548.75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>
        <f>K51+M51+O51</f>
        <v>50</v>
      </c>
      <c r="AH51" s="4">
        <f t="shared" si="50"/>
        <v>3097.5</v>
      </c>
      <c r="AI51" s="4">
        <f t="shared" si="51"/>
        <v>0</v>
      </c>
      <c r="AJ51" s="4">
        <v>16</v>
      </c>
      <c r="AK51" s="4">
        <v>5</v>
      </c>
      <c r="AL51" s="4"/>
      <c r="AM51" s="4">
        <f t="shared" si="52"/>
        <v>21</v>
      </c>
      <c r="AN51" s="4">
        <f t="shared" si="53"/>
        <v>1300.95</v>
      </c>
      <c r="AO51" s="4">
        <v>1</v>
      </c>
      <c r="AP51" s="4">
        <f t="shared" si="10"/>
        <v>20</v>
      </c>
      <c r="AQ51" s="4">
        <f t="shared" si="54"/>
        <v>1239</v>
      </c>
      <c r="AR51" s="4">
        <f t="shared" si="11"/>
        <v>29</v>
      </c>
    </row>
    <row r="52" spans="1:44" x14ac:dyDescent="0.35">
      <c r="A52" s="4"/>
      <c r="B52" s="5">
        <v>9781323205945</v>
      </c>
      <c r="C52" s="4" t="s">
        <v>80</v>
      </c>
      <c r="D52" s="4" t="s">
        <v>52</v>
      </c>
      <c r="E52" s="4">
        <v>50</v>
      </c>
      <c r="F52" s="4">
        <v>537</v>
      </c>
      <c r="G52" s="4">
        <f t="shared" si="48"/>
        <v>26850</v>
      </c>
      <c r="H52" s="4">
        <v>65</v>
      </c>
      <c r="I52" s="4">
        <f t="shared" si="49"/>
        <v>9397.5</v>
      </c>
      <c r="J52" s="4">
        <f t="shared" si="7"/>
        <v>187.95</v>
      </c>
      <c r="K52" s="4">
        <v>0</v>
      </c>
      <c r="L52" s="4">
        <f t="shared" si="8"/>
        <v>0</v>
      </c>
      <c r="M52" s="4">
        <v>0</v>
      </c>
      <c r="N52" s="4">
        <f t="shared" si="9"/>
        <v>0</v>
      </c>
      <c r="O52" s="4"/>
      <c r="P52" s="4"/>
      <c r="Q52" s="4">
        <v>50</v>
      </c>
      <c r="R52" s="4">
        <f>J52*Q52</f>
        <v>9397.5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>
        <f>K52+M52+O52+Q52</f>
        <v>50</v>
      </c>
      <c r="AH52" s="4">
        <f t="shared" si="50"/>
        <v>9397.5</v>
      </c>
      <c r="AI52" s="4">
        <f t="shared" si="51"/>
        <v>0</v>
      </c>
      <c r="AJ52" s="4">
        <v>14</v>
      </c>
      <c r="AK52" s="4">
        <v>0</v>
      </c>
      <c r="AL52" s="4"/>
      <c r="AM52" s="4">
        <f t="shared" si="52"/>
        <v>14</v>
      </c>
      <c r="AN52" s="4">
        <f t="shared" si="53"/>
        <v>2631.2999999999997</v>
      </c>
      <c r="AO52" s="4">
        <v>1</v>
      </c>
      <c r="AP52" s="4">
        <f t="shared" si="10"/>
        <v>13</v>
      </c>
      <c r="AQ52" s="4">
        <f t="shared" si="54"/>
        <v>2443.35</v>
      </c>
      <c r="AR52" s="4">
        <f t="shared" si="11"/>
        <v>36</v>
      </c>
    </row>
    <row r="53" spans="1:44" s="3" customFormat="1" x14ac:dyDescent="0.35">
      <c r="A53" s="6"/>
      <c r="B53" s="7"/>
      <c r="C53" s="6"/>
      <c r="D53" s="6"/>
      <c r="E53" s="6">
        <f>SUM(E47:E52)</f>
        <v>300</v>
      </c>
      <c r="F53" s="6">
        <f t="shared" ref="F53:AQ53" si="55">SUM(F47:F52)</f>
        <v>1901</v>
      </c>
      <c r="G53" s="6">
        <f t="shared" si="55"/>
        <v>95050</v>
      </c>
      <c r="H53" s="6">
        <f t="shared" si="55"/>
        <v>390</v>
      </c>
      <c r="I53" s="6">
        <f t="shared" si="55"/>
        <v>33267.5</v>
      </c>
      <c r="J53" s="6"/>
      <c r="K53" s="6">
        <f t="shared" si="55"/>
        <v>125</v>
      </c>
      <c r="L53" s="6">
        <f t="shared" si="55"/>
        <v>11935</v>
      </c>
      <c r="M53" s="6">
        <f t="shared" si="55"/>
        <v>125</v>
      </c>
      <c r="N53" s="6">
        <f t="shared" si="55"/>
        <v>11935</v>
      </c>
      <c r="O53" s="6">
        <f t="shared" si="55"/>
        <v>0</v>
      </c>
      <c r="P53" s="6">
        <f t="shared" si="55"/>
        <v>0</v>
      </c>
      <c r="Q53" s="6">
        <f t="shared" si="55"/>
        <v>50</v>
      </c>
      <c r="R53" s="6">
        <f t="shared" si="55"/>
        <v>9397.5</v>
      </c>
      <c r="S53" s="6"/>
      <c r="T53" s="6"/>
      <c r="U53" s="6">
        <f t="shared" si="55"/>
        <v>0</v>
      </c>
      <c r="V53" s="6">
        <f t="shared" si="55"/>
        <v>0</v>
      </c>
      <c r="W53" s="6"/>
      <c r="X53" s="6"/>
      <c r="Y53" s="6">
        <f t="shared" si="55"/>
        <v>0</v>
      </c>
      <c r="Z53" s="6">
        <f t="shared" si="55"/>
        <v>0</v>
      </c>
      <c r="AA53" s="6">
        <f t="shared" si="55"/>
        <v>0</v>
      </c>
      <c r="AB53" s="6">
        <f t="shared" si="55"/>
        <v>0</v>
      </c>
      <c r="AC53" s="6"/>
      <c r="AD53" s="6"/>
      <c r="AE53" s="6">
        <f t="shared" si="55"/>
        <v>0</v>
      </c>
      <c r="AF53" s="6">
        <f t="shared" si="55"/>
        <v>0</v>
      </c>
      <c r="AG53" s="6">
        <f t="shared" si="55"/>
        <v>300</v>
      </c>
      <c r="AH53" s="6">
        <f t="shared" si="55"/>
        <v>33267.5</v>
      </c>
      <c r="AI53" s="6">
        <f t="shared" si="55"/>
        <v>0</v>
      </c>
      <c r="AJ53" s="6">
        <f t="shared" si="55"/>
        <v>87</v>
      </c>
      <c r="AK53" s="6">
        <f t="shared" si="55"/>
        <v>25</v>
      </c>
      <c r="AL53" s="6">
        <f t="shared" si="55"/>
        <v>0</v>
      </c>
      <c r="AM53" s="6">
        <f t="shared" si="55"/>
        <v>112</v>
      </c>
      <c r="AN53" s="6">
        <f t="shared" si="55"/>
        <v>12090.050000000001</v>
      </c>
      <c r="AO53" s="6">
        <f t="shared" si="55"/>
        <v>3</v>
      </c>
      <c r="AP53" s="6">
        <f t="shared" si="55"/>
        <v>109</v>
      </c>
      <c r="AQ53" s="6">
        <f t="shared" si="55"/>
        <v>11778.2</v>
      </c>
      <c r="AR53" s="6"/>
    </row>
    <row r="54" spans="1:44" x14ac:dyDescent="0.35">
      <c r="A54" s="4"/>
      <c r="B54" s="5">
        <v>9780133338744</v>
      </c>
      <c r="C54" s="4" t="s">
        <v>81</v>
      </c>
      <c r="D54" s="4" t="s">
        <v>53</v>
      </c>
      <c r="E54" s="4">
        <v>50</v>
      </c>
      <c r="F54" s="4">
        <v>800</v>
      </c>
      <c r="G54" s="4">
        <f t="shared" ref="G54:G57" si="56">E54*F54</f>
        <v>40000</v>
      </c>
      <c r="H54" s="4">
        <v>65</v>
      </c>
      <c r="I54" s="4">
        <f>G54*0.35</f>
        <v>14000</v>
      </c>
      <c r="J54" s="4">
        <f t="shared" si="7"/>
        <v>280</v>
      </c>
      <c r="K54" s="4">
        <v>0</v>
      </c>
      <c r="L54" s="4">
        <f t="shared" si="8"/>
        <v>0</v>
      </c>
      <c r="M54" s="4">
        <v>23</v>
      </c>
      <c r="N54" s="4">
        <f t="shared" si="9"/>
        <v>6440</v>
      </c>
      <c r="O54" s="4"/>
      <c r="P54" s="4"/>
      <c r="Q54" s="4"/>
      <c r="R54" s="4"/>
      <c r="S54" s="4"/>
      <c r="T54" s="4"/>
      <c r="U54" s="4"/>
      <c r="V54" s="4">
        <f>J54*U54</f>
        <v>0</v>
      </c>
      <c r="W54" s="4">
        <v>9</v>
      </c>
      <c r="X54" s="4">
        <f>J54*W54</f>
        <v>2520</v>
      </c>
      <c r="Y54" s="4"/>
      <c r="Z54" s="4"/>
      <c r="AA54" s="4"/>
      <c r="AB54" s="4"/>
      <c r="AC54" s="4"/>
      <c r="AD54" s="4"/>
      <c r="AE54" s="4"/>
      <c r="AF54" s="4"/>
      <c r="AG54" s="4">
        <f>K54+M54+O54+U54+W54</f>
        <v>32</v>
      </c>
      <c r="AH54" s="4">
        <f>L54+N54+P54+V54+X54</f>
        <v>8960</v>
      </c>
      <c r="AI54" s="4">
        <f>E54-AG54</f>
        <v>18</v>
      </c>
      <c r="AJ54" s="4">
        <v>12</v>
      </c>
      <c r="AK54" s="4">
        <v>4</v>
      </c>
      <c r="AL54" s="4"/>
      <c r="AM54" s="4">
        <f>AJ54+AK54+AL54</f>
        <v>16</v>
      </c>
      <c r="AN54" s="4">
        <f>J54*AM54</f>
        <v>4480</v>
      </c>
      <c r="AO54" s="4">
        <v>2</v>
      </c>
      <c r="AP54" s="4">
        <f t="shared" si="10"/>
        <v>14</v>
      </c>
      <c r="AQ54" s="4">
        <f>J54*AP54</f>
        <v>3920</v>
      </c>
      <c r="AR54" s="4">
        <f t="shared" si="11"/>
        <v>16</v>
      </c>
    </row>
    <row r="55" spans="1:44" x14ac:dyDescent="0.35">
      <c r="A55" s="4"/>
      <c r="B55" s="5">
        <v>9781323205976</v>
      </c>
      <c r="C55" s="4" t="s">
        <v>81</v>
      </c>
      <c r="D55" s="4" t="s">
        <v>54</v>
      </c>
      <c r="E55" s="4">
        <v>50</v>
      </c>
      <c r="F55" s="4">
        <v>800</v>
      </c>
      <c r="G55" s="4">
        <f t="shared" si="56"/>
        <v>40000</v>
      </c>
      <c r="H55" s="4">
        <v>65</v>
      </c>
      <c r="I55" s="4">
        <f>G55*0.35</f>
        <v>14000</v>
      </c>
      <c r="J55" s="4">
        <f t="shared" si="7"/>
        <v>280</v>
      </c>
      <c r="K55" s="4">
        <v>0</v>
      </c>
      <c r="L55" s="4">
        <f t="shared" si="8"/>
        <v>0</v>
      </c>
      <c r="M55" s="4">
        <v>0</v>
      </c>
      <c r="N55" s="4">
        <f t="shared" si="9"/>
        <v>0</v>
      </c>
      <c r="O55" s="4"/>
      <c r="P55" s="4"/>
      <c r="Q55" s="4">
        <v>50</v>
      </c>
      <c r="R55" s="4">
        <f>J55*Q55</f>
        <v>14000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>
        <f>K55+M55+O55+Q55</f>
        <v>50</v>
      </c>
      <c r="AH55" s="4">
        <f>J55*AG55</f>
        <v>14000</v>
      </c>
      <c r="AI55" s="4">
        <f>E55-AG55</f>
        <v>0</v>
      </c>
      <c r="AJ55" s="4">
        <v>27</v>
      </c>
      <c r="AK55" s="4">
        <v>3</v>
      </c>
      <c r="AL55" s="4"/>
      <c r="AM55" s="4">
        <f>AJ55+AK55+AL55</f>
        <v>30</v>
      </c>
      <c r="AN55" s="4">
        <f>J55*AM55</f>
        <v>8400</v>
      </c>
      <c r="AO55" s="4">
        <v>3</v>
      </c>
      <c r="AP55" s="4">
        <f t="shared" si="10"/>
        <v>27</v>
      </c>
      <c r="AQ55" s="4">
        <f>J55*AP55</f>
        <v>7560</v>
      </c>
      <c r="AR55" s="4">
        <f t="shared" si="11"/>
        <v>20</v>
      </c>
    </row>
    <row r="56" spans="1:44" x14ac:dyDescent="0.35">
      <c r="A56" s="4"/>
      <c r="B56" s="5">
        <v>9780133174526</v>
      </c>
      <c r="C56" s="4" t="s">
        <v>81</v>
      </c>
      <c r="D56" s="4" t="s">
        <v>55</v>
      </c>
      <c r="E56" s="4">
        <v>50</v>
      </c>
      <c r="F56" s="4">
        <v>815</v>
      </c>
      <c r="G56" s="4">
        <f t="shared" si="56"/>
        <v>40750</v>
      </c>
      <c r="H56" s="4">
        <v>65</v>
      </c>
      <c r="I56" s="4">
        <f>G56*0.35</f>
        <v>14262.5</v>
      </c>
      <c r="J56" s="4">
        <f t="shared" si="7"/>
        <v>285.25</v>
      </c>
      <c r="K56" s="4">
        <v>25</v>
      </c>
      <c r="L56" s="4">
        <f t="shared" si="8"/>
        <v>7131.25</v>
      </c>
      <c r="M56" s="4">
        <v>25</v>
      </c>
      <c r="N56" s="4">
        <f t="shared" si="9"/>
        <v>7131.25</v>
      </c>
      <c r="O56" s="4"/>
      <c r="P56" s="4"/>
      <c r="Q56" s="4"/>
      <c r="R56" s="4">
        <f>J56*Q56</f>
        <v>0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>
        <v>4</v>
      </c>
      <c r="AD56" s="4">
        <f>J56*AC56</f>
        <v>1141</v>
      </c>
      <c r="AE56" s="4"/>
      <c r="AF56" s="4"/>
      <c r="AG56" s="4">
        <f>K56+M56+O56+AC56</f>
        <v>54</v>
      </c>
      <c r="AH56" s="4">
        <f>J56*AG56</f>
        <v>15403.5</v>
      </c>
      <c r="AI56" s="4">
        <f>E56-AG56</f>
        <v>-4</v>
      </c>
      <c r="AJ56" s="4">
        <v>32</v>
      </c>
      <c r="AK56" s="4">
        <v>2</v>
      </c>
      <c r="AL56" s="4"/>
      <c r="AM56" s="4">
        <f>AJ56+AK56+AL56</f>
        <v>34</v>
      </c>
      <c r="AN56" s="4">
        <f>J56*AM56</f>
        <v>9698.5</v>
      </c>
      <c r="AO56" s="4"/>
      <c r="AP56" s="4">
        <f t="shared" si="10"/>
        <v>34</v>
      </c>
      <c r="AQ56" s="4">
        <f>J56*AP56</f>
        <v>9698.5</v>
      </c>
      <c r="AR56" s="4">
        <f t="shared" si="11"/>
        <v>20</v>
      </c>
    </row>
    <row r="57" spans="1:44" x14ac:dyDescent="0.35">
      <c r="A57" s="4"/>
      <c r="B57" s="5">
        <v>9780133721492</v>
      </c>
      <c r="C57" s="4" t="s">
        <v>81</v>
      </c>
      <c r="D57" s="4" t="s">
        <v>56</v>
      </c>
      <c r="E57" s="4">
        <v>50</v>
      </c>
      <c r="F57" s="4">
        <v>138</v>
      </c>
      <c r="G57" s="4">
        <f t="shared" si="56"/>
        <v>6900</v>
      </c>
      <c r="H57" s="4">
        <v>65</v>
      </c>
      <c r="I57" s="4">
        <f>G57*0.35</f>
        <v>2415</v>
      </c>
      <c r="J57" s="4">
        <f t="shared" si="7"/>
        <v>48.3</v>
      </c>
      <c r="K57" s="4">
        <v>0</v>
      </c>
      <c r="L57" s="4">
        <f t="shared" si="8"/>
        <v>0</v>
      </c>
      <c r="M57" s="4">
        <v>0</v>
      </c>
      <c r="N57" s="4">
        <f t="shared" si="9"/>
        <v>0</v>
      </c>
      <c r="O57" s="4"/>
      <c r="P57" s="4"/>
      <c r="Q57" s="4">
        <v>50</v>
      </c>
      <c r="R57" s="4">
        <f>J57*Q57</f>
        <v>2415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>
        <f>K57+M57+O57+Q57</f>
        <v>50</v>
      </c>
      <c r="AH57" s="4">
        <f>J57*AG57</f>
        <v>2415</v>
      </c>
      <c r="AI57" s="4">
        <f>E57-AG57</f>
        <v>0</v>
      </c>
      <c r="AJ57" s="4">
        <v>31</v>
      </c>
      <c r="AK57" s="4">
        <v>5</v>
      </c>
      <c r="AL57" s="4"/>
      <c r="AM57" s="4">
        <f>AJ57+AK57+AL57</f>
        <v>36</v>
      </c>
      <c r="AN57" s="4">
        <f>J57*AM57</f>
        <v>1738.8</v>
      </c>
      <c r="AO57" s="4">
        <v>2</v>
      </c>
      <c r="AP57" s="4">
        <f t="shared" si="10"/>
        <v>34</v>
      </c>
      <c r="AQ57" s="4">
        <f>J57*AP57</f>
        <v>1642.1999999999998</v>
      </c>
      <c r="AR57" s="4">
        <f t="shared" si="11"/>
        <v>14</v>
      </c>
    </row>
    <row r="58" spans="1:44" s="3" customFormat="1" x14ac:dyDescent="0.35">
      <c r="A58" s="6"/>
      <c r="B58" s="7"/>
      <c r="C58" s="6"/>
      <c r="D58" s="6"/>
      <c r="E58" s="6">
        <f>SUM(E54:E57)</f>
        <v>200</v>
      </c>
      <c r="F58" s="6">
        <f t="shared" ref="F58:AQ58" si="57">SUM(F54:F57)</f>
        <v>2553</v>
      </c>
      <c r="G58" s="6">
        <f t="shared" si="57"/>
        <v>127650</v>
      </c>
      <c r="H58" s="6">
        <f t="shared" si="57"/>
        <v>260</v>
      </c>
      <c r="I58" s="6">
        <f t="shared" si="57"/>
        <v>44677.5</v>
      </c>
      <c r="J58" s="6"/>
      <c r="K58" s="6">
        <f t="shared" si="57"/>
        <v>25</v>
      </c>
      <c r="L58" s="6">
        <f t="shared" si="57"/>
        <v>7131.25</v>
      </c>
      <c r="M58" s="6">
        <f t="shared" si="57"/>
        <v>48</v>
      </c>
      <c r="N58" s="6">
        <f t="shared" si="57"/>
        <v>13571.25</v>
      </c>
      <c r="O58" s="6">
        <f t="shared" si="57"/>
        <v>0</v>
      </c>
      <c r="P58" s="6">
        <f t="shared" si="57"/>
        <v>0</v>
      </c>
      <c r="Q58" s="6">
        <f t="shared" si="57"/>
        <v>100</v>
      </c>
      <c r="R58" s="6">
        <f t="shared" si="57"/>
        <v>16415</v>
      </c>
      <c r="S58" s="6"/>
      <c r="T58" s="6"/>
      <c r="U58" s="6">
        <f t="shared" si="57"/>
        <v>0</v>
      </c>
      <c r="V58" s="6">
        <f t="shared" si="57"/>
        <v>0</v>
      </c>
      <c r="W58" s="6">
        <f t="shared" si="57"/>
        <v>9</v>
      </c>
      <c r="X58" s="6">
        <f t="shared" si="57"/>
        <v>2520</v>
      </c>
      <c r="Y58" s="6">
        <f t="shared" si="57"/>
        <v>0</v>
      </c>
      <c r="Z58" s="6">
        <f t="shared" si="57"/>
        <v>0</v>
      </c>
      <c r="AA58" s="6">
        <f t="shared" si="57"/>
        <v>0</v>
      </c>
      <c r="AB58" s="6">
        <f t="shared" si="57"/>
        <v>0</v>
      </c>
      <c r="AC58" s="6">
        <f t="shared" si="57"/>
        <v>4</v>
      </c>
      <c r="AD58" s="6">
        <f t="shared" si="57"/>
        <v>1141</v>
      </c>
      <c r="AE58" s="6">
        <f t="shared" si="57"/>
        <v>0</v>
      </c>
      <c r="AF58" s="6">
        <f t="shared" si="57"/>
        <v>0</v>
      </c>
      <c r="AG58" s="6">
        <f t="shared" si="57"/>
        <v>186</v>
      </c>
      <c r="AH58" s="6">
        <f t="shared" si="57"/>
        <v>40778.5</v>
      </c>
      <c r="AI58" s="6">
        <f t="shared" si="57"/>
        <v>14</v>
      </c>
      <c r="AJ58" s="6">
        <f t="shared" si="57"/>
        <v>102</v>
      </c>
      <c r="AK58" s="6">
        <f t="shared" si="57"/>
        <v>14</v>
      </c>
      <c r="AL58" s="6">
        <f t="shared" si="57"/>
        <v>0</v>
      </c>
      <c r="AM58" s="6">
        <f t="shared" si="57"/>
        <v>116</v>
      </c>
      <c r="AN58" s="6">
        <f t="shared" si="57"/>
        <v>24317.3</v>
      </c>
      <c r="AO58" s="6">
        <f t="shared" si="57"/>
        <v>7</v>
      </c>
      <c r="AP58" s="6">
        <f t="shared" si="57"/>
        <v>109</v>
      </c>
      <c r="AQ58" s="6">
        <f t="shared" si="57"/>
        <v>22820.7</v>
      </c>
      <c r="AR58" s="6"/>
    </row>
    <row r="59" spans="1:44" x14ac:dyDescent="0.35">
      <c r="A59" s="4"/>
      <c r="B59" s="5">
        <v>9780133338751</v>
      </c>
      <c r="C59" s="4" t="s">
        <v>82</v>
      </c>
      <c r="D59" s="4" t="s">
        <v>57</v>
      </c>
      <c r="E59" s="4">
        <v>30</v>
      </c>
      <c r="F59" s="4">
        <v>815</v>
      </c>
      <c r="G59" s="4">
        <f t="shared" ref="G59:G64" si="58">E59*F59</f>
        <v>24450</v>
      </c>
      <c r="H59" s="4">
        <v>65</v>
      </c>
      <c r="I59" s="4">
        <f t="shared" ref="I59:I64" si="59">G59*0.35</f>
        <v>8557.5</v>
      </c>
      <c r="J59" s="4">
        <f t="shared" si="7"/>
        <v>285.25</v>
      </c>
      <c r="K59" s="4">
        <v>15</v>
      </c>
      <c r="L59" s="4">
        <f t="shared" si="8"/>
        <v>4278.75</v>
      </c>
      <c r="M59" s="4">
        <v>15</v>
      </c>
      <c r="N59" s="4">
        <f t="shared" si="9"/>
        <v>4278.75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>
        <f>K59+M59+O59</f>
        <v>30</v>
      </c>
      <c r="AH59" s="4">
        <f>J59*AG59</f>
        <v>8557.5</v>
      </c>
      <c r="AI59" s="4">
        <f t="shared" ref="AI59:AI64" si="60">E59-AG59</f>
        <v>0</v>
      </c>
      <c r="AJ59" s="4">
        <v>7</v>
      </c>
      <c r="AK59" s="4">
        <v>3</v>
      </c>
      <c r="AL59" s="4"/>
      <c r="AM59" s="4">
        <f t="shared" ref="AM59:AM64" si="61">AJ59+AK59+AL59</f>
        <v>10</v>
      </c>
      <c r="AN59" s="4">
        <f t="shared" ref="AN59:AN64" si="62">J59*AM59</f>
        <v>2852.5</v>
      </c>
      <c r="AO59" s="4">
        <v>1</v>
      </c>
      <c r="AP59" s="4">
        <f t="shared" si="10"/>
        <v>9</v>
      </c>
      <c r="AQ59" s="4">
        <f t="shared" ref="AQ59:AQ64" si="63">J59*AP59</f>
        <v>2567.25</v>
      </c>
      <c r="AR59" s="4">
        <f t="shared" si="11"/>
        <v>20</v>
      </c>
    </row>
    <row r="60" spans="1:44" x14ac:dyDescent="0.35">
      <c r="A60" s="4"/>
      <c r="B60" s="5">
        <v>9781323206003</v>
      </c>
      <c r="C60" s="4" t="s">
        <v>82</v>
      </c>
      <c r="D60" s="4" t="s">
        <v>58</v>
      </c>
      <c r="E60" s="4">
        <v>30</v>
      </c>
      <c r="F60" s="4">
        <v>800</v>
      </c>
      <c r="G60" s="4">
        <f t="shared" si="58"/>
        <v>24000</v>
      </c>
      <c r="H60" s="4">
        <v>65</v>
      </c>
      <c r="I60" s="4">
        <f t="shared" si="59"/>
        <v>8400</v>
      </c>
      <c r="J60" s="4">
        <f t="shared" si="7"/>
        <v>280</v>
      </c>
      <c r="K60" s="4">
        <v>0</v>
      </c>
      <c r="L60" s="4">
        <f t="shared" si="8"/>
        <v>0</v>
      </c>
      <c r="M60" s="4">
        <v>0</v>
      </c>
      <c r="N60" s="4">
        <f t="shared" si="9"/>
        <v>0</v>
      </c>
      <c r="O60" s="4"/>
      <c r="P60" s="4"/>
      <c r="Q60" s="4"/>
      <c r="R60" s="4">
        <f>J60*Q60</f>
        <v>0</v>
      </c>
      <c r="S60" s="4">
        <v>15</v>
      </c>
      <c r="T60" s="4">
        <f>J60*S60</f>
        <v>4200</v>
      </c>
      <c r="U60" s="4">
        <v>15</v>
      </c>
      <c r="V60" s="4">
        <f>J60*U60</f>
        <v>4200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>
        <f>K60+M60+O60+Q60+U60+S60</f>
        <v>30</v>
      </c>
      <c r="AH60" s="4">
        <f>L60+N60+P60+R60+V60+T60</f>
        <v>8400</v>
      </c>
      <c r="AI60" s="4">
        <f t="shared" si="60"/>
        <v>0</v>
      </c>
      <c r="AJ60" s="4">
        <v>8</v>
      </c>
      <c r="AK60" s="4">
        <f>1-1</f>
        <v>0</v>
      </c>
      <c r="AL60" s="4"/>
      <c r="AM60" s="4">
        <f t="shared" si="61"/>
        <v>8</v>
      </c>
      <c r="AN60" s="4">
        <f t="shared" si="62"/>
        <v>2240</v>
      </c>
      <c r="AO60" s="4">
        <v>1</v>
      </c>
      <c r="AP60" s="4">
        <f t="shared" si="10"/>
        <v>7</v>
      </c>
      <c r="AQ60" s="4">
        <f t="shared" si="63"/>
        <v>1960</v>
      </c>
      <c r="AR60" s="4">
        <f t="shared" si="11"/>
        <v>22</v>
      </c>
    </row>
    <row r="61" spans="1:44" x14ac:dyDescent="0.35">
      <c r="A61" s="4"/>
      <c r="B61" s="5">
        <v>9780133281149</v>
      </c>
      <c r="C61" s="4" t="s">
        <v>82</v>
      </c>
      <c r="D61" s="4" t="s">
        <v>59</v>
      </c>
      <c r="E61" s="4">
        <v>30</v>
      </c>
      <c r="F61" s="4">
        <v>815</v>
      </c>
      <c r="G61" s="4">
        <f t="shared" si="58"/>
        <v>24450</v>
      </c>
      <c r="H61" s="4">
        <v>65</v>
      </c>
      <c r="I61" s="4">
        <f t="shared" si="59"/>
        <v>8557.5</v>
      </c>
      <c r="J61" s="4">
        <f t="shared" si="7"/>
        <v>285.25</v>
      </c>
      <c r="K61" s="4">
        <v>0</v>
      </c>
      <c r="L61" s="4">
        <f t="shared" si="8"/>
        <v>0</v>
      </c>
      <c r="M61" s="4">
        <v>0</v>
      </c>
      <c r="N61" s="4">
        <f t="shared" si="9"/>
        <v>0</v>
      </c>
      <c r="O61" s="4">
        <v>10</v>
      </c>
      <c r="P61" s="4">
        <f>J61*O61</f>
        <v>2852.5</v>
      </c>
      <c r="Q61" s="4"/>
      <c r="R61" s="4">
        <f>J61*Q61</f>
        <v>0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>
        <f>K61+M61+O61</f>
        <v>10</v>
      </c>
      <c r="AH61" s="4">
        <f>J61*AG61</f>
        <v>2852.5</v>
      </c>
      <c r="AI61" s="4">
        <f t="shared" si="60"/>
        <v>20</v>
      </c>
      <c r="AJ61" s="4">
        <v>0</v>
      </c>
      <c r="AK61" s="4">
        <v>0</v>
      </c>
      <c r="AL61" s="4"/>
      <c r="AM61" s="4">
        <f t="shared" si="61"/>
        <v>0</v>
      </c>
      <c r="AN61" s="4">
        <f t="shared" si="62"/>
        <v>0</v>
      </c>
      <c r="AO61" s="4"/>
      <c r="AP61" s="4">
        <f t="shared" si="10"/>
        <v>0</v>
      </c>
      <c r="AQ61" s="4">
        <f t="shared" si="63"/>
        <v>0</v>
      </c>
      <c r="AR61" s="4">
        <f t="shared" si="11"/>
        <v>10</v>
      </c>
    </row>
    <row r="62" spans="1:44" x14ac:dyDescent="0.35">
      <c r="A62" s="4"/>
      <c r="B62" s="5">
        <v>9780133185614</v>
      </c>
      <c r="C62" s="4" t="s">
        <v>82</v>
      </c>
      <c r="D62" s="4" t="s">
        <v>60</v>
      </c>
      <c r="E62" s="4">
        <v>30</v>
      </c>
      <c r="F62" s="4">
        <v>138</v>
      </c>
      <c r="G62" s="4">
        <f t="shared" si="58"/>
        <v>4140</v>
      </c>
      <c r="H62" s="4">
        <v>65</v>
      </c>
      <c r="I62" s="4">
        <f t="shared" si="59"/>
        <v>1449</v>
      </c>
      <c r="J62" s="4">
        <f t="shared" si="7"/>
        <v>48.3</v>
      </c>
      <c r="K62" s="4">
        <v>15</v>
      </c>
      <c r="L62" s="4">
        <f t="shared" si="8"/>
        <v>724.5</v>
      </c>
      <c r="M62" s="4">
        <v>15</v>
      </c>
      <c r="N62" s="4">
        <f t="shared" si="9"/>
        <v>724.5</v>
      </c>
      <c r="O62" s="4"/>
      <c r="P62" s="4"/>
      <c r="Q62" s="4"/>
      <c r="R62" s="4">
        <f>J62*Q62</f>
        <v>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>
        <f>K62+M62+O62</f>
        <v>30</v>
      </c>
      <c r="AH62" s="4">
        <f>J62*AG62</f>
        <v>1449</v>
      </c>
      <c r="AI62" s="4">
        <f t="shared" si="60"/>
        <v>0</v>
      </c>
      <c r="AJ62" s="4">
        <v>5</v>
      </c>
      <c r="AK62" s="4">
        <v>5</v>
      </c>
      <c r="AL62" s="4"/>
      <c r="AM62" s="4">
        <f t="shared" si="61"/>
        <v>10</v>
      </c>
      <c r="AN62" s="4">
        <f t="shared" si="62"/>
        <v>483</v>
      </c>
      <c r="AO62" s="4"/>
      <c r="AP62" s="4">
        <f t="shared" si="10"/>
        <v>10</v>
      </c>
      <c r="AQ62" s="4">
        <f t="shared" si="63"/>
        <v>483</v>
      </c>
      <c r="AR62" s="4">
        <f t="shared" si="11"/>
        <v>20</v>
      </c>
    </row>
    <row r="63" spans="1:44" x14ac:dyDescent="0.35">
      <c r="A63" s="4"/>
      <c r="B63" s="5">
        <v>9780133281156</v>
      </c>
      <c r="C63" s="4" t="s">
        <v>82</v>
      </c>
      <c r="D63" s="4" t="s">
        <v>61</v>
      </c>
      <c r="E63" s="4">
        <v>30</v>
      </c>
      <c r="F63" s="4">
        <v>900</v>
      </c>
      <c r="G63" s="4">
        <f t="shared" si="58"/>
        <v>27000</v>
      </c>
      <c r="H63" s="4">
        <v>65</v>
      </c>
      <c r="I63" s="4">
        <f t="shared" si="59"/>
        <v>9450</v>
      </c>
      <c r="J63" s="4">
        <f t="shared" si="7"/>
        <v>315</v>
      </c>
      <c r="K63" s="4">
        <v>0</v>
      </c>
      <c r="L63" s="4">
        <f t="shared" si="8"/>
        <v>0</v>
      </c>
      <c r="M63" s="4">
        <v>0</v>
      </c>
      <c r="N63" s="4">
        <f t="shared" si="9"/>
        <v>0</v>
      </c>
      <c r="O63" s="4"/>
      <c r="P63" s="4"/>
      <c r="Q63" s="4">
        <v>30</v>
      </c>
      <c r="R63" s="4">
        <f>J63*Q63</f>
        <v>9450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>
        <f>K63+M63+O63+Q63</f>
        <v>30</v>
      </c>
      <c r="AH63" s="4">
        <f>J63*AG63</f>
        <v>9450</v>
      </c>
      <c r="AI63" s="4">
        <f t="shared" si="60"/>
        <v>0</v>
      </c>
      <c r="AJ63" s="4">
        <v>12</v>
      </c>
      <c r="AK63" s="4">
        <v>0</v>
      </c>
      <c r="AL63" s="4"/>
      <c r="AM63" s="4">
        <f t="shared" si="61"/>
        <v>12</v>
      </c>
      <c r="AN63" s="4">
        <f t="shared" si="62"/>
        <v>3780</v>
      </c>
      <c r="AO63" s="4"/>
      <c r="AP63" s="4">
        <f t="shared" si="10"/>
        <v>12</v>
      </c>
      <c r="AQ63" s="4">
        <f t="shared" si="63"/>
        <v>3780</v>
      </c>
      <c r="AR63" s="4">
        <f t="shared" si="11"/>
        <v>18</v>
      </c>
    </row>
    <row r="64" spans="1:44" x14ac:dyDescent="0.35">
      <c r="A64" s="4"/>
      <c r="B64" s="5">
        <v>9780133185966</v>
      </c>
      <c r="C64" s="4" t="s">
        <v>82</v>
      </c>
      <c r="D64" s="4" t="s">
        <v>62</v>
      </c>
      <c r="E64" s="4">
        <v>30</v>
      </c>
      <c r="F64" s="4">
        <v>138</v>
      </c>
      <c r="G64" s="4">
        <f t="shared" si="58"/>
        <v>4140</v>
      </c>
      <c r="H64" s="4">
        <v>65</v>
      </c>
      <c r="I64" s="4">
        <f t="shared" si="59"/>
        <v>1449</v>
      </c>
      <c r="J64" s="4">
        <f t="shared" si="7"/>
        <v>48.3</v>
      </c>
      <c r="K64" s="4">
        <v>15</v>
      </c>
      <c r="L64" s="4">
        <f t="shared" si="8"/>
        <v>724.5</v>
      </c>
      <c r="M64" s="4">
        <v>15</v>
      </c>
      <c r="N64" s="4">
        <f t="shared" si="9"/>
        <v>724.5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>
        <f>K64+M64+O64</f>
        <v>30</v>
      </c>
      <c r="AH64" s="4">
        <f>J64*AG64</f>
        <v>1449</v>
      </c>
      <c r="AI64" s="4">
        <f t="shared" si="60"/>
        <v>0</v>
      </c>
      <c r="AJ64" s="4">
        <v>3</v>
      </c>
      <c r="AK64" s="4">
        <v>8</v>
      </c>
      <c r="AL64" s="4"/>
      <c r="AM64" s="4">
        <f t="shared" si="61"/>
        <v>11</v>
      </c>
      <c r="AN64" s="4">
        <f t="shared" si="62"/>
        <v>531.29999999999995</v>
      </c>
      <c r="AO64" s="4"/>
      <c r="AP64" s="4">
        <f t="shared" si="10"/>
        <v>11</v>
      </c>
      <c r="AQ64" s="4">
        <f t="shared" si="63"/>
        <v>531.29999999999995</v>
      </c>
      <c r="AR64" s="4">
        <f t="shared" si="11"/>
        <v>19</v>
      </c>
    </row>
    <row r="65" spans="1:44" s="3" customFormat="1" x14ac:dyDescent="0.35">
      <c r="A65" s="6"/>
      <c r="B65" s="7"/>
      <c r="C65" s="6"/>
      <c r="D65" s="6"/>
      <c r="E65" s="6">
        <f>SUM(E59:E64)</f>
        <v>180</v>
      </c>
      <c r="F65" s="6">
        <f t="shared" ref="F65:AQ65" si="64">SUM(F59:F64)</f>
        <v>3606</v>
      </c>
      <c r="G65" s="6">
        <f t="shared" si="64"/>
        <v>108180</v>
      </c>
      <c r="H65" s="6">
        <f t="shared" si="64"/>
        <v>390</v>
      </c>
      <c r="I65" s="6">
        <f t="shared" si="64"/>
        <v>37863</v>
      </c>
      <c r="J65" s="6"/>
      <c r="K65" s="6">
        <f t="shared" si="64"/>
        <v>45</v>
      </c>
      <c r="L65" s="6">
        <f t="shared" si="64"/>
        <v>5727.75</v>
      </c>
      <c r="M65" s="6">
        <f t="shared" si="64"/>
        <v>45</v>
      </c>
      <c r="N65" s="6">
        <f t="shared" si="64"/>
        <v>5727.75</v>
      </c>
      <c r="O65" s="6">
        <f t="shared" si="64"/>
        <v>10</v>
      </c>
      <c r="P65" s="6">
        <f t="shared" si="64"/>
        <v>2852.5</v>
      </c>
      <c r="Q65" s="6">
        <f t="shared" si="64"/>
        <v>30</v>
      </c>
      <c r="R65" s="6">
        <f t="shared" si="64"/>
        <v>9450</v>
      </c>
      <c r="S65" s="6">
        <f t="shared" si="64"/>
        <v>15</v>
      </c>
      <c r="T65" s="6">
        <f t="shared" si="64"/>
        <v>4200</v>
      </c>
      <c r="U65" s="6">
        <f t="shared" si="64"/>
        <v>15</v>
      </c>
      <c r="V65" s="6">
        <f t="shared" si="64"/>
        <v>4200</v>
      </c>
      <c r="W65" s="6">
        <f t="shared" si="64"/>
        <v>0</v>
      </c>
      <c r="X65" s="6">
        <f t="shared" si="64"/>
        <v>0</v>
      </c>
      <c r="Y65" s="6">
        <f t="shared" si="64"/>
        <v>0</v>
      </c>
      <c r="Z65" s="6">
        <f t="shared" si="64"/>
        <v>0</v>
      </c>
      <c r="AA65" s="6">
        <f t="shared" si="64"/>
        <v>0</v>
      </c>
      <c r="AB65" s="6">
        <f t="shared" si="64"/>
        <v>0</v>
      </c>
      <c r="AC65" s="6">
        <f t="shared" si="64"/>
        <v>0</v>
      </c>
      <c r="AD65" s="6">
        <f t="shared" si="64"/>
        <v>0</v>
      </c>
      <c r="AE65" s="6">
        <f t="shared" si="64"/>
        <v>0</v>
      </c>
      <c r="AF65" s="6">
        <f t="shared" si="64"/>
        <v>0</v>
      </c>
      <c r="AG65" s="6">
        <f t="shared" si="64"/>
        <v>160</v>
      </c>
      <c r="AH65" s="6">
        <f t="shared" si="64"/>
        <v>32158</v>
      </c>
      <c r="AI65" s="6">
        <f t="shared" si="64"/>
        <v>20</v>
      </c>
      <c r="AJ65" s="6">
        <f t="shared" si="64"/>
        <v>35</v>
      </c>
      <c r="AK65" s="6">
        <f t="shared" si="64"/>
        <v>16</v>
      </c>
      <c r="AL65" s="6">
        <f t="shared" si="64"/>
        <v>0</v>
      </c>
      <c r="AM65" s="6">
        <f t="shared" si="64"/>
        <v>51</v>
      </c>
      <c r="AN65" s="6">
        <f t="shared" si="64"/>
        <v>9886.7999999999993</v>
      </c>
      <c r="AO65" s="6">
        <f t="shared" si="64"/>
        <v>2</v>
      </c>
      <c r="AP65" s="6">
        <f t="shared" si="64"/>
        <v>49</v>
      </c>
      <c r="AQ65" s="6">
        <f t="shared" si="64"/>
        <v>9321.5499999999993</v>
      </c>
      <c r="AR65" s="6"/>
    </row>
    <row r="66" spans="1:44" x14ac:dyDescent="0.35">
      <c r="A66" s="4"/>
      <c r="B66" s="5">
        <v>9780133338768</v>
      </c>
      <c r="C66" s="4" t="s">
        <v>83</v>
      </c>
      <c r="D66" s="4" t="s">
        <v>63</v>
      </c>
      <c r="E66" s="4">
        <v>30</v>
      </c>
      <c r="F66" s="4">
        <v>529</v>
      </c>
      <c r="G66" s="4">
        <f t="shared" ref="G66:G73" si="65">E66*F66</f>
        <v>15870</v>
      </c>
      <c r="H66" s="4">
        <v>65</v>
      </c>
      <c r="I66" s="4">
        <f t="shared" ref="I66:I73" si="66">G66*0.35</f>
        <v>5554.5</v>
      </c>
      <c r="J66" s="4">
        <f t="shared" si="7"/>
        <v>185.15</v>
      </c>
      <c r="K66" s="4">
        <v>0</v>
      </c>
      <c r="L66" s="4">
        <f t="shared" si="8"/>
        <v>0</v>
      </c>
      <c r="M66" s="4">
        <v>0</v>
      </c>
      <c r="N66" s="4">
        <f t="shared" si="9"/>
        <v>0</v>
      </c>
      <c r="O66" s="4"/>
      <c r="P66" s="4"/>
      <c r="Q66" s="4">
        <v>30</v>
      </c>
      <c r="R66" s="4">
        <f t="shared" ref="R66:R72" si="67">J66*Q66</f>
        <v>5554.5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>
        <f>K66+M66+O66+Q66</f>
        <v>30</v>
      </c>
      <c r="AH66" s="4">
        <f>J66*AG66</f>
        <v>5554.5</v>
      </c>
      <c r="AI66" s="4">
        <f t="shared" ref="AI66:AI73" si="68">E66-AG66</f>
        <v>0</v>
      </c>
      <c r="AJ66" s="4">
        <v>23</v>
      </c>
      <c r="AK66" s="4">
        <v>2</v>
      </c>
      <c r="AL66" s="4"/>
      <c r="AM66" s="4">
        <f t="shared" ref="AM66:AM73" si="69">AJ66+AK66+AL66</f>
        <v>25</v>
      </c>
      <c r="AN66" s="4">
        <f t="shared" ref="AN66:AN73" si="70">J66*AM66</f>
        <v>4628.75</v>
      </c>
      <c r="AO66" s="4">
        <v>1</v>
      </c>
      <c r="AP66" s="4">
        <f t="shared" si="10"/>
        <v>24</v>
      </c>
      <c r="AQ66" s="4">
        <f t="shared" ref="AQ66:AQ73" si="71">J66*AP66</f>
        <v>4443.6000000000004</v>
      </c>
      <c r="AR66" s="4">
        <f t="shared" si="11"/>
        <v>5</v>
      </c>
    </row>
    <row r="67" spans="1:44" x14ac:dyDescent="0.35">
      <c r="A67" s="4"/>
      <c r="B67" s="5">
        <v>9780133338775</v>
      </c>
      <c r="C67" s="4" t="s">
        <v>83</v>
      </c>
      <c r="D67" s="4" t="s">
        <v>64</v>
      </c>
      <c r="E67" s="4">
        <v>30</v>
      </c>
      <c r="F67" s="4">
        <v>529</v>
      </c>
      <c r="G67" s="4">
        <f t="shared" si="65"/>
        <v>15870</v>
      </c>
      <c r="H67" s="4">
        <v>65</v>
      </c>
      <c r="I67" s="4">
        <f t="shared" si="66"/>
        <v>5554.5</v>
      </c>
      <c r="J67" s="4">
        <f t="shared" si="7"/>
        <v>185.15</v>
      </c>
      <c r="K67" s="4">
        <v>15</v>
      </c>
      <c r="L67" s="4">
        <f t="shared" si="8"/>
        <v>2777.25</v>
      </c>
      <c r="M67" s="4">
        <v>15</v>
      </c>
      <c r="N67" s="4">
        <f t="shared" si="9"/>
        <v>2777.25</v>
      </c>
      <c r="O67" s="4"/>
      <c r="P67" s="4"/>
      <c r="Q67" s="4"/>
      <c r="R67" s="4">
        <f t="shared" si="67"/>
        <v>0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>
        <f>K67+M67+O67</f>
        <v>30</v>
      </c>
      <c r="AH67" s="4">
        <f>J67*AG67</f>
        <v>5554.5</v>
      </c>
      <c r="AI67" s="4">
        <f t="shared" si="68"/>
        <v>0</v>
      </c>
      <c r="AJ67" s="4">
        <v>20</v>
      </c>
      <c r="AK67" s="4">
        <v>5</v>
      </c>
      <c r="AL67" s="4"/>
      <c r="AM67" s="4">
        <f t="shared" si="69"/>
        <v>25</v>
      </c>
      <c r="AN67" s="4">
        <f t="shared" si="70"/>
        <v>4628.75</v>
      </c>
      <c r="AO67" s="4">
        <v>1</v>
      </c>
      <c r="AP67" s="4">
        <f t="shared" si="10"/>
        <v>24</v>
      </c>
      <c r="AQ67" s="4">
        <f t="shared" si="71"/>
        <v>4443.6000000000004</v>
      </c>
      <c r="AR67" s="4">
        <f t="shared" si="11"/>
        <v>5</v>
      </c>
    </row>
    <row r="68" spans="1:44" x14ac:dyDescent="0.35">
      <c r="A68" s="4"/>
      <c r="B68" s="5">
        <v>9781323205853</v>
      </c>
      <c r="C68" s="4" t="s">
        <v>83</v>
      </c>
      <c r="D68" s="4" t="s">
        <v>65</v>
      </c>
      <c r="E68" s="4">
        <v>30</v>
      </c>
      <c r="F68" s="4">
        <v>880</v>
      </c>
      <c r="G68" s="4">
        <f t="shared" si="65"/>
        <v>26400</v>
      </c>
      <c r="H68" s="4">
        <v>65</v>
      </c>
      <c r="I68" s="4">
        <f t="shared" si="66"/>
        <v>9240</v>
      </c>
      <c r="J68" s="4">
        <f t="shared" si="7"/>
        <v>308</v>
      </c>
      <c r="K68" s="4">
        <v>0</v>
      </c>
      <c r="L68" s="4">
        <f t="shared" si="8"/>
        <v>0</v>
      </c>
      <c r="M68" s="4">
        <v>0</v>
      </c>
      <c r="N68" s="4">
        <f t="shared" si="9"/>
        <v>0</v>
      </c>
      <c r="O68" s="4">
        <v>10</v>
      </c>
      <c r="P68" s="4">
        <f t="shared" ref="P68:P73" si="72">J68*O68</f>
        <v>3080</v>
      </c>
      <c r="Q68" s="4"/>
      <c r="R68" s="4">
        <f t="shared" si="67"/>
        <v>0</v>
      </c>
      <c r="S68" s="4"/>
      <c r="T68" s="4"/>
      <c r="U68" s="4"/>
      <c r="V68" s="4">
        <f t="shared" ref="V68:V73" si="73">J68*U68</f>
        <v>0</v>
      </c>
      <c r="W68" s="4">
        <v>12</v>
      </c>
      <c r="X68" s="4">
        <f t="shared" ref="X68:X69" si="74">J68*W68</f>
        <v>3696</v>
      </c>
      <c r="Y68" s="4"/>
      <c r="Z68" s="4"/>
      <c r="AA68" s="4"/>
      <c r="AB68" s="4"/>
      <c r="AC68" s="4"/>
      <c r="AD68" s="4"/>
      <c r="AE68" s="4"/>
      <c r="AF68" s="4"/>
      <c r="AG68" s="4">
        <f>K68+M68+O68+U68+W68</f>
        <v>22</v>
      </c>
      <c r="AH68" s="4">
        <f>L68+N68+P68+V68+X68</f>
        <v>6776</v>
      </c>
      <c r="AI68" s="4">
        <f t="shared" si="68"/>
        <v>8</v>
      </c>
      <c r="AJ68" s="4">
        <v>16</v>
      </c>
      <c r="AK68" s="4">
        <v>2</v>
      </c>
      <c r="AL68" s="4"/>
      <c r="AM68" s="4">
        <f t="shared" si="69"/>
        <v>18</v>
      </c>
      <c r="AN68" s="4">
        <f t="shared" si="70"/>
        <v>5544</v>
      </c>
      <c r="AO68" s="4"/>
      <c r="AP68" s="4">
        <f t="shared" si="10"/>
        <v>18</v>
      </c>
      <c r="AQ68" s="4">
        <f t="shared" si="71"/>
        <v>5544</v>
      </c>
      <c r="AR68" s="4">
        <f t="shared" si="11"/>
        <v>4</v>
      </c>
    </row>
    <row r="69" spans="1:44" x14ac:dyDescent="0.35">
      <c r="A69" s="4"/>
      <c r="B69" s="5">
        <v>9780133687187</v>
      </c>
      <c r="C69" s="4" t="s">
        <v>83</v>
      </c>
      <c r="D69" s="4" t="s">
        <v>66</v>
      </c>
      <c r="E69" s="4">
        <v>30</v>
      </c>
      <c r="F69" s="4">
        <v>138</v>
      </c>
      <c r="G69" s="4">
        <f t="shared" si="65"/>
        <v>4140</v>
      </c>
      <c r="H69" s="4">
        <v>65</v>
      </c>
      <c r="I69" s="4">
        <f t="shared" si="66"/>
        <v>1449</v>
      </c>
      <c r="J69" s="4">
        <f t="shared" si="7"/>
        <v>48.3</v>
      </c>
      <c r="K69" s="4">
        <v>0</v>
      </c>
      <c r="L69" s="4">
        <f t="shared" si="8"/>
        <v>0</v>
      </c>
      <c r="M69" s="4">
        <v>0</v>
      </c>
      <c r="N69" s="4">
        <f t="shared" si="9"/>
        <v>0</v>
      </c>
      <c r="O69" s="4">
        <v>10</v>
      </c>
      <c r="P69" s="4">
        <f t="shared" si="72"/>
        <v>483</v>
      </c>
      <c r="Q69" s="4"/>
      <c r="R69" s="4">
        <f t="shared" si="67"/>
        <v>0</v>
      </c>
      <c r="S69" s="4"/>
      <c r="T69" s="4"/>
      <c r="U69" s="4"/>
      <c r="V69" s="4">
        <f t="shared" si="73"/>
        <v>0</v>
      </c>
      <c r="W69" s="4">
        <v>5</v>
      </c>
      <c r="X69" s="4">
        <f t="shared" si="74"/>
        <v>241.5</v>
      </c>
      <c r="Y69" s="4"/>
      <c r="Z69" s="4"/>
      <c r="AA69" s="4"/>
      <c r="AB69" s="4"/>
      <c r="AC69" s="4"/>
      <c r="AD69" s="4"/>
      <c r="AE69" s="4"/>
      <c r="AF69" s="4"/>
      <c r="AG69" s="4">
        <f>K69+M69+O69+U69+W69</f>
        <v>15</v>
      </c>
      <c r="AH69" s="4">
        <f>L69+N69+P69+V69+X69</f>
        <v>724.5</v>
      </c>
      <c r="AI69" s="4">
        <f t="shared" si="68"/>
        <v>15</v>
      </c>
      <c r="AJ69" s="4">
        <v>8</v>
      </c>
      <c r="AK69" s="4">
        <v>2</v>
      </c>
      <c r="AL69" s="4"/>
      <c r="AM69" s="4">
        <f t="shared" si="69"/>
        <v>10</v>
      </c>
      <c r="AN69" s="4">
        <f t="shared" si="70"/>
        <v>483</v>
      </c>
      <c r="AO69" s="4"/>
      <c r="AP69" s="4">
        <f t="shared" si="10"/>
        <v>10</v>
      </c>
      <c r="AQ69" s="4">
        <f t="shared" si="71"/>
        <v>483</v>
      </c>
      <c r="AR69" s="4">
        <f t="shared" si="11"/>
        <v>5</v>
      </c>
    </row>
    <row r="70" spans="1:44" x14ac:dyDescent="0.35">
      <c r="A70" s="4"/>
      <c r="B70" s="5">
        <v>9781323205907</v>
      </c>
      <c r="C70" s="4" t="s">
        <v>83</v>
      </c>
      <c r="D70" s="4" t="s">
        <v>67</v>
      </c>
      <c r="E70" s="4">
        <v>30</v>
      </c>
      <c r="F70" s="4">
        <v>880</v>
      </c>
      <c r="G70" s="4">
        <f t="shared" si="65"/>
        <v>26400</v>
      </c>
      <c r="H70" s="4">
        <v>65</v>
      </c>
      <c r="I70" s="4">
        <f t="shared" si="66"/>
        <v>9240</v>
      </c>
      <c r="J70" s="4">
        <f t="shared" si="7"/>
        <v>308</v>
      </c>
      <c r="K70" s="4">
        <v>15</v>
      </c>
      <c r="L70" s="4">
        <f t="shared" si="8"/>
        <v>4620</v>
      </c>
      <c r="M70" s="4">
        <v>15</v>
      </c>
      <c r="N70" s="4">
        <f t="shared" si="9"/>
        <v>4620</v>
      </c>
      <c r="O70" s="4"/>
      <c r="P70" s="4">
        <f t="shared" si="72"/>
        <v>0</v>
      </c>
      <c r="Q70" s="4"/>
      <c r="R70" s="4">
        <f t="shared" si="67"/>
        <v>0</v>
      </c>
      <c r="S70" s="4"/>
      <c r="T70" s="4"/>
      <c r="U70" s="4"/>
      <c r="V70" s="4">
        <f t="shared" si="73"/>
        <v>0</v>
      </c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>
        <f>K70+M70+O70</f>
        <v>30</v>
      </c>
      <c r="AH70" s="4">
        <f>J70*AG70</f>
        <v>9240</v>
      </c>
      <c r="AI70" s="4">
        <f t="shared" si="68"/>
        <v>0</v>
      </c>
      <c r="AJ70" s="4">
        <v>22</v>
      </c>
      <c r="AK70" s="4">
        <v>2</v>
      </c>
      <c r="AL70" s="4"/>
      <c r="AM70" s="4">
        <f t="shared" si="69"/>
        <v>24</v>
      </c>
      <c r="AN70" s="4">
        <f t="shared" si="70"/>
        <v>7392</v>
      </c>
      <c r="AO70" s="4"/>
      <c r="AP70" s="4">
        <f t="shared" si="10"/>
        <v>24</v>
      </c>
      <c r="AQ70" s="4">
        <f t="shared" si="71"/>
        <v>7392</v>
      </c>
      <c r="AR70" s="4">
        <f t="shared" si="11"/>
        <v>6</v>
      </c>
    </row>
    <row r="71" spans="1:44" x14ac:dyDescent="0.35">
      <c r="A71" s="4"/>
      <c r="B71" s="5">
        <v>9780132525886</v>
      </c>
      <c r="C71" s="4" t="s">
        <v>83</v>
      </c>
      <c r="D71" s="4" t="s">
        <v>68</v>
      </c>
      <c r="E71" s="4">
        <v>30</v>
      </c>
      <c r="F71" s="4">
        <v>138</v>
      </c>
      <c r="G71" s="4">
        <f t="shared" si="65"/>
        <v>4140</v>
      </c>
      <c r="H71" s="4">
        <v>65</v>
      </c>
      <c r="I71" s="4">
        <f t="shared" si="66"/>
        <v>1449</v>
      </c>
      <c r="J71" s="4">
        <f t="shared" si="7"/>
        <v>48.3</v>
      </c>
      <c r="K71" s="4">
        <v>15</v>
      </c>
      <c r="L71" s="4">
        <f t="shared" si="8"/>
        <v>724.5</v>
      </c>
      <c r="M71" s="4">
        <v>15</v>
      </c>
      <c r="N71" s="4">
        <f t="shared" si="9"/>
        <v>724.5</v>
      </c>
      <c r="O71" s="4"/>
      <c r="P71" s="4">
        <f t="shared" si="72"/>
        <v>0</v>
      </c>
      <c r="Q71" s="4"/>
      <c r="R71" s="4">
        <f t="shared" si="67"/>
        <v>0</v>
      </c>
      <c r="S71" s="4"/>
      <c r="T71" s="4"/>
      <c r="U71" s="4"/>
      <c r="V71" s="4">
        <f t="shared" si="73"/>
        <v>0</v>
      </c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>
        <f>K71+M71+O71</f>
        <v>30</v>
      </c>
      <c r="AH71" s="4">
        <f>J71*AG71</f>
        <v>1449</v>
      </c>
      <c r="AI71" s="4">
        <f t="shared" si="68"/>
        <v>0</v>
      </c>
      <c r="AJ71" s="4">
        <v>22</v>
      </c>
      <c r="AK71" s="4">
        <v>2</v>
      </c>
      <c r="AL71" s="4"/>
      <c r="AM71" s="4">
        <f t="shared" si="69"/>
        <v>24</v>
      </c>
      <c r="AN71" s="4">
        <f t="shared" si="70"/>
        <v>1159.1999999999998</v>
      </c>
      <c r="AO71" s="4"/>
      <c r="AP71" s="4">
        <f t="shared" si="10"/>
        <v>24</v>
      </c>
      <c r="AQ71" s="4">
        <f t="shared" si="71"/>
        <v>1159.1999999999998</v>
      </c>
      <c r="AR71" s="4">
        <f t="shared" si="11"/>
        <v>6</v>
      </c>
    </row>
    <row r="72" spans="1:44" x14ac:dyDescent="0.35">
      <c r="A72" s="4"/>
      <c r="B72" s="5">
        <v>9780131371156</v>
      </c>
      <c r="C72" s="4" t="s">
        <v>83</v>
      </c>
      <c r="D72" s="4" t="s">
        <v>69</v>
      </c>
      <c r="E72" s="4">
        <v>30</v>
      </c>
      <c r="F72" s="4">
        <v>880</v>
      </c>
      <c r="G72" s="4">
        <f t="shared" si="65"/>
        <v>26400</v>
      </c>
      <c r="H72" s="4">
        <v>65</v>
      </c>
      <c r="I72" s="4">
        <f t="shared" si="66"/>
        <v>9240</v>
      </c>
      <c r="J72" s="4">
        <f t="shared" si="7"/>
        <v>308</v>
      </c>
      <c r="K72" s="4">
        <v>0</v>
      </c>
      <c r="L72" s="4">
        <f t="shared" si="8"/>
        <v>0</v>
      </c>
      <c r="M72" s="4">
        <v>0</v>
      </c>
      <c r="N72" s="4">
        <f t="shared" si="9"/>
        <v>0</v>
      </c>
      <c r="O72" s="4">
        <v>5</v>
      </c>
      <c r="P72" s="4">
        <f t="shared" si="72"/>
        <v>1540</v>
      </c>
      <c r="Q72" s="4">
        <v>25</v>
      </c>
      <c r="R72" s="4">
        <f t="shared" si="67"/>
        <v>7700</v>
      </c>
      <c r="S72" s="4"/>
      <c r="T72" s="4"/>
      <c r="U72" s="4"/>
      <c r="V72" s="4">
        <f t="shared" si="73"/>
        <v>0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>
        <f>K72+M72+O72+Q72</f>
        <v>30</v>
      </c>
      <c r="AH72" s="4">
        <f>J72*AG72</f>
        <v>9240</v>
      </c>
      <c r="AI72" s="4">
        <f t="shared" si="68"/>
        <v>0</v>
      </c>
      <c r="AJ72" s="4">
        <v>22</v>
      </c>
      <c r="AK72" s="4">
        <v>3</v>
      </c>
      <c r="AL72" s="4"/>
      <c r="AM72" s="4">
        <f t="shared" si="69"/>
        <v>25</v>
      </c>
      <c r="AN72" s="4">
        <f t="shared" si="70"/>
        <v>7700</v>
      </c>
      <c r="AO72" s="4"/>
      <c r="AP72" s="4">
        <f t="shared" si="10"/>
        <v>25</v>
      </c>
      <c r="AQ72" s="4">
        <f t="shared" si="71"/>
        <v>7700</v>
      </c>
      <c r="AR72" s="4">
        <f t="shared" si="11"/>
        <v>5</v>
      </c>
    </row>
    <row r="73" spans="1:44" x14ac:dyDescent="0.35">
      <c r="A73" s="4"/>
      <c r="B73" s="5">
        <v>9780132957052</v>
      </c>
      <c r="C73" s="4" t="s">
        <v>83</v>
      </c>
      <c r="D73" s="4" t="s">
        <v>70</v>
      </c>
      <c r="E73" s="4">
        <v>30</v>
      </c>
      <c r="F73" s="4">
        <v>138</v>
      </c>
      <c r="G73" s="4">
        <f t="shared" si="65"/>
        <v>4140</v>
      </c>
      <c r="H73" s="4">
        <v>65</v>
      </c>
      <c r="I73" s="4">
        <f t="shared" si="66"/>
        <v>1449</v>
      </c>
      <c r="J73" s="4">
        <f t="shared" si="7"/>
        <v>48.3</v>
      </c>
      <c r="K73" s="4">
        <v>0</v>
      </c>
      <c r="L73" s="4">
        <f t="shared" si="8"/>
        <v>0</v>
      </c>
      <c r="M73" s="4">
        <v>0</v>
      </c>
      <c r="N73" s="4">
        <f t="shared" si="9"/>
        <v>0</v>
      </c>
      <c r="O73" s="4">
        <v>5</v>
      </c>
      <c r="P73" s="4">
        <f t="shared" si="72"/>
        <v>241.5</v>
      </c>
      <c r="Q73" s="4"/>
      <c r="R73" s="4"/>
      <c r="S73" s="4"/>
      <c r="T73" s="4"/>
      <c r="U73" s="4">
        <v>25</v>
      </c>
      <c r="V73" s="4">
        <f t="shared" si="73"/>
        <v>1207.5</v>
      </c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>
        <f>K73+M73+O73+U73</f>
        <v>30</v>
      </c>
      <c r="AH73" s="4">
        <f>J73*AG73</f>
        <v>1449</v>
      </c>
      <c r="AI73" s="4">
        <f t="shared" si="68"/>
        <v>0</v>
      </c>
      <c r="AJ73" s="4">
        <v>24</v>
      </c>
      <c r="AK73" s="4">
        <v>0</v>
      </c>
      <c r="AL73" s="4"/>
      <c r="AM73" s="4">
        <f t="shared" si="69"/>
        <v>24</v>
      </c>
      <c r="AN73" s="4">
        <f t="shared" si="70"/>
        <v>1159.1999999999998</v>
      </c>
      <c r="AO73" s="4"/>
      <c r="AP73" s="4">
        <f t="shared" si="10"/>
        <v>24</v>
      </c>
      <c r="AQ73" s="4">
        <f t="shared" si="71"/>
        <v>1159.1999999999998</v>
      </c>
      <c r="AR73" s="4">
        <f t="shared" si="11"/>
        <v>6</v>
      </c>
    </row>
    <row r="74" spans="1:44" s="3" customFormat="1" x14ac:dyDescent="0.35">
      <c r="A74" s="6"/>
      <c r="B74" s="7"/>
      <c r="C74" s="6"/>
      <c r="D74" s="6"/>
      <c r="E74" s="6">
        <f>SUM(E66:E73)</f>
        <v>240</v>
      </c>
      <c r="F74" s="6">
        <f t="shared" ref="F74:AQ74" si="75">SUM(F66:F73)</f>
        <v>4112</v>
      </c>
      <c r="G74" s="6">
        <f t="shared" si="75"/>
        <v>123360</v>
      </c>
      <c r="H74" s="6">
        <f t="shared" si="75"/>
        <v>520</v>
      </c>
      <c r="I74" s="6">
        <f t="shared" si="75"/>
        <v>43176</v>
      </c>
      <c r="J74" s="6"/>
      <c r="K74" s="6">
        <f t="shared" si="75"/>
        <v>45</v>
      </c>
      <c r="L74" s="6">
        <f t="shared" si="75"/>
        <v>8121.75</v>
      </c>
      <c r="M74" s="6">
        <f t="shared" si="75"/>
        <v>45</v>
      </c>
      <c r="N74" s="6">
        <f t="shared" si="75"/>
        <v>8121.75</v>
      </c>
      <c r="O74" s="6">
        <f t="shared" si="75"/>
        <v>30</v>
      </c>
      <c r="P74" s="6">
        <f t="shared" si="75"/>
        <v>5344.5</v>
      </c>
      <c r="Q74" s="6">
        <f t="shared" si="75"/>
        <v>55</v>
      </c>
      <c r="R74" s="6">
        <f t="shared" si="75"/>
        <v>13254.5</v>
      </c>
      <c r="S74" s="6">
        <f t="shared" si="75"/>
        <v>0</v>
      </c>
      <c r="T74" s="6">
        <f t="shared" si="75"/>
        <v>0</v>
      </c>
      <c r="U74" s="6">
        <f t="shared" si="75"/>
        <v>25</v>
      </c>
      <c r="V74" s="6">
        <f t="shared" si="75"/>
        <v>1207.5</v>
      </c>
      <c r="W74" s="6">
        <f t="shared" si="75"/>
        <v>17</v>
      </c>
      <c r="X74" s="6">
        <f t="shared" si="75"/>
        <v>3937.5</v>
      </c>
      <c r="Y74" s="6">
        <f t="shared" si="75"/>
        <v>0</v>
      </c>
      <c r="Z74" s="6">
        <f t="shared" si="75"/>
        <v>0</v>
      </c>
      <c r="AA74" s="6">
        <f t="shared" si="75"/>
        <v>0</v>
      </c>
      <c r="AB74" s="6">
        <f t="shared" si="75"/>
        <v>0</v>
      </c>
      <c r="AC74" s="6">
        <f t="shared" si="75"/>
        <v>0</v>
      </c>
      <c r="AD74" s="6">
        <f t="shared" si="75"/>
        <v>0</v>
      </c>
      <c r="AE74" s="6">
        <f t="shared" si="75"/>
        <v>0</v>
      </c>
      <c r="AF74" s="6">
        <f t="shared" si="75"/>
        <v>0</v>
      </c>
      <c r="AG74" s="6">
        <f t="shared" si="75"/>
        <v>217</v>
      </c>
      <c r="AH74" s="6">
        <f t="shared" si="75"/>
        <v>39987.5</v>
      </c>
      <c r="AI74" s="6">
        <f t="shared" si="75"/>
        <v>23</v>
      </c>
      <c r="AJ74" s="6">
        <f t="shared" si="75"/>
        <v>157</v>
      </c>
      <c r="AK74" s="6">
        <f t="shared" si="75"/>
        <v>18</v>
      </c>
      <c r="AL74" s="6">
        <f t="shared" si="75"/>
        <v>0</v>
      </c>
      <c r="AM74" s="6">
        <f t="shared" si="75"/>
        <v>175</v>
      </c>
      <c r="AN74" s="6">
        <f t="shared" si="75"/>
        <v>32694.9</v>
      </c>
      <c r="AO74" s="6">
        <f t="shared" si="75"/>
        <v>2</v>
      </c>
      <c r="AP74" s="6">
        <f t="shared" si="75"/>
        <v>173</v>
      </c>
      <c r="AQ74" s="6">
        <f t="shared" si="75"/>
        <v>32324.600000000002</v>
      </c>
      <c r="AR74" s="6"/>
    </row>
    <row r="75" spans="1:44" hidden="1" x14ac:dyDescent="0.35">
      <c r="A75" s="4"/>
      <c r="B75" s="5">
        <v>9780133338782</v>
      </c>
      <c r="C75" s="4" t="s">
        <v>84</v>
      </c>
      <c r="D75" s="4" t="s">
        <v>71</v>
      </c>
      <c r="E75" s="4">
        <v>0</v>
      </c>
      <c r="F75" s="4">
        <v>529</v>
      </c>
      <c r="G75" s="4">
        <f t="shared" ref="G75:G78" si="76">E75*F75</f>
        <v>0</v>
      </c>
      <c r="H75" s="4">
        <v>65</v>
      </c>
      <c r="I75" s="4">
        <f>G75*0.35</f>
        <v>0</v>
      </c>
      <c r="J75" s="4"/>
      <c r="K75" s="4">
        <v>0</v>
      </c>
      <c r="L75" s="4"/>
      <c r="M75" s="4">
        <v>0</v>
      </c>
      <c r="N75" s="4"/>
      <c r="O75" s="4">
        <v>0</v>
      </c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>
        <f>K75+M75+O75</f>
        <v>0</v>
      </c>
      <c r="AH75" s="4">
        <f>J75*AG75</f>
        <v>0</v>
      </c>
      <c r="AI75" s="4">
        <f>E75-AG75</f>
        <v>0</v>
      </c>
      <c r="AJ75" s="4">
        <v>0</v>
      </c>
      <c r="AK75" s="4">
        <v>0</v>
      </c>
      <c r="AL75" s="4"/>
      <c r="AM75" s="4">
        <f>AJ75+AK75+AL75</f>
        <v>0</v>
      </c>
      <c r="AN75" s="4">
        <f>J75*AM75</f>
        <v>0</v>
      </c>
      <c r="AO75" s="4">
        <f>AG75-AM75</f>
        <v>0</v>
      </c>
      <c r="AP75" s="4">
        <f t="shared" si="10"/>
        <v>0</v>
      </c>
      <c r="AQ75" s="4">
        <f>J75*AP75</f>
        <v>0</v>
      </c>
      <c r="AR75" s="4">
        <f t="shared" si="11"/>
        <v>0</v>
      </c>
    </row>
    <row r="76" spans="1:44" hidden="1" x14ac:dyDescent="0.35">
      <c r="A76" s="4"/>
      <c r="B76" s="5">
        <v>9780133338799</v>
      </c>
      <c r="C76" s="4" t="s">
        <v>84</v>
      </c>
      <c r="D76" s="4" t="s">
        <v>72</v>
      </c>
      <c r="E76" s="4">
        <v>0</v>
      </c>
      <c r="F76" s="4">
        <v>529</v>
      </c>
      <c r="G76" s="4">
        <f t="shared" si="76"/>
        <v>0</v>
      </c>
      <c r="H76" s="4">
        <v>65</v>
      </c>
      <c r="I76" s="4">
        <f>G76*0.35</f>
        <v>0</v>
      </c>
      <c r="J76" s="4"/>
      <c r="K76" s="4">
        <v>0</v>
      </c>
      <c r="L76" s="4"/>
      <c r="M76" s="4">
        <v>0</v>
      </c>
      <c r="N76" s="4"/>
      <c r="O76" s="4">
        <v>0</v>
      </c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>
        <f>K76+M76+O76</f>
        <v>0</v>
      </c>
      <c r="AH76" s="4">
        <f>J76*AG76</f>
        <v>0</v>
      </c>
      <c r="AI76" s="4">
        <f>E76-AG76</f>
        <v>0</v>
      </c>
      <c r="AJ76" s="4">
        <v>0</v>
      </c>
      <c r="AK76" s="4">
        <v>0</v>
      </c>
      <c r="AL76" s="4"/>
      <c r="AM76" s="4">
        <f>AJ76+AK76+AL76</f>
        <v>0</v>
      </c>
      <c r="AN76" s="4">
        <f>J76*AM76</f>
        <v>0</v>
      </c>
      <c r="AO76" s="4">
        <f>AG76-AM76</f>
        <v>0</v>
      </c>
      <c r="AP76" s="4">
        <f t="shared" ref="AP76:AP78" si="77">AM76-AO76</f>
        <v>0</v>
      </c>
      <c r="AQ76" s="4">
        <f>J76*AP76</f>
        <v>0</v>
      </c>
      <c r="AR76" s="4">
        <f t="shared" ref="AR76:AR78" si="78">AG76-AM76</f>
        <v>0</v>
      </c>
    </row>
    <row r="77" spans="1:44" hidden="1" x14ac:dyDescent="0.35">
      <c r="A77" s="4"/>
      <c r="B77" s="5">
        <v>9780133281163</v>
      </c>
      <c r="C77" s="4" t="s">
        <v>84</v>
      </c>
      <c r="D77" s="4" t="s">
        <v>73</v>
      </c>
      <c r="E77" s="4">
        <v>0</v>
      </c>
      <c r="F77" s="4">
        <v>815</v>
      </c>
      <c r="G77" s="4">
        <f t="shared" si="76"/>
        <v>0</v>
      </c>
      <c r="H77" s="4">
        <v>65</v>
      </c>
      <c r="I77" s="4">
        <f>G77*0.35</f>
        <v>0</v>
      </c>
      <c r="J77" s="4"/>
      <c r="K77" s="4">
        <v>0</v>
      </c>
      <c r="L77" s="4"/>
      <c r="M77" s="4">
        <v>0</v>
      </c>
      <c r="N77" s="4"/>
      <c r="O77" s="4">
        <v>0</v>
      </c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>
        <f>K77+M77+O77</f>
        <v>0</v>
      </c>
      <c r="AH77" s="4">
        <f>J77*AG77</f>
        <v>0</v>
      </c>
      <c r="AI77" s="4">
        <f>E77-AG77</f>
        <v>0</v>
      </c>
      <c r="AJ77" s="4">
        <v>0</v>
      </c>
      <c r="AK77" s="4">
        <v>0</v>
      </c>
      <c r="AL77" s="4"/>
      <c r="AM77" s="4">
        <f>AJ77+AK77+AL77</f>
        <v>0</v>
      </c>
      <c r="AN77" s="4">
        <f>J77*AM77</f>
        <v>0</v>
      </c>
      <c r="AO77" s="4">
        <f>AG77-AM77</f>
        <v>0</v>
      </c>
      <c r="AP77" s="4">
        <f t="shared" si="77"/>
        <v>0</v>
      </c>
      <c r="AQ77" s="4">
        <f>J77*AP77</f>
        <v>0</v>
      </c>
      <c r="AR77" s="4">
        <f t="shared" si="78"/>
        <v>0</v>
      </c>
    </row>
    <row r="78" spans="1:44" hidden="1" x14ac:dyDescent="0.35">
      <c r="A78" s="4"/>
      <c r="B78" s="5">
        <v>9780133186147</v>
      </c>
      <c r="C78" s="4" t="s">
        <v>84</v>
      </c>
      <c r="D78" s="4" t="s">
        <v>74</v>
      </c>
      <c r="E78" s="4">
        <v>0</v>
      </c>
      <c r="F78" s="4">
        <v>138</v>
      </c>
      <c r="G78" s="4">
        <f t="shared" si="76"/>
        <v>0</v>
      </c>
      <c r="H78" s="4">
        <v>65</v>
      </c>
      <c r="I78" s="4">
        <f>G78*0.35</f>
        <v>0</v>
      </c>
      <c r="J78" s="4"/>
      <c r="K78" s="4">
        <v>0</v>
      </c>
      <c r="L78" s="4"/>
      <c r="M78" s="4">
        <v>0</v>
      </c>
      <c r="N78" s="4"/>
      <c r="O78" s="4">
        <v>0</v>
      </c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>
        <f>K78+M78+O78</f>
        <v>0</v>
      </c>
      <c r="AH78" s="4">
        <f>J78*AG78</f>
        <v>0</v>
      </c>
      <c r="AI78" s="4">
        <f>E78-AG78</f>
        <v>0</v>
      </c>
      <c r="AJ78" s="4">
        <v>0</v>
      </c>
      <c r="AK78" s="4">
        <v>0</v>
      </c>
      <c r="AL78" s="4"/>
      <c r="AM78" s="4">
        <f>AJ78+AK78+AL78</f>
        <v>0</v>
      </c>
      <c r="AN78" s="4">
        <f>J78*AM78</f>
        <v>0</v>
      </c>
      <c r="AO78" s="4">
        <f>AG78-AM78</f>
        <v>0</v>
      </c>
      <c r="AP78" s="4">
        <f t="shared" si="77"/>
        <v>0</v>
      </c>
      <c r="AQ78" s="4">
        <f>J78*AP78</f>
        <v>0</v>
      </c>
      <c r="AR78" s="4">
        <f t="shared" si="78"/>
        <v>0</v>
      </c>
    </row>
    <row r="79" spans="1:44" s="3" customFormat="1" hidden="1" x14ac:dyDescent="0.35">
      <c r="A79" s="6"/>
      <c r="B79" s="7"/>
      <c r="C79" s="6"/>
      <c r="D79" s="6"/>
      <c r="E79" s="6">
        <f>SUM(E75:E78)</f>
        <v>0</v>
      </c>
      <c r="F79" s="6">
        <f t="shared" ref="F79:AQ79" si="79">SUM(F75:F78)</f>
        <v>2011</v>
      </c>
      <c r="G79" s="6">
        <f t="shared" si="79"/>
        <v>0</v>
      </c>
      <c r="H79" s="6">
        <f t="shared" si="79"/>
        <v>260</v>
      </c>
      <c r="I79" s="6">
        <f t="shared" si="79"/>
        <v>0</v>
      </c>
      <c r="J79" s="6"/>
      <c r="K79" s="6">
        <f t="shared" si="79"/>
        <v>0</v>
      </c>
      <c r="L79" s="6">
        <f t="shared" si="79"/>
        <v>0</v>
      </c>
      <c r="M79" s="6">
        <f t="shared" si="79"/>
        <v>0</v>
      </c>
      <c r="N79" s="6">
        <f t="shared" si="79"/>
        <v>0</v>
      </c>
      <c r="O79" s="6">
        <f t="shared" si="79"/>
        <v>0</v>
      </c>
      <c r="P79" s="6">
        <f t="shared" si="79"/>
        <v>0</v>
      </c>
      <c r="Q79" s="6">
        <f t="shared" si="79"/>
        <v>0</v>
      </c>
      <c r="R79" s="6">
        <f t="shared" si="79"/>
        <v>0</v>
      </c>
      <c r="S79" s="6">
        <f t="shared" si="79"/>
        <v>0</v>
      </c>
      <c r="T79" s="6">
        <f t="shared" si="79"/>
        <v>0</v>
      </c>
      <c r="U79" s="6">
        <f t="shared" si="79"/>
        <v>0</v>
      </c>
      <c r="V79" s="6">
        <f t="shared" si="79"/>
        <v>0</v>
      </c>
      <c r="W79" s="6">
        <f t="shared" si="79"/>
        <v>0</v>
      </c>
      <c r="X79" s="6">
        <f t="shared" si="79"/>
        <v>0</v>
      </c>
      <c r="Y79" s="6">
        <f t="shared" si="79"/>
        <v>0</v>
      </c>
      <c r="Z79" s="6">
        <f t="shared" si="79"/>
        <v>0</v>
      </c>
      <c r="AA79" s="6">
        <f t="shared" si="79"/>
        <v>0</v>
      </c>
      <c r="AB79" s="6">
        <f t="shared" si="79"/>
        <v>0</v>
      </c>
      <c r="AC79" s="6"/>
      <c r="AD79" s="6"/>
      <c r="AE79" s="6"/>
      <c r="AF79" s="6"/>
      <c r="AG79" s="6">
        <f t="shared" si="79"/>
        <v>0</v>
      </c>
      <c r="AH79" s="6">
        <f t="shared" si="79"/>
        <v>0</v>
      </c>
      <c r="AI79" s="6">
        <f t="shared" si="79"/>
        <v>0</v>
      </c>
      <c r="AJ79" s="6">
        <f t="shared" si="79"/>
        <v>0</v>
      </c>
      <c r="AK79" s="6">
        <f t="shared" si="79"/>
        <v>0</v>
      </c>
      <c r="AL79" s="6">
        <f t="shared" si="79"/>
        <v>0</v>
      </c>
      <c r="AM79" s="6">
        <f t="shared" si="79"/>
        <v>0</v>
      </c>
      <c r="AN79" s="6">
        <f t="shared" si="79"/>
        <v>0</v>
      </c>
      <c r="AO79" s="6">
        <f t="shared" si="79"/>
        <v>0</v>
      </c>
      <c r="AP79" s="6">
        <f t="shared" si="79"/>
        <v>0</v>
      </c>
      <c r="AQ79" s="6">
        <f t="shared" si="79"/>
        <v>0</v>
      </c>
      <c r="AR79" s="6"/>
    </row>
    <row r="80" spans="1:44" x14ac:dyDescent="0.35">
      <c r="B80" s="2"/>
      <c r="E80" s="8">
        <f>E18+E25+E32+E39+E46+E53+E58+E65+E74+E79</f>
        <v>2720</v>
      </c>
      <c r="F80" s="8">
        <f t="shared" ref="F80:AQ80" si="80">F18+F25+F32+F39+F46+F53+F58+F65+F74+F79</f>
        <v>23145</v>
      </c>
      <c r="G80" s="8">
        <f t="shared" si="80"/>
        <v>951740</v>
      </c>
      <c r="H80" s="8">
        <f t="shared" si="80"/>
        <v>3900</v>
      </c>
      <c r="I80" s="8">
        <f t="shared" si="80"/>
        <v>333109</v>
      </c>
      <c r="J80" s="8"/>
      <c r="K80" s="8">
        <f t="shared" si="80"/>
        <v>1136</v>
      </c>
      <c r="L80" s="8">
        <f t="shared" si="80"/>
        <v>119632.45</v>
      </c>
      <c r="M80" s="8">
        <f t="shared" si="80"/>
        <v>1167</v>
      </c>
      <c r="N80" s="8">
        <f t="shared" si="80"/>
        <v>126764.04999999999</v>
      </c>
      <c r="O80" s="8">
        <f t="shared" si="80"/>
        <v>40</v>
      </c>
      <c r="P80" s="8">
        <f t="shared" si="80"/>
        <v>8197</v>
      </c>
      <c r="Q80" s="8">
        <f t="shared" si="80"/>
        <v>235</v>
      </c>
      <c r="R80" s="8">
        <f t="shared" si="80"/>
        <v>48517</v>
      </c>
      <c r="S80" s="8">
        <f t="shared" si="80"/>
        <v>15</v>
      </c>
      <c r="T80" s="8">
        <f t="shared" si="80"/>
        <v>4200</v>
      </c>
      <c r="U80" s="8">
        <f t="shared" si="80"/>
        <v>40</v>
      </c>
      <c r="V80" s="8">
        <f t="shared" si="80"/>
        <v>5407.5</v>
      </c>
      <c r="W80" s="8">
        <f t="shared" si="80"/>
        <v>26</v>
      </c>
      <c r="X80" s="8">
        <f t="shared" si="80"/>
        <v>6457.5</v>
      </c>
      <c r="Y80" s="8">
        <f t="shared" si="80"/>
        <v>10</v>
      </c>
      <c r="Z80" s="8">
        <f t="shared" si="80"/>
        <v>619.5</v>
      </c>
      <c r="AA80" s="8">
        <f>AA18+AA25+AA32+AA39+AA46+AA53+AA58+AA65+AA74+AA79</f>
        <v>2</v>
      </c>
      <c r="AB80" s="8">
        <f>AB18+AB25+AB32+AB39+AB46+AB53+AB58+AB65+AB74+AB79</f>
        <v>214.2</v>
      </c>
      <c r="AC80" s="8">
        <f t="shared" ref="AC80:AD80" si="81">AC18+AC25+AC32+AC39+AC46+AC53+AC58+AC65+AC74+AC79</f>
        <v>4</v>
      </c>
      <c r="AD80" s="8">
        <f t="shared" si="81"/>
        <v>1141</v>
      </c>
      <c r="AE80" s="8">
        <f t="shared" ref="AE80:AF80" si="82">AE18+AE25+AE32+AE39+AE46+AE53+AE58+AE65+AE74+AE79</f>
        <v>1</v>
      </c>
      <c r="AF80" s="8">
        <f t="shared" si="82"/>
        <v>61.95</v>
      </c>
      <c r="AG80" s="8">
        <f t="shared" si="80"/>
        <v>2676</v>
      </c>
      <c r="AH80" s="8">
        <f t="shared" si="80"/>
        <v>321212.15000000002</v>
      </c>
      <c r="AI80" s="8">
        <f t="shared" si="80"/>
        <v>44</v>
      </c>
      <c r="AJ80" s="8">
        <f t="shared" si="80"/>
        <v>596</v>
      </c>
      <c r="AK80" s="8">
        <f t="shared" si="80"/>
        <v>185</v>
      </c>
      <c r="AL80" s="8">
        <f t="shared" si="80"/>
        <v>0</v>
      </c>
      <c r="AM80" s="8">
        <f t="shared" si="80"/>
        <v>781</v>
      </c>
      <c r="AN80" s="8">
        <f t="shared" si="80"/>
        <v>110597.20000000001</v>
      </c>
      <c r="AO80" s="8">
        <f t="shared" si="80"/>
        <v>44</v>
      </c>
      <c r="AP80" s="8">
        <f t="shared" si="80"/>
        <v>737</v>
      </c>
      <c r="AQ80" s="8">
        <f t="shared" si="80"/>
        <v>105018.55</v>
      </c>
      <c r="AR80" s="8"/>
    </row>
    <row r="81" spans="2:43" x14ac:dyDescent="0.35">
      <c r="B81" s="2"/>
      <c r="G81" s="179" t="s">
        <v>86</v>
      </c>
      <c r="H81" s="180"/>
      <c r="I81" s="10">
        <f>I80*0.05</f>
        <v>16655.45</v>
      </c>
      <c r="J81" s="11"/>
      <c r="K81" s="11"/>
      <c r="L81" s="15">
        <f>L80*0.05</f>
        <v>5981.6225000000004</v>
      </c>
      <c r="M81" s="11"/>
      <c r="N81" s="15">
        <f>N80*0.05</f>
        <v>6338.2024999999994</v>
      </c>
      <c r="O81" s="11"/>
      <c r="P81" s="11">
        <f>P80*0.05</f>
        <v>409.85</v>
      </c>
      <c r="Q81" s="11"/>
      <c r="R81" s="11">
        <f>R80*0.05</f>
        <v>2425.85</v>
      </c>
      <c r="S81" s="11"/>
      <c r="T81" s="11">
        <f>T80*0.05</f>
        <v>210</v>
      </c>
      <c r="U81" s="11"/>
      <c r="V81" s="15">
        <f>V80*0.05</f>
        <v>270.375</v>
      </c>
      <c r="W81" s="11"/>
      <c r="X81" s="15">
        <f>X80*0.05</f>
        <v>322.875</v>
      </c>
      <c r="Y81" s="11"/>
      <c r="Z81" s="11">
        <f>Z80*0.05</f>
        <v>30.975000000000001</v>
      </c>
      <c r="AA81" s="11"/>
      <c r="AB81" s="11">
        <f>AB80*0.05</f>
        <v>10.71</v>
      </c>
      <c r="AC81" s="11"/>
      <c r="AD81" s="11">
        <f>AD80*0.05</f>
        <v>57.050000000000004</v>
      </c>
      <c r="AE81" s="11"/>
      <c r="AF81" s="15">
        <f>AF80*0.05</f>
        <v>3.0975000000000001</v>
      </c>
      <c r="AG81" s="16">
        <f>L81+N81+P81+R81+T81+V81+X81+Z81+AB81+AD81+AF81</f>
        <v>16060.6075</v>
      </c>
      <c r="AH81" s="16">
        <f>AH80*0.05</f>
        <v>16060.607500000002</v>
      </c>
      <c r="AN81" s="19">
        <f>AN80*0.05</f>
        <v>5529.8600000000006</v>
      </c>
      <c r="AQ81" s="16">
        <f>AQ80*0.05</f>
        <v>5250.9275000000007</v>
      </c>
    </row>
    <row r="82" spans="2:43" x14ac:dyDescent="0.35">
      <c r="B82" s="2"/>
      <c r="G82" s="179" t="s">
        <v>87</v>
      </c>
      <c r="H82" s="180"/>
      <c r="I82" s="10">
        <f>I80+I81</f>
        <v>349764.45</v>
      </c>
      <c r="J82" s="11"/>
      <c r="K82" s="11"/>
      <c r="L82" s="15">
        <f>L80+L81</f>
        <v>125614.07249999999</v>
      </c>
      <c r="M82" s="11"/>
      <c r="N82" s="15">
        <f>N80+N81</f>
        <v>133102.2525</v>
      </c>
      <c r="O82" s="11"/>
      <c r="P82" s="11">
        <f>P80+P81</f>
        <v>8606.85</v>
      </c>
      <c r="Q82" s="11"/>
      <c r="R82" s="11">
        <f>R80+R81</f>
        <v>50942.85</v>
      </c>
      <c r="S82" s="11"/>
      <c r="T82" s="11">
        <f>T80+T81</f>
        <v>4410</v>
      </c>
      <c r="U82" s="11"/>
      <c r="V82" s="15">
        <f>V80+V81</f>
        <v>5677.875</v>
      </c>
      <c r="W82" s="11"/>
      <c r="X82" s="15">
        <f>X80+X81</f>
        <v>6780.375</v>
      </c>
      <c r="Y82" s="11"/>
      <c r="Z82" s="11">
        <f>Z80+Z81</f>
        <v>650.47500000000002</v>
      </c>
      <c r="AA82" s="11"/>
      <c r="AB82" s="11">
        <f>AB80+AB81</f>
        <v>224.91</v>
      </c>
      <c r="AC82" s="11"/>
      <c r="AD82" s="11">
        <f>AD80+AD81</f>
        <v>1198.05</v>
      </c>
      <c r="AE82" s="11"/>
      <c r="AF82" s="15">
        <f>AF80+AF81</f>
        <v>65.047499999999999</v>
      </c>
      <c r="AG82" s="16">
        <f>L82+N82+P82+R82+T82+V82+X82+Z82+AB82+AD82+AF82</f>
        <v>337272.75749999989</v>
      </c>
      <c r="AH82" s="16">
        <f>AH80+AH81</f>
        <v>337272.75750000001</v>
      </c>
      <c r="AN82" s="19">
        <f>AN80+AN81</f>
        <v>116127.06000000001</v>
      </c>
      <c r="AQ82" s="16">
        <f>AQ80+AQ81</f>
        <v>110269.47750000001</v>
      </c>
    </row>
    <row r="83" spans="2:43" x14ac:dyDescent="0.35">
      <c r="B83" s="2"/>
    </row>
    <row r="84" spans="2:43" ht="15.5" x14ac:dyDescent="0.35">
      <c r="B84" s="2"/>
      <c r="AG84" s="22" t="s">
        <v>118</v>
      </c>
      <c r="AH84" s="23">
        <f>AH82-AG82</f>
        <v>0</v>
      </c>
    </row>
    <row r="85" spans="2:43" ht="21" x14ac:dyDescent="0.5">
      <c r="B85" s="2"/>
      <c r="AK85" s="20">
        <f>AH82-AQ82</f>
        <v>227003.28</v>
      </c>
      <c r="AL85" s="185" t="s">
        <v>113</v>
      </c>
      <c r="AM85" s="186"/>
    </row>
    <row r="86" spans="2:43" x14ac:dyDescent="0.35">
      <c r="B86" s="2"/>
    </row>
    <row r="87" spans="2:43" x14ac:dyDescent="0.35">
      <c r="B87" s="2"/>
    </row>
    <row r="88" spans="2:43" x14ac:dyDescent="0.35">
      <c r="B88" s="2"/>
    </row>
    <row r="89" spans="2:43" x14ac:dyDescent="0.35">
      <c r="B89" s="2"/>
    </row>
    <row r="90" spans="2:43" x14ac:dyDescent="0.35">
      <c r="B90" s="2"/>
    </row>
    <row r="91" spans="2:43" x14ac:dyDescent="0.35">
      <c r="B91" s="2"/>
    </row>
    <row r="92" spans="2:43" x14ac:dyDescent="0.35">
      <c r="B92" s="2"/>
    </row>
    <row r="93" spans="2:43" x14ac:dyDescent="0.35">
      <c r="B93" s="2"/>
    </row>
  </sheetData>
  <autoFilter ref="A9:AR82" xr:uid="{00000000-0009-0000-0000-000006000000}"/>
  <mergeCells count="6">
    <mergeCell ref="AL85:AM85"/>
    <mergeCell ref="AM8:AN8"/>
    <mergeCell ref="G81:H81"/>
    <mergeCell ref="G82:H82"/>
    <mergeCell ref="D3:E3"/>
    <mergeCell ref="AJ7:AK7"/>
  </mergeCells>
  <printOptions horizontalCentered="1" verticalCentered="1"/>
  <pageMargins left="0" right="0" top="0" bottom="0" header="0" footer="0"/>
  <pageSetup paperSize="9" scale="57" fitToHeight="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pageSetUpPr fitToPage="1"/>
  </sheetPr>
  <dimension ref="A3:AG93"/>
  <sheetViews>
    <sheetView topLeftCell="Q1" workbookViewId="0">
      <selection activeCell="AB9" sqref="AB9"/>
    </sheetView>
  </sheetViews>
  <sheetFormatPr defaultRowHeight="14.5" x14ac:dyDescent="0.35"/>
  <cols>
    <col min="1" max="1" width="6.453125" customWidth="1"/>
    <col min="2" max="2" width="17" customWidth="1"/>
    <col min="4" max="4" width="65.453125" customWidth="1"/>
    <col min="5" max="5" width="9" customWidth="1"/>
    <col min="6" max="8" width="9.1796875" customWidth="1"/>
    <col min="9" max="23" width="10.54296875" customWidth="1"/>
    <col min="24" max="24" width="10" customWidth="1"/>
    <col min="25" max="25" width="12.26953125" customWidth="1"/>
    <col min="26" max="26" width="12" customWidth="1"/>
    <col min="27" max="27" width="14" customWidth="1"/>
    <col min="28" max="28" width="9.26953125" customWidth="1"/>
    <col min="29" max="29" width="8.26953125" customWidth="1"/>
    <col min="30" max="30" width="8.453125" customWidth="1"/>
    <col min="31" max="31" width="10.453125" customWidth="1"/>
  </cols>
  <sheetData>
    <row r="3" spans="1:32" ht="18.5" x14ac:dyDescent="0.45">
      <c r="D3" s="173" t="s">
        <v>0</v>
      </c>
      <c r="E3" s="173"/>
    </row>
    <row r="4" spans="1:32" x14ac:dyDescent="0.35">
      <c r="B4" t="s">
        <v>2</v>
      </c>
      <c r="D4" t="s">
        <v>1</v>
      </c>
    </row>
    <row r="5" spans="1:32" x14ac:dyDescent="0.35">
      <c r="B5" t="s">
        <v>3</v>
      </c>
      <c r="I5" t="s">
        <v>5</v>
      </c>
      <c r="AA5" s="9" t="s">
        <v>102</v>
      </c>
      <c r="AB5" s="13"/>
    </row>
    <row r="6" spans="1:32" x14ac:dyDescent="0.35">
      <c r="I6" s="1">
        <v>43702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32" x14ac:dyDescent="0.35">
      <c r="A7" t="s">
        <v>93</v>
      </c>
      <c r="B7" t="s">
        <v>4</v>
      </c>
      <c r="I7" t="s">
        <v>6</v>
      </c>
      <c r="Z7" s="181" t="s">
        <v>95</v>
      </c>
      <c r="AA7" s="181"/>
      <c r="AB7" s="13"/>
    </row>
    <row r="8" spans="1:32" x14ac:dyDescent="0.35">
      <c r="B8" t="s">
        <v>7</v>
      </c>
      <c r="K8" s="187">
        <v>43712</v>
      </c>
      <c r="L8" s="187"/>
      <c r="M8" s="187">
        <v>43711</v>
      </c>
      <c r="N8" s="187"/>
      <c r="O8" s="187">
        <v>43717</v>
      </c>
      <c r="P8" s="187"/>
      <c r="Q8" s="187">
        <v>43726</v>
      </c>
      <c r="R8" s="187"/>
      <c r="S8" s="187">
        <v>43733</v>
      </c>
      <c r="T8" s="187"/>
      <c r="U8" s="187">
        <v>43743</v>
      </c>
      <c r="V8" s="187"/>
      <c r="W8" s="14"/>
      <c r="Z8" s="182" t="s">
        <v>94</v>
      </c>
      <c r="AA8" s="183"/>
      <c r="AB8" s="183"/>
      <c r="AC8" s="183"/>
    </row>
    <row r="9" spans="1:32" x14ac:dyDescent="0.35">
      <c r="A9" s="4" t="s">
        <v>8</v>
      </c>
      <c r="B9" s="4" t="s">
        <v>9</v>
      </c>
      <c r="C9" s="4"/>
      <c r="D9" s="9" t="s">
        <v>10</v>
      </c>
      <c r="E9" s="4" t="s">
        <v>11</v>
      </c>
      <c r="F9" s="4" t="s">
        <v>12</v>
      </c>
      <c r="G9" s="4" t="s">
        <v>13</v>
      </c>
      <c r="H9" s="4" t="s">
        <v>85</v>
      </c>
      <c r="I9" s="4" t="s">
        <v>14</v>
      </c>
      <c r="J9" s="4" t="s">
        <v>109</v>
      </c>
      <c r="K9" s="4" t="s">
        <v>90</v>
      </c>
      <c r="L9" s="4" t="s">
        <v>110</v>
      </c>
      <c r="M9" s="4" t="s">
        <v>91</v>
      </c>
      <c r="N9" s="4" t="s">
        <v>110</v>
      </c>
      <c r="O9" s="4" t="s">
        <v>92</v>
      </c>
      <c r="P9" s="4" t="s">
        <v>110</v>
      </c>
      <c r="Q9" s="4" t="s">
        <v>105</v>
      </c>
      <c r="R9" s="4" t="s">
        <v>110</v>
      </c>
      <c r="S9" s="4" t="s">
        <v>106</v>
      </c>
      <c r="T9" s="4" t="s">
        <v>110</v>
      </c>
      <c r="U9" s="4" t="s">
        <v>107</v>
      </c>
      <c r="V9" s="4" t="s">
        <v>110</v>
      </c>
      <c r="W9" s="4" t="s">
        <v>108</v>
      </c>
      <c r="X9" s="12" t="s">
        <v>89</v>
      </c>
      <c r="Y9" s="9" t="s">
        <v>88</v>
      </c>
      <c r="Z9" s="4" t="s">
        <v>97</v>
      </c>
      <c r="AA9" s="4" t="s">
        <v>98</v>
      </c>
      <c r="AB9" s="9" t="s">
        <v>102</v>
      </c>
      <c r="AC9" s="4" t="s">
        <v>96</v>
      </c>
      <c r="AD9" s="4" t="s">
        <v>100</v>
      </c>
      <c r="AE9" s="4" t="s">
        <v>99</v>
      </c>
      <c r="AF9" s="9" t="s">
        <v>101</v>
      </c>
    </row>
    <row r="10" spans="1:32" x14ac:dyDescent="0.35">
      <c r="A10" s="4"/>
      <c r="B10" s="5">
        <v>9780328910007</v>
      </c>
      <c r="C10" s="4" t="s">
        <v>75</v>
      </c>
      <c r="D10" s="4" t="s">
        <v>15</v>
      </c>
      <c r="E10" s="4">
        <v>75</v>
      </c>
      <c r="F10" s="4">
        <v>226</v>
      </c>
      <c r="G10" s="4">
        <f>E10*F10</f>
        <v>16950</v>
      </c>
      <c r="H10" s="4">
        <v>65</v>
      </c>
      <c r="I10" s="4">
        <f t="shared" ref="I10:I17" si="0">G10*0.35</f>
        <v>5932.5</v>
      </c>
      <c r="J10" s="4">
        <f>I10/E10</f>
        <v>79.099999999999994</v>
      </c>
      <c r="K10" s="4">
        <v>37</v>
      </c>
      <c r="L10" s="4"/>
      <c r="M10" s="4">
        <v>38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f>K10+M10+O10</f>
        <v>75</v>
      </c>
      <c r="Y10" s="4">
        <f t="shared" ref="Y10:Y17" si="1">E10-X10</f>
        <v>0</v>
      </c>
      <c r="Z10" s="4">
        <v>11</v>
      </c>
      <c r="AA10" s="4">
        <v>13</v>
      </c>
      <c r="AB10" s="4">
        <v>3</v>
      </c>
      <c r="AC10" s="4">
        <f>Z10+AA10+AB10</f>
        <v>27</v>
      </c>
      <c r="AD10" s="4">
        <f t="shared" ref="AD10:AD17" si="2">X10-AC10</f>
        <v>48</v>
      </c>
      <c r="AE10" s="4"/>
      <c r="AF10" s="4">
        <f>AD10-AE10</f>
        <v>48</v>
      </c>
    </row>
    <row r="11" spans="1:32" x14ac:dyDescent="0.35">
      <c r="A11" s="4"/>
      <c r="B11" s="5">
        <v>9780328910014</v>
      </c>
      <c r="C11" s="4" t="s">
        <v>75</v>
      </c>
      <c r="D11" s="4" t="s">
        <v>16</v>
      </c>
      <c r="E11" s="4">
        <v>75</v>
      </c>
      <c r="F11" s="4">
        <v>226</v>
      </c>
      <c r="G11" s="4">
        <f t="shared" ref="G11:G24" si="3">E11*F11</f>
        <v>16950</v>
      </c>
      <c r="H11" s="4">
        <v>65</v>
      </c>
      <c r="I11" s="4">
        <f t="shared" si="0"/>
        <v>5932.5</v>
      </c>
      <c r="J11" s="4">
        <f t="shared" ref="J11:J73" si="4">I11/E11</f>
        <v>79.099999999999994</v>
      </c>
      <c r="K11" s="4">
        <v>37</v>
      </c>
      <c r="L11" s="4"/>
      <c r="M11" s="4">
        <v>38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f>K11+M11+O11</f>
        <v>75</v>
      </c>
      <c r="Y11" s="4">
        <f t="shared" si="1"/>
        <v>0</v>
      </c>
      <c r="Z11" s="4">
        <v>11</v>
      </c>
      <c r="AA11" s="4">
        <v>13</v>
      </c>
      <c r="AB11" s="4">
        <v>3</v>
      </c>
      <c r="AC11" s="4">
        <f t="shared" ref="AC11:AC24" si="5">Z11+AA11+AB11</f>
        <v>27</v>
      </c>
      <c r="AD11" s="4">
        <f t="shared" si="2"/>
        <v>48</v>
      </c>
      <c r="AE11" s="4"/>
      <c r="AF11" s="4">
        <f t="shared" ref="AF11:AF76" si="6">AD11-AE11</f>
        <v>48</v>
      </c>
    </row>
    <row r="12" spans="1:32" x14ac:dyDescent="0.35">
      <c r="A12" s="4"/>
      <c r="B12" s="5">
        <v>9780328910021</v>
      </c>
      <c r="C12" s="4" t="s">
        <v>75</v>
      </c>
      <c r="D12" s="4" t="s">
        <v>17</v>
      </c>
      <c r="E12" s="4">
        <v>75</v>
      </c>
      <c r="F12" s="4">
        <v>226</v>
      </c>
      <c r="G12" s="4">
        <f t="shared" si="3"/>
        <v>16950</v>
      </c>
      <c r="H12" s="4">
        <v>65</v>
      </c>
      <c r="I12" s="4">
        <f t="shared" si="0"/>
        <v>5932.5</v>
      </c>
      <c r="J12" s="4">
        <f t="shared" si="4"/>
        <v>79.099999999999994</v>
      </c>
      <c r="K12" s="4">
        <v>37</v>
      </c>
      <c r="L12" s="4"/>
      <c r="M12" s="4">
        <v>38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f>K12+M12+O12</f>
        <v>75</v>
      </c>
      <c r="Y12" s="4">
        <f t="shared" si="1"/>
        <v>0</v>
      </c>
      <c r="Z12" s="4">
        <v>11</v>
      </c>
      <c r="AA12" s="4">
        <v>13</v>
      </c>
      <c r="AB12" s="4">
        <v>3</v>
      </c>
      <c r="AC12" s="4">
        <f t="shared" si="5"/>
        <v>27</v>
      </c>
      <c r="AD12" s="4">
        <f t="shared" si="2"/>
        <v>48</v>
      </c>
      <c r="AE12" s="4"/>
      <c r="AF12" s="4">
        <f t="shared" si="6"/>
        <v>48</v>
      </c>
    </row>
    <row r="13" spans="1:32" x14ac:dyDescent="0.35">
      <c r="A13" s="4"/>
      <c r="B13" s="5">
        <v>9780328910045</v>
      </c>
      <c r="C13" s="4" t="s">
        <v>75</v>
      </c>
      <c r="D13" s="4" t="s">
        <v>18</v>
      </c>
      <c r="E13" s="4">
        <v>75</v>
      </c>
      <c r="F13" s="4">
        <v>226</v>
      </c>
      <c r="G13" s="4">
        <f t="shared" si="3"/>
        <v>16950</v>
      </c>
      <c r="H13" s="4">
        <v>65</v>
      </c>
      <c r="I13" s="4">
        <f t="shared" si="0"/>
        <v>5932.5</v>
      </c>
      <c r="J13" s="4">
        <f t="shared" si="4"/>
        <v>79.099999999999994</v>
      </c>
      <c r="K13" s="4">
        <v>37</v>
      </c>
      <c r="L13" s="4"/>
      <c r="M13" s="4">
        <v>38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>
        <f>K13+M13+O13</f>
        <v>75</v>
      </c>
      <c r="Y13" s="4">
        <f t="shared" si="1"/>
        <v>0</v>
      </c>
      <c r="Z13" s="4">
        <v>11</v>
      </c>
      <c r="AA13" s="4">
        <v>13</v>
      </c>
      <c r="AB13" s="4">
        <v>3</v>
      </c>
      <c r="AC13" s="4">
        <f t="shared" si="5"/>
        <v>27</v>
      </c>
      <c r="AD13" s="4">
        <f t="shared" si="2"/>
        <v>48</v>
      </c>
      <c r="AE13" s="4"/>
      <c r="AF13" s="4">
        <f t="shared" si="6"/>
        <v>48</v>
      </c>
    </row>
    <row r="14" spans="1:32" x14ac:dyDescent="0.35">
      <c r="A14" s="4"/>
      <c r="B14" s="5">
        <v>9780328476671</v>
      </c>
      <c r="C14" s="4" t="s">
        <v>75</v>
      </c>
      <c r="D14" s="4" t="s">
        <v>19</v>
      </c>
      <c r="E14" s="4">
        <v>75</v>
      </c>
      <c r="F14" s="4">
        <v>272</v>
      </c>
      <c r="G14" s="4">
        <f t="shared" si="3"/>
        <v>20400</v>
      </c>
      <c r="H14" s="4">
        <v>65</v>
      </c>
      <c r="I14" s="4">
        <f t="shared" si="0"/>
        <v>7140</v>
      </c>
      <c r="J14" s="4">
        <f t="shared" si="4"/>
        <v>95.2</v>
      </c>
      <c r="K14" s="4">
        <v>37</v>
      </c>
      <c r="L14" s="4"/>
      <c r="M14" s="4">
        <v>38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>
        <f>K14+M14+O14</f>
        <v>75</v>
      </c>
      <c r="Y14" s="4">
        <f t="shared" si="1"/>
        <v>0</v>
      </c>
      <c r="Z14" s="4">
        <v>11</v>
      </c>
      <c r="AA14" s="4">
        <v>13</v>
      </c>
      <c r="AB14" s="4">
        <v>3</v>
      </c>
      <c r="AC14" s="4">
        <f t="shared" si="5"/>
        <v>27</v>
      </c>
      <c r="AD14" s="4">
        <f t="shared" si="2"/>
        <v>48</v>
      </c>
      <c r="AE14" s="4"/>
      <c r="AF14" s="4">
        <f t="shared" si="6"/>
        <v>48</v>
      </c>
    </row>
    <row r="15" spans="1:32" x14ac:dyDescent="0.35">
      <c r="A15" s="4"/>
      <c r="B15" s="5">
        <v>9780328827367</v>
      </c>
      <c r="C15" s="4" t="s">
        <v>75</v>
      </c>
      <c r="D15" s="4" t="s">
        <v>20</v>
      </c>
      <c r="E15" s="4">
        <v>75</v>
      </c>
      <c r="F15" s="4">
        <v>177</v>
      </c>
      <c r="G15" s="4">
        <f t="shared" si="3"/>
        <v>13275</v>
      </c>
      <c r="H15" s="4">
        <v>65</v>
      </c>
      <c r="I15" s="4">
        <f t="shared" si="0"/>
        <v>4646.25</v>
      </c>
      <c r="J15" s="4">
        <f t="shared" si="4"/>
        <v>61.95</v>
      </c>
      <c r="K15" s="4">
        <v>37</v>
      </c>
      <c r="L15" s="4"/>
      <c r="M15" s="4">
        <v>38</v>
      </c>
      <c r="N15" s="4"/>
      <c r="O15" s="4"/>
      <c r="P15" s="4"/>
      <c r="Q15" s="4"/>
      <c r="R15" s="4"/>
      <c r="S15" s="4"/>
      <c r="T15" s="4"/>
      <c r="U15" s="4">
        <v>10</v>
      </c>
      <c r="V15" s="4"/>
      <c r="W15" s="4"/>
      <c r="X15" s="4">
        <f>K15+M15+O15+U15+W15</f>
        <v>85</v>
      </c>
      <c r="Y15" s="4">
        <f t="shared" si="1"/>
        <v>-10</v>
      </c>
      <c r="Z15" s="4">
        <v>9</v>
      </c>
      <c r="AA15" s="4">
        <v>13</v>
      </c>
      <c r="AB15" s="4">
        <v>3</v>
      </c>
      <c r="AC15" s="4">
        <f t="shared" si="5"/>
        <v>25</v>
      </c>
      <c r="AD15" s="4">
        <f t="shared" si="2"/>
        <v>60</v>
      </c>
      <c r="AE15" s="4"/>
      <c r="AF15" s="4">
        <f t="shared" si="6"/>
        <v>60</v>
      </c>
    </row>
    <row r="16" spans="1:32" x14ac:dyDescent="0.35">
      <c r="A16" s="4"/>
      <c r="B16" s="5">
        <v>9780328827428</v>
      </c>
      <c r="C16" s="4" t="s">
        <v>75</v>
      </c>
      <c r="D16" s="4" t="s">
        <v>21</v>
      </c>
      <c r="E16" s="4">
        <v>75</v>
      </c>
      <c r="F16" s="4">
        <v>177</v>
      </c>
      <c r="G16" s="4">
        <f t="shared" si="3"/>
        <v>13275</v>
      </c>
      <c r="H16" s="4">
        <v>65</v>
      </c>
      <c r="I16" s="4">
        <f t="shared" si="0"/>
        <v>4646.25</v>
      </c>
      <c r="J16" s="4">
        <f t="shared" si="4"/>
        <v>61.95</v>
      </c>
      <c r="K16" s="4">
        <v>37</v>
      </c>
      <c r="L16" s="4"/>
      <c r="M16" s="4">
        <v>38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>
        <f>K16+M16+O16</f>
        <v>75</v>
      </c>
      <c r="Y16" s="4">
        <f t="shared" si="1"/>
        <v>0</v>
      </c>
      <c r="Z16" s="4">
        <v>10</v>
      </c>
      <c r="AA16" s="4">
        <v>13</v>
      </c>
      <c r="AB16" s="4">
        <v>3</v>
      </c>
      <c r="AC16" s="4">
        <f t="shared" si="5"/>
        <v>26</v>
      </c>
      <c r="AD16" s="4">
        <f t="shared" si="2"/>
        <v>49</v>
      </c>
      <c r="AE16" s="4"/>
      <c r="AF16" s="4">
        <f t="shared" si="6"/>
        <v>49</v>
      </c>
    </row>
    <row r="17" spans="1:32" x14ac:dyDescent="0.35">
      <c r="A17" s="4"/>
      <c r="B17" s="5">
        <v>9780328871377</v>
      </c>
      <c r="C17" s="4" t="s">
        <v>75</v>
      </c>
      <c r="D17" s="4" t="s">
        <v>22</v>
      </c>
      <c r="E17" s="4">
        <v>75</v>
      </c>
      <c r="F17" s="4">
        <v>446</v>
      </c>
      <c r="G17" s="4">
        <f t="shared" si="3"/>
        <v>33450</v>
      </c>
      <c r="H17" s="4">
        <v>65</v>
      </c>
      <c r="I17" s="4">
        <f t="shared" si="0"/>
        <v>11707.5</v>
      </c>
      <c r="J17" s="4">
        <f t="shared" si="4"/>
        <v>156.1</v>
      </c>
      <c r="K17" s="4">
        <v>37</v>
      </c>
      <c r="L17" s="4"/>
      <c r="M17" s="4">
        <v>38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>
        <f>K17+M17+O17</f>
        <v>75</v>
      </c>
      <c r="Y17" s="4">
        <f t="shared" si="1"/>
        <v>0</v>
      </c>
      <c r="Z17" s="4">
        <v>16</v>
      </c>
      <c r="AA17" s="4">
        <v>13</v>
      </c>
      <c r="AB17" s="4">
        <v>3</v>
      </c>
      <c r="AC17" s="4">
        <f t="shared" si="5"/>
        <v>32</v>
      </c>
      <c r="AD17" s="4">
        <f t="shared" si="2"/>
        <v>43</v>
      </c>
      <c r="AE17" s="4"/>
      <c r="AF17" s="4">
        <f t="shared" si="6"/>
        <v>43</v>
      </c>
    </row>
    <row r="18" spans="1:32" s="3" customFormat="1" x14ac:dyDescent="0.35">
      <c r="A18" s="6"/>
      <c r="B18" s="7"/>
      <c r="C18" s="6"/>
      <c r="D18" s="6"/>
      <c r="E18" s="6">
        <f>SUM(E10:E17)</f>
        <v>600</v>
      </c>
      <c r="F18" s="6">
        <f t="shared" ref="F18:AF18" si="7">SUM(F10:F17)</f>
        <v>1976</v>
      </c>
      <c r="G18" s="6">
        <f t="shared" si="7"/>
        <v>148200</v>
      </c>
      <c r="H18" s="6">
        <f t="shared" si="7"/>
        <v>520</v>
      </c>
      <c r="I18" s="6">
        <f t="shared" si="7"/>
        <v>51870</v>
      </c>
      <c r="J18" s="6"/>
      <c r="K18" s="6">
        <f t="shared" si="7"/>
        <v>296</v>
      </c>
      <c r="L18" s="6"/>
      <c r="M18" s="6">
        <f t="shared" si="7"/>
        <v>304</v>
      </c>
      <c r="N18" s="6"/>
      <c r="O18" s="6">
        <f t="shared" si="7"/>
        <v>0</v>
      </c>
      <c r="P18" s="6"/>
      <c r="Q18" s="6"/>
      <c r="R18" s="6"/>
      <c r="S18" s="6"/>
      <c r="T18" s="6"/>
      <c r="U18" s="6">
        <f t="shared" si="7"/>
        <v>10</v>
      </c>
      <c r="V18" s="6"/>
      <c r="W18" s="6"/>
      <c r="X18" s="6">
        <f t="shared" si="7"/>
        <v>610</v>
      </c>
      <c r="Y18" s="6">
        <f t="shared" si="7"/>
        <v>-10</v>
      </c>
      <c r="Z18" s="6">
        <f t="shared" si="7"/>
        <v>90</v>
      </c>
      <c r="AA18" s="6">
        <f t="shared" si="7"/>
        <v>104</v>
      </c>
      <c r="AB18" s="6"/>
      <c r="AC18" s="6">
        <f t="shared" si="7"/>
        <v>218</v>
      </c>
      <c r="AD18" s="6">
        <f t="shared" si="7"/>
        <v>392</v>
      </c>
      <c r="AE18" s="6">
        <f t="shared" si="7"/>
        <v>0</v>
      </c>
      <c r="AF18" s="6">
        <f t="shared" si="7"/>
        <v>392</v>
      </c>
    </row>
    <row r="19" spans="1:32" x14ac:dyDescent="0.35">
      <c r="A19" s="4"/>
      <c r="B19" s="5">
        <v>9780328910052</v>
      </c>
      <c r="C19" s="4" t="s">
        <v>76</v>
      </c>
      <c r="D19" s="4" t="s">
        <v>23</v>
      </c>
      <c r="E19" s="4">
        <v>50</v>
      </c>
      <c r="F19" s="4">
        <v>320</v>
      </c>
      <c r="G19" s="4">
        <f t="shared" si="3"/>
        <v>16000</v>
      </c>
      <c r="H19" s="4">
        <v>65</v>
      </c>
      <c r="I19" s="4">
        <f t="shared" ref="I19:I24" si="8">G19*0.35</f>
        <v>5600</v>
      </c>
      <c r="J19" s="4">
        <f t="shared" si="4"/>
        <v>112</v>
      </c>
      <c r="K19" s="4">
        <v>25</v>
      </c>
      <c r="L19" s="4"/>
      <c r="M19" s="4">
        <v>25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>
        <f t="shared" ref="X19:X24" si="9">K19+M19+O19</f>
        <v>50</v>
      </c>
      <c r="Y19" s="4">
        <f t="shared" ref="Y19:Y24" si="10">E19-X19</f>
        <v>0</v>
      </c>
      <c r="Z19" s="4">
        <v>15</v>
      </c>
      <c r="AA19" s="4">
        <v>9</v>
      </c>
      <c r="AB19" s="4">
        <v>1</v>
      </c>
      <c r="AC19" s="4">
        <f t="shared" si="5"/>
        <v>25</v>
      </c>
      <c r="AD19" s="4">
        <f t="shared" ref="AD19:AD24" si="11">X19-AC19</f>
        <v>25</v>
      </c>
      <c r="AE19" s="4"/>
      <c r="AF19" s="4">
        <f t="shared" si="6"/>
        <v>25</v>
      </c>
    </row>
    <row r="20" spans="1:32" x14ac:dyDescent="0.35">
      <c r="A20" s="4"/>
      <c r="B20" s="5">
        <v>9780328910069</v>
      </c>
      <c r="C20" s="4" t="s">
        <v>76</v>
      </c>
      <c r="D20" s="4" t="s">
        <v>24</v>
      </c>
      <c r="E20" s="4">
        <v>50</v>
      </c>
      <c r="F20" s="4">
        <v>320</v>
      </c>
      <c r="G20" s="4">
        <f t="shared" si="3"/>
        <v>16000</v>
      </c>
      <c r="H20" s="4">
        <v>65</v>
      </c>
      <c r="I20" s="4">
        <f t="shared" si="8"/>
        <v>5600</v>
      </c>
      <c r="J20" s="4">
        <f t="shared" si="4"/>
        <v>112</v>
      </c>
      <c r="K20" s="4">
        <v>25</v>
      </c>
      <c r="L20" s="4"/>
      <c r="M20" s="4">
        <v>25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f t="shared" si="9"/>
        <v>50</v>
      </c>
      <c r="Y20" s="4">
        <f t="shared" si="10"/>
        <v>0</v>
      </c>
      <c r="Z20" s="4">
        <v>15</v>
      </c>
      <c r="AA20" s="4">
        <v>9</v>
      </c>
      <c r="AB20" s="4">
        <v>1</v>
      </c>
      <c r="AC20" s="4">
        <f t="shared" si="5"/>
        <v>25</v>
      </c>
      <c r="AD20" s="4">
        <f t="shared" si="11"/>
        <v>25</v>
      </c>
      <c r="AE20" s="4"/>
      <c r="AF20" s="4">
        <f t="shared" si="6"/>
        <v>25</v>
      </c>
    </row>
    <row r="21" spans="1:32" x14ac:dyDescent="0.35">
      <c r="A21" s="4"/>
      <c r="B21" s="5">
        <v>9780328476701</v>
      </c>
      <c r="C21" s="4" t="s">
        <v>76</v>
      </c>
      <c r="D21" s="4" t="s">
        <v>25</v>
      </c>
      <c r="E21" s="4">
        <v>50</v>
      </c>
      <c r="F21" s="4">
        <v>272</v>
      </c>
      <c r="G21" s="4">
        <f t="shared" si="3"/>
        <v>13600</v>
      </c>
      <c r="H21" s="4">
        <v>65</v>
      </c>
      <c r="I21" s="4">
        <f t="shared" si="8"/>
        <v>4760</v>
      </c>
      <c r="J21" s="4">
        <f t="shared" si="4"/>
        <v>95.2</v>
      </c>
      <c r="K21" s="4">
        <v>25</v>
      </c>
      <c r="L21" s="4"/>
      <c r="M21" s="4">
        <v>25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f t="shared" si="9"/>
        <v>50</v>
      </c>
      <c r="Y21" s="4">
        <f t="shared" si="10"/>
        <v>0</v>
      </c>
      <c r="Z21" s="4">
        <v>15</v>
      </c>
      <c r="AA21" s="4">
        <v>9</v>
      </c>
      <c r="AB21" s="4"/>
      <c r="AC21" s="4">
        <f t="shared" si="5"/>
        <v>24</v>
      </c>
      <c r="AD21" s="4">
        <f t="shared" si="11"/>
        <v>26</v>
      </c>
      <c r="AE21" s="4"/>
      <c r="AF21" s="4">
        <f t="shared" si="6"/>
        <v>26</v>
      </c>
    </row>
    <row r="22" spans="1:32" x14ac:dyDescent="0.35">
      <c r="A22" s="4"/>
      <c r="B22" s="5">
        <v>9780328827374</v>
      </c>
      <c r="C22" s="4" t="s">
        <v>76</v>
      </c>
      <c r="D22" s="4" t="s">
        <v>26</v>
      </c>
      <c r="E22" s="4">
        <v>50</v>
      </c>
      <c r="F22" s="4">
        <v>177</v>
      </c>
      <c r="G22" s="4">
        <f t="shared" si="3"/>
        <v>8850</v>
      </c>
      <c r="H22" s="4">
        <v>65</v>
      </c>
      <c r="I22" s="4">
        <f t="shared" si="8"/>
        <v>3097.5</v>
      </c>
      <c r="J22" s="4">
        <f t="shared" si="4"/>
        <v>61.95</v>
      </c>
      <c r="K22" s="4">
        <v>25</v>
      </c>
      <c r="L22" s="4"/>
      <c r="M22" s="4">
        <v>25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 t="shared" si="9"/>
        <v>50</v>
      </c>
      <c r="Y22" s="4">
        <f t="shared" si="10"/>
        <v>0</v>
      </c>
      <c r="Z22" s="4">
        <v>14</v>
      </c>
      <c r="AA22" s="4">
        <v>9</v>
      </c>
      <c r="AB22" s="4"/>
      <c r="AC22" s="4">
        <f t="shared" si="5"/>
        <v>23</v>
      </c>
      <c r="AD22" s="4">
        <f t="shared" si="11"/>
        <v>27</v>
      </c>
      <c r="AE22" s="4"/>
      <c r="AF22" s="4">
        <f t="shared" si="6"/>
        <v>27</v>
      </c>
    </row>
    <row r="23" spans="1:32" x14ac:dyDescent="0.35">
      <c r="A23" s="4"/>
      <c r="B23" s="5">
        <v>9780328827435</v>
      </c>
      <c r="C23" s="4" t="s">
        <v>76</v>
      </c>
      <c r="D23" s="4" t="s">
        <v>27</v>
      </c>
      <c r="E23" s="4">
        <v>50</v>
      </c>
      <c r="F23" s="4">
        <v>177</v>
      </c>
      <c r="G23" s="4">
        <f t="shared" si="3"/>
        <v>8850</v>
      </c>
      <c r="H23" s="4">
        <v>65</v>
      </c>
      <c r="I23" s="4">
        <f t="shared" si="8"/>
        <v>3097.5</v>
      </c>
      <c r="J23" s="4">
        <f t="shared" si="4"/>
        <v>61.95</v>
      </c>
      <c r="K23" s="4">
        <v>25</v>
      </c>
      <c r="L23" s="4"/>
      <c r="M23" s="4">
        <v>25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 t="shared" si="9"/>
        <v>50</v>
      </c>
      <c r="Y23" s="4">
        <f t="shared" si="10"/>
        <v>0</v>
      </c>
      <c r="Z23" s="4">
        <v>15</v>
      </c>
      <c r="AA23" s="4">
        <v>9</v>
      </c>
      <c r="AB23" s="4"/>
      <c r="AC23" s="4">
        <f t="shared" si="5"/>
        <v>24</v>
      </c>
      <c r="AD23" s="4">
        <f t="shared" si="11"/>
        <v>26</v>
      </c>
      <c r="AE23" s="4"/>
      <c r="AF23" s="4">
        <f t="shared" si="6"/>
        <v>26</v>
      </c>
    </row>
    <row r="24" spans="1:32" x14ac:dyDescent="0.35">
      <c r="A24" s="4"/>
      <c r="B24" s="5">
        <v>9780328871384</v>
      </c>
      <c r="C24" s="4" t="s">
        <v>76</v>
      </c>
      <c r="D24" s="4" t="s">
        <v>28</v>
      </c>
      <c r="E24" s="4">
        <v>50</v>
      </c>
      <c r="F24" s="4">
        <v>446</v>
      </c>
      <c r="G24" s="4">
        <f t="shared" si="3"/>
        <v>22300</v>
      </c>
      <c r="H24" s="4">
        <v>65</v>
      </c>
      <c r="I24" s="4">
        <f t="shared" si="8"/>
        <v>7804.9999999999991</v>
      </c>
      <c r="J24" s="4">
        <f t="shared" si="4"/>
        <v>156.1</v>
      </c>
      <c r="K24" s="4">
        <v>25</v>
      </c>
      <c r="L24" s="4"/>
      <c r="M24" s="4">
        <v>25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 t="shared" si="9"/>
        <v>50</v>
      </c>
      <c r="Y24" s="4">
        <f t="shared" si="10"/>
        <v>0</v>
      </c>
      <c r="Z24" s="4">
        <v>14</v>
      </c>
      <c r="AA24" s="4">
        <v>9</v>
      </c>
      <c r="AB24" s="4"/>
      <c r="AC24" s="4">
        <f t="shared" si="5"/>
        <v>23</v>
      </c>
      <c r="AD24" s="4">
        <f t="shared" si="11"/>
        <v>27</v>
      </c>
      <c r="AE24" s="4"/>
      <c r="AF24" s="4">
        <f t="shared" si="6"/>
        <v>27</v>
      </c>
    </row>
    <row r="25" spans="1:32" s="3" customFormat="1" x14ac:dyDescent="0.35">
      <c r="A25" s="6"/>
      <c r="B25" s="7"/>
      <c r="C25" s="6"/>
      <c r="D25" s="6"/>
      <c r="E25" s="6">
        <f>SUM(E19:E24)</f>
        <v>300</v>
      </c>
      <c r="F25" s="6">
        <f t="shared" ref="F25:AF25" si="12">SUM(F19:F24)</f>
        <v>1712</v>
      </c>
      <c r="G25" s="6">
        <f t="shared" si="12"/>
        <v>85600</v>
      </c>
      <c r="H25" s="6">
        <f t="shared" si="12"/>
        <v>390</v>
      </c>
      <c r="I25" s="6">
        <f t="shared" si="12"/>
        <v>29960</v>
      </c>
      <c r="J25" s="6"/>
      <c r="K25" s="6">
        <f t="shared" si="12"/>
        <v>150</v>
      </c>
      <c r="L25" s="6"/>
      <c r="M25" s="6">
        <f t="shared" si="12"/>
        <v>150</v>
      </c>
      <c r="N25" s="6"/>
      <c r="O25" s="6">
        <f t="shared" si="12"/>
        <v>0</v>
      </c>
      <c r="P25" s="6"/>
      <c r="Q25" s="6"/>
      <c r="R25" s="6"/>
      <c r="S25" s="6"/>
      <c r="T25" s="6"/>
      <c r="U25" s="6">
        <f t="shared" si="12"/>
        <v>0</v>
      </c>
      <c r="V25" s="6"/>
      <c r="W25" s="6"/>
      <c r="X25" s="6">
        <f t="shared" si="12"/>
        <v>300</v>
      </c>
      <c r="Y25" s="6">
        <f t="shared" si="12"/>
        <v>0</v>
      </c>
      <c r="Z25" s="6">
        <f t="shared" si="12"/>
        <v>88</v>
      </c>
      <c r="AA25" s="6">
        <f t="shared" si="12"/>
        <v>54</v>
      </c>
      <c r="AB25" s="6"/>
      <c r="AC25" s="6">
        <f t="shared" si="12"/>
        <v>144</v>
      </c>
      <c r="AD25" s="6">
        <f t="shared" si="12"/>
        <v>156</v>
      </c>
      <c r="AE25" s="6">
        <f t="shared" si="12"/>
        <v>0</v>
      </c>
      <c r="AF25" s="6">
        <f t="shared" si="12"/>
        <v>156</v>
      </c>
    </row>
    <row r="26" spans="1:32" x14ac:dyDescent="0.35">
      <c r="A26" s="4"/>
      <c r="B26" s="5">
        <v>9780328910076</v>
      </c>
      <c r="C26" s="4" t="s">
        <v>77</v>
      </c>
      <c r="D26" s="4" t="s">
        <v>29</v>
      </c>
      <c r="E26" s="4">
        <v>50</v>
      </c>
      <c r="F26" s="4">
        <v>320</v>
      </c>
      <c r="G26" s="4">
        <f t="shared" ref="G26:G31" si="13">E26*F26</f>
        <v>16000</v>
      </c>
      <c r="H26" s="4">
        <v>65</v>
      </c>
      <c r="I26" s="4">
        <f t="shared" ref="I26:I31" si="14">G26*0.35</f>
        <v>5600</v>
      </c>
      <c r="J26" s="4">
        <f t="shared" si="4"/>
        <v>112</v>
      </c>
      <c r="K26" s="4">
        <v>25</v>
      </c>
      <c r="L26" s="4"/>
      <c r="M26" s="4">
        <v>25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ref="X26:X31" si="15">K26+M26+O26</f>
        <v>50</v>
      </c>
      <c r="Y26" s="4">
        <f t="shared" ref="Y26:Y31" si="16">E26-X26</f>
        <v>0</v>
      </c>
      <c r="Z26" s="4">
        <v>6</v>
      </c>
      <c r="AA26" s="4">
        <v>8</v>
      </c>
      <c r="AB26" s="4">
        <v>1</v>
      </c>
      <c r="AC26" s="4">
        <f t="shared" ref="AC26:AC31" si="17">Z26+AA26+AB26</f>
        <v>15</v>
      </c>
      <c r="AD26" s="4">
        <f t="shared" ref="AD26:AD31" si="18">X26-AC26</f>
        <v>35</v>
      </c>
      <c r="AE26" s="4"/>
      <c r="AF26" s="4">
        <f t="shared" si="6"/>
        <v>35</v>
      </c>
    </row>
    <row r="27" spans="1:32" x14ac:dyDescent="0.35">
      <c r="A27" s="4"/>
      <c r="B27" s="5">
        <v>9780328910083</v>
      </c>
      <c r="C27" s="4" t="s">
        <v>77</v>
      </c>
      <c r="D27" s="4" t="s">
        <v>30</v>
      </c>
      <c r="E27" s="4">
        <v>50</v>
      </c>
      <c r="F27" s="4">
        <v>320</v>
      </c>
      <c r="G27" s="4">
        <f t="shared" si="13"/>
        <v>16000</v>
      </c>
      <c r="H27" s="4">
        <v>65</v>
      </c>
      <c r="I27" s="4">
        <f t="shared" si="14"/>
        <v>5600</v>
      </c>
      <c r="J27" s="4">
        <f t="shared" si="4"/>
        <v>112</v>
      </c>
      <c r="K27" s="4">
        <v>25</v>
      </c>
      <c r="L27" s="4"/>
      <c r="M27" s="4">
        <v>25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 t="shared" si="15"/>
        <v>50</v>
      </c>
      <c r="Y27" s="4">
        <f t="shared" si="16"/>
        <v>0</v>
      </c>
      <c r="Z27" s="4">
        <v>6</v>
      </c>
      <c r="AA27" s="4">
        <v>8</v>
      </c>
      <c r="AB27" s="4">
        <v>1</v>
      </c>
      <c r="AC27" s="4">
        <f t="shared" si="17"/>
        <v>15</v>
      </c>
      <c r="AD27" s="4">
        <f t="shared" si="18"/>
        <v>35</v>
      </c>
      <c r="AE27" s="4"/>
      <c r="AF27" s="4">
        <f t="shared" si="6"/>
        <v>35</v>
      </c>
    </row>
    <row r="28" spans="1:32" x14ac:dyDescent="0.35">
      <c r="A28" s="4"/>
      <c r="B28" s="5">
        <v>9780328476718</v>
      </c>
      <c r="C28" s="4" t="s">
        <v>77</v>
      </c>
      <c r="D28" s="4" t="s">
        <v>37</v>
      </c>
      <c r="E28" s="4">
        <v>50</v>
      </c>
      <c r="F28" s="4">
        <v>272</v>
      </c>
      <c r="G28" s="4">
        <f t="shared" si="13"/>
        <v>13600</v>
      </c>
      <c r="H28" s="4">
        <v>65</v>
      </c>
      <c r="I28" s="4">
        <f t="shared" si="14"/>
        <v>4760</v>
      </c>
      <c r="J28" s="4">
        <f t="shared" si="4"/>
        <v>95.2</v>
      </c>
      <c r="K28" s="4">
        <v>25</v>
      </c>
      <c r="L28" s="4"/>
      <c r="M28" s="4">
        <v>25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 t="shared" si="15"/>
        <v>50</v>
      </c>
      <c r="Y28" s="4">
        <f t="shared" si="16"/>
        <v>0</v>
      </c>
      <c r="Z28" s="4">
        <v>6</v>
      </c>
      <c r="AA28" s="4">
        <v>8</v>
      </c>
      <c r="AB28" s="4"/>
      <c r="AC28" s="4">
        <f t="shared" si="17"/>
        <v>14</v>
      </c>
      <c r="AD28" s="4">
        <f t="shared" si="18"/>
        <v>36</v>
      </c>
      <c r="AE28" s="4"/>
      <c r="AF28" s="4">
        <f t="shared" si="6"/>
        <v>36</v>
      </c>
    </row>
    <row r="29" spans="1:32" x14ac:dyDescent="0.35">
      <c r="A29" s="4"/>
      <c r="B29" s="5">
        <v>9780328827381</v>
      </c>
      <c r="C29" s="4" t="s">
        <v>77</v>
      </c>
      <c r="D29" s="4" t="s">
        <v>31</v>
      </c>
      <c r="E29" s="4">
        <v>50</v>
      </c>
      <c r="F29" s="4">
        <v>177</v>
      </c>
      <c r="G29" s="4">
        <f t="shared" si="13"/>
        <v>8850</v>
      </c>
      <c r="H29" s="4">
        <v>65</v>
      </c>
      <c r="I29" s="4">
        <f t="shared" si="14"/>
        <v>3097.5</v>
      </c>
      <c r="J29" s="4">
        <f t="shared" si="4"/>
        <v>61.95</v>
      </c>
      <c r="K29" s="4">
        <v>25</v>
      </c>
      <c r="L29" s="4"/>
      <c r="M29" s="4">
        <v>25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 t="shared" si="15"/>
        <v>50</v>
      </c>
      <c r="Y29" s="4">
        <f t="shared" si="16"/>
        <v>0</v>
      </c>
      <c r="Z29" s="4">
        <v>4</v>
      </c>
      <c r="AA29" s="4">
        <v>8</v>
      </c>
      <c r="AB29" s="4"/>
      <c r="AC29" s="4">
        <f t="shared" si="17"/>
        <v>12</v>
      </c>
      <c r="AD29" s="4">
        <f t="shared" si="18"/>
        <v>38</v>
      </c>
      <c r="AE29" s="4"/>
      <c r="AF29" s="4">
        <f t="shared" si="6"/>
        <v>38</v>
      </c>
    </row>
    <row r="30" spans="1:32" x14ac:dyDescent="0.35">
      <c r="A30" s="4"/>
      <c r="B30" s="5">
        <v>9780328827442</v>
      </c>
      <c r="C30" s="4" t="s">
        <v>77</v>
      </c>
      <c r="D30" s="4" t="s">
        <v>32</v>
      </c>
      <c r="E30" s="4">
        <v>50</v>
      </c>
      <c r="F30" s="4">
        <v>177</v>
      </c>
      <c r="G30" s="4">
        <f t="shared" si="13"/>
        <v>8850</v>
      </c>
      <c r="H30" s="4">
        <v>65</v>
      </c>
      <c r="I30" s="4">
        <f t="shared" si="14"/>
        <v>3097.5</v>
      </c>
      <c r="J30" s="4">
        <f t="shared" si="4"/>
        <v>61.95</v>
      </c>
      <c r="K30" s="4">
        <v>25</v>
      </c>
      <c r="L30" s="4"/>
      <c r="M30" s="4">
        <v>25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 t="shared" si="15"/>
        <v>50</v>
      </c>
      <c r="Y30" s="4">
        <f t="shared" si="16"/>
        <v>0</v>
      </c>
      <c r="Z30" s="4">
        <v>5</v>
      </c>
      <c r="AA30" s="4">
        <v>8</v>
      </c>
      <c r="AB30" s="4"/>
      <c r="AC30" s="4">
        <f t="shared" si="17"/>
        <v>13</v>
      </c>
      <c r="AD30" s="4">
        <f t="shared" si="18"/>
        <v>37</v>
      </c>
      <c r="AE30" s="4"/>
      <c r="AF30" s="4">
        <f t="shared" si="6"/>
        <v>37</v>
      </c>
    </row>
    <row r="31" spans="1:32" x14ac:dyDescent="0.35">
      <c r="A31" s="4"/>
      <c r="B31" s="5">
        <v>9780328871391</v>
      </c>
      <c r="C31" s="4" t="s">
        <v>77</v>
      </c>
      <c r="D31" s="4" t="s">
        <v>33</v>
      </c>
      <c r="E31" s="4">
        <v>50</v>
      </c>
      <c r="F31" s="4">
        <v>446</v>
      </c>
      <c r="G31" s="4">
        <f t="shared" si="13"/>
        <v>22300</v>
      </c>
      <c r="H31" s="4">
        <v>65</v>
      </c>
      <c r="I31" s="4">
        <f t="shared" si="14"/>
        <v>7804.9999999999991</v>
      </c>
      <c r="J31" s="4">
        <f t="shared" si="4"/>
        <v>156.1</v>
      </c>
      <c r="K31" s="4">
        <v>25</v>
      </c>
      <c r="L31" s="4"/>
      <c r="M31" s="4">
        <v>25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si="15"/>
        <v>50</v>
      </c>
      <c r="Y31" s="4">
        <f t="shared" si="16"/>
        <v>0</v>
      </c>
      <c r="Z31" s="4">
        <v>4</v>
      </c>
      <c r="AA31" s="4">
        <v>8</v>
      </c>
      <c r="AB31" s="4"/>
      <c r="AC31" s="4">
        <f t="shared" si="17"/>
        <v>12</v>
      </c>
      <c r="AD31" s="4">
        <f t="shared" si="18"/>
        <v>38</v>
      </c>
      <c r="AE31" s="4"/>
      <c r="AF31" s="4">
        <f t="shared" si="6"/>
        <v>38</v>
      </c>
    </row>
    <row r="32" spans="1:32" s="3" customFormat="1" x14ac:dyDescent="0.35">
      <c r="A32" s="6"/>
      <c r="B32" s="7"/>
      <c r="C32" s="6"/>
      <c r="D32" s="6"/>
      <c r="E32" s="6">
        <f>SUM(E26:E31)</f>
        <v>300</v>
      </c>
      <c r="F32" s="6">
        <f t="shared" ref="F32:AF32" si="19">SUM(F26:F31)</f>
        <v>1712</v>
      </c>
      <c r="G32" s="6">
        <f t="shared" si="19"/>
        <v>85600</v>
      </c>
      <c r="H32" s="6">
        <f t="shared" si="19"/>
        <v>390</v>
      </c>
      <c r="I32" s="6">
        <f t="shared" si="19"/>
        <v>29960</v>
      </c>
      <c r="J32" s="6"/>
      <c r="K32" s="6">
        <f t="shared" si="19"/>
        <v>150</v>
      </c>
      <c r="L32" s="6"/>
      <c r="M32" s="6">
        <f t="shared" si="19"/>
        <v>150</v>
      </c>
      <c r="N32" s="6"/>
      <c r="O32" s="6">
        <f t="shared" si="19"/>
        <v>0</v>
      </c>
      <c r="P32" s="6"/>
      <c r="Q32" s="6"/>
      <c r="R32" s="6"/>
      <c r="S32" s="6"/>
      <c r="T32" s="6"/>
      <c r="U32" s="6"/>
      <c r="V32" s="6"/>
      <c r="W32" s="6"/>
      <c r="X32" s="6">
        <f t="shared" si="19"/>
        <v>300</v>
      </c>
      <c r="Y32" s="6">
        <f t="shared" si="19"/>
        <v>0</v>
      </c>
      <c r="Z32" s="6">
        <f t="shared" si="19"/>
        <v>31</v>
      </c>
      <c r="AA32" s="6">
        <f t="shared" si="19"/>
        <v>48</v>
      </c>
      <c r="AB32" s="6">
        <f t="shared" si="19"/>
        <v>2</v>
      </c>
      <c r="AC32" s="6">
        <f t="shared" si="19"/>
        <v>81</v>
      </c>
      <c r="AD32" s="6">
        <f t="shared" si="19"/>
        <v>219</v>
      </c>
      <c r="AE32" s="6">
        <f t="shared" si="19"/>
        <v>0</v>
      </c>
      <c r="AF32" s="6">
        <f t="shared" si="19"/>
        <v>219</v>
      </c>
    </row>
    <row r="33" spans="1:32" x14ac:dyDescent="0.35">
      <c r="A33" s="4"/>
      <c r="B33" s="5">
        <v>9780328910090</v>
      </c>
      <c r="C33" s="4" t="s">
        <v>78</v>
      </c>
      <c r="D33" s="4" t="s">
        <v>34</v>
      </c>
      <c r="E33" s="4">
        <v>50</v>
      </c>
      <c r="F33" s="4">
        <v>340</v>
      </c>
      <c r="G33" s="4">
        <f t="shared" ref="G33:G38" si="20">E33*F33</f>
        <v>17000</v>
      </c>
      <c r="H33" s="4">
        <v>65</v>
      </c>
      <c r="I33" s="4">
        <f t="shared" ref="I33:I38" si="21">G33*0.35</f>
        <v>5950</v>
      </c>
      <c r="J33" s="4">
        <f t="shared" si="4"/>
        <v>119</v>
      </c>
      <c r="K33" s="4">
        <v>25</v>
      </c>
      <c r="L33" s="4"/>
      <c r="M33" s="4">
        <v>25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ref="X33:X38" si="22">K33+M33+O33</f>
        <v>50</v>
      </c>
      <c r="Y33" s="4">
        <f t="shared" ref="Y33:Y38" si="23">E33-X33</f>
        <v>0</v>
      </c>
      <c r="Z33" s="4">
        <v>0</v>
      </c>
      <c r="AA33" s="4">
        <v>9</v>
      </c>
      <c r="AB33" s="4"/>
      <c r="AC33" s="4">
        <f t="shared" ref="AC33:AC38" si="24">Z33+AA33+AB33</f>
        <v>9</v>
      </c>
      <c r="AD33" s="4">
        <f t="shared" ref="AD33:AD38" si="25">X33-AC33</f>
        <v>41</v>
      </c>
      <c r="AE33" s="4"/>
      <c r="AF33" s="4">
        <f t="shared" si="6"/>
        <v>41</v>
      </c>
    </row>
    <row r="34" spans="1:32" x14ac:dyDescent="0.35">
      <c r="A34" s="4"/>
      <c r="B34" s="5">
        <v>9780328910106</v>
      </c>
      <c r="C34" s="4" t="s">
        <v>78</v>
      </c>
      <c r="D34" s="4" t="s">
        <v>35</v>
      </c>
      <c r="E34" s="4">
        <v>50</v>
      </c>
      <c r="F34" s="4">
        <v>340</v>
      </c>
      <c r="G34" s="4">
        <f t="shared" si="20"/>
        <v>17000</v>
      </c>
      <c r="H34" s="4">
        <v>65</v>
      </c>
      <c r="I34" s="4">
        <f t="shared" si="21"/>
        <v>5950</v>
      </c>
      <c r="J34" s="4">
        <f t="shared" si="4"/>
        <v>119</v>
      </c>
      <c r="K34" s="4">
        <v>25</v>
      </c>
      <c r="L34" s="4"/>
      <c r="M34" s="4">
        <v>25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22"/>
        <v>50</v>
      </c>
      <c r="Y34" s="4">
        <f t="shared" si="23"/>
        <v>0</v>
      </c>
      <c r="Z34" s="4">
        <v>0</v>
      </c>
      <c r="AA34" s="4">
        <v>9</v>
      </c>
      <c r="AB34" s="4"/>
      <c r="AC34" s="4">
        <f t="shared" si="24"/>
        <v>9</v>
      </c>
      <c r="AD34" s="4">
        <f t="shared" si="25"/>
        <v>41</v>
      </c>
      <c r="AE34" s="4"/>
      <c r="AF34" s="4">
        <f t="shared" si="6"/>
        <v>41</v>
      </c>
    </row>
    <row r="35" spans="1:32" x14ac:dyDescent="0.35">
      <c r="A35" s="4"/>
      <c r="B35" s="5">
        <v>9780328476732</v>
      </c>
      <c r="C35" s="4" t="s">
        <v>78</v>
      </c>
      <c r="D35" s="4" t="s">
        <v>36</v>
      </c>
      <c r="E35" s="4">
        <v>50</v>
      </c>
      <c r="F35" s="4">
        <v>272</v>
      </c>
      <c r="G35" s="4">
        <f t="shared" si="20"/>
        <v>13600</v>
      </c>
      <c r="H35" s="4">
        <v>65</v>
      </c>
      <c r="I35" s="4">
        <f t="shared" si="21"/>
        <v>4760</v>
      </c>
      <c r="J35" s="4">
        <f t="shared" si="4"/>
        <v>95.2</v>
      </c>
      <c r="K35" s="4">
        <v>25</v>
      </c>
      <c r="L35" s="4"/>
      <c r="M35" s="4">
        <v>25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22"/>
        <v>50</v>
      </c>
      <c r="Y35" s="4">
        <f t="shared" si="23"/>
        <v>0</v>
      </c>
      <c r="Z35" s="4">
        <v>0</v>
      </c>
      <c r="AA35" s="4">
        <v>9</v>
      </c>
      <c r="AB35" s="4"/>
      <c r="AC35" s="4">
        <f t="shared" si="24"/>
        <v>9</v>
      </c>
      <c r="AD35" s="4">
        <f t="shared" si="25"/>
        <v>41</v>
      </c>
      <c r="AE35" s="4"/>
      <c r="AF35" s="4">
        <f t="shared" si="6"/>
        <v>41</v>
      </c>
    </row>
    <row r="36" spans="1:32" x14ac:dyDescent="0.35">
      <c r="A36" s="4"/>
      <c r="B36" s="5">
        <v>9780328827398</v>
      </c>
      <c r="C36" s="4" t="s">
        <v>78</v>
      </c>
      <c r="D36" s="4" t="s">
        <v>38</v>
      </c>
      <c r="E36" s="4">
        <v>50</v>
      </c>
      <c r="F36" s="4">
        <v>177</v>
      </c>
      <c r="G36" s="4">
        <f t="shared" si="20"/>
        <v>8850</v>
      </c>
      <c r="H36" s="4">
        <v>65</v>
      </c>
      <c r="I36" s="4">
        <f t="shared" si="21"/>
        <v>3097.5</v>
      </c>
      <c r="J36" s="4">
        <f t="shared" si="4"/>
        <v>61.95</v>
      </c>
      <c r="K36" s="4">
        <v>25</v>
      </c>
      <c r="L36" s="4"/>
      <c r="M36" s="4">
        <v>25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22"/>
        <v>50</v>
      </c>
      <c r="Y36" s="4">
        <f t="shared" si="23"/>
        <v>0</v>
      </c>
      <c r="Z36" s="4">
        <v>0</v>
      </c>
      <c r="AA36" s="4">
        <v>9</v>
      </c>
      <c r="AB36" s="4"/>
      <c r="AC36" s="4">
        <f t="shared" si="24"/>
        <v>9</v>
      </c>
      <c r="AD36" s="4">
        <f t="shared" si="25"/>
        <v>41</v>
      </c>
      <c r="AE36" s="4"/>
      <c r="AF36" s="4">
        <f t="shared" si="6"/>
        <v>41</v>
      </c>
    </row>
    <row r="37" spans="1:32" x14ac:dyDescent="0.35">
      <c r="A37" s="4"/>
      <c r="B37" s="5">
        <v>9780328827459</v>
      </c>
      <c r="C37" s="4" t="s">
        <v>78</v>
      </c>
      <c r="D37" s="4" t="s">
        <v>39</v>
      </c>
      <c r="E37" s="4">
        <v>50</v>
      </c>
      <c r="F37" s="4">
        <v>177</v>
      </c>
      <c r="G37" s="4">
        <f t="shared" si="20"/>
        <v>8850</v>
      </c>
      <c r="H37" s="4">
        <v>65</v>
      </c>
      <c r="I37" s="4">
        <f t="shared" si="21"/>
        <v>3097.5</v>
      </c>
      <c r="J37" s="4">
        <f t="shared" si="4"/>
        <v>61.95</v>
      </c>
      <c r="K37" s="4">
        <v>25</v>
      </c>
      <c r="L37" s="4"/>
      <c r="M37" s="4">
        <v>25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22"/>
        <v>50</v>
      </c>
      <c r="Y37" s="4">
        <f t="shared" si="23"/>
        <v>0</v>
      </c>
      <c r="Z37" s="4">
        <v>0</v>
      </c>
      <c r="AA37" s="4">
        <v>9</v>
      </c>
      <c r="AB37" s="4"/>
      <c r="AC37" s="4">
        <f t="shared" si="24"/>
        <v>9</v>
      </c>
      <c r="AD37" s="4">
        <f t="shared" si="25"/>
        <v>41</v>
      </c>
      <c r="AE37" s="4"/>
      <c r="AF37" s="4">
        <f t="shared" si="6"/>
        <v>41</v>
      </c>
    </row>
    <row r="38" spans="1:32" x14ac:dyDescent="0.35">
      <c r="A38" s="4"/>
      <c r="B38" s="5">
        <v>9780328871407</v>
      </c>
      <c r="C38" s="4" t="s">
        <v>78</v>
      </c>
      <c r="D38" s="4" t="s">
        <v>40</v>
      </c>
      <c r="E38" s="4">
        <v>50</v>
      </c>
      <c r="F38" s="4">
        <v>446</v>
      </c>
      <c r="G38" s="4">
        <f t="shared" si="20"/>
        <v>22300</v>
      </c>
      <c r="H38" s="4">
        <v>65</v>
      </c>
      <c r="I38" s="4">
        <f t="shared" si="21"/>
        <v>7804.9999999999991</v>
      </c>
      <c r="J38" s="4">
        <f t="shared" si="4"/>
        <v>156.1</v>
      </c>
      <c r="K38" s="4">
        <v>25</v>
      </c>
      <c r="L38" s="4"/>
      <c r="M38" s="4">
        <v>25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22"/>
        <v>50</v>
      </c>
      <c r="Y38" s="4">
        <f t="shared" si="23"/>
        <v>0</v>
      </c>
      <c r="Z38" s="4">
        <v>0</v>
      </c>
      <c r="AA38" s="4">
        <v>9</v>
      </c>
      <c r="AB38" s="4"/>
      <c r="AC38" s="4">
        <f t="shared" si="24"/>
        <v>9</v>
      </c>
      <c r="AD38" s="4">
        <f t="shared" si="25"/>
        <v>41</v>
      </c>
      <c r="AE38" s="4"/>
      <c r="AF38" s="4">
        <f t="shared" si="6"/>
        <v>41</v>
      </c>
    </row>
    <row r="39" spans="1:32" s="3" customFormat="1" x14ac:dyDescent="0.35">
      <c r="A39" s="6"/>
      <c r="B39" s="7"/>
      <c r="C39" s="6"/>
      <c r="D39" s="6"/>
      <c r="E39" s="6">
        <f>SUM(E33:E38)</f>
        <v>300</v>
      </c>
      <c r="F39" s="6">
        <f t="shared" ref="F39:AF39" si="26">SUM(F33:F38)</f>
        <v>1752</v>
      </c>
      <c r="G39" s="6">
        <f t="shared" si="26"/>
        <v>87600</v>
      </c>
      <c r="H39" s="6">
        <f t="shared" si="26"/>
        <v>390</v>
      </c>
      <c r="I39" s="6">
        <f t="shared" si="26"/>
        <v>30660</v>
      </c>
      <c r="J39" s="6"/>
      <c r="K39" s="6">
        <f t="shared" si="26"/>
        <v>150</v>
      </c>
      <c r="L39" s="6"/>
      <c r="M39" s="6">
        <f t="shared" si="26"/>
        <v>150</v>
      </c>
      <c r="N39" s="6"/>
      <c r="O39" s="6">
        <f t="shared" si="26"/>
        <v>0</v>
      </c>
      <c r="P39" s="6"/>
      <c r="Q39" s="6"/>
      <c r="R39" s="6"/>
      <c r="S39" s="6"/>
      <c r="T39" s="6"/>
      <c r="U39" s="6"/>
      <c r="V39" s="6"/>
      <c r="W39" s="6"/>
      <c r="X39" s="6">
        <f t="shared" si="26"/>
        <v>300</v>
      </c>
      <c r="Y39" s="6">
        <f t="shared" si="26"/>
        <v>0</v>
      </c>
      <c r="Z39" s="6">
        <f t="shared" si="26"/>
        <v>0</v>
      </c>
      <c r="AA39" s="6">
        <f t="shared" si="26"/>
        <v>54</v>
      </c>
      <c r="AB39" s="6">
        <f t="shared" si="26"/>
        <v>0</v>
      </c>
      <c r="AC39" s="6">
        <f t="shared" si="26"/>
        <v>54</v>
      </c>
      <c r="AD39" s="6">
        <f t="shared" si="26"/>
        <v>246</v>
      </c>
      <c r="AE39" s="6">
        <f t="shared" si="26"/>
        <v>0</v>
      </c>
      <c r="AF39" s="6">
        <f t="shared" si="26"/>
        <v>246</v>
      </c>
    </row>
    <row r="40" spans="1:32" x14ac:dyDescent="0.35">
      <c r="A40" s="4"/>
      <c r="B40" s="5">
        <v>9780328910113</v>
      </c>
      <c r="C40" s="4" t="s">
        <v>79</v>
      </c>
      <c r="D40" s="4" t="s">
        <v>41</v>
      </c>
      <c r="E40" s="4">
        <v>50</v>
      </c>
      <c r="F40" s="4">
        <v>369</v>
      </c>
      <c r="G40" s="4">
        <f t="shared" ref="G40:G45" si="27">E40*F40</f>
        <v>18450</v>
      </c>
      <c r="H40" s="4">
        <v>65</v>
      </c>
      <c r="I40" s="4">
        <f t="shared" ref="I40:I45" si="28">G40*0.35</f>
        <v>6457.5</v>
      </c>
      <c r="J40" s="4">
        <f t="shared" si="4"/>
        <v>129.15</v>
      </c>
      <c r="K40" s="4">
        <v>25</v>
      </c>
      <c r="L40" s="4"/>
      <c r="M40" s="4">
        <v>25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ref="X40:X45" si="29">K40+M40+O40</f>
        <v>50</v>
      </c>
      <c r="Y40" s="4">
        <f t="shared" ref="Y40:Y45" si="30">E40-X40</f>
        <v>0</v>
      </c>
      <c r="Z40" s="4">
        <v>9</v>
      </c>
      <c r="AA40" s="4">
        <v>8</v>
      </c>
      <c r="AB40" s="4">
        <v>1</v>
      </c>
      <c r="AC40" s="4">
        <f t="shared" ref="AC40:AC45" si="31">Z40+AA40+AB40</f>
        <v>18</v>
      </c>
      <c r="AD40" s="4">
        <f t="shared" ref="AD40:AD45" si="32">X40-AC40</f>
        <v>32</v>
      </c>
      <c r="AE40" s="4"/>
      <c r="AF40" s="4">
        <f t="shared" si="6"/>
        <v>32</v>
      </c>
    </row>
    <row r="41" spans="1:32" x14ac:dyDescent="0.35">
      <c r="A41" s="4"/>
      <c r="B41" s="5">
        <v>9780328910120</v>
      </c>
      <c r="C41" s="4" t="s">
        <v>79</v>
      </c>
      <c r="D41" s="4" t="s">
        <v>42</v>
      </c>
      <c r="E41" s="4">
        <v>50</v>
      </c>
      <c r="F41" s="4">
        <v>369</v>
      </c>
      <c r="G41" s="4">
        <f t="shared" si="27"/>
        <v>18450</v>
      </c>
      <c r="H41" s="4">
        <v>65</v>
      </c>
      <c r="I41" s="4">
        <f t="shared" si="28"/>
        <v>6457.5</v>
      </c>
      <c r="J41" s="4">
        <f t="shared" si="4"/>
        <v>129.15</v>
      </c>
      <c r="K41" s="4">
        <v>25</v>
      </c>
      <c r="L41" s="4"/>
      <c r="M41" s="4">
        <v>25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29"/>
        <v>50</v>
      </c>
      <c r="Y41" s="4">
        <f t="shared" si="30"/>
        <v>0</v>
      </c>
      <c r="Z41" s="4">
        <v>9</v>
      </c>
      <c r="AA41" s="4">
        <v>8</v>
      </c>
      <c r="AB41" s="4">
        <v>1</v>
      </c>
      <c r="AC41" s="4">
        <f t="shared" si="31"/>
        <v>18</v>
      </c>
      <c r="AD41" s="4">
        <f t="shared" si="32"/>
        <v>32</v>
      </c>
      <c r="AE41" s="4"/>
      <c r="AF41" s="4">
        <f t="shared" si="6"/>
        <v>32</v>
      </c>
    </row>
    <row r="42" spans="1:32" x14ac:dyDescent="0.35">
      <c r="A42" s="4"/>
      <c r="B42" s="5">
        <v>9780328476756</v>
      </c>
      <c r="C42" s="4" t="s">
        <v>79</v>
      </c>
      <c r="D42" s="4" t="s">
        <v>43</v>
      </c>
      <c r="E42" s="4">
        <v>50</v>
      </c>
      <c r="F42" s="4">
        <v>272</v>
      </c>
      <c r="G42" s="4">
        <f t="shared" si="27"/>
        <v>13600</v>
      </c>
      <c r="H42" s="4">
        <v>65</v>
      </c>
      <c r="I42" s="4">
        <f t="shared" si="28"/>
        <v>4760</v>
      </c>
      <c r="J42" s="4">
        <f t="shared" si="4"/>
        <v>95.2</v>
      </c>
      <c r="K42" s="4">
        <v>25</v>
      </c>
      <c r="L42" s="4"/>
      <c r="M42" s="4">
        <v>25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29"/>
        <v>50</v>
      </c>
      <c r="Y42" s="4">
        <f t="shared" si="30"/>
        <v>0</v>
      </c>
      <c r="Z42" s="4">
        <v>9</v>
      </c>
      <c r="AA42" s="4">
        <v>8</v>
      </c>
      <c r="AB42" s="4">
        <v>1</v>
      </c>
      <c r="AC42" s="4">
        <f t="shared" si="31"/>
        <v>18</v>
      </c>
      <c r="AD42" s="4">
        <f t="shared" si="32"/>
        <v>32</v>
      </c>
      <c r="AE42" s="4"/>
      <c r="AF42" s="4">
        <f t="shared" si="6"/>
        <v>32</v>
      </c>
    </row>
    <row r="43" spans="1:32" x14ac:dyDescent="0.35">
      <c r="A43" s="4"/>
      <c r="B43" s="5">
        <v>9780328827404</v>
      </c>
      <c r="C43" s="4" t="s">
        <v>79</v>
      </c>
      <c r="D43" s="4" t="s">
        <v>44</v>
      </c>
      <c r="E43" s="4">
        <v>50</v>
      </c>
      <c r="F43" s="4">
        <v>177</v>
      </c>
      <c r="G43" s="4">
        <f t="shared" si="27"/>
        <v>8850</v>
      </c>
      <c r="H43" s="4">
        <v>65</v>
      </c>
      <c r="I43" s="4">
        <f t="shared" si="28"/>
        <v>3097.5</v>
      </c>
      <c r="J43" s="4">
        <f t="shared" si="4"/>
        <v>61.95</v>
      </c>
      <c r="K43" s="4">
        <v>25</v>
      </c>
      <c r="L43" s="4"/>
      <c r="M43" s="4">
        <v>25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29"/>
        <v>50</v>
      </c>
      <c r="Y43" s="4">
        <f t="shared" si="30"/>
        <v>0</v>
      </c>
      <c r="Z43" s="4">
        <v>9</v>
      </c>
      <c r="AA43" s="4">
        <v>8</v>
      </c>
      <c r="AB43" s="4">
        <v>1</v>
      </c>
      <c r="AC43" s="4">
        <f t="shared" si="31"/>
        <v>18</v>
      </c>
      <c r="AD43" s="4">
        <f t="shared" si="32"/>
        <v>32</v>
      </c>
      <c r="AE43" s="4"/>
      <c r="AF43" s="4">
        <f t="shared" si="6"/>
        <v>32</v>
      </c>
    </row>
    <row r="44" spans="1:32" x14ac:dyDescent="0.35">
      <c r="A44" s="4"/>
      <c r="B44" s="5">
        <v>9780328827466</v>
      </c>
      <c r="C44" s="4" t="s">
        <v>79</v>
      </c>
      <c r="D44" s="4" t="s">
        <v>45</v>
      </c>
      <c r="E44" s="4">
        <v>50</v>
      </c>
      <c r="F44" s="4">
        <v>177</v>
      </c>
      <c r="G44" s="4">
        <f t="shared" si="27"/>
        <v>8850</v>
      </c>
      <c r="H44" s="4">
        <v>65</v>
      </c>
      <c r="I44" s="4">
        <f t="shared" si="28"/>
        <v>3097.5</v>
      </c>
      <c r="J44" s="4">
        <f t="shared" si="4"/>
        <v>61.95</v>
      </c>
      <c r="K44" s="4">
        <v>25</v>
      </c>
      <c r="L44" s="4"/>
      <c r="M44" s="4">
        <v>25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29"/>
        <v>50</v>
      </c>
      <c r="Y44" s="4">
        <f t="shared" si="30"/>
        <v>0</v>
      </c>
      <c r="Z44" s="4">
        <v>10</v>
      </c>
      <c r="AA44" s="4">
        <v>8</v>
      </c>
      <c r="AB44" s="4">
        <v>1</v>
      </c>
      <c r="AC44" s="4">
        <f t="shared" si="31"/>
        <v>19</v>
      </c>
      <c r="AD44" s="4">
        <f t="shared" si="32"/>
        <v>31</v>
      </c>
      <c r="AE44" s="4"/>
      <c r="AF44" s="4">
        <f t="shared" si="6"/>
        <v>31</v>
      </c>
    </row>
    <row r="45" spans="1:32" x14ac:dyDescent="0.35">
      <c r="A45" s="4"/>
      <c r="B45" s="5">
        <v>9780328871414</v>
      </c>
      <c r="C45" s="4" t="s">
        <v>79</v>
      </c>
      <c r="D45" s="4" t="s">
        <v>46</v>
      </c>
      <c r="E45" s="4">
        <v>50</v>
      </c>
      <c r="F45" s="4">
        <v>446</v>
      </c>
      <c r="G45" s="4">
        <f t="shared" si="27"/>
        <v>22300</v>
      </c>
      <c r="H45" s="4">
        <v>65</v>
      </c>
      <c r="I45" s="4">
        <f t="shared" si="28"/>
        <v>7804.9999999999991</v>
      </c>
      <c r="J45" s="4">
        <f t="shared" si="4"/>
        <v>156.1</v>
      </c>
      <c r="K45" s="4">
        <v>25</v>
      </c>
      <c r="L45" s="4"/>
      <c r="M45" s="4">
        <v>25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29"/>
        <v>50</v>
      </c>
      <c r="Y45" s="4">
        <f t="shared" si="30"/>
        <v>0</v>
      </c>
      <c r="Z45" s="4">
        <v>8</v>
      </c>
      <c r="AA45" s="4">
        <v>8</v>
      </c>
      <c r="AB45" s="4">
        <v>1</v>
      </c>
      <c r="AC45" s="4">
        <f t="shared" si="31"/>
        <v>17</v>
      </c>
      <c r="AD45" s="4">
        <f t="shared" si="32"/>
        <v>33</v>
      </c>
      <c r="AE45" s="4"/>
      <c r="AF45" s="4">
        <f t="shared" si="6"/>
        <v>33</v>
      </c>
    </row>
    <row r="46" spans="1:32" s="3" customFormat="1" x14ac:dyDescent="0.35">
      <c r="A46" s="6"/>
      <c r="B46" s="7"/>
      <c r="C46" s="6"/>
      <c r="D46" s="6"/>
      <c r="E46" s="6">
        <f>SUM(E40:E45)</f>
        <v>300</v>
      </c>
      <c r="F46" s="6">
        <f t="shared" ref="F46:AF46" si="33">SUM(F40:F45)</f>
        <v>1810</v>
      </c>
      <c r="G46" s="6">
        <f t="shared" si="33"/>
        <v>90500</v>
      </c>
      <c r="H46" s="6">
        <f t="shared" si="33"/>
        <v>390</v>
      </c>
      <c r="I46" s="6">
        <f t="shared" si="33"/>
        <v>31675</v>
      </c>
      <c r="J46" s="6"/>
      <c r="K46" s="6">
        <f t="shared" si="33"/>
        <v>150</v>
      </c>
      <c r="L46" s="6"/>
      <c r="M46" s="6">
        <f t="shared" si="33"/>
        <v>150</v>
      </c>
      <c r="N46" s="6"/>
      <c r="O46" s="6">
        <f t="shared" si="33"/>
        <v>0</v>
      </c>
      <c r="P46" s="6"/>
      <c r="Q46" s="6"/>
      <c r="R46" s="6"/>
      <c r="S46" s="6"/>
      <c r="T46" s="6"/>
      <c r="U46" s="6"/>
      <c r="V46" s="6"/>
      <c r="W46" s="6"/>
      <c r="X46" s="6">
        <f t="shared" si="33"/>
        <v>300</v>
      </c>
      <c r="Y46" s="6">
        <f t="shared" si="33"/>
        <v>0</v>
      </c>
      <c r="Z46" s="6">
        <f t="shared" si="33"/>
        <v>54</v>
      </c>
      <c r="AA46" s="6">
        <f t="shared" si="33"/>
        <v>48</v>
      </c>
      <c r="AB46" s="6">
        <f t="shared" si="33"/>
        <v>6</v>
      </c>
      <c r="AC46" s="6">
        <f t="shared" si="33"/>
        <v>108</v>
      </c>
      <c r="AD46" s="6">
        <f t="shared" si="33"/>
        <v>192</v>
      </c>
      <c r="AE46" s="6">
        <f t="shared" si="33"/>
        <v>0</v>
      </c>
      <c r="AF46" s="6">
        <f t="shared" si="33"/>
        <v>192</v>
      </c>
    </row>
    <row r="47" spans="1:32" x14ac:dyDescent="0.35">
      <c r="A47" s="4"/>
      <c r="B47" s="5">
        <v>9780328910137</v>
      </c>
      <c r="C47" s="4" t="s">
        <v>80</v>
      </c>
      <c r="D47" s="4" t="s">
        <v>47</v>
      </c>
      <c r="E47" s="4">
        <v>50</v>
      </c>
      <c r="F47" s="4">
        <v>369</v>
      </c>
      <c r="G47" s="4">
        <f t="shared" ref="G47:G52" si="34">E47*F47</f>
        <v>18450</v>
      </c>
      <c r="H47" s="4">
        <v>65</v>
      </c>
      <c r="I47" s="4">
        <f t="shared" ref="I47:I52" si="35">G47*0.35</f>
        <v>6457.5</v>
      </c>
      <c r="J47" s="4">
        <f t="shared" si="4"/>
        <v>129.15</v>
      </c>
      <c r="K47" s="4">
        <v>25</v>
      </c>
      <c r="L47" s="4"/>
      <c r="M47" s="4">
        <v>25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>K47+M47+O47</f>
        <v>50</v>
      </c>
      <c r="Y47" s="4">
        <f t="shared" ref="Y47:Y52" si="36">E47-X47</f>
        <v>0</v>
      </c>
      <c r="Z47" s="4">
        <v>14</v>
      </c>
      <c r="AA47" s="4">
        <v>9</v>
      </c>
      <c r="AB47" s="4">
        <v>1</v>
      </c>
      <c r="AC47" s="4">
        <f t="shared" ref="AC47:AC52" si="37">Z47+AA47+AB47</f>
        <v>24</v>
      </c>
      <c r="AD47" s="4">
        <f t="shared" ref="AD47:AD52" si="38">X47-AC47</f>
        <v>26</v>
      </c>
      <c r="AE47" s="4"/>
      <c r="AF47" s="4">
        <f t="shared" si="6"/>
        <v>26</v>
      </c>
    </row>
    <row r="48" spans="1:32" x14ac:dyDescent="0.35">
      <c r="A48" s="4"/>
      <c r="B48" s="5">
        <v>9780328910144</v>
      </c>
      <c r="C48" s="4" t="s">
        <v>80</v>
      </c>
      <c r="D48" s="4" t="s">
        <v>48</v>
      </c>
      <c r="E48" s="4">
        <v>50</v>
      </c>
      <c r="F48" s="4">
        <v>369</v>
      </c>
      <c r="G48" s="4">
        <f t="shared" si="34"/>
        <v>18450</v>
      </c>
      <c r="H48" s="4">
        <v>65</v>
      </c>
      <c r="I48" s="4">
        <f t="shared" si="35"/>
        <v>6457.5</v>
      </c>
      <c r="J48" s="4">
        <f t="shared" si="4"/>
        <v>129.15</v>
      </c>
      <c r="K48" s="4">
        <v>25</v>
      </c>
      <c r="L48" s="4"/>
      <c r="M48" s="4">
        <v>25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>K48+M48+O48</f>
        <v>50</v>
      </c>
      <c r="Y48" s="4">
        <f t="shared" si="36"/>
        <v>0</v>
      </c>
      <c r="Z48" s="4">
        <v>14</v>
      </c>
      <c r="AA48" s="4">
        <v>9</v>
      </c>
      <c r="AB48" s="4">
        <v>1</v>
      </c>
      <c r="AC48" s="4">
        <f t="shared" si="37"/>
        <v>24</v>
      </c>
      <c r="AD48" s="4">
        <f t="shared" si="38"/>
        <v>26</v>
      </c>
      <c r="AE48" s="4"/>
      <c r="AF48" s="4">
        <f t="shared" si="6"/>
        <v>26</v>
      </c>
    </row>
    <row r="49" spans="1:32" x14ac:dyDescent="0.35">
      <c r="A49" s="4"/>
      <c r="B49" s="5">
        <v>9780328476770</v>
      </c>
      <c r="C49" s="4" t="s">
        <v>80</v>
      </c>
      <c r="D49" s="4" t="s">
        <v>49</v>
      </c>
      <c r="E49" s="4">
        <v>50</v>
      </c>
      <c r="F49" s="4">
        <v>272</v>
      </c>
      <c r="G49" s="4">
        <f t="shared" si="34"/>
        <v>13600</v>
      </c>
      <c r="H49" s="4">
        <v>65</v>
      </c>
      <c r="I49" s="4">
        <f t="shared" si="35"/>
        <v>4760</v>
      </c>
      <c r="J49" s="4">
        <f t="shared" si="4"/>
        <v>95.2</v>
      </c>
      <c r="K49" s="4">
        <v>25</v>
      </c>
      <c r="L49" s="4"/>
      <c r="M49" s="4">
        <v>25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>
        <f>K49+M49+O49</f>
        <v>50</v>
      </c>
      <c r="Y49" s="4">
        <f t="shared" si="36"/>
        <v>0</v>
      </c>
      <c r="Z49" s="4">
        <v>14</v>
      </c>
      <c r="AA49" s="4">
        <v>9</v>
      </c>
      <c r="AB49" s="4">
        <v>1</v>
      </c>
      <c r="AC49" s="4">
        <f t="shared" si="37"/>
        <v>24</v>
      </c>
      <c r="AD49" s="4">
        <f t="shared" si="38"/>
        <v>26</v>
      </c>
      <c r="AE49" s="4"/>
      <c r="AF49" s="4">
        <f t="shared" si="6"/>
        <v>26</v>
      </c>
    </row>
    <row r="50" spans="1:32" x14ac:dyDescent="0.35">
      <c r="A50" s="4"/>
      <c r="B50" s="5">
        <v>9780328827411</v>
      </c>
      <c r="C50" s="4" t="s">
        <v>80</v>
      </c>
      <c r="D50" s="4" t="s">
        <v>50</v>
      </c>
      <c r="E50" s="4">
        <v>50</v>
      </c>
      <c r="F50" s="4">
        <v>177</v>
      </c>
      <c r="G50" s="4">
        <f t="shared" si="34"/>
        <v>8850</v>
      </c>
      <c r="H50" s="4">
        <v>65</v>
      </c>
      <c r="I50" s="4">
        <f t="shared" si="35"/>
        <v>3097.5</v>
      </c>
      <c r="J50" s="4">
        <f t="shared" si="4"/>
        <v>61.95</v>
      </c>
      <c r="K50" s="4">
        <v>25</v>
      </c>
      <c r="L50" s="4"/>
      <c r="M50" s="4">
        <v>25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>
        <f>K50+M50+O50</f>
        <v>50</v>
      </c>
      <c r="Y50" s="4">
        <f t="shared" si="36"/>
        <v>0</v>
      </c>
      <c r="Z50" s="4">
        <v>15</v>
      </c>
      <c r="AA50" s="4">
        <v>9</v>
      </c>
      <c r="AB50" s="4">
        <v>1</v>
      </c>
      <c r="AC50" s="4">
        <f t="shared" si="37"/>
        <v>25</v>
      </c>
      <c r="AD50" s="4">
        <f t="shared" si="38"/>
        <v>25</v>
      </c>
      <c r="AE50" s="4"/>
      <c r="AF50" s="4">
        <f t="shared" si="6"/>
        <v>25</v>
      </c>
    </row>
    <row r="51" spans="1:32" x14ac:dyDescent="0.35">
      <c r="A51" s="4"/>
      <c r="B51" s="5">
        <v>9780328827473</v>
      </c>
      <c r="C51" s="4" t="s">
        <v>80</v>
      </c>
      <c r="D51" s="4" t="s">
        <v>51</v>
      </c>
      <c r="E51" s="4">
        <v>50</v>
      </c>
      <c r="F51" s="4">
        <v>177</v>
      </c>
      <c r="G51" s="4">
        <f t="shared" si="34"/>
        <v>8850</v>
      </c>
      <c r="H51" s="4">
        <v>65</v>
      </c>
      <c r="I51" s="4">
        <f t="shared" si="35"/>
        <v>3097.5</v>
      </c>
      <c r="J51" s="4">
        <f t="shared" si="4"/>
        <v>61.95</v>
      </c>
      <c r="K51" s="4">
        <v>25</v>
      </c>
      <c r="L51" s="4"/>
      <c r="M51" s="4">
        <v>25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>
        <f>K51+M51+O51</f>
        <v>50</v>
      </c>
      <c r="Y51" s="4">
        <f t="shared" si="36"/>
        <v>0</v>
      </c>
      <c r="Z51" s="4">
        <v>16</v>
      </c>
      <c r="AA51" s="4">
        <v>9</v>
      </c>
      <c r="AB51" s="4">
        <v>1</v>
      </c>
      <c r="AC51" s="4">
        <f t="shared" si="37"/>
        <v>26</v>
      </c>
      <c r="AD51" s="4">
        <f t="shared" si="38"/>
        <v>24</v>
      </c>
      <c r="AE51" s="4"/>
      <c r="AF51" s="4">
        <f t="shared" si="6"/>
        <v>24</v>
      </c>
    </row>
    <row r="52" spans="1:32" x14ac:dyDescent="0.35">
      <c r="A52" s="4"/>
      <c r="B52" s="5">
        <v>9781323205945</v>
      </c>
      <c r="C52" s="4" t="s">
        <v>80</v>
      </c>
      <c r="D52" s="4" t="s">
        <v>52</v>
      </c>
      <c r="E52" s="4">
        <v>50</v>
      </c>
      <c r="F52" s="4">
        <v>537</v>
      </c>
      <c r="G52" s="4">
        <f t="shared" si="34"/>
        <v>26850</v>
      </c>
      <c r="H52" s="4">
        <v>65</v>
      </c>
      <c r="I52" s="4">
        <f t="shared" si="35"/>
        <v>9397.5</v>
      </c>
      <c r="J52" s="4">
        <f t="shared" si="4"/>
        <v>187.95</v>
      </c>
      <c r="K52" s="4">
        <v>0</v>
      </c>
      <c r="L52" s="4"/>
      <c r="M52" s="4">
        <v>0</v>
      </c>
      <c r="N52" s="4"/>
      <c r="O52" s="4"/>
      <c r="P52" s="4"/>
      <c r="Q52" s="4">
        <v>50</v>
      </c>
      <c r="R52" s="4"/>
      <c r="S52" s="4"/>
      <c r="T52" s="4"/>
      <c r="U52" s="4"/>
      <c r="V52" s="4"/>
      <c r="W52" s="4"/>
      <c r="X52" s="4">
        <f>K52+M52+O52+Q52</f>
        <v>50</v>
      </c>
      <c r="Y52" s="4">
        <f t="shared" si="36"/>
        <v>0</v>
      </c>
      <c r="Z52" s="4">
        <v>0</v>
      </c>
      <c r="AA52" s="4">
        <v>0</v>
      </c>
      <c r="AB52" s="4">
        <v>0</v>
      </c>
      <c r="AC52" s="4">
        <f t="shared" si="37"/>
        <v>0</v>
      </c>
      <c r="AD52" s="4">
        <f t="shared" si="38"/>
        <v>50</v>
      </c>
      <c r="AE52" s="4"/>
      <c r="AF52" s="4">
        <f t="shared" si="6"/>
        <v>50</v>
      </c>
    </row>
    <row r="53" spans="1:32" s="3" customFormat="1" x14ac:dyDescent="0.35">
      <c r="A53" s="6"/>
      <c r="B53" s="7"/>
      <c r="C53" s="6"/>
      <c r="D53" s="6"/>
      <c r="E53" s="6">
        <f>SUM(E47:E52)</f>
        <v>300</v>
      </c>
      <c r="F53" s="6">
        <f t="shared" ref="F53:AF53" si="39">SUM(F47:F52)</f>
        <v>1901</v>
      </c>
      <c r="G53" s="6">
        <f t="shared" si="39"/>
        <v>95050</v>
      </c>
      <c r="H53" s="6">
        <f t="shared" si="39"/>
        <v>390</v>
      </c>
      <c r="I53" s="6">
        <f t="shared" si="39"/>
        <v>33267.5</v>
      </c>
      <c r="J53" s="6"/>
      <c r="K53" s="6">
        <f t="shared" si="39"/>
        <v>125</v>
      </c>
      <c r="L53" s="6"/>
      <c r="M53" s="6">
        <f t="shared" si="39"/>
        <v>125</v>
      </c>
      <c r="N53" s="6"/>
      <c r="O53" s="6">
        <f t="shared" si="39"/>
        <v>0</v>
      </c>
      <c r="P53" s="6"/>
      <c r="Q53" s="6">
        <f t="shared" si="39"/>
        <v>50</v>
      </c>
      <c r="R53" s="6"/>
      <c r="S53" s="6">
        <f t="shared" si="39"/>
        <v>0</v>
      </c>
      <c r="T53" s="6"/>
      <c r="U53" s="6">
        <f t="shared" si="39"/>
        <v>0</v>
      </c>
      <c r="V53" s="6"/>
      <c r="W53" s="6"/>
      <c r="X53" s="6">
        <f t="shared" si="39"/>
        <v>300</v>
      </c>
      <c r="Y53" s="6">
        <f t="shared" si="39"/>
        <v>0</v>
      </c>
      <c r="Z53" s="6">
        <f t="shared" si="39"/>
        <v>73</v>
      </c>
      <c r="AA53" s="6">
        <f t="shared" si="39"/>
        <v>45</v>
      </c>
      <c r="AB53" s="6">
        <f t="shared" si="39"/>
        <v>5</v>
      </c>
      <c r="AC53" s="6">
        <f t="shared" si="39"/>
        <v>123</v>
      </c>
      <c r="AD53" s="6">
        <f t="shared" si="39"/>
        <v>177</v>
      </c>
      <c r="AE53" s="6">
        <f t="shared" si="39"/>
        <v>0</v>
      </c>
      <c r="AF53" s="6">
        <f t="shared" si="39"/>
        <v>177</v>
      </c>
    </row>
    <row r="54" spans="1:32" x14ac:dyDescent="0.35">
      <c r="A54" s="4"/>
      <c r="B54" s="5">
        <v>9780133338744</v>
      </c>
      <c r="C54" s="4" t="s">
        <v>81</v>
      </c>
      <c r="D54" s="4" t="s">
        <v>53</v>
      </c>
      <c r="E54" s="4">
        <v>50</v>
      </c>
      <c r="F54" s="4">
        <v>800</v>
      </c>
      <c r="G54" s="4">
        <f t="shared" ref="G54:G57" si="40">E54*F54</f>
        <v>40000</v>
      </c>
      <c r="H54" s="4">
        <v>65</v>
      </c>
      <c r="I54" s="4">
        <f>G54*0.35</f>
        <v>14000</v>
      </c>
      <c r="J54" s="4">
        <f t="shared" si="4"/>
        <v>280</v>
      </c>
      <c r="K54" s="4">
        <v>0</v>
      </c>
      <c r="L54" s="4"/>
      <c r="M54" s="4">
        <v>23</v>
      </c>
      <c r="N54" s="4"/>
      <c r="O54" s="4"/>
      <c r="P54" s="4"/>
      <c r="Q54" s="4"/>
      <c r="R54" s="4"/>
      <c r="S54" s="4">
        <v>9</v>
      </c>
      <c r="T54" s="4"/>
      <c r="U54" s="4"/>
      <c r="V54" s="4"/>
      <c r="W54" s="4"/>
      <c r="X54" s="4">
        <f>K54+M54+O54+S54</f>
        <v>32</v>
      </c>
      <c r="Y54" s="4">
        <f>E54-X54</f>
        <v>18</v>
      </c>
      <c r="Z54" s="4">
        <v>6</v>
      </c>
      <c r="AA54" s="4">
        <v>5</v>
      </c>
      <c r="AB54" s="4"/>
      <c r="AC54" s="4">
        <f t="shared" ref="AC54:AC57" si="41">Z54+AA54+AB54</f>
        <v>11</v>
      </c>
      <c r="AD54" s="4">
        <f>X54-AC54</f>
        <v>21</v>
      </c>
      <c r="AE54" s="4"/>
      <c r="AF54" s="4">
        <f t="shared" si="6"/>
        <v>21</v>
      </c>
    </row>
    <row r="55" spans="1:32" x14ac:dyDescent="0.35">
      <c r="A55" s="4"/>
      <c r="B55" s="5">
        <v>9781323205976</v>
      </c>
      <c r="C55" s="4" t="s">
        <v>81</v>
      </c>
      <c r="D55" s="4" t="s">
        <v>54</v>
      </c>
      <c r="E55" s="4">
        <v>50</v>
      </c>
      <c r="F55" s="4">
        <v>800</v>
      </c>
      <c r="G55" s="4">
        <f t="shared" si="40"/>
        <v>40000</v>
      </c>
      <c r="H55" s="4">
        <v>65</v>
      </c>
      <c r="I55" s="4">
        <f>G55*0.35</f>
        <v>14000</v>
      </c>
      <c r="J55" s="4">
        <f t="shared" si="4"/>
        <v>280</v>
      </c>
      <c r="K55" s="4">
        <v>0</v>
      </c>
      <c r="L55" s="4"/>
      <c r="M55" s="4">
        <v>0</v>
      </c>
      <c r="N55" s="4"/>
      <c r="O55" s="4"/>
      <c r="P55" s="4"/>
      <c r="Q55" s="4">
        <v>50</v>
      </c>
      <c r="R55" s="4"/>
      <c r="S55" s="4"/>
      <c r="T55" s="4"/>
      <c r="U55" s="4"/>
      <c r="V55" s="4"/>
      <c r="W55" s="4"/>
      <c r="X55" s="4">
        <f>K55+M55+O55+Q55</f>
        <v>50</v>
      </c>
      <c r="Y55" s="4">
        <f>E55-X55</f>
        <v>0</v>
      </c>
      <c r="Z55" s="4">
        <v>0</v>
      </c>
      <c r="AA55" s="4">
        <v>0</v>
      </c>
      <c r="AB55" s="4"/>
      <c r="AC55" s="4">
        <f t="shared" si="41"/>
        <v>0</v>
      </c>
      <c r="AD55" s="4">
        <f>X55-AC55</f>
        <v>50</v>
      </c>
      <c r="AE55" s="4"/>
      <c r="AF55" s="4">
        <f t="shared" si="6"/>
        <v>50</v>
      </c>
    </row>
    <row r="56" spans="1:32" x14ac:dyDescent="0.35">
      <c r="A56" s="4"/>
      <c r="B56" s="5">
        <v>9780133174526</v>
      </c>
      <c r="C56" s="4" t="s">
        <v>81</v>
      </c>
      <c r="D56" s="4" t="s">
        <v>55</v>
      </c>
      <c r="E56" s="4">
        <v>50</v>
      </c>
      <c r="F56" s="4">
        <v>815</v>
      </c>
      <c r="G56" s="4">
        <f t="shared" si="40"/>
        <v>40750</v>
      </c>
      <c r="H56" s="4">
        <v>65</v>
      </c>
      <c r="I56" s="4">
        <f>G56*0.35</f>
        <v>14262.5</v>
      </c>
      <c r="J56" s="4">
        <f t="shared" si="4"/>
        <v>285.25</v>
      </c>
      <c r="K56" s="4">
        <v>25</v>
      </c>
      <c r="L56" s="4"/>
      <c r="M56" s="4">
        <v>25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>
        <f>K56+M56+O56</f>
        <v>50</v>
      </c>
      <c r="Y56" s="4">
        <f>E56-X56</f>
        <v>0</v>
      </c>
      <c r="Z56" s="4">
        <v>33</v>
      </c>
      <c r="AA56" s="4">
        <v>5</v>
      </c>
      <c r="AB56" s="4"/>
      <c r="AC56" s="4">
        <f t="shared" si="41"/>
        <v>38</v>
      </c>
      <c r="AD56" s="4">
        <f>X56-AC56</f>
        <v>12</v>
      </c>
      <c r="AE56" s="4"/>
      <c r="AF56" s="4">
        <f t="shared" si="6"/>
        <v>12</v>
      </c>
    </row>
    <row r="57" spans="1:32" x14ac:dyDescent="0.35">
      <c r="A57" s="4"/>
      <c r="B57" s="5">
        <v>9780133721492</v>
      </c>
      <c r="C57" s="4" t="s">
        <v>81</v>
      </c>
      <c r="D57" s="4" t="s">
        <v>56</v>
      </c>
      <c r="E57" s="4">
        <v>50</v>
      </c>
      <c r="F57" s="4">
        <v>138</v>
      </c>
      <c r="G57" s="4">
        <f t="shared" si="40"/>
        <v>6900</v>
      </c>
      <c r="H57" s="4">
        <v>65</v>
      </c>
      <c r="I57" s="4">
        <f>G57*0.35</f>
        <v>2415</v>
      </c>
      <c r="J57" s="4">
        <f t="shared" si="4"/>
        <v>48.3</v>
      </c>
      <c r="K57" s="4">
        <v>0</v>
      </c>
      <c r="L57" s="4"/>
      <c r="M57" s="4">
        <v>0</v>
      </c>
      <c r="N57" s="4"/>
      <c r="O57" s="4"/>
      <c r="P57" s="4"/>
      <c r="Q57" s="4">
        <v>50</v>
      </c>
      <c r="R57" s="4"/>
      <c r="S57" s="4"/>
      <c r="T57" s="4"/>
      <c r="U57" s="4"/>
      <c r="V57" s="4"/>
      <c r="W57" s="4"/>
      <c r="X57" s="4">
        <f>K57+M57+O57+Q57</f>
        <v>50</v>
      </c>
      <c r="Y57" s="4">
        <f>E57-X57</f>
        <v>0</v>
      </c>
      <c r="Z57" s="4">
        <v>0</v>
      </c>
      <c r="AA57" s="4">
        <v>0</v>
      </c>
      <c r="AB57" s="4"/>
      <c r="AC57" s="4">
        <f t="shared" si="41"/>
        <v>0</v>
      </c>
      <c r="AD57" s="4">
        <f>X57-AC57</f>
        <v>50</v>
      </c>
      <c r="AE57" s="4"/>
      <c r="AF57" s="4">
        <f t="shared" si="6"/>
        <v>50</v>
      </c>
    </row>
    <row r="58" spans="1:32" s="3" customFormat="1" x14ac:dyDescent="0.35">
      <c r="A58" s="6"/>
      <c r="B58" s="7"/>
      <c r="C58" s="6"/>
      <c r="D58" s="6"/>
      <c r="E58" s="6">
        <f>SUM(E54:E57)</f>
        <v>200</v>
      </c>
      <c r="F58" s="6">
        <f t="shared" ref="F58:AF58" si="42">SUM(F54:F57)</f>
        <v>2553</v>
      </c>
      <c r="G58" s="6">
        <f t="shared" si="42"/>
        <v>127650</v>
      </c>
      <c r="H58" s="6">
        <f t="shared" si="42"/>
        <v>260</v>
      </c>
      <c r="I58" s="6">
        <f t="shared" si="42"/>
        <v>44677.5</v>
      </c>
      <c r="J58" s="6"/>
      <c r="K58" s="6">
        <f t="shared" si="42"/>
        <v>25</v>
      </c>
      <c r="L58" s="6"/>
      <c r="M58" s="6">
        <f t="shared" si="42"/>
        <v>48</v>
      </c>
      <c r="N58" s="6"/>
      <c r="O58" s="6">
        <f t="shared" si="42"/>
        <v>0</v>
      </c>
      <c r="P58" s="6"/>
      <c r="Q58" s="6">
        <f t="shared" si="42"/>
        <v>100</v>
      </c>
      <c r="R58" s="6"/>
      <c r="S58" s="6">
        <f t="shared" si="42"/>
        <v>9</v>
      </c>
      <c r="T58" s="6"/>
      <c r="U58" s="6">
        <f t="shared" si="42"/>
        <v>0</v>
      </c>
      <c r="V58" s="6"/>
      <c r="W58" s="6"/>
      <c r="X58" s="6">
        <f t="shared" si="42"/>
        <v>182</v>
      </c>
      <c r="Y58" s="6">
        <f t="shared" si="42"/>
        <v>18</v>
      </c>
      <c r="Z58" s="6">
        <f t="shared" si="42"/>
        <v>39</v>
      </c>
      <c r="AA58" s="6">
        <f t="shared" si="42"/>
        <v>10</v>
      </c>
      <c r="AB58" s="6">
        <f t="shared" si="42"/>
        <v>0</v>
      </c>
      <c r="AC58" s="6">
        <f t="shared" si="42"/>
        <v>49</v>
      </c>
      <c r="AD58" s="6">
        <f t="shared" si="42"/>
        <v>133</v>
      </c>
      <c r="AE58" s="6">
        <f t="shared" si="42"/>
        <v>0</v>
      </c>
      <c r="AF58" s="6">
        <f t="shared" si="42"/>
        <v>133</v>
      </c>
    </row>
    <row r="59" spans="1:32" x14ac:dyDescent="0.35">
      <c r="A59" s="4"/>
      <c r="B59" s="5">
        <v>9780133338751</v>
      </c>
      <c r="C59" s="4" t="s">
        <v>82</v>
      </c>
      <c r="D59" s="4" t="s">
        <v>57</v>
      </c>
      <c r="E59" s="4">
        <v>30</v>
      </c>
      <c r="F59" s="4">
        <v>815</v>
      </c>
      <c r="G59" s="4">
        <f t="shared" ref="G59:G64" si="43">E59*F59</f>
        <v>24450</v>
      </c>
      <c r="H59" s="4">
        <v>65</v>
      </c>
      <c r="I59" s="4">
        <f t="shared" ref="I59:I64" si="44">G59*0.35</f>
        <v>8557.5</v>
      </c>
      <c r="J59" s="4">
        <f t="shared" si="4"/>
        <v>285.25</v>
      </c>
      <c r="K59" s="4">
        <v>15</v>
      </c>
      <c r="L59" s="4"/>
      <c r="M59" s="4">
        <v>15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>
        <f>K59+M59+O59</f>
        <v>30</v>
      </c>
      <c r="Y59" s="4">
        <f t="shared" ref="Y59:Y64" si="45">E59-X59</f>
        <v>0</v>
      </c>
      <c r="Z59" s="4">
        <v>19</v>
      </c>
      <c r="AA59" s="4">
        <v>4</v>
      </c>
      <c r="AB59" s="4"/>
      <c r="AC59" s="4">
        <f t="shared" ref="AC59:AC64" si="46">Z59+AA59+AB59</f>
        <v>23</v>
      </c>
      <c r="AD59" s="4">
        <f t="shared" ref="AD59:AD64" si="47">X59-AC59</f>
        <v>7</v>
      </c>
      <c r="AE59" s="4"/>
      <c r="AF59" s="4">
        <f t="shared" si="6"/>
        <v>7</v>
      </c>
    </row>
    <row r="60" spans="1:32" x14ac:dyDescent="0.35">
      <c r="A60" s="4"/>
      <c r="B60" s="5">
        <v>9781323206003</v>
      </c>
      <c r="C60" s="4" t="s">
        <v>82</v>
      </c>
      <c r="D60" s="4" t="s">
        <v>58</v>
      </c>
      <c r="E60" s="4">
        <v>30</v>
      </c>
      <c r="F60" s="4">
        <v>800</v>
      </c>
      <c r="G60" s="4">
        <f t="shared" si="43"/>
        <v>24000</v>
      </c>
      <c r="H60" s="4">
        <v>65</v>
      </c>
      <c r="I60" s="4">
        <f t="shared" si="44"/>
        <v>8400</v>
      </c>
      <c r="J60" s="4">
        <f t="shared" si="4"/>
        <v>280</v>
      </c>
      <c r="K60" s="4">
        <v>0</v>
      </c>
      <c r="L60" s="4"/>
      <c r="M60" s="4">
        <v>0</v>
      </c>
      <c r="N60" s="4"/>
      <c r="O60" s="4"/>
      <c r="P60" s="4"/>
      <c r="Q60" s="4">
        <v>15</v>
      </c>
      <c r="R60" s="4"/>
      <c r="S60" s="4">
        <v>15</v>
      </c>
      <c r="T60" s="4"/>
      <c r="U60" s="4"/>
      <c r="V60" s="4"/>
      <c r="W60" s="4"/>
      <c r="X60" s="4">
        <f>K60+M60+O60+Q60+S60</f>
        <v>30</v>
      </c>
      <c r="Y60" s="4">
        <f t="shared" si="45"/>
        <v>0</v>
      </c>
      <c r="Z60" s="4">
        <v>0</v>
      </c>
      <c r="AA60" s="4">
        <v>0</v>
      </c>
      <c r="AB60" s="4"/>
      <c r="AC60" s="4">
        <f t="shared" si="46"/>
        <v>0</v>
      </c>
      <c r="AD60" s="4">
        <f t="shared" si="47"/>
        <v>30</v>
      </c>
      <c r="AE60" s="4"/>
      <c r="AF60" s="4">
        <f t="shared" si="6"/>
        <v>30</v>
      </c>
    </row>
    <row r="61" spans="1:32" x14ac:dyDescent="0.35">
      <c r="A61" s="4"/>
      <c r="B61" s="5">
        <v>9780133281149</v>
      </c>
      <c r="C61" s="4" t="s">
        <v>82</v>
      </c>
      <c r="D61" s="4" t="s">
        <v>59</v>
      </c>
      <c r="E61" s="4">
        <v>30</v>
      </c>
      <c r="F61" s="4">
        <v>815</v>
      </c>
      <c r="G61" s="4">
        <f t="shared" si="43"/>
        <v>24450</v>
      </c>
      <c r="H61" s="4">
        <v>65</v>
      </c>
      <c r="I61" s="4">
        <f t="shared" si="44"/>
        <v>8557.5</v>
      </c>
      <c r="J61" s="4">
        <f t="shared" si="4"/>
        <v>285.25</v>
      </c>
      <c r="K61" s="4">
        <v>0</v>
      </c>
      <c r="L61" s="4"/>
      <c r="M61" s="4">
        <v>0</v>
      </c>
      <c r="N61" s="4"/>
      <c r="O61" s="4">
        <v>10</v>
      </c>
      <c r="P61" s="4"/>
      <c r="Q61" s="4"/>
      <c r="R61" s="4"/>
      <c r="S61" s="4"/>
      <c r="T61" s="4"/>
      <c r="U61" s="4"/>
      <c r="V61" s="4"/>
      <c r="W61" s="4"/>
      <c r="X61" s="4">
        <f>K61+M61+O61</f>
        <v>10</v>
      </c>
      <c r="Y61" s="4">
        <f t="shared" si="45"/>
        <v>20</v>
      </c>
      <c r="Z61" s="4">
        <v>0</v>
      </c>
      <c r="AA61" s="4">
        <v>2</v>
      </c>
      <c r="AB61" s="4"/>
      <c r="AC61" s="4">
        <f t="shared" si="46"/>
        <v>2</v>
      </c>
      <c r="AD61" s="4">
        <f t="shared" si="47"/>
        <v>8</v>
      </c>
      <c r="AE61" s="4"/>
      <c r="AF61" s="4">
        <f t="shared" si="6"/>
        <v>8</v>
      </c>
    </row>
    <row r="62" spans="1:32" x14ac:dyDescent="0.35">
      <c r="A62" s="4"/>
      <c r="B62" s="5">
        <v>9780133185614</v>
      </c>
      <c r="C62" s="4" t="s">
        <v>82</v>
      </c>
      <c r="D62" s="4" t="s">
        <v>60</v>
      </c>
      <c r="E62" s="4">
        <v>30</v>
      </c>
      <c r="F62" s="4">
        <v>138</v>
      </c>
      <c r="G62" s="4">
        <f t="shared" si="43"/>
        <v>4140</v>
      </c>
      <c r="H62" s="4">
        <v>65</v>
      </c>
      <c r="I62" s="4">
        <f t="shared" si="44"/>
        <v>1449</v>
      </c>
      <c r="J62" s="4">
        <f t="shared" si="4"/>
        <v>48.3</v>
      </c>
      <c r="K62" s="4">
        <v>15</v>
      </c>
      <c r="L62" s="4"/>
      <c r="M62" s="4">
        <v>15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f>K62+M62+O62</f>
        <v>30</v>
      </c>
      <c r="Y62" s="4">
        <f t="shared" si="45"/>
        <v>0</v>
      </c>
      <c r="Z62" s="4">
        <v>18</v>
      </c>
      <c r="AA62" s="4">
        <v>4</v>
      </c>
      <c r="AB62" s="4"/>
      <c r="AC62" s="4">
        <f t="shared" si="46"/>
        <v>22</v>
      </c>
      <c r="AD62" s="4">
        <f t="shared" si="47"/>
        <v>8</v>
      </c>
      <c r="AE62" s="4"/>
      <c r="AF62" s="4">
        <f t="shared" si="6"/>
        <v>8</v>
      </c>
    </row>
    <row r="63" spans="1:32" x14ac:dyDescent="0.35">
      <c r="A63" s="4"/>
      <c r="B63" s="5">
        <v>9780133281156</v>
      </c>
      <c r="C63" s="4" t="s">
        <v>82</v>
      </c>
      <c r="D63" s="4" t="s">
        <v>61</v>
      </c>
      <c r="E63" s="4">
        <v>30</v>
      </c>
      <c r="F63" s="4">
        <v>900</v>
      </c>
      <c r="G63" s="4">
        <f t="shared" si="43"/>
        <v>27000</v>
      </c>
      <c r="H63" s="4">
        <v>65</v>
      </c>
      <c r="I63" s="4">
        <f t="shared" si="44"/>
        <v>9450</v>
      </c>
      <c r="J63" s="4">
        <f t="shared" si="4"/>
        <v>315</v>
      </c>
      <c r="K63" s="4">
        <v>0</v>
      </c>
      <c r="L63" s="4"/>
      <c r="M63" s="4">
        <v>0</v>
      </c>
      <c r="N63" s="4"/>
      <c r="O63" s="4"/>
      <c r="P63" s="4"/>
      <c r="Q63" s="4">
        <v>30</v>
      </c>
      <c r="R63" s="4"/>
      <c r="S63" s="4"/>
      <c r="T63" s="4"/>
      <c r="U63" s="4"/>
      <c r="V63" s="4"/>
      <c r="W63" s="4"/>
      <c r="X63" s="4">
        <f>K63+M63+O63+Q63</f>
        <v>30</v>
      </c>
      <c r="Y63" s="4">
        <f t="shared" si="45"/>
        <v>0</v>
      </c>
      <c r="Z63" s="4">
        <v>0</v>
      </c>
      <c r="AA63" s="4">
        <v>0</v>
      </c>
      <c r="AB63" s="4"/>
      <c r="AC63" s="4">
        <f t="shared" si="46"/>
        <v>0</v>
      </c>
      <c r="AD63" s="4">
        <f t="shared" si="47"/>
        <v>30</v>
      </c>
      <c r="AE63" s="4"/>
      <c r="AF63" s="4">
        <f t="shared" si="6"/>
        <v>30</v>
      </c>
    </row>
    <row r="64" spans="1:32" x14ac:dyDescent="0.35">
      <c r="A64" s="4"/>
      <c r="B64" s="5">
        <v>9780133185966</v>
      </c>
      <c r="C64" s="4" t="s">
        <v>82</v>
      </c>
      <c r="D64" s="4" t="s">
        <v>62</v>
      </c>
      <c r="E64" s="4">
        <v>30</v>
      </c>
      <c r="F64" s="4">
        <v>138</v>
      </c>
      <c r="G64" s="4">
        <f t="shared" si="43"/>
        <v>4140</v>
      </c>
      <c r="H64" s="4">
        <v>65</v>
      </c>
      <c r="I64" s="4">
        <f t="shared" si="44"/>
        <v>1449</v>
      </c>
      <c r="J64" s="4">
        <f t="shared" si="4"/>
        <v>48.3</v>
      </c>
      <c r="K64" s="4">
        <v>15</v>
      </c>
      <c r="L64" s="4"/>
      <c r="M64" s="4">
        <v>15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>
        <f>K64+M64+O64</f>
        <v>30</v>
      </c>
      <c r="Y64" s="4">
        <f t="shared" si="45"/>
        <v>0</v>
      </c>
      <c r="Z64" s="4">
        <v>19</v>
      </c>
      <c r="AA64" s="4">
        <v>3</v>
      </c>
      <c r="AB64" s="4"/>
      <c r="AC64" s="4">
        <f t="shared" si="46"/>
        <v>22</v>
      </c>
      <c r="AD64" s="4">
        <f t="shared" si="47"/>
        <v>8</v>
      </c>
      <c r="AE64" s="4"/>
      <c r="AF64" s="4">
        <f t="shared" si="6"/>
        <v>8</v>
      </c>
    </row>
    <row r="65" spans="1:33" s="3" customFormat="1" x14ac:dyDescent="0.35">
      <c r="A65" s="6"/>
      <c r="B65" s="7"/>
      <c r="C65" s="6"/>
      <c r="D65" s="6"/>
      <c r="E65" s="6">
        <f>SUM(E59:E64)</f>
        <v>180</v>
      </c>
      <c r="F65" s="6">
        <f t="shared" ref="F65:AF65" si="48">SUM(F59:F64)</f>
        <v>3606</v>
      </c>
      <c r="G65" s="6">
        <f t="shared" si="48"/>
        <v>108180</v>
      </c>
      <c r="H65" s="6">
        <f t="shared" si="48"/>
        <v>390</v>
      </c>
      <c r="I65" s="6">
        <f t="shared" si="48"/>
        <v>37863</v>
      </c>
      <c r="J65" s="6"/>
      <c r="K65" s="6">
        <f t="shared" si="48"/>
        <v>45</v>
      </c>
      <c r="L65" s="6"/>
      <c r="M65" s="6">
        <f t="shared" si="48"/>
        <v>45</v>
      </c>
      <c r="N65" s="6"/>
      <c r="O65" s="6">
        <f t="shared" si="48"/>
        <v>10</v>
      </c>
      <c r="P65" s="6"/>
      <c r="Q65" s="6">
        <f t="shared" si="48"/>
        <v>45</v>
      </c>
      <c r="R65" s="6"/>
      <c r="S65" s="6">
        <f t="shared" si="48"/>
        <v>15</v>
      </c>
      <c r="T65" s="6"/>
      <c r="U65" s="6">
        <f t="shared" si="48"/>
        <v>0</v>
      </c>
      <c r="V65" s="6"/>
      <c r="W65" s="6"/>
      <c r="X65" s="6">
        <f t="shared" si="48"/>
        <v>160</v>
      </c>
      <c r="Y65" s="6">
        <f t="shared" si="48"/>
        <v>20</v>
      </c>
      <c r="Z65" s="6">
        <f t="shared" si="48"/>
        <v>56</v>
      </c>
      <c r="AA65" s="6">
        <f t="shared" si="48"/>
        <v>13</v>
      </c>
      <c r="AB65" s="6">
        <f t="shared" si="48"/>
        <v>0</v>
      </c>
      <c r="AC65" s="6">
        <f t="shared" si="48"/>
        <v>69</v>
      </c>
      <c r="AD65" s="6">
        <f t="shared" si="48"/>
        <v>91</v>
      </c>
      <c r="AE65" s="6">
        <f t="shared" si="48"/>
        <v>0</v>
      </c>
      <c r="AF65" s="6">
        <f t="shared" si="48"/>
        <v>91</v>
      </c>
    </row>
    <row r="66" spans="1:33" x14ac:dyDescent="0.35">
      <c r="A66" s="4"/>
      <c r="B66" s="5">
        <v>9780133338768</v>
      </c>
      <c r="C66" s="4" t="s">
        <v>83</v>
      </c>
      <c r="D66" s="4" t="s">
        <v>63</v>
      </c>
      <c r="E66" s="4">
        <v>30</v>
      </c>
      <c r="F66" s="4">
        <v>529</v>
      </c>
      <c r="G66" s="4">
        <f t="shared" ref="G66:G73" si="49">E66*F66</f>
        <v>15870</v>
      </c>
      <c r="H66" s="4">
        <v>65</v>
      </c>
      <c r="I66" s="4">
        <f t="shared" ref="I66:I73" si="50">G66*0.35</f>
        <v>5554.5</v>
      </c>
      <c r="J66" s="4">
        <f t="shared" si="4"/>
        <v>185.15</v>
      </c>
      <c r="K66" s="4">
        <v>0</v>
      </c>
      <c r="L66" s="4"/>
      <c r="M66" s="4">
        <v>0</v>
      </c>
      <c r="N66" s="4"/>
      <c r="O66" s="4"/>
      <c r="P66" s="4"/>
      <c r="Q66" s="4">
        <v>30</v>
      </c>
      <c r="R66" s="4"/>
      <c r="S66" s="4"/>
      <c r="T66" s="4"/>
      <c r="U66" s="4"/>
      <c r="V66" s="4"/>
      <c r="W66" s="4"/>
      <c r="X66" s="4">
        <f>K66+M66+O66+Q66</f>
        <v>30</v>
      </c>
      <c r="Y66" s="4">
        <f t="shared" ref="Y66:Y73" si="51">E66-X66</f>
        <v>0</v>
      </c>
      <c r="Z66" s="4">
        <v>0</v>
      </c>
      <c r="AA66" s="4">
        <v>0</v>
      </c>
      <c r="AB66" s="4"/>
      <c r="AC66" s="4">
        <f t="shared" ref="AC66:AC73" si="52">Z66+AA66+AB66</f>
        <v>0</v>
      </c>
      <c r="AD66" s="4">
        <f t="shared" ref="AD66:AD73" si="53">X66-AC66</f>
        <v>30</v>
      </c>
      <c r="AE66" s="4"/>
      <c r="AF66" s="4">
        <f t="shared" si="6"/>
        <v>30</v>
      </c>
    </row>
    <row r="67" spans="1:33" x14ac:dyDescent="0.35">
      <c r="A67" s="4"/>
      <c r="B67" s="5">
        <v>9780133338775</v>
      </c>
      <c r="C67" s="4" t="s">
        <v>83</v>
      </c>
      <c r="D67" s="4" t="s">
        <v>64</v>
      </c>
      <c r="E67" s="4">
        <v>30</v>
      </c>
      <c r="F67" s="4">
        <v>529</v>
      </c>
      <c r="G67" s="4">
        <f t="shared" si="49"/>
        <v>15870</v>
      </c>
      <c r="H67" s="4">
        <v>65</v>
      </c>
      <c r="I67" s="4">
        <f t="shared" si="50"/>
        <v>5554.5</v>
      </c>
      <c r="J67" s="4">
        <f t="shared" si="4"/>
        <v>185.15</v>
      </c>
      <c r="K67" s="4">
        <v>15</v>
      </c>
      <c r="L67" s="4"/>
      <c r="M67" s="4">
        <v>15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>
        <f>K67+M67+O67</f>
        <v>30</v>
      </c>
      <c r="Y67" s="4">
        <f t="shared" si="51"/>
        <v>0</v>
      </c>
      <c r="Z67" s="4">
        <v>25</v>
      </c>
      <c r="AA67" s="4">
        <v>5</v>
      </c>
      <c r="AB67" s="4"/>
      <c r="AC67" s="4">
        <f t="shared" si="52"/>
        <v>30</v>
      </c>
      <c r="AD67" s="4">
        <f t="shared" si="53"/>
        <v>0</v>
      </c>
      <c r="AE67" s="4"/>
      <c r="AF67" s="4">
        <f t="shared" si="6"/>
        <v>0</v>
      </c>
    </row>
    <row r="68" spans="1:33" x14ac:dyDescent="0.35">
      <c r="A68" s="4"/>
      <c r="B68" s="5">
        <v>9781323205853</v>
      </c>
      <c r="C68" s="4" t="s">
        <v>83</v>
      </c>
      <c r="D68" s="4" t="s">
        <v>65</v>
      </c>
      <c r="E68" s="4">
        <v>30</v>
      </c>
      <c r="F68" s="4">
        <v>880</v>
      </c>
      <c r="G68" s="4">
        <f t="shared" si="49"/>
        <v>26400</v>
      </c>
      <c r="H68" s="4">
        <v>65</v>
      </c>
      <c r="I68" s="4">
        <f t="shared" si="50"/>
        <v>9240</v>
      </c>
      <c r="J68" s="4">
        <f t="shared" si="4"/>
        <v>308</v>
      </c>
      <c r="K68" s="4">
        <v>0</v>
      </c>
      <c r="L68" s="4"/>
      <c r="M68" s="4">
        <v>0</v>
      </c>
      <c r="N68" s="4"/>
      <c r="O68" s="4">
        <v>10</v>
      </c>
      <c r="P68" s="4"/>
      <c r="Q68" s="4"/>
      <c r="R68" s="4"/>
      <c r="S68" s="4">
        <v>12</v>
      </c>
      <c r="T68" s="4"/>
      <c r="U68" s="4"/>
      <c r="V68" s="4"/>
      <c r="W68" s="4"/>
      <c r="X68" s="4">
        <f>K68+M68+O68+S68</f>
        <v>22</v>
      </c>
      <c r="Y68" s="4">
        <f t="shared" si="51"/>
        <v>8</v>
      </c>
      <c r="Z68" s="4">
        <v>10</v>
      </c>
      <c r="AA68" s="4">
        <v>0</v>
      </c>
      <c r="AB68" s="4"/>
      <c r="AC68" s="4">
        <f t="shared" si="52"/>
        <v>10</v>
      </c>
      <c r="AD68" s="4">
        <f t="shared" si="53"/>
        <v>12</v>
      </c>
      <c r="AE68" s="4"/>
      <c r="AF68" s="4">
        <f t="shared" si="6"/>
        <v>12</v>
      </c>
    </row>
    <row r="69" spans="1:33" x14ac:dyDescent="0.35">
      <c r="A69" s="4"/>
      <c r="B69" s="5">
        <v>9780133687187</v>
      </c>
      <c r="C69" s="4" t="s">
        <v>83</v>
      </c>
      <c r="D69" s="4" t="s">
        <v>66</v>
      </c>
      <c r="E69" s="4">
        <v>30</v>
      </c>
      <c r="F69" s="4">
        <v>138</v>
      </c>
      <c r="G69" s="4">
        <f t="shared" si="49"/>
        <v>4140</v>
      </c>
      <c r="H69" s="4">
        <v>65</v>
      </c>
      <c r="I69" s="4">
        <f t="shared" si="50"/>
        <v>1449</v>
      </c>
      <c r="J69" s="4">
        <f t="shared" si="4"/>
        <v>48.3</v>
      </c>
      <c r="K69" s="4">
        <v>0</v>
      </c>
      <c r="L69" s="4"/>
      <c r="M69" s="4">
        <v>0</v>
      </c>
      <c r="N69" s="4"/>
      <c r="O69" s="4">
        <v>10</v>
      </c>
      <c r="P69" s="4"/>
      <c r="Q69" s="4"/>
      <c r="R69" s="4"/>
      <c r="S69" s="4">
        <v>5</v>
      </c>
      <c r="T69" s="4"/>
      <c r="U69" s="4"/>
      <c r="V69" s="4"/>
      <c r="W69" s="4"/>
      <c r="X69" s="4">
        <f>K69+M69+O69+S69</f>
        <v>15</v>
      </c>
      <c r="Y69" s="4">
        <f t="shared" si="51"/>
        <v>15</v>
      </c>
      <c r="Z69" s="4">
        <v>10</v>
      </c>
      <c r="AA69" s="4">
        <v>0</v>
      </c>
      <c r="AB69" s="4"/>
      <c r="AC69" s="4">
        <f t="shared" si="52"/>
        <v>10</v>
      </c>
      <c r="AD69" s="4">
        <f t="shared" si="53"/>
        <v>5</v>
      </c>
      <c r="AE69" s="4"/>
      <c r="AF69" s="4">
        <f t="shared" si="6"/>
        <v>5</v>
      </c>
    </row>
    <row r="70" spans="1:33" x14ac:dyDescent="0.35">
      <c r="A70" s="4"/>
      <c r="B70" s="5">
        <v>9781323205907</v>
      </c>
      <c r="C70" s="4" t="s">
        <v>83</v>
      </c>
      <c r="D70" s="4" t="s">
        <v>67</v>
      </c>
      <c r="E70" s="4">
        <v>30</v>
      </c>
      <c r="F70" s="4">
        <v>880</v>
      </c>
      <c r="G70" s="4">
        <f t="shared" si="49"/>
        <v>26400</v>
      </c>
      <c r="H70" s="4">
        <v>65</v>
      </c>
      <c r="I70" s="4">
        <f t="shared" si="50"/>
        <v>9240</v>
      </c>
      <c r="J70" s="4">
        <f t="shared" si="4"/>
        <v>308</v>
      </c>
      <c r="K70" s="4">
        <v>15</v>
      </c>
      <c r="L70" s="4"/>
      <c r="M70" s="4">
        <v>15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>
        <f>K70+M70+O70</f>
        <v>30</v>
      </c>
      <c r="Y70" s="4">
        <f t="shared" si="51"/>
        <v>0</v>
      </c>
      <c r="Z70" s="4">
        <v>29</v>
      </c>
      <c r="AA70" s="4">
        <v>0</v>
      </c>
      <c r="AB70" s="4"/>
      <c r="AC70" s="4">
        <f t="shared" si="52"/>
        <v>29</v>
      </c>
      <c r="AD70" s="4">
        <f t="shared" si="53"/>
        <v>1</v>
      </c>
      <c r="AE70" s="4"/>
      <c r="AF70" s="4">
        <f t="shared" si="6"/>
        <v>1</v>
      </c>
    </row>
    <row r="71" spans="1:33" x14ac:dyDescent="0.35">
      <c r="A71" s="4"/>
      <c r="B71" s="5">
        <v>9780132525886</v>
      </c>
      <c r="C71" s="4" t="s">
        <v>83</v>
      </c>
      <c r="D71" s="4" t="s">
        <v>68</v>
      </c>
      <c r="E71" s="4">
        <v>30</v>
      </c>
      <c r="F71" s="4">
        <v>138</v>
      </c>
      <c r="G71" s="4">
        <f t="shared" si="49"/>
        <v>4140</v>
      </c>
      <c r="H71" s="4">
        <v>65</v>
      </c>
      <c r="I71" s="4">
        <f t="shared" si="50"/>
        <v>1449</v>
      </c>
      <c r="J71" s="4">
        <f t="shared" si="4"/>
        <v>48.3</v>
      </c>
      <c r="K71" s="4">
        <v>15</v>
      </c>
      <c r="L71" s="4"/>
      <c r="M71" s="4">
        <v>15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>
        <f>K71+M71+O71</f>
        <v>30</v>
      </c>
      <c r="Y71" s="4">
        <f t="shared" si="51"/>
        <v>0</v>
      </c>
      <c r="Z71" s="4">
        <v>30</v>
      </c>
      <c r="AA71" s="4">
        <v>0</v>
      </c>
      <c r="AB71" s="4"/>
      <c r="AC71" s="4">
        <f t="shared" si="52"/>
        <v>30</v>
      </c>
      <c r="AD71" s="4">
        <f t="shared" si="53"/>
        <v>0</v>
      </c>
      <c r="AE71" s="4"/>
      <c r="AF71" s="4">
        <f t="shared" si="6"/>
        <v>0</v>
      </c>
    </row>
    <row r="72" spans="1:33" x14ac:dyDescent="0.35">
      <c r="A72" s="4"/>
      <c r="B72" s="5">
        <v>9780131371156</v>
      </c>
      <c r="C72" s="4" t="s">
        <v>83</v>
      </c>
      <c r="D72" s="4" t="s">
        <v>69</v>
      </c>
      <c r="E72" s="4">
        <v>30</v>
      </c>
      <c r="F72" s="4">
        <v>880</v>
      </c>
      <c r="G72" s="4">
        <f t="shared" si="49"/>
        <v>26400</v>
      </c>
      <c r="H72" s="4">
        <v>65</v>
      </c>
      <c r="I72" s="4">
        <f t="shared" si="50"/>
        <v>9240</v>
      </c>
      <c r="J72" s="4">
        <f t="shared" si="4"/>
        <v>308</v>
      </c>
      <c r="K72" s="4">
        <v>0</v>
      </c>
      <c r="L72" s="4"/>
      <c r="M72" s="4">
        <v>0</v>
      </c>
      <c r="N72" s="4"/>
      <c r="O72" s="4">
        <v>5</v>
      </c>
      <c r="P72" s="4"/>
      <c r="Q72" s="4">
        <v>25</v>
      </c>
      <c r="R72" s="4"/>
      <c r="S72" s="4"/>
      <c r="T72" s="4"/>
      <c r="U72" s="4"/>
      <c r="V72" s="4"/>
      <c r="W72" s="4"/>
      <c r="X72" s="4">
        <f>K72+M72+O72+Q72</f>
        <v>30</v>
      </c>
      <c r="Y72" s="4">
        <f t="shared" si="51"/>
        <v>0</v>
      </c>
      <c r="Z72" s="4">
        <v>5</v>
      </c>
      <c r="AA72" s="4">
        <v>0</v>
      </c>
      <c r="AB72" s="4"/>
      <c r="AC72" s="4">
        <f t="shared" si="52"/>
        <v>5</v>
      </c>
      <c r="AD72" s="4">
        <f t="shared" si="53"/>
        <v>25</v>
      </c>
      <c r="AE72" s="4"/>
      <c r="AF72" s="4">
        <f t="shared" si="6"/>
        <v>25</v>
      </c>
    </row>
    <row r="73" spans="1:33" x14ac:dyDescent="0.35">
      <c r="A73" s="4"/>
      <c r="B73" s="5">
        <v>9780132957052</v>
      </c>
      <c r="C73" s="4" t="s">
        <v>83</v>
      </c>
      <c r="D73" s="4" t="s">
        <v>70</v>
      </c>
      <c r="E73" s="4">
        <v>30</v>
      </c>
      <c r="F73" s="4">
        <v>138</v>
      </c>
      <c r="G73" s="4">
        <f t="shared" si="49"/>
        <v>4140</v>
      </c>
      <c r="H73" s="4">
        <v>65</v>
      </c>
      <c r="I73" s="4">
        <f t="shared" si="50"/>
        <v>1449</v>
      </c>
      <c r="J73" s="4">
        <f t="shared" si="4"/>
        <v>48.3</v>
      </c>
      <c r="K73" s="4">
        <v>0</v>
      </c>
      <c r="L73" s="4"/>
      <c r="M73" s="4">
        <v>0</v>
      </c>
      <c r="N73" s="4"/>
      <c r="O73" s="4">
        <v>5</v>
      </c>
      <c r="P73" s="4"/>
      <c r="Q73" s="4"/>
      <c r="R73" s="4"/>
      <c r="S73" s="4">
        <v>25</v>
      </c>
      <c r="T73" s="4"/>
      <c r="U73" s="4"/>
      <c r="V73" s="4"/>
      <c r="W73" s="4"/>
      <c r="X73" s="4">
        <f>K73+M73+O73+S73</f>
        <v>30</v>
      </c>
      <c r="Y73" s="4">
        <f t="shared" si="51"/>
        <v>0</v>
      </c>
      <c r="Z73" s="4">
        <v>5</v>
      </c>
      <c r="AA73" s="4">
        <v>0</v>
      </c>
      <c r="AB73" s="4"/>
      <c r="AC73" s="4">
        <f t="shared" si="52"/>
        <v>5</v>
      </c>
      <c r="AD73" s="4">
        <f t="shared" si="53"/>
        <v>25</v>
      </c>
      <c r="AE73" s="4"/>
      <c r="AF73" s="4">
        <f t="shared" si="6"/>
        <v>25</v>
      </c>
    </row>
    <row r="74" spans="1:33" s="3" customFormat="1" x14ac:dyDescent="0.35">
      <c r="A74" s="6"/>
      <c r="B74" s="7"/>
      <c r="C74" s="6"/>
      <c r="D74" s="6"/>
      <c r="E74" s="6">
        <f>SUM(E66:E73)</f>
        <v>240</v>
      </c>
      <c r="F74" s="6">
        <f t="shared" ref="F74:AF74" si="54">SUM(F66:F73)</f>
        <v>4112</v>
      </c>
      <c r="G74" s="6">
        <f t="shared" si="54"/>
        <v>123360</v>
      </c>
      <c r="H74" s="6">
        <f t="shared" si="54"/>
        <v>520</v>
      </c>
      <c r="I74" s="6">
        <f t="shared" si="54"/>
        <v>43176</v>
      </c>
      <c r="J74" s="6"/>
      <c r="K74" s="6">
        <f t="shared" si="54"/>
        <v>45</v>
      </c>
      <c r="L74" s="6"/>
      <c r="M74" s="6">
        <f t="shared" si="54"/>
        <v>45</v>
      </c>
      <c r="N74" s="6"/>
      <c r="O74" s="6">
        <f t="shared" si="54"/>
        <v>30</v>
      </c>
      <c r="P74" s="6"/>
      <c r="Q74" s="6">
        <f t="shared" si="54"/>
        <v>55</v>
      </c>
      <c r="R74" s="6"/>
      <c r="S74" s="6">
        <f t="shared" si="54"/>
        <v>42</v>
      </c>
      <c r="T74" s="6"/>
      <c r="U74" s="6">
        <f t="shared" si="54"/>
        <v>0</v>
      </c>
      <c r="V74" s="6"/>
      <c r="W74" s="6"/>
      <c r="X74" s="6">
        <f t="shared" si="54"/>
        <v>217</v>
      </c>
      <c r="Y74" s="6">
        <f t="shared" si="54"/>
        <v>23</v>
      </c>
      <c r="Z74" s="6">
        <f t="shared" si="54"/>
        <v>114</v>
      </c>
      <c r="AA74" s="6">
        <f t="shared" si="54"/>
        <v>5</v>
      </c>
      <c r="AB74" s="6">
        <f t="shared" si="54"/>
        <v>0</v>
      </c>
      <c r="AC74" s="6">
        <f t="shared" si="54"/>
        <v>119</v>
      </c>
      <c r="AD74" s="6">
        <f t="shared" si="54"/>
        <v>98</v>
      </c>
      <c r="AE74" s="6">
        <f t="shared" si="54"/>
        <v>0</v>
      </c>
      <c r="AF74" s="6">
        <f t="shared" si="54"/>
        <v>98</v>
      </c>
    </row>
    <row r="75" spans="1:33" x14ac:dyDescent="0.35">
      <c r="A75" s="4"/>
      <c r="B75" s="5">
        <v>9780133338782</v>
      </c>
      <c r="C75" s="4" t="s">
        <v>84</v>
      </c>
      <c r="D75" s="4" t="s">
        <v>71</v>
      </c>
      <c r="E75" s="4">
        <v>0</v>
      </c>
      <c r="F75" s="4">
        <v>529</v>
      </c>
      <c r="G75" s="4">
        <f t="shared" ref="G75:G78" si="55">E75*F75</f>
        <v>0</v>
      </c>
      <c r="H75" s="4">
        <v>65</v>
      </c>
      <c r="I75" s="4">
        <f>G75*0.35</f>
        <v>0</v>
      </c>
      <c r="J75" s="4"/>
      <c r="K75" s="4">
        <v>0</v>
      </c>
      <c r="L75" s="4"/>
      <c r="M75" s="4">
        <v>0</v>
      </c>
      <c r="N75" s="4"/>
      <c r="O75" s="4">
        <v>0</v>
      </c>
      <c r="P75" s="4"/>
      <c r="Q75" s="4"/>
      <c r="R75" s="4"/>
      <c r="S75" s="4"/>
      <c r="T75" s="4"/>
      <c r="U75" s="4"/>
      <c r="V75" s="4"/>
      <c r="W75" s="4"/>
      <c r="X75" s="4">
        <f>K75+M75+O75</f>
        <v>0</v>
      </c>
      <c r="Y75" s="4">
        <f>E75-X75</f>
        <v>0</v>
      </c>
      <c r="Z75" s="4">
        <v>0</v>
      </c>
      <c r="AA75" s="4">
        <v>0</v>
      </c>
      <c r="AB75" s="4"/>
      <c r="AC75" s="4">
        <f t="shared" ref="AC75:AC78" si="56">Z75+AA75+AB75</f>
        <v>0</v>
      </c>
      <c r="AD75" s="4">
        <f>X75-AC75</f>
        <v>0</v>
      </c>
      <c r="AE75" s="4"/>
      <c r="AF75" s="4">
        <f t="shared" si="6"/>
        <v>0</v>
      </c>
    </row>
    <row r="76" spans="1:33" x14ac:dyDescent="0.35">
      <c r="A76" s="4"/>
      <c r="B76" s="5">
        <v>9780133338799</v>
      </c>
      <c r="C76" s="4" t="s">
        <v>84</v>
      </c>
      <c r="D76" s="4" t="s">
        <v>72</v>
      </c>
      <c r="E76" s="4">
        <v>0</v>
      </c>
      <c r="F76" s="4">
        <v>529</v>
      </c>
      <c r="G76" s="4">
        <f t="shared" si="55"/>
        <v>0</v>
      </c>
      <c r="H76" s="4">
        <v>65</v>
      </c>
      <c r="I76" s="4">
        <f>G76*0.35</f>
        <v>0</v>
      </c>
      <c r="J76" s="4"/>
      <c r="K76" s="4">
        <v>0</v>
      </c>
      <c r="L76" s="4"/>
      <c r="M76" s="4">
        <v>0</v>
      </c>
      <c r="N76" s="4"/>
      <c r="O76" s="4">
        <v>0</v>
      </c>
      <c r="P76" s="4"/>
      <c r="Q76" s="4"/>
      <c r="R76" s="4"/>
      <c r="S76" s="4"/>
      <c r="T76" s="4"/>
      <c r="U76" s="4"/>
      <c r="V76" s="4"/>
      <c r="W76" s="4"/>
      <c r="X76" s="4">
        <f>K76+M76+O76</f>
        <v>0</v>
      </c>
      <c r="Y76" s="4">
        <f>E76-X76</f>
        <v>0</v>
      </c>
      <c r="Z76" s="4">
        <v>0</v>
      </c>
      <c r="AA76" s="4">
        <v>0</v>
      </c>
      <c r="AB76" s="4"/>
      <c r="AC76" s="4">
        <f t="shared" si="56"/>
        <v>0</v>
      </c>
      <c r="AD76" s="4">
        <f>X76-AC76</f>
        <v>0</v>
      </c>
      <c r="AE76" s="4"/>
      <c r="AF76" s="4">
        <f t="shared" si="6"/>
        <v>0</v>
      </c>
    </row>
    <row r="77" spans="1:33" x14ac:dyDescent="0.35">
      <c r="A77" s="4"/>
      <c r="B77" s="5">
        <v>9780133281163</v>
      </c>
      <c r="C77" s="4" t="s">
        <v>84</v>
      </c>
      <c r="D77" s="4" t="s">
        <v>73</v>
      </c>
      <c r="E77" s="4">
        <v>0</v>
      </c>
      <c r="F77" s="4">
        <v>815</v>
      </c>
      <c r="G77" s="4">
        <f t="shared" si="55"/>
        <v>0</v>
      </c>
      <c r="H77" s="4">
        <v>65</v>
      </c>
      <c r="I77" s="4">
        <f>G77*0.35</f>
        <v>0</v>
      </c>
      <c r="J77" s="4"/>
      <c r="K77" s="4">
        <v>0</v>
      </c>
      <c r="L77" s="4"/>
      <c r="M77" s="4">
        <v>0</v>
      </c>
      <c r="N77" s="4"/>
      <c r="O77" s="4">
        <v>0</v>
      </c>
      <c r="P77" s="4"/>
      <c r="Q77" s="4"/>
      <c r="R77" s="4"/>
      <c r="S77" s="4"/>
      <c r="T77" s="4"/>
      <c r="U77" s="4"/>
      <c r="V77" s="4"/>
      <c r="W77" s="4"/>
      <c r="X77" s="4">
        <f>K77+M77+O77</f>
        <v>0</v>
      </c>
      <c r="Y77" s="4">
        <f>E77-X77</f>
        <v>0</v>
      </c>
      <c r="Z77" s="4">
        <v>0</v>
      </c>
      <c r="AA77" s="4">
        <v>0</v>
      </c>
      <c r="AB77" s="4"/>
      <c r="AC77" s="4">
        <f t="shared" si="56"/>
        <v>0</v>
      </c>
      <c r="AD77" s="4">
        <f>X77-AC77</f>
        <v>0</v>
      </c>
      <c r="AE77" s="4"/>
      <c r="AF77" s="4">
        <f t="shared" ref="AF77:AF78" si="57">AD77-AE77</f>
        <v>0</v>
      </c>
    </row>
    <row r="78" spans="1:33" x14ac:dyDescent="0.35">
      <c r="A78" s="4"/>
      <c r="B78" s="5">
        <v>9780133186147</v>
      </c>
      <c r="C78" s="4" t="s">
        <v>84</v>
      </c>
      <c r="D78" s="4" t="s">
        <v>74</v>
      </c>
      <c r="E78" s="4">
        <v>0</v>
      </c>
      <c r="F78" s="4">
        <v>138</v>
      </c>
      <c r="G78" s="4">
        <f t="shared" si="55"/>
        <v>0</v>
      </c>
      <c r="H78" s="4">
        <v>65</v>
      </c>
      <c r="I78" s="4">
        <f>G78*0.35</f>
        <v>0</v>
      </c>
      <c r="J78" s="4"/>
      <c r="K78" s="4">
        <v>0</v>
      </c>
      <c r="L78" s="4"/>
      <c r="M78" s="4">
        <v>0</v>
      </c>
      <c r="N78" s="4"/>
      <c r="O78" s="4">
        <v>0</v>
      </c>
      <c r="P78" s="4"/>
      <c r="Q78" s="4"/>
      <c r="R78" s="4"/>
      <c r="S78" s="4"/>
      <c r="T78" s="4"/>
      <c r="U78" s="4"/>
      <c r="V78" s="4"/>
      <c r="W78" s="4"/>
      <c r="X78" s="4">
        <f>K78+M78+O78</f>
        <v>0</v>
      </c>
      <c r="Y78" s="4">
        <f>E78-X78</f>
        <v>0</v>
      </c>
      <c r="Z78" s="4">
        <v>0</v>
      </c>
      <c r="AA78" s="4">
        <v>0</v>
      </c>
      <c r="AB78" s="4"/>
      <c r="AC78" s="4">
        <f t="shared" si="56"/>
        <v>0</v>
      </c>
      <c r="AD78" s="4">
        <f>X78-AC78</f>
        <v>0</v>
      </c>
      <c r="AE78" s="4"/>
      <c r="AF78" s="4">
        <f t="shared" si="57"/>
        <v>0</v>
      </c>
    </row>
    <row r="79" spans="1:33" s="3" customFormat="1" x14ac:dyDescent="0.35">
      <c r="A79" s="6"/>
      <c r="B79" s="7"/>
      <c r="C79" s="6"/>
      <c r="D79" s="6"/>
      <c r="E79" s="6">
        <f>SUM(E75:E78)</f>
        <v>0</v>
      </c>
      <c r="F79" s="6">
        <f t="shared" ref="F79:AF79" si="58">SUM(F75:F78)</f>
        <v>2011</v>
      </c>
      <c r="G79" s="6">
        <f t="shared" si="58"/>
        <v>0</v>
      </c>
      <c r="H79" s="6">
        <f t="shared" si="58"/>
        <v>260</v>
      </c>
      <c r="I79" s="6">
        <f t="shared" si="58"/>
        <v>0</v>
      </c>
      <c r="J79" s="6"/>
      <c r="K79" s="6">
        <f t="shared" si="58"/>
        <v>0</v>
      </c>
      <c r="L79" s="6"/>
      <c r="M79" s="6">
        <f t="shared" si="58"/>
        <v>0</v>
      </c>
      <c r="N79" s="6"/>
      <c r="O79" s="6">
        <f t="shared" si="58"/>
        <v>0</v>
      </c>
      <c r="P79" s="6"/>
      <c r="Q79" s="6">
        <f t="shared" si="58"/>
        <v>0</v>
      </c>
      <c r="R79" s="6"/>
      <c r="S79" s="6">
        <f t="shared" si="58"/>
        <v>0</v>
      </c>
      <c r="T79" s="6"/>
      <c r="U79" s="6">
        <f t="shared" si="58"/>
        <v>0</v>
      </c>
      <c r="V79" s="6"/>
      <c r="W79" s="6"/>
      <c r="X79" s="6">
        <f t="shared" si="58"/>
        <v>0</v>
      </c>
      <c r="Y79" s="6">
        <f t="shared" si="58"/>
        <v>0</v>
      </c>
      <c r="Z79" s="6">
        <f t="shared" si="58"/>
        <v>0</v>
      </c>
      <c r="AA79" s="6">
        <f t="shared" si="58"/>
        <v>0</v>
      </c>
      <c r="AB79" s="6">
        <f t="shared" si="58"/>
        <v>0</v>
      </c>
      <c r="AC79" s="6">
        <f t="shared" si="58"/>
        <v>0</v>
      </c>
      <c r="AD79" s="6">
        <f t="shared" si="58"/>
        <v>0</v>
      </c>
      <c r="AE79" s="6">
        <f t="shared" si="58"/>
        <v>0</v>
      </c>
      <c r="AF79" s="6">
        <f t="shared" si="58"/>
        <v>0</v>
      </c>
    </row>
    <row r="80" spans="1:33" x14ac:dyDescent="0.35">
      <c r="B80" s="2"/>
      <c r="E80" s="8">
        <f>E18+E25+E32+E39+E46+E53+E58+E65+E74+E79</f>
        <v>2720</v>
      </c>
      <c r="F80" s="8">
        <f t="shared" ref="F80:AF80" si="59">F18+F25+F32+F39+F46+F53+F58+F65+F74+F79</f>
        <v>23145</v>
      </c>
      <c r="G80" s="8">
        <f t="shared" si="59"/>
        <v>951740</v>
      </c>
      <c r="H80" s="8">
        <f t="shared" si="59"/>
        <v>3900</v>
      </c>
      <c r="I80" s="8">
        <f t="shared" si="59"/>
        <v>333109</v>
      </c>
      <c r="J80" s="8"/>
      <c r="K80" s="8">
        <f t="shared" si="59"/>
        <v>1136</v>
      </c>
      <c r="L80" s="8"/>
      <c r="M80" s="8">
        <f t="shared" si="59"/>
        <v>1167</v>
      </c>
      <c r="N80" s="8"/>
      <c r="O80" s="8">
        <f t="shared" si="59"/>
        <v>40</v>
      </c>
      <c r="P80" s="8"/>
      <c r="Q80" s="8">
        <f t="shared" si="59"/>
        <v>250</v>
      </c>
      <c r="R80" s="8"/>
      <c r="S80" s="8">
        <f t="shared" si="59"/>
        <v>66</v>
      </c>
      <c r="T80" s="8"/>
      <c r="U80" s="8">
        <f t="shared" si="59"/>
        <v>10</v>
      </c>
      <c r="V80" s="8"/>
      <c r="W80" s="8"/>
      <c r="X80" s="8">
        <f t="shared" si="59"/>
        <v>2669</v>
      </c>
      <c r="Y80" s="8">
        <f t="shared" si="59"/>
        <v>51</v>
      </c>
      <c r="Z80" s="8">
        <f t="shared" si="59"/>
        <v>545</v>
      </c>
      <c r="AA80" s="8">
        <f t="shared" si="59"/>
        <v>381</v>
      </c>
      <c r="AB80" s="8">
        <f t="shared" si="59"/>
        <v>13</v>
      </c>
      <c r="AC80" s="8">
        <f t="shared" si="59"/>
        <v>965</v>
      </c>
      <c r="AD80" s="8">
        <f t="shared" si="59"/>
        <v>1704</v>
      </c>
      <c r="AE80" s="8">
        <f t="shared" si="59"/>
        <v>0</v>
      </c>
      <c r="AF80" s="8">
        <f t="shared" si="59"/>
        <v>1704</v>
      </c>
      <c r="AG80" s="8"/>
    </row>
    <row r="81" spans="2:23" x14ac:dyDescent="0.35">
      <c r="B81" s="2"/>
      <c r="G81" s="179" t="s">
        <v>86</v>
      </c>
      <c r="H81" s="180"/>
      <c r="I81" s="10">
        <f>I80*0.05</f>
        <v>16655.45</v>
      </c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2:23" x14ac:dyDescent="0.35">
      <c r="B82" s="2"/>
      <c r="G82" s="179" t="s">
        <v>87</v>
      </c>
      <c r="H82" s="180"/>
      <c r="I82" s="10">
        <f>I80+I81</f>
        <v>349764.45</v>
      </c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2:23" x14ac:dyDescent="0.35">
      <c r="B83" s="2"/>
    </row>
    <row r="84" spans="2:23" x14ac:dyDescent="0.35">
      <c r="B84" s="2"/>
    </row>
    <row r="85" spans="2:23" x14ac:dyDescent="0.35">
      <c r="B85" s="2"/>
    </row>
    <row r="86" spans="2:23" x14ac:dyDescent="0.35">
      <c r="B86" s="2"/>
    </row>
    <row r="87" spans="2:23" x14ac:dyDescent="0.35">
      <c r="B87" s="2"/>
    </row>
    <row r="88" spans="2:23" x14ac:dyDescent="0.35">
      <c r="B88" s="2"/>
    </row>
    <row r="89" spans="2:23" x14ac:dyDescent="0.35">
      <c r="B89" s="2"/>
    </row>
    <row r="90" spans="2:23" x14ac:dyDescent="0.35">
      <c r="B90" s="2"/>
    </row>
    <row r="91" spans="2:23" x14ac:dyDescent="0.35">
      <c r="B91" s="2"/>
    </row>
    <row r="92" spans="2:23" x14ac:dyDescent="0.35">
      <c r="B92" s="2"/>
    </row>
    <row r="93" spans="2:23" x14ac:dyDescent="0.35">
      <c r="B93" s="2"/>
    </row>
  </sheetData>
  <autoFilter ref="A9:AG82" xr:uid="{00000000-0009-0000-0000-000007000000}"/>
  <mergeCells count="11">
    <mergeCell ref="G82:H82"/>
    <mergeCell ref="M8:N8"/>
    <mergeCell ref="K8:L8"/>
    <mergeCell ref="O8:P8"/>
    <mergeCell ref="Q8:R8"/>
    <mergeCell ref="U8:V8"/>
    <mergeCell ref="D3:E3"/>
    <mergeCell ref="Z7:AA7"/>
    <mergeCell ref="Z8:AC8"/>
    <mergeCell ref="G81:H81"/>
    <mergeCell ref="S8:T8"/>
  </mergeCells>
  <printOptions horizontalCentered="1" verticalCentered="1"/>
  <pageMargins left="0" right="0" top="0" bottom="0" header="0" footer="0"/>
  <pageSetup paperSize="9" scale="55" fitToHeight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0C22-AC5E-4AF6-9E67-EFEC88E0EF49}">
  <sheetPr filterMode="1">
    <tabColor theme="9"/>
    <pageSetUpPr fitToPage="1"/>
  </sheetPr>
  <dimension ref="A1:AB148"/>
  <sheetViews>
    <sheetView tabSelected="1" zoomScale="115" zoomScaleNormal="115" workbookViewId="0">
      <pane ySplit="8" topLeftCell="A9" activePane="bottomLeft" state="frozen"/>
      <selection activeCell="A8" sqref="A8"/>
      <selection pane="bottomLeft" activeCell="F141" sqref="F141"/>
    </sheetView>
  </sheetViews>
  <sheetFormatPr defaultColWidth="9" defaultRowHeight="14.5" x14ac:dyDescent="0.35"/>
  <cols>
    <col min="1" max="1" width="2.1796875" bestFit="1" customWidth="1"/>
    <col min="2" max="2" width="19.26953125" style="57" customWidth="1"/>
    <col min="3" max="3" width="19.1796875" style="57" hidden="1" customWidth="1"/>
    <col min="4" max="4" width="6.81640625" bestFit="1" customWidth="1"/>
    <col min="5" max="5" width="14.1796875" bestFit="1" customWidth="1"/>
    <col min="6" max="6" width="60" customWidth="1"/>
    <col min="7" max="7" width="6" style="57" bestFit="1" customWidth="1"/>
    <col min="8" max="8" width="8.81640625" style="57" customWidth="1"/>
    <col min="9" max="9" width="8.453125" style="57" hidden="1" customWidth="1"/>
    <col min="10" max="10" width="7.81640625" style="57" customWidth="1"/>
    <col min="11" max="11" width="16.453125" style="78" hidden="1" customWidth="1"/>
    <col min="12" max="12" width="11.453125" style="57" customWidth="1"/>
    <col min="13" max="13" width="8.1796875" style="57" hidden="1" customWidth="1"/>
    <col min="14" max="14" width="11.453125" style="57" hidden="1" customWidth="1"/>
    <col min="15" max="15" width="13.1796875" style="57" hidden="1" customWidth="1"/>
    <col min="16" max="16" width="6.1796875" style="57" hidden="1" customWidth="1"/>
    <col min="17" max="17" width="11.54296875" style="85" hidden="1" customWidth="1"/>
    <col min="18" max="18" width="11.26953125" style="57" hidden="1" customWidth="1"/>
    <col min="19" max="19" width="12.26953125" style="57" hidden="1" customWidth="1"/>
    <col min="20" max="20" width="18.453125" style="57" hidden="1" customWidth="1"/>
    <col min="21" max="22" width="10.54296875" style="169" bestFit="1" customWidth="1"/>
    <col min="23" max="23" width="10.81640625" style="156" hidden="1" customWidth="1"/>
    <col min="24" max="24" width="12.1796875" style="156" hidden="1" customWidth="1"/>
    <col min="25" max="25" width="13" style="156" hidden="1" customWidth="1"/>
    <col min="26" max="26" width="12.81640625" style="156" hidden="1" customWidth="1"/>
    <col min="27" max="27" width="12.81640625" style="169" bestFit="1" customWidth="1"/>
    <col min="28" max="16384" width="9" style="170"/>
  </cols>
  <sheetData>
    <row r="1" spans="1:28" customFormat="1" hidden="1" x14ac:dyDescent="0.35">
      <c r="A1" s="36"/>
      <c r="B1" s="57"/>
      <c r="C1" s="57"/>
      <c r="G1" s="57"/>
      <c r="H1" s="57"/>
      <c r="I1" s="57"/>
      <c r="J1" s="57"/>
      <c r="K1" s="78"/>
      <c r="L1" s="57"/>
      <c r="M1" s="57"/>
      <c r="N1" s="57"/>
      <c r="O1" s="57"/>
      <c r="P1" s="57"/>
      <c r="Q1" s="85"/>
      <c r="R1" s="57"/>
      <c r="S1" s="57"/>
      <c r="T1" s="57"/>
      <c r="U1" s="148"/>
      <c r="V1" s="57"/>
      <c r="W1" s="157"/>
      <c r="X1" s="110"/>
      <c r="Y1" s="157"/>
      <c r="Z1" s="110"/>
      <c r="AA1" s="57"/>
    </row>
    <row r="2" spans="1:28" customFormat="1" hidden="1" x14ac:dyDescent="0.35">
      <c r="A2" s="36"/>
      <c r="B2" s="57"/>
      <c r="C2" s="57"/>
      <c r="G2" s="57"/>
      <c r="H2" s="57"/>
      <c r="I2" s="57"/>
      <c r="J2" s="57"/>
      <c r="K2" s="78"/>
      <c r="L2" s="57"/>
      <c r="M2" s="57"/>
      <c r="N2" s="57"/>
      <c r="O2" s="57"/>
      <c r="P2" s="57"/>
      <c r="Q2" s="85"/>
      <c r="R2" s="57"/>
      <c r="S2" s="57"/>
      <c r="T2" s="57"/>
      <c r="U2" s="148"/>
      <c r="V2" s="57"/>
      <c r="W2" s="157"/>
      <c r="X2" s="110"/>
      <c r="Y2" s="157"/>
      <c r="Z2" s="110"/>
      <c r="AA2" s="57"/>
    </row>
    <row r="3" spans="1:28" customFormat="1" ht="18.5" hidden="1" x14ac:dyDescent="0.45">
      <c r="A3" s="36"/>
      <c r="B3" s="57"/>
      <c r="C3" s="57"/>
      <c r="F3" s="126" t="s">
        <v>0</v>
      </c>
      <c r="G3" s="126"/>
      <c r="H3" s="57"/>
      <c r="I3" s="57"/>
      <c r="J3" s="57"/>
      <c r="K3" s="78"/>
      <c r="L3" s="57"/>
      <c r="M3" s="57"/>
      <c r="N3" s="57"/>
      <c r="O3" s="57"/>
      <c r="P3" s="57"/>
      <c r="Q3" s="85"/>
      <c r="R3" s="57"/>
      <c r="S3" s="57"/>
      <c r="T3" s="57"/>
      <c r="U3" s="148"/>
      <c r="V3" s="57"/>
      <c r="W3" s="157"/>
      <c r="X3" s="110"/>
      <c r="Y3" s="157"/>
      <c r="Z3" s="110"/>
      <c r="AA3" s="57"/>
    </row>
    <row r="4" spans="1:28" customFormat="1" hidden="1" x14ac:dyDescent="0.35">
      <c r="A4" s="36"/>
      <c r="B4" s="57" t="s">
        <v>2</v>
      </c>
      <c r="C4" s="57"/>
      <c r="F4" t="s">
        <v>1</v>
      </c>
      <c r="G4" s="57"/>
      <c r="H4" s="57"/>
      <c r="I4" s="57"/>
      <c r="J4" s="57"/>
      <c r="K4" s="78"/>
      <c r="L4" s="57"/>
      <c r="M4" s="57"/>
      <c r="N4" s="57"/>
      <c r="O4" s="57"/>
      <c r="P4" s="57"/>
      <c r="Q4" s="85"/>
      <c r="R4" s="57"/>
      <c r="S4" s="57"/>
      <c r="T4" s="57"/>
      <c r="U4" s="148"/>
      <c r="V4" s="57"/>
      <c r="W4" s="157"/>
      <c r="X4" s="110"/>
      <c r="Y4" s="157"/>
      <c r="Z4" s="110"/>
      <c r="AA4" s="57"/>
    </row>
    <row r="5" spans="1:28" customFormat="1" hidden="1" x14ac:dyDescent="0.35">
      <c r="A5" s="36"/>
      <c r="B5" s="57"/>
      <c r="C5" s="57" t="s">
        <v>3</v>
      </c>
      <c r="G5" s="57"/>
      <c r="H5" s="57"/>
      <c r="I5" s="57"/>
      <c r="J5" s="57"/>
      <c r="K5" s="78" t="s">
        <v>5</v>
      </c>
      <c r="L5" s="57"/>
      <c r="M5" s="57"/>
      <c r="N5" s="57"/>
      <c r="O5" s="57"/>
      <c r="P5" s="57"/>
      <c r="Q5" s="85"/>
      <c r="R5" s="57"/>
      <c r="S5" s="57"/>
      <c r="T5" s="57"/>
      <c r="U5" s="148"/>
      <c r="V5" s="57"/>
      <c r="W5" s="157"/>
      <c r="X5" s="110"/>
      <c r="Y5" s="157"/>
      <c r="Z5" s="110"/>
      <c r="AA5" s="57"/>
    </row>
    <row r="6" spans="1:28" customFormat="1" ht="53.25" hidden="1" customHeight="1" x14ac:dyDescent="0.35">
      <c r="A6" s="36"/>
      <c r="B6" s="57"/>
      <c r="C6" s="57"/>
      <c r="G6" s="57"/>
      <c r="H6" s="57"/>
      <c r="I6" s="57"/>
      <c r="J6" s="57"/>
      <c r="K6" s="79">
        <v>44304</v>
      </c>
      <c r="L6" s="58"/>
      <c r="M6" s="58"/>
      <c r="N6" s="58"/>
      <c r="O6" s="58"/>
      <c r="P6" s="58"/>
      <c r="Q6" s="85"/>
      <c r="R6" s="57"/>
      <c r="S6" s="57"/>
      <c r="T6" s="57"/>
      <c r="U6" s="148"/>
      <c r="V6" s="57"/>
      <c r="W6" s="157"/>
      <c r="X6" s="110"/>
      <c r="Y6" s="157"/>
      <c r="Z6" s="110"/>
      <c r="AA6" s="57"/>
    </row>
    <row r="7" spans="1:28" customFormat="1" ht="11.25" customHeight="1" x14ac:dyDescent="0.35">
      <c r="A7" s="4"/>
      <c r="B7" s="124"/>
      <c r="C7" s="124"/>
      <c r="D7" s="123"/>
      <c r="E7" s="123"/>
      <c r="F7" s="123"/>
      <c r="G7" s="124"/>
      <c r="H7" s="124"/>
      <c r="I7" s="124"/>
      <c r="J7" s="124"/>
      <c r="K7" s="127"/>
      <c r="L7" s="128"/>
      <c r="M7" s="128"/>
      <c r="N7" s="128"/>
      <c r="O7" s="128"/>
      <c r="P7" s="128"/>
      <c r="Q7" s="125"/>
      <c r="R7" s="124"/>
      <c r="S7" s="124"/>
      <c r="T7" s="124"/>
      <c r="U7" s="149"/>
      <c r="V7" s="124"/>
      <c r="W7" s="158"/>
      <c r="X7" s="153"/>
      <c r="Y7" s="158"/>
      <c r="Z7" s="153"/>
      <c r="AA7" s="124"/>
    </row>
    <row r="8" spans="1:28" customFormat="1" ht="15.5" x14ac:dyDescent="0.35">
      <c r="A8" s="36" t="s">
        <v>8</v>
      </c>
      <c r="B8" s="55" t="s">
        <v>9</v>
      </c>
      <c r="C8" s="55" t="s">
        <v>202</v>
      </c>
      <c r="D8" s="55" t="s">
        <v>203</v>
      </c>
      <c r="E8" s="55" t="s">
        <v>205</v>
      </c>
      <c r="F8" s="55" t="s">
        <v>10</v>
      </c>
      <c r="G8" s="55" t="s">
        <v>11</v>
      </c>
      <c r="H8" s="55" t="s">
        <v>12</v>
      </c>
      <c r="I8" s="55" t="s">
        <v>13</v>
      </c>
      <c r="J8" s="55" t="s">
        <v>204</v>
      </c>
      <c r="K8" s="80" t="s">
        <v>14</v>
      </c>
      <c r="L8" s="55" t="s">
        <v>90</v>
      </c>
      <c r="M8" s="55" t="s">
        <v>110</v>
      </c>
      <c r="N8" s="55" t="s">
        <v>91</v>
      </c>
      <c r="O8" s="55" t="s">
        <v>210</v>
      </c>
      <c r="P8" s="55" t="s">
        <v>110</v>
      </c>
      <c r="Q8" s="55" t="s">
        <v>193</v>
      </c>
      <c r="R8" s="55" t="s">
        <v>212</v>
      </c>
      <c r="S8" s="55" t="s">
        <v>213</v>
      </c>
      <c r="T8" s="55" t="s">
        <v>211</v>
      </c>
      <c r="U8" s="150" t="s">
        <v>275</v>
      </c>
      <c r="V8" s="55" t="s">
        <v>276</v>
      </c>
      <c r="W8" s="159" t="s">
        <v>277</v>
      </c>
      <c r="X8" s="154" t="s">
        <v>274</v>
      </c>
      <c r="Y8" s="159" t="s">
        <v>284</v>
      </c>
      <c r="Z8" s="154" t="s">
        <v>285</v>
      </c>
      <c r="AA8" s="55" t="s">
        <v>104</v>
      </c>
    </row>
    <row r="9" spans="1:28" customFormat="1" hidden="1" x14ac:dyDescent="0.35">
      <c r="A9" s="36"/>
      <c r="B9" s="141">
        <v>9780328910007</v>
      </c>
      <c r="C9" s="141">
        <v>9780328910007</v>
      </c>
      <c r="D9" s="142" t="s">
        <v>75</v>
      </c>
      <c r="E9" s="142" t="s">
        <v>206</v>
      </c>
      <c r="F9" s="142" t="s">
        <v>15</v>
      </c>
      <c r="G9" s="143">
        <v>25</v>
      </c>
      <c r="H9" s="143">
        <v>175</v>
      </c>
      <c r="I9" s="143">
        <f t="shared" ref="I9:I72" si="0">G9*H9</f>
        <v>4375</v>
      </c>
      <c r="J9" s="143">
        <v>50</v>
      </c>
      <c r="K9" s="144">
        <f t="shared" ref="K9:K72" si="1">I9*(1-J9/100)</f>
        <v>2187.5</v>
      </c>
      <c r="L9" s="143">
        <v>25</v>
      </c>
      <c r="M9" s="143">
        <f>L9*U9</f>
        <v>2187.5</v>
      </c>
      <c r="N9" s="143"/>
      <c r="O9" s="143"/>
      <c r="P9" s="143"/>
      <c r="Q9" s="145">
        <f t="shared" ref="Q9:Q55" si="2">SUM(L9,N9,O9)</f>
        <v>25</v>
      </c>
      <c r="R9" s="143">
        <f>G9-Q9</f>
        <v>0</v>
      </c>
      <c r="S9" s="143"/>
      <c r="T9" s="143">
        <f>U9*S9</f>
        <v>0</v>
      </c>
      <c r="U9" s="151">
        <f>H9*(1-J9/100)</f>
        <v>87.5</v>
      </c>
      <c r="V9" s="143">
        <f>U9*1.15</f>
        <v>100.62499999999999</v>
      </c>
      <c r="W9" s="160">
        <f>$V9*1.2</f>
        <v>120.74999999999997</v>
      </c>
      <c r="X9" s="155">
        <f>$V9*1.25</f>
        <v>125.78124999999999</v>
      </c>
      <c r="Y9" s="160">
        <f>W9*1.15</f>
        <v>138.86249999999995</v>
      </c>
      <c r="Z9" s="155">
        <f>X9*1.15</f>
        <v>144.64843749999997</v>
      </c>
      <c r="AA9" s="143">
        <v>175</v>
      </c>
      <c r="AB9" s="2"/>
    </row>
    <row r="10" spans="1:28" customFormat="1" hidden="1" x14ac:dyDescent="0.35">
      <c r="A10" s="36"/>
      <c r="B10" s="141">
        <v>9780328910014</v>
      </c>
      <c r="C10" s="141">
        <v>9780328910014</v>
      </c>
      <c r="D10" s="142" t="s">
        <v>75</v>
      </c>
      <c r="E10" s="142" t="s">
        <v>206</v>
      </c>
      <c r="F10" s="142" t="s">
        <v>16</v>
      </c>
      <c r="G10" s="143">
        <v>25</v>
      </c>
      <c r="H10" s="143">
        <v>175</v>
      </c>
      <c r="I10" s="143">
        <f t="shared" si="0"/>
        <v>4375</v>
      </c>
      <c r="J10" s="143">
        <v>50</v>
      </c>
      <c r="K10" s="144">
        <f t="shared" si="1"/>
        <v>2187.5</v>
      </c>
      <c r="L10" s="143">
        <v>25</v>
      </c>
      <c r="M10" s="143">
        <f>L10*U10</f>
        <v>2187.5</v>
      </c>
      <c r="N10" s="143"/>
      <c r="O10" s="143"/>
      <c r="P10" s="143"/>
      <c r="Q10" s="145">
        <f t="shared" si="2"/>
        <v>25</v>
      </c>
      <c r="R10" s="143">
        <f t="shared" ref="R10:R22" si="3">G10-Q10</f>
        <v>0</v>
      </c>
      <c r="S10" s="143"/>
      <c r="T10" s="143">
        <f>U10*S10</f>
        <v>0</v>
      </c>
      <c r="U10" s="151">
        <f>H10*(1-J10/100)</f>
        <v>87.5</v>
      </c>
      <c r="V10" s="143">
        <f t="shared" ref="V10:V73" si="4">U10*1.15</f>
        <v>100.62499999999999</v>
      </c>
      <c r="W10" s="160">
        <f t="shared" ref="W10:W17" si="5">$V10*1.2</f>
        <v>120.74999999999997</v>
      </c>
      <c r="X10" s="155">
        <f t="shared" ref="X10:X17" si="6">$V10*1.25</f>
        <v>125.78124999999999</v>
      </c>
      <c r="Y10" s="160">
        <f t="shared" ref="Y10:Y17" si="7">W10*1.15</f>
        <v>138.86249999999995</v>
      </c>
      <c r="Z10" s="155">
        <f t="shared" ref="Z10:Z17" si="8">X10*1.15</f>
        <v>144.64843749999997</v>
      </c>
      <c r="AA10" s="143">
        <v>175</v>
      </c>
    </row>
    <row r="11" spans="1:28" customFormat="1" hidden="1" x14ac:dyDescent="0.35">
      <c r="A11" s="36"/>
      <c r="B11" s="141">
        <v>9780328910021</v>
      </c>
      <c r="C11" s="141">
        <v>9780328910021</v>
      </c>
      <c r="D11" s="142" t="s">
        <v>75</v>
      </c>
      <c r="E11" s="142" t="s">
        <v>206</v>
      </c>
      <c r="F11" s="142" t="s">
        <v>17</v>
      </c>
      <c r="G11" s="143">
        <v>25</v>
      </c>
      <c r="H11" s="143">
        <v>175</v>
      </c>
      <c r="I11" s="143">
        <f t="shared" si="0"/>
        <v>4375</v>
      </c>
      <c r="J11" s="143">
        <v>50</v>
      </c>
      <c r="K11" s="144">
        <f t="shared" si="1"/>
        <v>2187.5</v>
      </c>
      <c r="L11" s="143">
        <v>25</v>
      </c>
      <c r="M11" s="143">
        <f>L11*U11</f>
        <v>2187.5</v>
      </c>
      <c r="N11" s="143"/>
      <c r="O11" s="143"/>
      <c r="P11" s="143"/>
      <c r="Q11" s="145">
        <f t="shared" si="2"/>
        <v>25</v>
      </c>
      <c r="R11" s="143">
        <f t="shared" si="3"/>
        <v>0</v>
      </c>
      <c r="S11" s="143"/>
      <c r="T11" s="143">
        <f>U11*S11</f>
        <v>0</v>
      </c>
      <c r="U11" s="151">
        <f>H11*(1-J11/100)</f>
        <v>87.5</v>
      </c>
      <c r="V11" s="143">
        <f t="shared" si="4"/>
        <v>100.62499999999999</v>
      </c>
      <c r="W11" s="160">
        <f t="shared" si="5"/>
        <v>120.74999999999997</v>
      </c>
      <c r="X11" s="155">
        <f t="shared" si="6"/>
        <v>125.78124999999999</v>
      </c>
      <c r="Y11" s="160">
        <f t="shared" si="7"/>
        <v>138.86249999999995</v>
      </c>
      <c r="Z11" s="155">
        <f t="shared" si="8"/>
        <v>144.64843749999997</v>
      </c>
      <c r="AA11" s="143">
        <v>175</v>
      </c>
    </row>
    <row r="12" spans="1:28" customFormat="1" hidden="1" x14ac:dyDescent="0.35">
      <c r="A12" s="36"/>
      <c r="B12" s="141"/>
      <c r="C12" s="141"/>
      <c r="D12" s="142" t="s">
        <v>75</v>
      </c>
      <c r="E12" s="142" t="s">
        <v>206</v>
      </c>
      <c r="F12" s="142" t="s">
        <v>209</v>
      </c>
      <c r="G12" s="143">
        <v>25</v>
      </c>
      <c r="H12" s="143">
        <v>176</v>
      </c>
      <c r="I12" s="143">
        <f t="shared" si="0"/>
        <v>4400</v>
      </c>
      <c r="J12" s="143">
        <v>50</v>
      </c>
      <c r="K12" s="144">
        <f t="shared" si="1"/>
        <v>2200</v>
      </c>
      <c r="L12" s="143">
        <v>25</v>
      </c>
      <c r="M12" s="143">
        <f t="shared" ref="M12:M75" si="9">L12*U12</f>
        <v>0</v>
      </c>
      <c r="N12" s="143"/>
      <c r="O12" s="143"/>
      <c r="P12" s="143"/>
      <c r="Q12" s="145">
        <f t="shared" si="2"/>
        <v>25</v>
      </c>
      <c r="R12" s="143">
        <f t="shared" si="3"/>
        <v>0</v>
      </c>
      <c r="S12" s="143"/>
      <c r="T12" s="143"/>
      <c r="U12" s="151"/>
      <c r="V12" s="143">
        <f t="shared" si="4"/>
        <v>0</v>
      </c>
      <c r="W12" s="160">
        <f t="shared" si="5"/>
        <v>0</v>
      </c>
      <c r="X12" s="155">
        <f t="shared" si="6"/>
        <v>0</v>
      </c>
      <c r="Y12" s="160">
        <f t="shared" si="7"/>
        <v>0</v>
      </c>
      <c r="Z12" s="155">
        <f t="shared" si="8"/>
        <v>0</v>
      </c>
      <c r="AA12" s="143"/>
    </row>
    <row r="13" spans="1:28" customFormat="1" hidden="1" x14ac:dyDescent="0.35">
      <c r="A13" s="36">
        <v>0</v>
      </c>
      <c r="B13" s="141">
        <v>9780328910045</v>
      </c>
      <c r="C13" s="141">
        <v>9780328910045</v>
      </c>
      <c r="D13" s="142" t="s">
        <v>75</v>
      </c>
      <c r="E13" s="142" t="s">
        <v>206</v>
      </c>
      <c r="F13" s="142" t="s">
        <v>18</v>
      </c>
      <c r="G13" s="143">
        <v>0</v>
      </c>
      <c r="H13" s="143">
        <v>175</v>
      </c>
      <c r="I13" s="143">
        <f t="shared" si="0"/>
        <v>0</v>
      </c>
      <c r="J13" s="143">
        <v>50</v>
      </c>
      <c r="K13" s="144">
        <f t="shared" si="1"/>
        <v>0</v>
      </c>
      <c r="L13" s="143">
        <v>0</v>
      </c>
      <c r="M13" s="143">
        <f t="shared" si="9"/>
        <v>0</v>
      </c>
      <c r="N13" s="143"/>
      <c r="O13" s="143"/>
      <c r="P13" s="143"/>
      <c r="Q13" s="145">
        <f t="shared" si="2"/>
        <v>0</v>
      </c>
      <c r="R13" s="143">
        <f t="shared" si="3"/>
        <v>0</v>
      </c>
      <c r="S13" s="143"/>
      <c r="T13" s="143">
        <f>U13*S13</f>
        <v>0</v>
      </c>
      <c r="U13" s="151">
        <f>H13*(1-J13/100)</f>
        <v>87.5</v>
      </c>
      <c r="V13" s="143">
        <f>U13*1.15</f>
        <v>100.62499999999999</v>
      </c>
      <c r="W13" s="160">
        <f t="shared" si="5"/>
        <v>120.74999999999997</v>
      </c>
      <c r="X13" s="155">
        <f t="shared" si="6"/>
        <v>125.78124999999999</v>
      </c>
      <c r="Y13" s="160">
        <f t="shared" si="7"/>
        <v>138.86249999999995</v>
      </c>
      <c r="Z13" s="155">
        <f t="shared" si="8"/>
        <v>144.64843749999997</v>
      </c>
      <c r="AA13" s="143">
        <v>175</v>
      </c>
    </row>
    <row r="14" spans="1:28" customFormat="1" hidden="1" x14ac:dyDescent="0.35">
      <c r="A14" s="36"/>
      <c r="B14" s="141">
        <v>9780328476671</v>
      </c>
      <c r="C14" s="141">
        <v>9780328476671</v>
      </c>
      <c r="D14" s="142" t="s">
        <v>75</v>
      </c>
      <c r="E14" s="142" t="s">
        <v>206</v>
      </c>
      <c r="F14" s="142" t="s">
        <v>19</v>
      </c>
      <c r="G14" s="143">
        <v>25</v>
      </c>
      <c r="H14" s="143">
        <v>210</v>
      </c>
      <c r="I14" s="143">
        <f t="shared" si="0"/>
        <v>5250</v>
      </c>
      <c r="J14" s="143">
        <v>50</v>
      </c>
      <c r="K14" s="144">
        <f t="shared" si="1"/>
        <v>2625</v>
      </c>
      <c r="L14" s="143">
        <v>25</v>
      </c>
      <c r="M14" s="143">
        <f t="shared" si="9"/>
        <v>2625</v>
      </c>
      <c r="N14" s="143"/>
      <c r="O14" s="143"/>
      <c r="P14" s="143"/>
      <c r="Q14" s="145">
        <f t="shared" si="2"/>
        <v>25</v>
      </c>
      <c r="R14" s="143">
        <f t="shared" si="3"/>
        <v>0</v>
      </c>
      <c r="S14" s="143"/>
      <c r="T14" s="143">
        <f>U14*S14</f>
        <v>0</v>
      </c>
      <c r="U14" s="151">
        <f>H14*(1-J14/100)</f>
        <v>105</v>
      </c>
      <c r="V14" s="143">
        <f t="shared" si="4"/>
        <v>120.74999999999999</v>
      </c>
      <c r="W14" s="160">
        <f t="shared" si="5"/>
        <v>144.89999999999998</v>
      </c>
      <c r="X14" s="155">
        <f t="shared" si="6"/>
        <v>150.93749999999997</v>
      </c>
      <c r="Y14" s="160">
        <f t="shared" si="7"/>
        <v>166.63499999999996</v>
      </c>
      <c r="Z14" s="155">
        <f t="shared" si="8"/>
        <v>173.57812499999994</v>
      </c>
      <c r="AA14" s="143">
        <v>175</v>
      </c>
    </row>
    <row r="15" spans="1:28" customFormat="1" hidden="1" x14ac:dyDescent="0.35">
      <c r="A15" s="36"/>
      <c r="B15" s="141">
        <v>9780328827367</v>
      </c>
      <c r="C15" s="141">
        <v>9780328847525</v>
      </c>
      <c r="D15" s="142" t="s">
        <v>75</v>
      </c>
      <c r="E15" s="142" t="s">
        <v>207</v>
      </c>
      <c r="F15" s="146" t="s">
        <v>20</v>
      </c>
      <c r="G15" s="143">
        <v>25</v>
      </c>
      <c r="H15" s="143">
        <v>136</v>
      </c>
      <c r="I15" s="143">
        <f t="shared" si="0"/>
        <v>3400</v>
      </c>
      <c r="J15" s="143">
        <v>50</v>
      </c>
      <c r="K15" s="144">
        <f t="shared" si="1"/>
        <v>1700</v>
      </c>
      <c r="L15" s="143">
        <v>25</v>
      </c>
      <c r="M15" s="143">
        <f t="shared" si="9"/>
        <v>1700</v>
      </c>
      <c r="N15" s="143"/>
      <c r="O15" s="143"/>
      <c r="P15" s="143"/>
      <c r="Q15" s="145">
        <f t="shared" si="2"/>
        <v>25</v>
      </c>
      <c r="R15" s="143">
        <f t="shared" si="3"/>
        <v>0</v>
      </c>
      <c r="S15" s="143"/>
      <c r="T15" s="143">
        <f>U15*S15</f>
        <v>0</v>
      </c>
      <c r="U15" s="151">
        <f>H15*(1-J15/100)</f>
        <v>68</v>
      </c>
      <c r="V15" s="143">
        <f t="shared" si="4"/>
        <v>78.199999999999989</v>
      </c>
      <c r="W15" s="160">
        <f t="shared" si="5"/>
        <v>93.839999999999989</v>
      </c>
      <c r="X15" s="155">
        <f t="shared" si="6"/>
        <v>97.749999999999986</v>
      </c>
      <c r="Y15" s="160">
        <f t="shared" si="7"/>
        <v>107.91599999999998</v>
      </c>
      <c r="Z15" s="155">
        <f t="shared" si="8"/>
        <v>112.41249999999998</v>
      </c>
      <c r="AA15" s="143">
        <v>175</v>
      </c>
    </row>
    <row r="16" spans="1:28" customFormat="1" hidden="1" x14ac:dyDescent="0.35">
      <c r="A16" s="36"/>
      <c r="B16" s="141">
        <v>9780328827428</v>
      </c>
      <c r="C16" s="141">
        <v>9780328847525</v>
      </c>
      <c r="D16" s="142" t="s">
        <v>75</v>
      </c>
      <c r="E16" s="142" t="s">
        <v>207</v>
      </c>
      <c r="F16" s="146" t="s">
        <v>21</v>
      </c>
      <c r="G16" s="143">
        <v>25</v>
      </c>
      <c r="H16" s="143">
        <v>136</v>
      </c>
      <c r="I16" s="143">
        <f t="shared" si="0"/>
        <v>3400</v>
      </c>
      <c r="J16" s="143">
        <v>50</v>
      </c>
      <c r="K16" s="144">
        <f t="shared" si="1"/>
        <v>1700</v>
      </c>
      <c r="L16" s="143">
        <v>25</v>
      </c>
      <c r="M16" s="143">
        <f t="shared" si="9"/>
        <v>1700</v>
      </c>
      <c r="N16" s="143"/>
      <c r="O16" s="143"/>
      <c r="P16" s="143"/>
      <c r="Q16" s="145">
        <f t="shared" si="2"/>
        <v>25</v>
      </c>
      <c r="R16" s="143">
        <f t="shared" si="3"/>
        <v>0</v>
      </c>
      <c r="S16" s="143"/>
      <c r="T16" s="143"/>
      <c r="U16" s="151">
        <f>H16*(1-J16/100)</f>
        <v>68</v>
      </c>
      <c r="V16" s="143">
        <f t="shared" si="4"/>
        <v>78.199999999999989</v>
      </c>
      <c r="W16" s="160">
        <f t="shared" si="5"/>
        <v>93.839999999999989</v>
      </c>
      <c r="X16" s="155">
        <f t="shared" si="6"/>
        <v>97.749999999999986</v>
      </c>
      <c r="Y16" s="160">
        <f t="shared" si="7"/>
        <v>107.91599999999998</v>
      </c>
      <c r="Z16" s="155">
        <f t="shared" si="8"/>
        <v>112.41249999999998</v>
      </c>
      <c r="AA16" s="143">
        <v>175</v>
      </c>
    </row>
    <row r="17" spans="1:27" customFormat="1" hidden="1" x14ac:dyDescent="0.35">
      <c r="A17" s="36"/>
      <c r="B17" s="141">
        <v>9780328871377</v>
      </c>
      <c r="C17" s="141">
        <v>9780328874095</v>
      </c>
      <c r="D17" s="142" t="s">
        <v>75</v>
      </c>
      <c r="E17" s="142" t="s">
        <v>208</v>
      </c>
      <c r="F17" s="146" t="s">
        <v>22</v>
      </c>
      <c r="G17" s="143">
        <v>25</v>
      </c>
      <c r="H17" s="143">
        <v>344</v>
      </c>
      <c r="I17" s="143">
        <f t="shared" si="0"/>
        <v>8600</v>
      </c>
      <c r="J17" s="143">
        <v>50</v>
      </c>
      <c r="K17" s="144">
        <f t="shared" si="1"/>
        <v>4300</v>
      </c>
      <c r="L17" s="143">
        <v>0</v>
      </c>
      <c r="M17" s="143">
        <f t="shared" si="9"/>
        <v>0</v>
      </c>
      <c r="N17" s="143"/>
      <c r="O17" s="143"/>
      <c r="P17" s="143"/>
      <c r="Q17" s="145">
        <f t="shared" si="2"/>
        <v>0</v>
      </c>
      <c r="R17" s="143">
        <f t="shared" si="3"/>
        <v>25</v>
      </c>
      <c r="S17" s="143"/>
      <c r="T17" s="143">
        <f>U17*S17</f>
        <v>0</v>
      </c>
      <c r="U17" s="151">
        <f>H17*(1-J17/100)</f>
        <v>172</v>
      </c>
      <c r="V17" s="143">
        <f t="shared" si="4"/>
        <v>197.79999999999998</v>
      </c>
      <c r="W17" s="160">
        <f t="shared" si="5"/>
        <v>237.35999999999996</v>
      </c>
      <c r="X17" s="155">
        <f t="shared" si="6"/>
        <v>247.24999999999997</v>
      </c>
      <c r="Y17" s="160">
        <f t="shared" si="7"/>
        <v>272.96399999999994</v>
      </c>
      <c r="Z17" s="155">
        <f t="shared" si="8"/>
        <v>284.33749999999992</v>
      </c>
      <c r="AA17" s="143">
        <v>300</v>
      </c>
    </row>
    <row r="18" spans="1:27" customFormat="1" hidden="1" x14ac:dyDescent="0.35">
      <c r="A18" s="36"/>
      <c r="B18" s="141">
        <v>9789773531171</v>
      </c>
      <c r="C18" s="141"/>
      <c r="D18" s="142" t="s">
        <v>75</v>
      </c>
      <c r="E18" s="171" t="s">
        <v>218</v>
      </c>
      <c r="F18" s="146" t="s">
        <v>216</v>
      </c>
      <c r="G18" s="143">
        <v>50</v>
      </c>
      <c r="H18" s="143">
        <v>30</v>
      </c>
      <c r="I18" s="143">
        <f t="shared" si="0"/>
        <v>1500</v>
      </c>
      <c r="J18" s="143"/>
      <c r="K18" s="144">
        <f t="shared" si="1"/>
        <v>1500</v>
      </c>
      <c r="L18" s="143">
        <v>50</v>
      </c>
      <c r="M18" s="143">
        <f t="shared" si="9"/>
        <v>1500</v>
      </c>
      <c r="N18" s="143"/>
      <c r="O18" s="143"/>
      <c r="P18" s="143"/>
      <c r="Q18" s="145">
        <f t="shared" si="2"/>
        <v>50</v>
      </c>
      <c r="R18" s="143">
        <f t="shared" si="3"/>
        <v>0</v>
      </c>
      <c r="S18" s="143"/>
      <c r="T18" s="143"/>
      <c r="U18" s="151">
        <v>30</v>
      </c>
      <c r="V18" s="143">
        <f t="shared" si="4"/>
        <v>34.5</v>
      </c>
      <c r="W18" s="160">
        <f t="shared" ref="W18:W75" si="10">$V18*1.15</f>
        <v>39.674999999999997</v>
      </c>
      <c r="X18" s="155">
        <f t="shared" ref="X18:X73" si="11">$V18*1.25</f>
        <v>43.125</v>
      </c>
      <c r="Y18" s="160">
        <f t="shared" ref="Y18:Z22" si="12">W18*1.15</f>
        <v>45.626249999999992</v>
      </c>
      <c r="Z18" s="155">
        <f t="shared" si="12"/>
        <v>49.593749999999993</v>
      </c>
      <c r="AA18" s="143"/>
    </row>
    <row r="19" spans="1:27" customFormat="1" hidden="1" x14ac:dyDescent="0.35">
      <c r="A19" s="36"/>
      <c r="B19" s="141">
        <v>9789773531171</v>
      </c>
      <c r="C19" s="141"/>
      <c r="D19" s="142" t="s">
        <v>75</v>
      </c>
      <c r="E19" s="142" t="s">
        <v>218</v>
      </c>
      <c r="F19" s="146" t="s">
        <v>217</v>
      </c>
      <c r="G19" s="143">
        <v>50</v>
      </c>
      <c r="H19" s="143">
        <v>30</v>
      </c>
      <c r="I19" s="143">
        <f t="shared" si="0"/>
        <v>1500</v>
      </c>
      <c r="J19" s="143"/>
      <c r="K19" s="144">
        <f t="shared" si="1"/>
        <v>1500</v>
      </c>
      <c r="L19" s="143">
        <v>50</v>
      </c>
      <c r="M19" s="143">
        <f t="shared" si="9"/>
        <v>1500</v>
      </c>
      <c r="N19" s="143"/>
      <c r="O19" s="143"/>
      <c r="P19" s="143"/>
      <c r="Q19" s="145">
        <f t="shared" si="2"/>
        <v>50</v>
      </c>
      <c r="R19" s="143">
        <f t="shared" si="3"/>
        <v>0</v>
      </c>
      <c r="S19" s="143"/>
      <c r="T19" s="143"/>
      <c r="U19" s="151">
        <v>30</v>
      </c>
      <c r="V19" s="143">
        <f t="shared" si="4"/>
        <v>34.5</v>
      </c>
      <c r="W19" s="160">
        <f t="shared" si="10"/>
        <v>39.674999999999997</v>
      </c>
      <c r="X19" s="155">
        <f t="shared" si="11"/>
        <v>43.125</v>
      </c>
      <c r="Y19" s="160">
        <f t="shared" si="12"/>
        <v>45.626249999999992</v>
      </c>
      <c r="Z19" s="155">
        <f t="shared" si="12"/>
        <v>49.593749999999993</v>
      </c>
      <c r="AA19" s="143">
        <v>100</v>
      </c>
    </row>
    <row r="20" spans="1:27" customFormat="1" hidden="1" x14ac:dyDescent="0.35">
      <c r="A20" s="36"/>
      <c r="B20" s="141">
        <v>9789773530631</v>
      </c>
      <c r="C20" s="141">
        <v>9789773530631</v>
      </c>
      <c r="D20" s="142" t="s">
        <v>75</v>
      </c>
      <c r="E20" s="142" t="s">
        <v>221</v>
      </c>
      <c r="F20" s="146" t="s">
        <v>219</v>
      </c>
      <c r="G20" s="143">
        <v>50</v>
      </c>
      <c r="H20" s="143">
        <v>30</v>
      </c>
      <c r="I20" s="143">
        <f t="shared" si="0"/>
        <v>1500</v>
      </c>
      <c r="J20" s="143"/>
      <c r="K20" s="144">
        <f t="shared" si="1"/>
        <v>1500</v>
      </c>
      <c r="L20" s="143">
        <v>50</v>
      </c>
      <c r="M20" s="143">
        <f t="shared" si="9"/>
        <v>1500</v>
      </c>
      <c r="N20" s="143"/>
      <c r="O20" s="143"/>
      <c r="P20" s="143"/>
      <c r="Q20" s="145">
        <f t="shared" si="2"/>
        <v>50</v>
      </c>
      <c r="R20" s="143">
        <f t="shared" si="3"/>
        <v>0</v>
      </c>
      <c r="S20" s="143"/>
      <c r="T20" s="143"/>
      <c r="U20" s="151">
        <v>30</v>
      </c>
      <c r="V20" s="143">
        <f t="shared" si="4"/>
        <v>34.5</v>
      </c>
      <c r="W20" s="160">
        <f t="shared" si="10"/>
        <v>39.674999999999997</v>
      </c>
      <c r="X20" s="155">
        <f t="shared" si="11"/>
        <v>43.125</v>
      </c>
      <c r="Y20" s="160">
        <f t="shared" si="12"/>
        <v>45.626249999999992</v>
      </c>
      <c r="Z20" s="155">
        <f t="shared" si="12"/>
        <v>49.593749999999993</v>
      </c>
      <c r="AA20" s="143">
        <v>100</v>
      </c>
    </row>
    <row r="21" spans="1:27" customFormat="1" hidden="1" x14ac:dyDescent="0.35">
      <c r="A21" s="36"/>
      <c r="B21" s="141">
        <v>9789773530631</v>
      </c>
      <c r="C21" s="141">
        <v>9789773530990</v>
      </c>
      <c r="D21" s="142" t="s">
        <v>75</v>
      </c>
      <c r="E21" s="142" t="s">
        <v>221</v>
      </c>
      <c r="F21" s="146" t="s">
        <v>220</v>
      </c>
      <c r="G21" s="143">
        <v>50</v>
      </c>
      <c r="H21" s="143">
        <v>30</v>
      </c>
      <c r="I21" s="143">
        <f t="shared" si="0"/>
        <v>1500</v>
      </c>
      <c r="J21" s="143"/>
      <c r="K21" s="144">
        <f t="shared" si="1"/>
        <v>1500</v>
      </c>
      <c r="L21" s="143">
        <v>50</v>
      </c>
      <c r="M21" s="143">
        <f t="shared" si="9"/>
        <v>1500</v>
      </c>
      <c r="N21" s="143"/>
      <c r="O21" s="143"/>
      <c r="P21" s="143"/>
      <c r="Q21" s="145">
        <f t="shared" si="2"/>
        <v>50</v>
      </c>
      <c r="R21" s="143">
        <f t="shared" si="3"/>
        <v>0</v>
      </c>
      <c r="S21" s="143"/>
      <c r="T21" s="143"/>
      <c r="U21" s="151">
        <v>30</v>
      </c>
      <c r="V21" s="143">
        <f t="shared" si="4"/>
        <v>34.5</v>
      </c>
      <c r="W21" s="160">
        <f t="shared" si="10"/>
        <v>39.674999999999997</v>
      </c>
      <c r="X21" s="155">
        <f t="shared" si="11"/>
        <v>43.125</v>
      </c>
      <c r="Y21" s="160">
        <f t="shared" si="12"/>
        <v>45.626249999999992</v>
      </c>
      <c r="Z21" s="155">
        <f t="shared" si="12"/>
        <v>49.593749999999993</v>
      </c>
      <c r="AA21" s="143"/>
    </row>
    <row r="22" spans="1:27" customFormat="1" hidden="1" x14ac:dyDescent="0.35">
      <c r="A22" s="36"/>
      <c r="B22" s="141">
        <v>9789776523661</v>
      </c>
      <c r="C22" s="141">
        <v>9789776523661</v>
      </c>
      <c r="D22" s="142" t="s">
        <v>75</v>
      </c>
      <c r="E22" s="142" t="s">
        <v>223</v>
      </c>
      <c r="F22" s="146" t="s">
        <v>222</v>
      </c>
      <c r="G22" s="143">
        <v>50</v>
      </c>
      <c r="H22" s="143">
        <v>45</v>
      </c>
      <c r="I22" s="143">
        <f t="shared" si="0"/>
        <v>2250</v>
      </c>
      <c r="J22" s="143"/>
      <c r="K22" s="144">
        <f t="shared" si="1"/>
        <v>2250</v>
      </c>
      <c r="L22" s="143">
        <v>50</v>
      </c>
      <c r="M22" s="143">
        <f t="shared" si="9"/>
        <v>2250</v>
      </c>
      <c r="N22" s="143"/>
      <c r="O22" s="143"/>
      <c r="P22" s="143"/>
      <c r="Q22" s="145">
        <f t="shared" si="2"/>
        <v>50</v>
      </c>
      <c r="R22" s="143">
        <f t="shared" si="3"/>
        <v>0</v>
      </c>
      <c r="S22" s="143"/>
      <c r="T22" s="143"/>
      <c r="U22" s="151">
        <v>45</v>
      </c>
      <c r="V22" s="143">
        <f>U22*1.15</f>
        <v>51.749999999999993</v>
      </c>
      <c r="W22" s="160">
        <f t="shared" si="10"/>
        <v>59.512499999999989</v>
      </c>
      <c r="X22" s="155">
        <f t="shared" si="11"/>
        <v>64.687499999999986</v>
      </c>
      <c r="Y22" s="160">
        <f t="shared" si="12"/>
        <v>68.439374999999984</v>
      </c>
      <c r="Z22" s="155">
        <f t="shared" si="12"/>
        <v>74.390624999999972</v>
      </c>
      <c r="AA22" s="143"/>
    </row>
    <row r="23" spans="1:27" customFormat="1" hidden="1" x14ac:dyDescent="0.35">
      <c r="A23" s="36"/>
      <c r="B23" s="89">
        <v>9780328910052</v>
      </c>
      <c r="C23" s="89">
        <v>9780328913879</v>
      </c>
      <c r="D23" s="4" t="s">
        <v>76</v>
      </c>
      <c r="E23" s="4" t="s">
        <v>206</v>
      </c>
      <c r="F23" s="4" t="s">
        <v>23</v>
      </c>
      <c r="G23" s="56">
        <v>25</v>
      </c>
      <c r="H23" s="56">
        <v>246.5</v>
      </c>
      <c r="I23" s="56">
        <f t="shared" si="0"/>
        <v>6162.5</v>
      </c>
      <c r="J23" s="56">
        <v>50</v>
      </c>
      <c r="K23" s="81">
        <f t="shared" si="1"/>
        <v>3081.25</v>
      </c>
      <c r="L23" s="56">
        <v>25</v>
      </c>
      <c r="M23" s="56">
        <f t="shared" si="9"/>
        <v>3081.25</v>
      </c>
      <c r="N23" s="56"/>
      <c r="O23" s="56"/>
      <c r="P23" s="56"/>
      <c r="Q23" s="88">
        <f t="shared" si="2"/>
        <v>25</v>
      </c>
      <c r="R23" s="56">
        <f t="shared" ref="R23:R33" si="13">G23-Q23</f>
        <v>0</v>
      </c>
      <c r="S23" s="56"/>
      <c r="T23" s="56">
        <f t="shared" ref="T23:T28" si="14">U23*S23</f>
        <v>0</v>
      </c>
      <c r="U23" s="151">
        <f t="shared" ref="U23:U82" si="15">H23*(1-J23/100)</f>
        <v>123.25</v>
      </c>
      <c r="V23" s="56">
        <f t="shared" si="4"/>
        <v>141.73749999999998</v>
      </c>
      <c r="W23" s="160">
        <f t="shared" ref="W23:W28" si="16">$V23*1.2</f>
        <v>170.08499999999998</v>
      </c>
      <c r="X23" s="155">
        <f t="shared" si="11"/>
        <v>177.17187499999997</v>
      </c>
      <c r="Y23" s="160">
        <f t="shared" ref="Y23:Y28" si="17">W23*1.15</f>
        <v>195.59774999999996</v>
      </c>
      <c r="Z23" s="155">
        <f t="shared" ref="Z23:Z28" si="18">X23*1.15</f>
        <v>203.74765624999995</v>
      </c>
      <c r="AA23" s="56">
        <v>180</v>
      </c>
    </row>
    <row r="24" spans="1:27" customFormat="1" hidden="1" x14ac:dyDescent="0.35">
      <c r="A24" s="36"/>
      <c r="B24" s="89">
        <v>9780328910069</v>
      </c>
      <c r="C24" s="89">
        <v>9780328913879</v>
      </c>
      <c r="D24" s="4" t="s">
        <v>76</v>
      </c>
      <c r="E24" s="4" t="s">
        <v>206</v>
      </c>
      <c r="F24" s="4" t="s">
        <v>24</v>
      </c>
      <c r="G24" s="56">
        <v>25</v>
      </c>
      <c r="H24" s="56">
        <v>246.5</v>
      </c>
      <c r="I24" s="56">
        <f t="shared" si="0"/>
        <v>6162.5</v>
      </c>
      <c r="J24" s="56">
        <v>50</v>
      </c>
      <c r="K24" s="81">
        <f t="shared" si="1"/>
        <v>3081.25</v>
      </c>
      <c r="L24" s="56">
        <v>25</v>
      </c>
      <c r="M24" s="56">
        <f t="shared" si="9"/>
        <v>3081.25</v>
      </c>
      <c r="N24" s="56"/>
      <c r="O24" s="56"/>
      <c r="P24" s="56"/>
      <c r="Q24" s="88">
        <f t="shared" si="2"/>
        <v>25</v>
      </c>
      <c r="R24" s="56">
        <f t="shared" si="13"/>
        <v>0</v>
      </c>
      <c r="S24" s="56"/>
      <c r="T24" s="56">
        <f t="shared" si="14"/>
        <v>0</v>
      </c>
      <c r="U24" s="151">
        <f t="shared" si="15"/>
        <v>123.25</v>
      </c>
      <c r="V24" s="56">
        <f t="shared" si="4"/>
        <v>141.73749999999998</v>
      </c>
      <c r="W24" s="160">
        <f t="shared" si="16"/>
        <v>170.08499999999998</v>
      </c>
      <c r="X24" s="155">
        <f t="shared" si="11"/>
        <v>177.17187499999997</v>
      </c>
      <c r="Y24" s="160">
        <f t="shared" si="17"/>
        <v>195.59774999999996</v>
      </c>
      <c r="Z24" s="155">
        <f t="shared" si="18"/>
        <v>203.74765624999995</v>
      </c>
      <c r="AA24" s="56">
        <v>180</v>
      </c>
    </row>
    <row r="25" spans="1:27" customFormat="1" hidden="1" x14ac:dyDescent="0.35">
      <c r="A25" s="36"/>
      <c r="B25" s="89">
        <v>9780328476701</v>
      </c>
      <c r="C25" s="89">
        <v>9780328476701</v>
      </c>
      <c r="D25" s="4" t="s">
        <v>76</v>
      </c>
      <c r="E25" s="4" t="s">
        <v>206</v>
      </c>
      <c r="F25" s="4" t="s">
        <v>25</v>
      </c>
      <c r="G25" s="56">
        <v>25</v>
      </c>
      <c r="H25" s="56">
        <v>210</v>
      </c>
      <c r="I25" s="56">
        <f t="shared" si="0"/>
        <v>5250</v>
      </c>
      <c r="J25" s="56">
        <v>50</v>
      </c>
      <c r="K25" s="81">
        <f t="shared" si="1"/>
        <v>2625</v>
      </c>
      <c r="L25" s="56">
        <v>25</v>
      </c>
      <c r="M25" s="56">
        <f t="shared" si="9"/>
        <v>2625</v>
      </c>
      <c r="N25" s="56"/>
      <c r="O25" s="56"/>
      <c r="P25" s="56"/>
      <c r="Q25" s="88">
        <f t="shared" si="2"/>
        <v>25</v>
      </c>
      <c r="R25" s="56">
        <f t="shared" si="13"/>
        <v>0</v>
      </c>
      <c r="S25" s="56"/>
      <c r="T25" s="56">
        <f t="shared" si="14"/>
        <v>0</v>
      </c>
      <c r="U25" s="151">
        <f t="shared" si="15"/>
        <v>105</v>
      </c>
      <c r="V25" s="56">
        <f t="shared" si="4"/>
        <v>120.74999999999999</v>
      </c>
      <c r="W25" s="160">
        <f t="shared" si="16"/>
        <v>144.89999999999998</v>
      </c>
      <c r="X25" s="155">
        <f t="shared" si="11"/>
        <v>150.93749999999997</v>
      </c>
      <c r="Y25" s="160">
        <f t="shared" si="17"/>
        <v>166.63499999999996</v>
      </c>
      <c r="Z25" s="155">
        <f t="shared" si="18"/>
        <v>173.57812499999994</v>
      </c>
      <c r="AA25" s="56">
        <v>180</v>
      </c>
    </row>
    <row r="26" spans="1:27" customFormat="1" hidden="1" x14ac:dyDescent="0.35">
      <c r="A26" s="36"/>
      <c r="B26" s="89">
        <v>9780328827374</v>
      </c>
      <c r="C26" s="89">
        <v>9780328847532</v>
      </c>
      <c r="D26" s="4" t="s">
        <v>76</v>
      </c>
      <c r="E26" s="4" t="s">
        <v>207</v>
      </c>
      <c r="F26" s="4" t="s">
        <v>26</v>
      </c>
      <c r="G26" s="56">
        <v>25</v>
      </c>
      <c r="H26" s="56">
        <v>136.5</v>
      </c>
      <c r="I26" s="56">
        <f t="shared" si="0"/>
        <v>3412.5</v>
      </c>
      <c r="J26" s="56">
        <v>50</v>
      </c>
      <c r="K26" s="81">
        <f t="shared" si="1"/>
        <v>1706.25</v>
      </c>
      <c r="L26" s="56">
        <v>25</v>
      </c>
      <c r="M26" s="56">
        <f t="shared" si="9"/>
        <v>1706.25</v>
      </c>
      <c r="N26" s="56"/>
      <c r="O26" s="56"/>
      <c r="P26" s="56"/>
      <c r="Q26" s="88">
        <f t="shared" si="2"/>
        <v>25</v>
      </c>
      <c r="R26" s="56">
        <f t="shared" si="13"/>
        <v>0</v>
      </c>
      <c r="S26" s="56"/>
      <c r="T26" s="56">
        <f t="shared" si="14"/>
        <v>0</v>
      </c>
      <c r="U26" s="151">
        <f t="shared" si="15"/>
        <v>68.25</v>
      </c>
      <c r="V26" s="56">
        <f t="shared" si="4"/>
        <v>78.487499999999997</v>
      </c>
      <c r="W26" s="160">
        <f t="shared" si="16"/>
        <v>94.184999999999988</v>
      </c>
      <c r="X26" s="155">
        <f t="shared" si="11"/>
        <v>98.109375</v>
      </c>
      <c r="Y26" s="160">
        <f t="shared" si="17"/>
        <v>108.31274999999998</v>
      </c>
      <c r="Z26" s="155">
        <f t="shared" si="18"/>
        <v>112.82578124999999</v>
      </c>
      <c r="AA26" s="56">
        <v>150</v>
      </c>
    </row>
    <row r="27" spans="1:27" customFormat="1" hidden="1" x14ac:dyDescent="0.35">
      <c r="A27" s="36"/>
      <c r="B27" s="89">
        <v>9780328827435</v>
      </c>
      <c r="C27" s="89">
        <v>9780328847532</v>
      </c>
      <c r="D27" s="4" t="s">
        <v>76</v>
      </c>
      <c r="E27" s="4" t="s">
        <v>207</v>
      </c>
      <c r="F27" s="4" t="s">
        <v>27</v>
      </c>
      <c r="G27" s="56">
        <v>25</v>
      </c>
      <c r="H27" s="56">
        <v>136.5</v>
      </c>
      <c r="I27" s="56">
        <f t="shared" si="0"/>
        <v>3412.5</v>
      </c>
      <c r="J27" s="56">
        <v>50</v>
      </c>
      <c r="K27" s="81">
        <f t="shared" si="1"/>
        <v>1706.25</v>
      </c>
      <c r="L27" s="56">
        <v>25</v>
      </c>
      <c r="M27" s="56">
        <f t="shared" si="9"/>
        <v>1706.25</v>
      </c>
      <c r="N27" s="56"/>
      <c r="O27" s="56"/>
      <c r="P27" s="56"/>
      <c r="Q27" s="88">
        <f t="shared" si="2"/>
        <v>25</v>
      </c>
      <c r="R27" s="56">
        <f t="shared" si="13"/>
        <v>0</v>
      </c>
      <c r="S27" s="56"/>
      <c r="T27" s="56">
        <f t="shared" si="14"/>
        <v>0</v>
      </c>
      <c r="U27" s="151">
        <f t="shared" si="15"/>
        <v>68.25</v>
      </c>
      <c r="V27" s="56">
        <f t="shared" si="4"/>
        <v>78.487499999999997</v>
      </c>
      <c r="W27" s="160">
        <f t="shared" si="16"/>
        <v>94.184999999999988</v>
      </c>
      <c r="X27" s="155">
        <f t="shared" si="11"/>
        <v>98.109375</v>
      </c>
      <c r="Y27" s="160">
        <f t="shared" si="17"/>
        <v>108.31274999999998</v>
      </c>
      <c r="Z27" s="155">
        <f t="shared" si="18"/>
        <v>112.82578124999999</v>
      </c>
      <c r="AA27" s="56">
        <v>150</v>
      </c>
    </row>
    <row r="28" spans="1:27" customFormat="1" hidden="1" x14ac:dyDescent="0.35">
      <c r="A28" s="36"/>
      <c r="B28" s="89">
        <v>9780328871384</v>
      </c>
      <c r="C28" s="89">
        <v>9780328874101</v>
      </c>
      <c r="D28" s="4" t="s">
        <v>76</v>
      </c>
      <c r="E28" s="4" t="s">
        <v>208</v>
      </c>
      <c r="F28" s="4" t="s">
        <v>28</v>
      </c>
      <c r="G28" s="56">
        <v>25</v>
      </c>
      <c r="H28" s="56">
        <v>344</v>
      </c>
      <c r="I28" s="56">
        <f t="shared" si="0"/>
        <v>8600</v>
      </c>
      <c r="J28" s="56">
        <v>50</v>
      </c>
      <c r="K28" s="81">
        <f t="shared" si="1"/>
        <v>4300</v>
      </c>
      <c r="L28" s="56">
        <v>0</v>
      </c>
      <c r="M28" s="56">
        <f t="shared" si="9"/>
        <v>0</v>
      </c>
      <c r="N28" s="56"/>
      <c r="O28" s="56"/>
      <c r="P28" s="56"/>
      <c r="Q28" s="88">
        <f t="shared" si="2"/>
        <v>0</v>
      </c>
      <c r="R28" s="56">
        <f t="shared" si="13"/>
        <v>25</v>
      </c>
      <c r="S28" s="56"/>
      <c r="T28" s="56">
        <f t="shared" si="14"/>
        <v>0</v>
      </c>
      <c r="U28" s="151">
        <f t="shared" si="15"/>
        <v>172</v>
      </c>
      <c r="V28" s="56">
        <f t="shared" si="4"/>
        <v>197.79999999999998</v>
      </c>
      <c r="W28" s="160">
        <f t="shared" si="16"/>
        <v>237.35999999999996</v>
      </c>
      <c r="X28" s="155">
        <f t="shared" si="11"/>
        <v>247.24999999999997</v>
      </c>
      <c r="Y28" s="160">
        <f t="shared" si="17"/>
        <v>272.96399999999994</v>
      </c>
      <c r="Z28" s="155">
        <f t="shared" si="18"/>
        <v>284.33749999999992</v>
      </c>
      <c r="AA28" s="56">
        <v>300</v>
      </c>
    </row>
    <row r="29" spans="1:27" customFormat="1" hidden="1" x14ac:dyDescent="0.35">
      <c r="A29" s="36"/>
      <c r="B29" s="89">
        <v>9789773531171</v>
      </c>
      <c r="C29" s="56"/>
      <c r="D29" s="4" t="s">
        <v>76</v>
      </c>
      <c r="E29" s="4" t="s">
        <v>218</v>
      </c>
      <c r="F29" s="4" t="s">
        <v>224</v>
      </c>
      <c r="G29" s="56">
        <v>50</v>
      </c>
      <c r="H29" s="56">
        <v>30</v>
      </c>
      <c r="I29" s="56">
        <f t="shared" si="0"/>
        <v>1500</v>
      </c>
      <c r="J29" s="56"/>
      <c r="K29" s="81">
        <f t="shared" si="1"/>
        <v>1500</v>
      </c>
      <c r="L29" s="56">
        <v>50</v>
      </c>
      <c r="M29" s="56">
        <f t="shared" si="9"/>
        <v>1500</v>
      </c>
      <c r="N29" s="56"/>
      <c r="O29" s="56"/>
      <c r="P29" s="56"/>
      <c r="Q29" s="88">
        <f t="shared" si="2"/>
        <v>50</v>
      </c>
      <c r="R29" s="56">
        <f t="shared" si="13"/>
        <v>0</v>
      </c>
      <c r="S29" s="56"/>
      <c r="T29" s="56"/>
      <c r="U29" s="151">
        <f t="shared" si="15"/>
        <v>30</v>
      </c>
      <c r="V29" s="56">
        <f t="shared" si="4"/>
        <v>34.5</v>
      </c>
      <c r="W29" s="160">
        <f t="shared" si="10"/>
        <v>39.674999999999997</v>
      </c>
      <c r="X29" s="155">
        <f t="shared" si="11"/>
        <v>43.125</v>
      </c>
      <c r="Y29" s="160">
        <f t="shared" ref="Y29:Z33" si="19">W29*1.15</f>
        <v>45.626249999999992</v>
      </c>
      <c r="Z29" s="155">
        <f t="shared" si="19"/>
        <v>49.593749999999993</v>
      </c>
      <c r="AA29" s="56"/>
    </row>
    <row r="30" spans="1:27" customFormat="1" hidden="1" x14ac:dyDescent="0.35">
      <c r="A30" s="36"/>
      <c r="B30" s="89">
        <v>9789773531171</v>
      </c>
      <c r="C30" s="89"/>
      <c r="D30" s="4" t="s">
        <v>76</v>
      </c>
      <c r="E30" s="4" t="s">
        <v>218</v>
      </c>
      <c r="F30" s="4" t="s">
        <v>225</v>
      </c>
      <c r="G30" s="56">
        <v>50</v>
      </c>
      <c r="H30" s="56">
        <v>30</v>
      </c>
      <c r="I30" s="56">
        <f t="shared" si="0"/>
        <v>1500</v>
      </c>
      <c r="J30" s="56"/>
      <c r="K30" s="81">
        <f t="shared" si="1"/>
        <v>1500</v>
      </c>
      <c r="L30" s="56">
        <v>50</v>
      </c>
      <c r="M30" s="56">
        <f t="shared" si="9"/>
        <v>1500</v>
      </c>
      <c r="N30" s="56"/>
      <c r="O30" s="56"/>
      <c r="P30" s="56"/>
      <c r="Q30" s="88">
        <f t="shared" si="2"/>
        <v>50</v>
      </c>
      <c r="R30" s="56">
        <f t="shared" si="13"/>
        <v>0</v>
      </c>
      <c r="S30" s="56"/>
      <c r="T30" s="56"/>
      <c r="U30" s="151">
        <f t="shared" si="15"/>
        <v>30</v>
      </c>
      <c r="V30" s="56">
        <f t="shared" si="4"/>
        <v>34.5</v>
      </c>
      <c r="W30" s="160">
        <f t="shared" si="10"/>
        <v>39.674999999999997</v>
      </c>
      <c r="X30" s="155">
        <f t="shared" si="11"/>
        <v>43.125</v>
      </c>
      <c r="Y30" s="160">
        <f t="shared" si="19"/>
        <v>45.626249999999992</v>
      </c>
      <c r="Z30" s="155">
        <f t="shared" si="19"/>
        <v>49.593749999999993</v>
      </c>
      <c r="AA30" s="56"/>
    </row>
    <row r="31" spans="1:27" customFormat="1" hidden="1" x14ac:dyDescent="0.35">
      <c r="A31" s="36"/>
      <c r="B31" s="89">
        <v>9789773530983</v>
      </c>
      <c r="C31" s="89">
        <v>9789773530983</v>
      </c>
      <c r="D31" s="4" t="s">
        <v>76</v>
      </c>
      <c r="E31" s="4" t="s">
        <v>221</v>
      </c>
      <c r="F31" s="4" t="s">
        <v>226</v>
      </c>
      <c r="G31" s="56">
        <v>50</v>
      </c>
      <c r="H31" s="56">
        <v>30</v>
      </c>
      <c r="I31" s="56">
        <f t="shared" si="0"/>
        <v>1500</v>
      </c>
      <c r="J31" s="56"/>
      <c r="K31" s="81">
        <f t="shared" si="1"/>
        <v>1500</v>
      </c>
      <c r="L31" s="56">
        <v>50</v>
      </c>
      <c r="M31" s="56">
        <f t="shared" si="9"/>
        <v>1500</v>
      </c>
      <c r="N31" s="56"/>
      <c r="O31" s="56"/>
      <c r="P31" s="56"/>
      <c r="Q31" s="88">
        <f t="shared" si="2"/>
        <v>50</v>
      </c>
      <c r="R31" s="56">
        <f t="shared" si="13"/>
        <v>0</v>
      </c>
      <c r="S31" s="56"/>
      <c r="T31" s="56"/>
      <c r="U31" s="151">
        <f t="shared" si="15"/>
        <v>30</v>
      </c>
      <c r="V31" s="56">
        <f t="shared" si="4"/>
        <v>34.5</v>
      </c>
      <c r="W31" s="160">
        <f t="shared" si="10"/>
        <v>39.674999999999997</v>
      </c>
      <c r="X31" s="155">
        <f t="shared" si="11"/>
        <v>43.125</v>
      </c>
      <c r="Y31" s="160">
        <f t="shared" si="19"/>
        <v>45.626249999999992</v>
      </c>
      <c r="Z31" s="155">
        <f t="shared" si="19"/>
        <v>49.593749999999993</v>
      </c>
      <c r="AA31" s="56"/>
    </row>
    <row r="32" spans="1:27" customFormat="1" hidden="1" x14ac:dyDescent="0.35">
      <c r="A32" s="36"/>
      <c r="B32" s="89">
        <v>9789773530983</v>
      </c>
      <c r="C32" s="89">
        <v>9789773530648</v>
      </c>
      <c r="D32" s="4" t="s">
        <v>76</v>
      </c>
      <c r="E32" s="4" t="s">
        <v>221</v>
      </c>
      <c r="F32" s="4" t="s">
        <v>227</v>
      </c>
      <c r="G32" s="56">
        <v>50</v>
      </c>
      <c r="H32" s="56">
        <v>30</v>
      </c>
      <c r="I32" s="56">
        <f t="shared" si="0"/>
        <v>1500</v>
      </c>
      <c r="J32" s="56"/>
      <c r="K32" s="81">
        <f t="shared" si="1"/>
        <v>1500</v>
      </c>
      <c r="L32" s="56">
        <v>50</v>
      </c>
      <c r="M32" s="56">
        <f t="shared" si="9"/>
        <v>1500</v>
      </c>
      <c r="N32" s="56"/>
      <c r="O32" s="56"/>
      <c r="P32" s="56"/>
      <c r="Q32" s="88">
        <f t="shared" si="2"/>
        <v>50</v>
      </c>
      <c r="R32" s="56">
        <f t="shared" si="13"/>
        <v>0</v>
      </c>
      <c r="S32" s="56"/>
      <c r="T32" s="56"/>
      <c r="U32" s="151">
        <f t="shared" si="15"/>
        <v>30</v>
      </c>
      <c r="V32" s="56">
        <f t="shared" si="4"/>
        <v>34.5</v>
      </c>
      <c r="W32" s="160">
        <f t="shared" si="10"/>
        <v>39.674999999999997</v>
      </c>
      <c r="X32" s="155">
        <f t="shared" si="11"/>
        <v>43.125</v>
      </c>
      <c r="Y32" s="160">
        <f t="shared" si="19"/>
        <v>45.626249999999992</v>
      </c>
      <c r="Z32" s="155">
        <f t="shared" si="19"/>
        <v>49.593749999999993</v>
      </c>
      <c r="AA32" s="56"/>
    </row>
    <row r="33" spans="1:27" customFormat="1" hidden="1" x14ac:dyDescent="0.35">
      <c r="A33" s="36"/>
      <c r="B33" s="89">
        <v>9789776523678</v>
      </c>
      <c r="C33" s="89">
        <v>9789776523678</v>
      </c>
      <c r="D33" s="4" t="s">
        <v>76</v>
      </c>
      <c r="E33" s="4" t="s">
        <v>223</v>
      </c>
      <c r="F33" s="4" t="s">
        <v>228</v>
      </c>
      <c r="G33" s="56">
        <v>50</v>
      </c>
      <c r="H33" s="56">
        <v>45</v>
      </c>
      <c r="I33" s="56">
        <f t="shared" si="0"/>
        <v>2250</v>
      </c>
      <c r="J33" s="56"/>
      <c r="K33" s="81">
        <f t="shared" si="1"/>
        <v>2250</v>
      </c>
      <c r="L33" s="56">
        <v>50</v>
      </c>
      <c r="M33" s="56">
        <f t="shared" si="9"/>
        <v>2250</v>
      </c>
      <c r="N33" s="56"/>
      <c r="O33" s="56"/>
      <c r="P33" s="56"/>
      <c r="Q33" s="88">
        <f t="shared" si="2"/>
        <v>50</v>
      </c>
      <c r="R33" s="56">
        <f t="shared" si="13"/>
        <v>0</v>
      </c>
      <c r="S33" s="56"/>
      <c r="T33" s="56"/>
      <c r="U33" s="151">
        <f t="shared" si="15"/>
        <v>45</v>
      </c>
      <c r="V33" s="56">
        <f t="shared" si="4"/>
        <v>51.749999999999993</v>
      </c>
      <c r="W33" s="160">
        <f t="shared" si="10"/>
        <v>59.512499999999989</v>
      </c>
      <c r="X33" s="155">
        <f t="shared" si="11"/>
        <v>64.687499999999986</v>
      </c>
      <c r="Y33" s="160">
        <f t="shared" si="19"/>
        <v>68.439374999999984</v>
      </c>
      <c r="Z33" s="155">
        <f t="shared" si="19"/>
        <v>74.390624999999972</v>
      </c>
      <c r="AA33" s="56"/>
    </row>
    <row r="34" spans="1:27" customFormat="1" hidden="1" x14ac:dyDescent="0.35">
      <c r="A34" s="36"/>
      <c r="B34" s="141">
        <v>9780328910076</v>
      </c>
      <c r="C34" s="141">
        <v>9780328913886</v>
      </c>
      <c r="D34" s="142" t="s">
        <v>77</v>
      </c>
      <c r="E34" s="142" t="s">
        <v>206</v>
      </c>
      <c r="F34" s="142" t="s">
        <v>29</v>
      </c>
      <c r="G34" s="143">
        <v>25</v>
      </c>
      <c r="H34" s="143">
        <v>246.5</v>
      </c>
      <c r="I34" s="143">
        <f t="shared" si="0"/>
        <v>6162.5</v>
      </c>
      <c r="J34" s="143">
        <v>50</v>
      </c>
      <c r="K34" s="144">
        <f t="shared" si="1"/>
        <v>3081.25</v>
      </c>
      <c r="L34" s="143">
        <v>25</v>
      </c>
      <c r="M34" s="143">
        <f t="shared" si="9"/>
        <v>3081.25</v>
      </c>
      <c r="N34" s="143"/>
      <c r="O34" s="143"/>
      <c r="P34" s="143"/>
      <c r="Q34" s="145">
        <f t="shared" si="2"/>
        <v>25</v>
      </c>
      <c r="R34" s="143">
        <f t="shared" ref="R34:R55" si="20">G34-Q34</f>
        <v>0</v>
      </c>
      <c r="S34" s="143"/>
      <c r="T34" s="143">
        <f t="shared" ref="T34:T78" si="21">U34*S34</f>
        <v>0</v>
      </c>
      <c r="U34" s="151">
        <f t="shared" si="15"/>
        <v>123.25</v>
      </c>
      <c r="V34" s="143">
        <f t="shared" si="4"/>
        <v>141.73749999999998</v>
      </c>
      <c r="W34" s="160">
        <f t="shared" ref="W34:W39" si="22">$V34*1.2</f>
        <v>170.08499999999998</v>
      </c>
      <c r="X34" s="155">
        <f t="shared" si="11"/>
        <v>177.17187499999997</v>
      </c>
      <c r="Y34" s="160">
        <f t="shared" ref="Y34:Y39" si="23">W34*1.15</f>
        <v>195.59774999999996</v>
      </c>
      <c r="Z34" s="155">
        <f t="shared" ref="Z34:Z39" si="24">X34*1.15</f>
        <v>203.74765624999995</v>
      </c>
      <c r="AA34" s="143">
        <v>180</v>
      </c>
    </row>
    <row r="35" spans="1:27" customFormat="1" hidden="1" x14ac:dyDescent="0.35">
      <c r="A35" s="36"/>
      <c r="B35" s="141">
        <v>9780328910083</v>
      </c>
      <c r="C35" s="141">
        <v>9780328913886</v>
      </c>
      <c r="D35" s="142" t="s">
        <v>77</v>
      </c>
      <c r="E35" s="142" t="s">
        <v>206</v>
      </c>
      <c r="F35" s="142" t="s">
        <v>30</v>
      </c>
      <c r="G35" s="143">
        <v>25</v>
      </c>
      <c r="H35" s="143">
        <v>246.5</v>
      </c>
      <c r="I35" s="143">
        <f t="shared" si="0"/>
        <v>6162.5</v>
      </c>
      <c r="J35" s="143">
        <v>50</v>
      </c>
      <c r="K35" s="144">
        <f t="shared" si="1"/>
        <v>3081.25</v>
      </c>
      <c r="L35" s="143">
        <v>25</v>
      </c>
      <c r="M35" s="143">
        <f t="shared" si="9"/>
        <v>3081.25</v>
      </c>
      <c r="N35" s="143"/>
      <c r="O35" s="143"/>
      <c r="P35" s="143"/>
      <c r="Q35" s="145">
        <f t="shared" si="2"/>
        <v>25</v>
      </c>
      <c r="R35" s="143">
        <f t="shared" si="20"/>
        <v>0</v>
      </c>
      <c r="S35" s="143"/>
      <c r="T35" s="143">
        <f t="shared" si="21"/>
        <v>0</v>
      </c>
      <c r="U35" s="151">
        <f t="shared" si="15"/>
        <v>123.25</v>
      </c>
      <c r="V35" s="143">
        <f t="shared" si="4"/>
        <v>141.73749999999998</v>
      </c>
      <c r="W35" s="160">
        <f t="shared" si="22"/>
        <v>170.08499999999998</v>
      </c>
      <c r="X35" s="155">
        <f t="shared" si="11"/>
        <v>177.17187499999997</v>
      </c>
      <c r="Y35" s="160">
        <f t="shared" si="23"/>
        <v>195.59774999999996</v>
      </c>
      <c r="Z35" s="155">
        <f t="shared" si="24"/>
        <v>203.74765624999995</v>
      </c>
      <c r="AA35" s="143">
        <v>180</v>
      </c>
    </row>
    <row r="36" spans="1:27" customFormat="1" hidden="1" x14ac:dyDescent="0.35">
      <c r="A36" s="36"/>
      <c r="B36" s="141">
        <v>9780328476718</v>
      </c>
      <c r="C36" s="141">
        <v>9780328476718</v>
      </c>
      <c r="D36" s="142" t="s">
        <v>77</v>
      </c>
      <c r="E36" s="142" t="s">
        <v>206</v>
      </c>
      <c r="F36" s="142" t="s">
        <v>37</v>
      </c>
      <c r="G36" s="143">
        <v>25</v>
      </c>
      <c r="H36" s="143">
        <v>210</v>
      </c>
      <c r="I36" s="143">
        <f t="shared" si="0"/>
        <v>5250</v>
      </c>
      <c r="J36" s="143">
        <v>50</v>
      </c>
      <c r="K36" s="144">
        <f t="shared" si="1"/>
        <v>2625</v>
      </c>
      <c r="L36" s="143">
        <v>25</v>
      </c>
      <c r="M36" s="143">
        <f t="shared" si="9"/>
        <v>2625</v>
      </c>
      <c r="N36" s="143"/>
      <c r="O36" s="143"/>
      <c r="P36" s="143"/>
      <c r="Q36" s="145">
        <f t="shared" si="2"/>
        <v>25</v>
      </c>
      <c r="R36" s="143">
        <f t="shared" si="20"/>
        <v>0</v>
      </c>
      <c r="S36" s="143"/>
      <c r="T36" s="143">
        <f t="shared" si="21"/>
        <v>0</v>
      </c>
      <c r="U36" s="151">
        <f t="shared" si="15"/>
        <v>105</v>
      </c>
      <c r="V36" s="143">
        <f t="shared" si="4"/>
        <v>120.74999999999999</v>
      </c>
      <c r="W36" s="160">
        <f t="shared" si="22"/>
        <v>144.89999999999998</v>
      </c>
      <c r="X36" s="155">
        <f t="shared" si="11"/>
        <v>150.93749999999997</v>
      </c>
      <c r="Y36" s="160">
        <f t="shared" si="23"/>
        <v>166.63499999999996</v>
      </c>
      <c r="Z36" s="155">
        <f t="shared" si="24"/>
        <v>173.57812499999994</v>
      </c>
      <c r="AA36" s="143">
        <v>180</v>
      </c>
    </row>
    <row r="37" spans="1:27" customFormat="1" hidden="1" x14ac:dyDescent="0.35">
      <c r="A37" s="36"/>
      <c r="B37" s="141">
        <v>9780328827381</v>
      </c>
      <c r="C37" s="141">
        <v>9780328847549</v>
      </c>
      <c r="D37" s="142" t="s">
        <v>77</v>
      </c>
      <c r="E37" s="142" t="s">
        <v>207</v>
      </c>
      <c r="F37" s="142" t="s">
        <v>31</v>
      </c>
      <c r="G37" s="143">
        <v>25</v>
      </c>
      <c r="H37" s="143">
        <v>136.5</v>
      </c>
      <c r="I37" s="143">
        <f t="shared" si="0"/>
        <v>3412.5</v>
      </c>
      <c r="J37" s="143">
        <v>50</v>
      </c>
      <c r="K37" s="144">
        <f t="shared" si="1"/>
        <v>1706.25</v>
      </c>
      <c r="L37" s="143">
        <v>25</v>
      </c>
      <c r="M37" s="143">
        <f t="shared" si="9"/>
        <v>1706.25</v>
      </c>
      <c r="N37" s="143"/>
      <c r="O37" s="143"/>
      <c r="P37" s="143"/>
      <c r="Q37" s="145">
        <f t="shared" si="2"/>
        <v>25</v>
      </c>
      <c r="R37" s="143">
        <f t="shared" si="20"/>
        <v>0</v>
      </c>
      <c r="S37" s="143"/>
      <c r="T37" s="143">
        <f t="shared" si="21"/>
        <v>0</v>
      </c>
      <c r="U37" s="151">
        <f t="shared" si="15"/>
        <v>68.25</v>
      </c>
      <c r="V37" s="143">
        <f t="shared" si="4"/>
        <v>78.487499999999997</v>
      </c>
      <c r="W37" s="160">
        <f t="shared" si="22"/>
        <v>94.184999999999988</v>
      </c>
      <c r="X37" s="155">
        <f t="shared" si="11"/>
        <v>98.109375</v>
      </c>
      <c r="Y37" s="160">
        <f t="shared" si="23"/>
        <v>108.31274999999998</v>
      </c>
      <c r="Z37" s="155">
        <f t="shared" si="24"/>
        <v>112.82578124999999</v>
      </c>
      <c r="AA37" s="143">
        <v>150</v>
      </c>
    </row>
    <row r="38" spans="1:27" customFormat="1" hidden="1" x14ac:dyDescent="0.35">
      <c r="A38" s="36"/>
      <c r="B38" s="141">
        <v>9780328827442</v>
      </c>
      <c r="C38" s="141">
        <v>9780328847549</v>
      </c>
      <c r="D38" s="142" t="s">
        <v>77</v>
      </c>
      <c r="E38" s="142" t="s">
        <v>207</v>
      </c>
      <c r="F38" s="142" t="s">
        <v>32</v>
      </c>
      <c r="G38" s="143">
        <v>25</v>
      </c>
      <c r="H38" s="143">
        <v>136.5</v>
      </c>
      <c r="I38" s="143">
        <f t="shared" si="0"/>
        <v>3412.5</v>
      </c>
      <c r="J38" s="143">
        <v>50</v>
      </c>
      <c r="K38" s="144">
        <f t="shared" si="1"/>
        <v>1706.25</v>
      </c>
      <c r="L38" s="143">
        <v>25</v>
      </c>
      <c r="M38" s="143">
        <f t="shared" si="9"/>
        <v>1706.25</v>
      </c>
      <c r="N38" s="143"/>
      <c r="O38" s="143"/>
      <c r="P38" s="143"/>
      <c r="Q38" s="145">
        <f t="shared" si="2"/>
        <v>25</v>
      </c>
      <c r="R38" s="143">
        <f t="shared" si="20"/>
        <v>0</v>
      </c>
      <c r="S38" s="143"/>
      <c r="T38" s="143">
        <f t="shared" si="21"/>
        <v>0</v>
      </c>
      <c r="U38" s="151">
        <f t="shared" si="15"/>
        <v>68.25</v>
      </c>
      <c r="V38" s="143">
        <f t="shared" si="4"/>
        <v>78.487499999999997</v>
      </c>
      <c r="W38" s="160">
        <f t="shared" si="22"/>
        <v>94.184999999999988</v>
      </c>
      <c r="X38" s="155">
        <f t="shared" si="11"/>
        <v>98.109375</v>
      </c>
      <c r="Y38" s="160">
        <f t="shared" si="23"/>
        <v>108.31274999999998</v>
      </c>
      <c r="Z38" s="155">
        <f t="shared" si="24"/>
        <v>112.82578124999999</v>
      </c>
      <c r="AA38" s="143">
        <v>150</v>
      </c>
    </row>
    <row r="39" spans="1:27" customFormat="1" hidden="1" x14ac:dyDescent="0.35">
      <c r="A39" s="36"/>
      <c r="B39" s="141">
        <v>9780328871391</v>
      </c>
      <c r="C39" s="141">
        <v>9780328874118</v>
      </c>
      <c r="D39" s="142" t="s">
        <v>77</v>
      </c>
      <c r="E39" s="142" t="s">
        <v>208</v>
      </c>
      <c r="F39" s="142" t="s">
        <v>33</v>
      </c>
      <c r="G39" s="143">
        <v>25</v>
      </c>
      <c r="H39" s="143">
        <v>344</v>
      </c>
      <c r="I39" s="143">
        <f t="shared" si="0"/>
        <v>8600</v>
      </c>
      <c r="J39" s="143">
        <v>50</v>
      </c>
      <c r="K39" s="144">
        <f t="shared" si="1"/>
        <v>4300</v>
      </c>
      <c r="L39" s="143">
        <v>0</v>
      </c>
      <c r="M39" s="143">
        <f t="shared" si="9"/>
        <v>0</v>
      </c>
      <c r="N39" s="143"/>
      <c r="O39" s="143"/>
      <c r="P39" s="143"/>
      <c r="Q39" s="145">
        <f t="shared" si="2"/>
        <v>0</v>
      </c>
      <c r="R39" s="143">
        <f t="shared" si="20"/>
        <v>25</v>
      </c>
      <c r="S39" s="143"/>
      <c r="T39" s="143">
        <f t="shared" si="21"/>
        <v>0</v>
      </c>
      <c r="U39" s="151">
        <f t="shared" si="15"/>
        <v>172</v>
      </c>
      <c r="V39" s="143">
        <f t="shared" si="4"/>
        <v>197.79999999999998</v>
      </c>
      <c r="W39" s="160">
        <f t="shared" si="22"/>
        <v>237.35999999999996</v>
      </c>
      <c r="X39" s="155">
        <f t="shared" si="11"/>
        <v>247.24999999999997</v>
      </c>
      <c r="Y39" s="160">
        <f t="shared" si="23"/>
        <v>272.96399999999994</v>
      </c>
      <c r="Z39" s="155">
        <f t="shared" si="24"/>
        <v>284.33749999999992</v>
      </c>
      <c r="AA39" s="143">
        <v>300</v>
      </c>
    </row>
    <row r="40" spans="1:27" customFormat="1" hidden="1" x14ac:dyDescent="0.35">
      <c r="A40" s="36"/>
      <c r="B40" s="141"/>
      <c r="C40" s="141"/>
      <c r="D40" s="142" t="s">
        <v>77</v>
      </c>
      <c r="E40" s="142" t="s">
        <v>218</v>
      </c>
      <c r="F40" s="142" t="s">
        <v>230</v>
      </c>
      <c r="G40" s="143">
        <v>50</v>
      </c>
      <c r="H40" s="143">
        <v>30</v>
      </c>
      <c r="I40" s="143">
        <f t="shared" si="0"/>
        <v>1500</v>
      </c>
      <c r="J40" s="143"/>
      <c r="K40" s="144">
        <f t="shared" si="1"/>
        <v>1500</v>
      </c>
      <c r="L40" s="143">
        <v>50</v>
      </c>
      <c r="M40" s="143">
        <f t="shared" si="9"/>
        <v>1500</v>
      </c>
      <c r="N40" s="143"/>
      <c r="O40" s="143"/>
      <c r="P40" s="143"/>
      <c r="Q40" s="145">
        <f t="shared" si="2"/>
        <v>50</v>
      </c>
      <c r="R40" s="143">
        <f t="shared" si="20"/>
        <v>0</v>
      </c>
      <c r="S40" s="143"/>
      <c r="T40" s="143">
        <f t="shared" si="21"/>
        <v>0</v>
      </c>
      <c r="U40" s="151">
        <f t="shared" si="15"/>
        <v>30</v>
      </c>
      <c r="V40" s="143">
        <f t="shared" si="4"/>
        <v>34.5</v>
      </c>
      <c r="W40" s="160">
        <f t="shared" si="10"/>
        <v>39.674999999999997</v>
      </c>
      <c r="X40" s="155">
        <f t="shared" si="11"/>
        <v>43.125</v>
      </c>
      <c r="Y40" s="160">
        <f t="shared" ref="Y40:Z44" si="25">W40*1.15</f>
        <v>45.626249999999992</v>
      </c>
      <c r="Z40" s="155">
        <f t="shared" si="25"/>
        <v>49.593749999999993</v>
      </c>
      <c r="AA40" s="143"/>
    </row>
    <row r="41" spans="1:27" customFormat="1" hidden="1" x14ac:dyDescent="0.35">
      <c r="A41" s="36"/>
      <c r="B41" s="143"/>
      <c r="C41" s="143"/>
      <c r="D41" s="142" t="s">
        <v>77</v>
      </c>
      <c r="E41" s="142" t="s">
        <v>218</v>
      </c>
      <c r="F41" s="142" t="s">
        <v>231</v>
      </c>
      <c r="G41" s="143">
        <v>50</v>
      </c>
      <c r="H41" s="143">
        <v>30</v>
      </c>
      <c r="I41" s="143">
        <f t="shared" si="0"/>
        <v>1500</v>
      </c>
      <c r="J41" s="143"/>
      <c r="K41" s="144">
        <f t="shared" si="1"/>
        <v>1500</v>
      </c>
      <c r="L41" s="143">
        <v>50</v>
      </c>
      <c r="M41" s="143">
        <f t="shared" si="9"/>
        <v>1500</v>
      </c>
      <c r="N41" s="143"/>
      <c r="O41" s="143"/>
      <c r="P41" s="143"/>
      <c r="Q41" s="145">
        <f t="shared" si="2"/>
        <v>50</v>
      </c>
      <c r="R41" s="143">
        <f t="shared" si="20"/>
        <v>0</v>
      </c>
      <c r="S41" s="143"/>
      <c r="T41" s="143">
        <f t="shared" si="21"/>
        <v>0</v>
      </c>
      <c r="U41" s="151">
        <f t="shared" si="15"/>
        <v>30</v>
      </c>
      <c r="V41" s="143">
        <f t="shared" si="4"/>
        <v>34.5</v>
      </c>
      <c r="W41" s="160">
        <f t="shared" si="10"/>
        <v>39.674999999999997</v>
      </c>
      <c r="X41" s="155">
        <f t="shared" si="11"/>
        <v>43.125</v>
      </c>
      <c r="Y41" s="160">
        <f t="shared" si="25"/>
        <v>45.626249999999992</v>
      </c>
      <c r="Z41" s="155">
        <f t="shared" si="25"/>
        <v>49.593749999999993</v>
      </c>
      <c r="AA41" s="143"/>
    </row>
    <row r="42" spans="1:27" customFormat="1" hidden="1" x14ac:dyDescent="0.35">
      <c r="A42" s="36"/>
      <c r="B42" s="141">
        <v>9789773530990</v>
      </c>
      <c r="C42" s="141">
        <v>9789773530990</v>
      </c>
      <c r="D42" s="142" t="s">
        <v>77</v>
      </c>
      <c r="E42" s="142" t="s">
        <v>221</v>
      </c>
      <c r="F42" s="142" t="s">
        <v>232</v>
      </c>
      <c r="G42" s="143">
        <v>50</v>
      </c>
      <c r="H42" s="143">
        <v>30</v>
      </c>
      <c r="I42" s="143">
        <f t="shared" si="0"/>
        <v>1500</v>
      </c>
      <c r="J42" s="143"/>
      <c r="K42" s="144">
        <f t="shared" si="1"/>
        <v>1500</v>
      </c>
      <c r="L42" s="143">
        <v>50</v>
      </c>
      <c r="M42" s="143">
        <f t="shared" si="9"/>
        <v>1500</v>
      </c>
      <c r="N42" s="143"/>
      <c r="O42" s="143"/>
      <c r="P42" s="143"/>
      <c r="Q42" s="145">
        <f t="shared" si="2"/>
        <v>50</v>
      </c>
      <c r="R42" s="143">
        <f t="shared" si="20"/>
        <v>0</v>
      </c>
      <c r="S42" s="143"/>
      <c r="T42" s="143">
        <f t="shared" si="21"/>
        <v>0</v>
      </c>
      <c r="U42" s="151">
        <f t="shared" si="15"/>
        <v>30</v>
      </c>
      <c r="V42" s="143">
        <f t="shared" si="4"/>
        <v>34.5</v>
      </c>
      <c r="W42" s="160">
        <f t="shared" si="10"/>
        <v>39.674999999999997</v>
      </c>
      <c r="X42" s="155">
        <f t="shared" si="11"/>
        <v>43.125</v>
      </c>
      <c r="Y42" s="160">
        <f t="shared" si="25"/>
        <v>45.626249999999992</v>
      </c>
      <c r="Z42" s="155">
        <f t="shared" si="25"/>
        <v>49.593749999999993</v>
      </c>
      <c r="AA42" s="143"/>
    </row>
    <row r="43" spans="1:27" customFormat="1" ht="15" hidden="1" customHeight="1" x14ac:dyDescent="0.35">
      <c r="A43" s="36"/>
      <c r="B43" s="141">
        <v>9789773530990</v>
      </c>
      <c r="C43" s="141">
        <v>9789773531522</v>
      </c>
      <c r="D43" s="142" t="s">
        <v>77</v>
      </c>
      <c r="E43" s="142" t="s">
        <v>221</v>
      </c>
      <c r="F43" s="142" t="s">
        <v>233</v>
      </c>
      <c r="G43" s="143">
        <v>50</v>
      </c>
      <c r="H43" s="143">
        <v>30</v>
      </c>
      <c r="I43" s="143">
        <f t="shared" si="0"/>
        <v>1500</v>
      </c>
      <c r="J43" s="143"/>
      <c r="K43" s="144">
        <f t="shared" si="1"/>
        <v>1500</v>
      </c>
      <c r="L43" s="143">
        <v>50</v>
      </c>
      <c r="M43" s="143">
        <f t="shared" si="9"/>
        <v>1500</v>
      </c>
      <c r="N43" s="143"/>
      <c r="O43" s="143"/>
      <c r="P43" s="143"/>
      <c r="Q43" s="145">
        <f t="shared" si="2"/>
        <v>50</v>
      </c>
      <c r="R43" s="143">
        <f t="shared" si="20"/>
        <v>0</v>
      </c>
      <c r="S43" s="143"/>
      <c r="T43" s="143">
        <f t="shared" si="21"/>
        <v>0</v>
      </c>
      <c r="U43" s="151">
        <f t="shared" si="15"/>
        <v>30</v>
      </c>
      <c r="V43" s="143">
        <f t="shared" si="4"/>
        <v>34.5</v>
      </c>
      <c r="W43" s="160">
        <f t="shared" si="10"/>
        <v>39.674999999999997</v>
      </c>
      <c r="X43" s="155">
        <f t="shared" si="11"/>
        <v>43.125</v>
      </c>
      <c r="Y43" s="160">
        <f t="shared" si="25"/>
        <v>45.626249999999992</v>
      </c>
      <c r="Z43" s="155">
        <f t="shared" si="25"/>
        <v>49.593749999999993</v>
      </c>
      <c r="AA43" s="143"/>
    </row>
    <row r="44" spans="1:27" customFormat="1" ht="15" hidden="1" customHeight="1" x14ac:dyDescent="0.35">
      <c r="A44" s="36"/>
      <c r="B44" s="141">
        <v>9789776523685</v>
      </c>
      <c r="C44" s="141">
        <v>9789776523685</v>
      </c>
      <c r="D44" s="142" t="s">
        <v>77</v>
      </c>
      <c r="E44" s="142" t="s">
        <v>223</v>
      </c>
      <c r="F44" s="142" t="s">
        <v>234</v>
      </c>
      <c r="G44" s="143">
        <v>50</v>
      </c>
      <c r="H44" s="143">
        <v>45</v>
      </c>
      <c r="I44" s="143">
        <f t="shared" si="0"/>
        <v>2250</v>
      </c>
      <c r="J44" s="143"/>
      <c r="K44" s="144">
        <f t="shared" si="1"/>
        <v>2250</v>
      </c>
      <c r="L44" s="143">
        <v>50</v>
      </c>
      <c r="M44" s="143">
        <f t="shared" si="9"/>
        <v>2250</v>
      </c>
      <c r="N44" s="143"/>
      <c r="O44" s="143"/>
      <c r="P44" s="143"/>
      <c r="Q44" s="145">
        <f t="shared" si="2"/>
        <v>50</v>
      </c>
      <c r="R44" s="143">
        <f t="shared" si="20"/>
        <v>0</v>
      </c>
      <c r="S44" s="143"/>
      <c r="T44" s="143">
        <f t="shared" si="21"/>
        <v>0</v>
      </c>
      <c r="U44" s="151">
        <f t="shared" si="15"/>
        <v>45</v>
      </c>
      <c r="V44" s="143">
        <f t="shared" si="4"/>
        <v>51.749999999999993</v>
      </c>
      <c r="W44" s="160">
        <f t="shared" si="10"/>
        <v>59.512499999999989</v>
      </c>
      <c r="X44" s="155">
        <f t="shared" si="11"/>
        <v>64.687499999999986</v>
      </c>
      <c r="Y44" s="160">
        <f t="shared" si="25"/>
        <v>68.439374999999984</v>
      </c>
      <c r="Z44" s="155">
        <f t="shared" si="25"/>
        <v>74.390624999999972</v>
      </c>
      <c r="AA44" s="143"/>
    </row>
    <row r="45" spans="1:27" customFormat="1" hidden="1" x14ac:dyDescent="0.35">
      <c r="A45" s="36"/>
      <c r="B45" s="89">
        <v>9780328910090</v>
      </c>
      <c r="C45" s="89">
        <v>9780328913893</v>
      </c>
      <c r="D45" s="4" t="s">
        <v>78</v>
      </c>
      <c r="E45" s="4" t="s">
        <v>206</v>
      </c>
      <c r="F45" s="4" t="s">
        <v>34</v>
      </c>
      <c r="G45" s="56">
        <v>25</v>
      </c>
      <c r="H45" s="56">
        <v>262</v>
      </c>
      <c r="I45" s="56">
        <f t="shared" si="0"/>
        <v>6550</v>
      </c>
      <c r="J45" s="56">
        <v>50</v>
      </c>
      <c r="K45" s="81">
        <f t="shared" si="1"/>
        <v>3275</v>
      </c>
      <c r="L45" s="56">
        <v>0</v>
      </c>
      <c r="M45" s="56">
        <f t="shared" si="9"/>
        <v>0</v>
      </c>
      <c r="N45" s="56"/>
      <c r="O45" s="56"/>
      <c r="P45" s="56"/>
      <c r="Q45" s="88">
        <f t="shared" si="2"/>
        <v>0</v>
      </c>
      <c r="R45" s="56">
        <f t="shared" si="20"/>
        <v>25</v>
      </c>
      <c r="S45" s="56"/>
      <c r="T45" s="56">
        <f t="shared" si="21"/>
        <v>0</v>
      </c>
      <c r="U45" s="151">
        <f t="shared" si="15"/>
        <v>131</v>
      </c>
      <c r="V45" s="56">
        <f t="shared" si="4"/>
        <v>150.64999999999998</v>
      </c>
      <c r="W45" s="160">
        <f t="shared" ref="W45:W50" si="26">$V45*1.2</f>
        <v>180.77999999999997</v>
      </c>
      <c r="X45" s="155">
        <f t="shared" si="11"/>
        <v>188.31249999999997</v>
      </c>
      <c r="Y45" s="160">
        <f t="shared" ref="Y45:Y50" si="27">W45*1.15</f>
        <v>207.89699999999996</v>
      </c>
      <c r="Z45" s="155">
        <f t="shared" ref="Z45:Z50" si="28">X45*1.15</f>
        <v>216.55937499999996</v>
      </c>
      <c r="AA45" s="56">
        <v>220</v>
      </c>
    </row>
    <row r="46" spans="1:27" customFormat="1" hidden="1" x14ac:dyDescent="0.35">
      <c r="A46" s="36"/>
      <c r="B46" s="89">
        <v>9780328910106</v>
      </c>
      <c r="C46" s="89">
        <v>9780328913893</v>
      </c>
      <c r="D46" s="4" t="s">
        <v>78</v>
      </c>
      <c r="E46" s="4" t="s">
        <v>206</v>
      </c>
      <c r="F46" s="4" t="s">
        <v>35</v>
      </c>
      <c r="G46" s="56">
        <v>25</v>
      </c>
      <c r="H46" s="56">
        <v>262</v>
      </c>
      <c r="I46" s="56">
        <f t="shared" si="0"/>
        <v>6550</v>
      </c>
      <c r="J46" s="56">
        <v>50</v>
      </c>
      <c r="K46" s="81">
        <f t="shared" si="1"/>
        <v>3275</v>
      </c>
      <c r="L46" s="56">
        <v>21</v>
      </c>
      <c r="M46" s="56">
        <f t="shared" si="9"/>
        <v>2751</v>
      </c>
      <c r="N46" s="56"/>
      <c r="O46" s="56"/>
      <c r="P46" s="56"/>
      <c r="Q46" s="88">
        <f t="shared" si="2"/>
        <v>21</v>
      </c>
      <c r="R46" s="56">
        <f t="shared" si="20"/>
        <v>4</v>
      </c>
      <c r="S46" s="56"/>
      <c r="T46" s="56">
        <f t="shared" si="21"/>
        <v>0</v>
      </c>
      <c r="U46" s="151">
        <f t="shared" si="15"/>
        <v>131</v>
      </c>
      <c r="V46" s="56">
        <f t="shared" si="4"/>
        <v>150.64999999999998</v>
      </c>
      <c r="W46" s="160">
        <f t="shared" si="26"/>
        <v>180.77999999999997</v>
      </c>
      <c r="X46" s="155">
        <f t="shared" si="11"/>
        <v>188.31249999999997</v>
      </c>
      <c r="Y46" s="160">
        <f t="shared" si="27"/>
        <v>207.89699999999996</v>
      </c>
      <c r="Z46" s="155">
        <f t="shared" si="28"/>
        <v>216.55937499999996</v>
      </c>
      <c r="AA46" s="56">
        <v>220</v>
      </c>
    </row>
    <row r="47" spans="1:27" customFormat="1" hidden="1" x14ac:dyDescent="0.35">
      <c r="A47" s="36"/>
      <c r="B47" s="89">
        <v>9780328476732</v>
      </c>
      <c r="C47" s="89">
        <v>9780328476732</v>
      </c>
      <c r="D47" s="4" t="s">
        <v>78</v>
      </c>
      <c r="E47" s="4" t="s">
        <v>206</v>
      </c>
      <c r="F47" s="4" t="s">
        <v>36</v>
      </c>
      <c r="G47" s="56">
        <v>25</v>
      </c>
      <c r="H47" s="56">
        <v>210</v>
      </c>
      <c r="I47" s="56">
        <f t="shared" si="0"/>
        <v>5250</v>
      </c>
      <c r="J47" s="56">
        <v>50</v>
      </c>
      <c r="K47" s="81">
        <f t="shared" si="1"/>
        <v>2625</v>
      </c>
      <c r="L47" s="56">
        <v>25</v>
      </c>
      <c r="M47" s="56">
        <f t="shared" si="9"/>
        <v>2625</v>
      </c>
      <c r="N47" s="56"/>
      <c r="O47" s="56"/>
      <c r="P47" s="56"/>
      <c r="Q47" s="88">
        <f t="shared" si="2"/>
        <v>25</v>
      </c>
      <c r="R47" s="56">
        <f t="shared" si="20"/>
        <v>0</v>
      </c>
      <c r="S47" s="56"/>
      <c r="T47" s="56">
        <f t="shared" si="21"/>
        <v>0</v>
      </c>
      <c r="U47" s="151">
        <f t="shared" si="15"/>
        <v>105</v>
      </c>
      <c r="V47" s="56">
        <f t="shared" si="4"/>
        <v>120.74999999999999</v>
      </c>
      <c r="W47" s="160">
        <f t="shared" si="26"/>
        <v>144.89999999999998</v>
      </c>
      <c r="X47" s="155">
        <f t="shared" si="11"/>
        <v>150.93749999999997</v>
      </c>
      <c r="Y47" s="160">
        <f t="shared" si="27"/>
        <v>166.63499999999996</v>
      </c>
      <c r="Z47" s="155">
        <f t="shared" si="28"/>
        <v>173.57812499999994</v>
      </c>
      <c r="AA47" s="56">
        <v>200</v>
      </c>
    </row>
    <row r="48" spans="1:27" customFormat="1" hidden="1" x14ac:dyDescent="0.35">
      <c r="A48" s="36"/>
      <c r="B48" s="89">
        <v>9780328827398</v>
      </c>
      <c r="C48" s="89">
        <v>9780328847556</v>
      </c>
      <c r="D48" s="4" t="s">
        <v>78</v>
      </c>
      <c r="E48" s="4" t="s">
        <v>207</v>
      </c>
      <c r="F48" s="4" t="s">
        <v>38</v>
      </c>
      <c r="G48" s="56">
        <v>25</v>
      </c>
      <c r="H48" s="56">
        <v>136.5</v>
      </c>
      <c r="I48" s="56">
        <f t="shared" si="0"/>
        <v>3412.5</v>
      </c>
      <c r="J48" s="56">
        <v>50</v>
      </c>
      <c r="K48" s="81">
        <f t="shared" si="1"/>
        <v>1706.25</v>
      </c>
      <c r="L48" s="56">
        <v>25</v>
      </c>
      <c r="M48" s="56">
        <f t="shared" si="9"/>
        <v>1706.25</v>
      </c>
      <c r="N48" s="56"/>
      <c r="O48" s="56"/>
      <c r="P48" s="56"/>
      <c r="Q48" s="88">
        <f t="shared" si="2"/>
        <v>25</v>
      </c>
      <c r="R48" s="56">
        <f t="shared" si="20"/>
        <v>0</v>
      </c>
      <c r="S48" s="56"/>
      <c r="T48" s="56">
        <f t="shared" si="21"/>
        <v>0</v>
      </c>
      <c r="U48" s="151">
        <f t="shared" si="15"/>
        <v>68.25</v>
      </c>
      <c r="V48" s="56">
        <f t="shared" si="4"/>
        <v>78.487499999999997</v>
      </c>
      <c r="W48" s="160">
        <f t="shared" si="26"/>
        <v>94.184999999999988</v>
      </c>
      <c r="X48" s="155">
        <f t="shared" si="11"/>
        <v>98.109375</v>
      </c>
      <c r="Y48" s="160">
        <f t="shared" si="27"/>
        <v>108.31274999999998</v>
      </c>
      <c r="Z48" s="155">
        <f t="shared" si="28"/>
        <v>112.82578124999999</v>
      </c>
      <c r="AA48" s="56">
        <v>150</v>
      </c>
    </row>
    <row r="49" spans="1:27" customFormat="1" hidden="1" x14ac:dyDescent="0.35">
      <c r="A49" s="36"/>
      <c r="B49" s="89">
        <v>9780328827459</v>
      </c>
      <c r="C49" s="89">
        <v>9780328847556</v>
      </c>
      <c r="D49" s="4" t="s">
        <v>78</v>
      </c>
      <c r="E49" s="4" t="s">
        <v>207</v>
      </c>
      <c r="F49" s="4" t="s">
        <v>39</v>
      </c>
      <c r="G49" s="56">
        <v>25</v>
      </c>
      <c r="H49" s="56">
        <v>136.5</v>
      </c>
      <c r="I49" s="56">
        <f t="shared" si="0"/>
        <v>3412.5</v>
      </c>
      <c r="J49" s="56">
        <v>50</v>
      </c>
      <c r="K49" s="81">
        <f t="shared" si="1"/>
        <v>1706.25</v>
      </c>
      <c r="L49" s="56">
        <v>25</v>
      </c>
      <c r="M49" s="56">
        <f t="shared" si="9"/>
        <v>1706.25</v>
      </c>
      <c r="N49" s="56"/>
      <c r="O49" s="56"/>
      <c r="P49" s="56"/>
      <c r="Q49" s="88">
        <f t="shared" si="2"/>
        <v>25</v>
      </c>
      <c r="R49" s="56">
        <f t="shared" si="20"/>
        <v>0</v>
      </c>
      <c r="S49" s="56"/>
      <c r="T49" s="56">
        <f t="shared" si="21"/>
        <v>0</v>
      </c>
      <c r="U49" s="151">
        <f t="shared" si="15"/>
        <v>68.25</v>
      </c>
      <c r="V49" s="56">
        <f t="shared" si="4"/>
        <v>78.487499999999997</v>
      </c>
      <c r="W49" s="160">
        <f t="shared" si="26"/>
        <v>94.184999999999988</v>
      </c>
      <c r="X49" s="155">
        <f t="shared" si="11"/>
        <v>98.109375</v>
      </c>
      <c r="Y49" s="160">
        <f t="shared" si="27"/>
        <v>108.31274999999998</v>
      </c>
      <c r="Z49" s="155">
        <f t="shared" si="28"/>
        <v>112.82578124999999</v>
      </c>
      <c r="AA49" s="56">
        <v>150</v>
      </c>
    </row>
    <row r="50" spans="1:27" customFormat="1" hidden="1" x14ac:dyDescent="0.35">
      <c r="A50" s="36"/>
      <c r="B50" s="89">
        <v>9780328871407</v>
      </c>
      <c r="C50" s="89">
        <v>9780328874125</v>
      </c>
      <c r="D50" s="4" t="s">
        <v>78</v>
      </c>
      <c r="E50" s="4" t="s">
        <v>208</v>
      </c>
      <c r="F50" s="4" t="s">
        <v>40</v>
      </c>
      <c r="G50" s="56">
        <v>25</v>
      </c>
      <c r="H50" s="56">
        <v>344</v>
      </c>
      <c r="I50" s="56">
        <f t="shared" si="0"/>
        <v>8600</v>
      </c>
      <c r="J50" s="56">
        <v>50</v>
      </c>
      <c r="K50" s="81">
        <f t="shared" si="1"/>
        <v>4300</v>
      </c>
      <c r="L50" s="56">
        <v>0</v>
      </c>
      <c r="M50" s="56">
        <f t="shared" si="9"/>
        <v>0</v>
      </c>
      <c r="N50" s="56"/>
      <c r="O50" s="56"/>
      <c r="P50" s="56"/>
      <c r="Q50" s="88">
        <f t="shared" si="2"/>
        <v>0</v>
      </c>
      <c r="R50" s="56">
        <f t="shared" si="20"/>
        <v>25</v>
      </c>
      <c r="S50" s="56"/>
      <c r="T50" s="56">
        <f t="shared" si="21"/>
        <v>0</v>
      </c>
      <c r="U50" s="151">
        <f t="shared" si="15"/>
        <v>172</v>
      </c>
      <c r="V50" s="56">
        <f t="shared" si="4"/>
        <v>197.79999999999998</v>
      </c>
      <c r="W50" s="160">
        <f t="shared" si="26"/>
        <v>237.35999999999996</v>
      </c>
      <c r="X50" s="155">
        <f t="shared" si="11"/>
        <v>247.24999999999997</v>
      </c>
      <c r="Y50" s="160">
        <f t="shared" si="27"/>
        <v>272.96399999999994</v>
      </c>
      <c r="Z50" s="155">
        <f t="shared" si="28"/>
        <v>284.33749999999992</v>
      </c>
      <c r="AA50" s="56">
        <v>300</v>
      </c>
    </row>
    <row r="51" spans="1:27" customFormat="1" hidden="1" x14ac:dyDescent="0.35">
      <c r="A51" s="36"/>
      <c r="B51" s="89">
        <v>9789773531201</v>
      </c>
      <c r="C51" s="89"/>
      <c r="D51" s="4" t="s">
        <v>78</v>
      </c>
      <c r="E51" s="4" t="s">
        <v>218</v>
      </c>
      <c r="F51" s="4" t="s">
        <v>235</v>
      </c>
      <c r="G51" s="56">
        <v>50</v>
      </c>
      <c r="H51" s="56">
        <v>30</v>
      </c>
      <c r="I51" s="56">
        <f t="shared" si="0"/>
        <v>1500</v>
      </c>
      <c r="J51" s="56"/>
      <c r="K51" s="81">
        <f t="shared" si="1"/>
        <v>1500</v>
      </c>
      <c r="L51" s="56">
        <v>50</v>
      </c>
      <c r="M51" s="56">
        <f t="shared" si="9"/>
        <v>1500</v>
      </c>
      <c r="N51" s="56"/>
      <c r="O51" s="56"/>
      <c r="P51" s="56"/>
      <c r="Q51" s="88">
        <f t="shared" si="2"/>
        <v>50</v>
      </c>
      <c r="R51" s="56">
        <f t="shared" si="20"/>
        <v>0</v>
      </c>
      <c r="S51" s="56"/>
      <c r="T51" s="56">
        <f t="shared" si="21"/>
        <v>0</v>
      </c>
      <c r="U51" s="151">
        <f t="shared" si="15"/>
        <v>30</v>
      </c>
      <c r="V51" s="56">
        <f t="shared" si="4"/>
        <v>34.5</v>
      </c>
      <c r="W51" s="160">
        <f t="shared" si="10"/>
        <v>39.674999999999997</v>
      </c>
      <c r="X51" s="155">
        <f t="shared" si="11"/>
        <v>43.125</v>
      </c>
      <c r="Y51" s="160">
        <f t="shared" ref="Y51:Z55" si="29">W51*1.15</f>
        <v>45.626249999999992</v>
      </c>
      <c r="Z51" s="155">
        <f t="shared" si="29"/>
        <v>49.593749999999993</v>
      </c>
      <c r="AA51" s="56"/>
    </row>
    <row r="52" spans="1:27" customFormat="1" hidden="1" x14ac:dyDescent="0.35">
      <c r="A52" s="36"/>
      <c r="B52" s="89">
        <v>9789773531201</v>
      </c>
      <c r="C52" s="89"/>
      <c r="D52" s="4" t="s">
        <v>78</v>
      </c>
      <c r="E52" s="4" t="s">
        <v>218</v>
      </c>
      <c r="F52" s="4" t="s">
        <v>236</v>
      </c>
      <c r="G52" s="56">
        <v>50</v>
      </c>
      <c r="H52" s="56">
        <v>30</v>
      </c>
      <c r="I52" s="56">
        <f t="shared" si="0"/>
        <v>1500</v>
      </c>
      <c r="J52" s="56"/>
      <c r="K52" s="81">
        <f t="shared" si="1"/>
        <v>1500</v>
      </c>
      <c r="L52" s="56">
        <v>50</v>
      </c>
      <c r="M52" s="56">
        <f t="shared" si="9"/>
        <v>1500</v>
      </c>
      <c r="N52" s="56"/>
      <c r="O52" s="56"/>
      <c r="P52" s="56"/>
      <c r="Q52" s="88">
        <f t="shared" si="2"/>
        <v>50</v>
      </c>
      <c r="R52" s="56">
        <f t="shared" si="20"/>
        <v>0</v>
      </c>
      <c r="S52" s="56"/>
      <c r="T52" s="56">
        <f t="shared" si="21"/>
        <v>0</v>
      </c>
      <c r="U52" s="151">
        <f t="shared" si="15"/>
        <v>30</v>
      </c>
      <c r="V52" s="56">
        <f t="shared" si="4"/>
        <v>34.5</v>
      </c>
      <c r="W52" s="160">
        <f t="shared" si="10"/>
        <v>39.674999999999997</v>
      </c>
      <c r="X52" s="155">
        <f t="shared" si="11"/>
        <v>43.125</v>
      </c>
      <c r="Y52" s="160">
        <f t="shared" si="29"/>
        <v>45.626249999999992</v>
      </c>
      <c r="Z52" s="155">
        <f t="shared" si="29"/>
        <v>49.593749999999993</v>
      </c>
      <c r="AA52" s="56"/>
    </row>
    <row r="53" spans="1:27" customFormat="1" hidden="1" x14ac:dyDescent="0.35">
      <c r="A53" s="36"/>
      <c r="B53" s="89">
        <v>9789773531539</v>
      </c>
      <c r="C53" s="89">
        <v>9789773531539</v>
      </c>
      <c r="D53" s="4" t="s">
        <v>78</v>
      </c>
      <c r="E53" s="4" t="s">
        <v>221</v>
      </c>
      <c r="F53" s="4" t="s">
        <v>226</v>
      </c>
      <c r="G53" s="56">
        <v>50</v>
      </c>
      <c r="H53" s="56">
        <v>30</v>
      </c>
      <c r="I53" s="56">
        <f t="shared" si="0"/>
        <v>1500</v>
      </c>
      <c r="J53" s="56"/>
      <c r="K53" s="81">
        <f t="shared" si="1"/>
        <v>1500</v>
      </c>
      <c r="L53" s="56">
        <v>50</v>
      </c>
      <c r="M53" s="56">
        <f t="shared" si="9"/>
        <v>1500</v>
      </c>
      <c r="N53" s="56"/>
      <c r="O53" s="56"/>
      <c r="P53" s="56"/>
      <c r="Q53" s="88">
        <f t="shared" si="2"/>
        <v>50</v>
      </c>
      <c r="R53" s="56">
        <f t="shared" si="20"/>
        <v>0</v>
      </c>
      <c r="S53" s="56"/>
      <c r="T53" s="56">
        <f t="shared" si="21"/>
        <v>0</v>
      </c>
      <c r="U53" s="151">
        <f t="shared" si="15"/>
        <v>30</v>
      </c>
      <c r="V53" s="56">
        <f t="shared" si="4"/>
        <v>34.5</v>
      </c>
      <c r="W53" s="160">
        <f t="shared" si="10"/>
        <v>39.674999999999997</v>
      </c>
      <c r="X53" s="155">
        <f t="shared" si="11"/>
        <v>43.125</v>
      </c>
      <c r="Y53" s="160">
        <f t="shared" si="29"/>
        <v>45.626249999999992</v>
      </c>
      <c r="Z53" s="155">
        <f t="shared" si="29"/>
        <v>49.593749999999993</v>
      </c>
      <c r="AA53" s="56"/>
    </row>
    <row r="54" spans="1:27" customFormat="1" hidden="1" x14ac:dyDescent="0.35">
      <c r="A54" s="36"/>
      <c r="B54" s="89">
        <v>9789773531539</v>
      </c>
      <c r="C54" s="89">
        <v>9789773531546</v>
      </c>
      <c r="D54" s="4" t="s">
        <v>78</v>
      </c>
      <c r="E54" s="4" t="s">
        <v>221</v>
      </c>
      <c r="F54" s="4" t="s">
        <v>227</v>
      </c>
      <c r="G54" s="56">
        <v>50</v>
      </c>
      <c r="H54" s="56">
        <v>30</v>
      </c>
      <c r="I54" s="56">
        <f t="shared" si="0"/>
        <v>1500</v>
      </c>
      <c r="J54" s="56"/>
      <c r="K54" s="81">
        <f t="shared" si="1"/>
        <v>1500</v>
      </c>
      <c r="L54" s="56">
        <v>50</v>
      </c>
      <c r="M54" s="56">
        <f t="shared" si="9"/>
        <v>1500</v>
      </c>
      <c r="N54" s="56"/>
      <c r="O54" s="56"/>
      <c r="P54" s="56"/>
      <c r="Q54" s="88">
        <f t="shared" si="2"/>
        <v>50</v>
      </c>
      <c r="R54" s="56">
        <f t="shared" si="20"/>
        <v>0</v>
      </c>
      <c r="S54" s="56"/>
      <c r="T54" s="56">
        <f t="shared" si="21"/>
        <v>0</v>
      </c>
      <c r="U54" s="151">
        <f t="shared" si="15"/>
        <v>30</v>
      </c>
      <c r="V54" s="56">
        <f t="shared" si="4"/>
        <v>34.5</v>
      </c>
      <c r="W54" s="160">
        <f t="shared" si="10"/>
        <v>39.674999999999997</v>
      </c>
      <c r="X54" s="155">
        <f t="shared" si="11"/>
        <v>43.125</v>
      </c>
      <c r="Y54" s="160">
        <f t="shared" si="29"/>
        <v>45.626249999999992</v>
      </c>
      <c r="Z54" s="155">
        <f t="shared" si="29"/>
        <v>49.593749999999993</v>
      </c>
      <c r="AA54" s="56"/>
    </row>
    <row r="55" spans="1:27" customFormat="1" hidden="1" x14ac:dyDescent="0.35">
      <c r="A55" s="36"/>
      <c r="B55" s="89">
        <v>9789776523692</v>
      </c>
      <c r="C55" s="89">
        <v>9789776523692</v>
      </c>
      <c r="D55" s="4" t="s">
        <v>78</v>
      </c>
      <c r="E55" s="4" t="s">
        <v>223</v>
      </c>
      <c r="F55" s="4" t="s">
        <v>237</v>
      </c>
      <c r="G55" s="56">
        <v>50</v>
      </c>
      <c r="H55" s="56">
        <v>45</v>
      </c>
      <c r="I55" s="56">
        <f t="shared" si="0"/>
        <v>2250</v>
      </c>
      <c r="J55" s="56"/>
      <c r="K55" s="81">
        <f t="shared" si="1"/>
        <v>2250</v>
      </c>
      <c r="L55" s="56">
        <v>50</v>
      </c>
      <c r="M55" s="56">
        <f t="shared" si="9"/>
        <v>2250</v>
      </c>
      <c r="N55" s="56"/>
      <c r="O55" s="56"/>
      <c r="P55" s="56"/>
      <c r="Q55" s="88">
        <f t="shared" si="2"/>
        <v>50</v>
      </c>
      <c r="R55" s="56">
        <f t="shared" si="20"/>
        <v>0</v>
      </c>
      <c r="S55" s="56"/>
      <c r="T55" s="56">
        <f t="shared" si="21"/>
        <v>0</v>
      </c>
      <c r="U55" s="151">
        <f t="shared" si="15"/>
        <v>45</v>
      </c>
      <c r="V55" s="56">
        <f t="shared" si="4"/>
        <v>51.749999999999993</v>
      </c>
      <c r="W55" s="160">
        <f t="shared" si="10"/>
        <v>59.512499999999989</v>
      </c>
      <c r="X55" s="155">
        <f t="shared" si="11"/>
        <v>64.687499999999986</v>
      </c>
      <c r="Y55" s="160">
        <f t="shared" si="29"/>
        <v>68.439374999999984</v>
      </c>
      <c r="Z55" s="155">
        <f t="shared" si="29"/>
        <v>74.390624999999972</v>
      </c>
      <c r="AA55" s="56"/>
    </row>
    <row r="56" spans="1:27" customFormat="1" hidden="1" x14ac:dyDescent="0.35">
      <c r="A56" s="36"/>
      <c r="B56" s="141">
        <v>9780328910113</v>
      </c>
      <c r="C56" s="141">
        <v>9780328913909</v>
      </c>
      <c r="D56" s="142" t="s">
        <v>79</v>
      </c>
      <c r="E56" s="142" t="s">
        <v>206</v>
      </c>
      <c r="F56" s="142" t="s">
        <v>41</v>
      </c>
      <c r="G56" s="143">
        <v>25</v>
      </c>
      <c r="H56" s="143">
        <v>284.5</v>
      </c>
      <c r="I56" s="143">
        <f t="shared" si="0"/>
        <v>7112.5</v>
      </c>
      <c r="J56" s="143">
        <v>50</v>
      </c>
      <c r="K56" s="144">
        <f t="shared" si="1"/>
        <v>3556.25</v>
      </c>
      <c r="L56" s="143">
        <v>25</v>
      </c>
      <c r="M56" s="143">
        <f t="shared" si="9"/>
        <v>3556.25</v>
      </c>
      <c r="N56" s="143"/>
      <c r="O56" s="143"/>
      <c r="P56" s="143"/>
      <c r="Q56" s="145">
        <f t="shared" ref="Q56:Q66" si="30">SUM(L56,N56,O56)</f>
        <v>25</v>
      </c>
      <c r="R56" s="143">
        <f t="shared" ref="R56:R66" si="31">G56-Q56</f>
        <v>0</v>
      </c>
      <c r="S56" s="143"/>
      <c r="T56" s="143">
        <f t="shared" si="21"/>
        <v>0</v>
      </c>
      <c r="U56" s="151">
        <f t="shared" si="15"/>
        <v>142.25</v>
      </c>
      <c r="V56" s="143">
        <f t="shared" si="4"/>
        <v>163.58749999999998</v>
      </c>
      <c r="W56" s="160">
        <f t="shared" ref="W56:W61" si="32">$V56*1.2</f>
        <v>196.30499999999998</v>
      </c>
      <c r="X56" s="155">
        <f t="shared" si="11"/>
        <v>204.48437499999997</v>
      </c>
      <c r="Y56" s="160">
        <f t="shared" ref="Y56:Y61" si="33">W56*1.15</f>
        <v>225.75074999999995</v>
      </c>
      <c r="Z56" s="155">
        <f t="shared" ref="Z56:Z61" si="34">X56*1.15</f>
        <v>235.15703124999996</v>
      </c>
      <c r="AA56" s="143">
        <v>250</v>
      </c>
    </row>
    <row r="57" spans="1:27" customFormat="1" hidden="1" x14ac:dyDescent="0.35">
      <c r="A57" s="36"/>
      <c r="B57" s="141">
        <v>9780328910120</v>
      </c>
      <c r="C57" s="141">
        <v>9780328913909</v>
      </c>
      <c r="D57" s="142" t="s">
        <v>79</v>
      </c>
      <c r="E57" s="142" t="s">
        <v>206</v>
      </c>
      <c r="F57" s="142" t="s">
        <v>42</v>
      </c>
      <c r="G57" s="143">
        <v>25</v>
      </c>
      <c r="H57" s="143">
        <v>284.5</v>
      </c>
      <c r="I57" s="143">
        <f t="shared" si="0"/>
        <v>7112.5</v>
      </c>
      <c r="J57" s="143">
        <v>50</v>
      </c>
      <c r="K57" s="144">
        <f t="shared" si="1"/>
        <v>3556.25</v>
      </c>
      <c r="L57" s="143">
        <v>25</v>
      </c>
      <c r="M57" s="143">
        <f t="shared" si="9"/>
        <v>3556.25</v>
      </c>
      <c r="N57" s="143"/>
      <c r="O57" s="143"/>
      <c r="P57" s="143"/>
      <c r="Q57" s="145">
        <f t="shared" si="30"/>
        <v>25</v>
      </c>
      <c r="R57" s="143">
        <f t="shared" si="31"/>
        <v>0</v>
      </c>
      <c r="S57" s="143"/>
      <c r="T57" s="143">
        <f t="shared" si="21"/>
        <v>0</v>
      </c>
      <c r="U57" s="151">
        <f t="shared" si="15"/>
        <v>142.25</v>
      </c>
      <c r="V57" s="143">
        <f t="shared" si="4"/>
        <v>163.58749999999998</v>
      </c>
      <c r="W57" s="160">
        <f t="shared" si="32"/>
        <v>196.30499999999998</v>
      </c>
      <c r="X57" s="155">
        <f t="shared" si="11"/>
        <v>204.48437499999997</v>
      </c>
      <c r="Y57" s="160">
        <f t="shared" si="33"/>
        <v>225.75074999999995</v>
      </c>
      <c r="Z57" s="155">
        <f t="shared" si="34"/>
        <v>235.15703124999996</v>
      </c>
      <c r="AA57" s="143">
        <v>250</v>
      </c>
    </row>
    <row r="58" spans="1:27" customFormat="1" hidden="1" x14ac:dyDescent="0.35">
      <c r="A58" s="36"/>
      <c r="B58" s="141">
        <v>9780328476756</v>
      </c>
      <c r="C58" s="141">
        <v>9780328476756</v>
      </c>
      <c r="D58" s="142" t="s">
        <v>79</v>
      </c>
      <c r="E58" s="142" t="s">
        <v>206</v>
      </c>
      <c r="F58" s="142" t="s">
        <v>43</v>
      </c>
      <c r="G58" s="143">
        <v>25</v>
      </c>
      <c r="H58" s="143">
        <v>210</v>
      </c>
      <c r="I58" s="143">
        <f t="shared" si="0"/>
        <v>5250</v>
      </c>
      <c r="J58" s="143">
        <v>50</v>
      </c>
      <c r="K58" s="144">
        <f t="shared" si="1"/>
        <v>2625</v>
      </c>
      <c r="L58" s="143">
        <v>25</v>
      </c>
      <c r="M58" s="143">
        <f t="shared" si="9"/>
        <v>2625</v>
      </c>
      <c r="N58" s="143"/>
      <c r="O58" s="143"/>
      <c r="P58" s="143"/>
      <c r="Q58" s="145">
        <f t="shared" si="30"/>
        <v>25</v>
      </c>
      <c r="R58" s="143">
        <f t="shared" si="31"/>
        <v>0</v>
      </c>
      <c r="S58" s="143"/>
      <c r="T58" s="143">
        <f t="shared" si="21"/>
        <v>0</v>
      </c>
      <c r="U58" s="151">
        <f t="shared" si="15"/>
        <v>105</v>
      </c>
      <c r="V58" s="143">
        <f t="shared" si="4"/>
        <v>120.74999999999999</v>
      </c>
      <c r="W58" s="160">
        <f t="shared" si="32"/>
        <v>144.89999999999998</v>
      </c>
      <c r="X58" s="155">
        <f t="shared" si="11"/>
        <v>150.93749999999997</v>
      </c>
      <c r="Y58" s="160">
        <f t="shared" si="33"/>
        <v>166.63499999999996</v>
      </c>
      <c r="Z58" s="155">
        <f t="shared" si="34"/>
        <v>173.57812499999994</v>
      </c>
      <c r="AA58" s="143">
        <v>200</v>
      </c>
    </row>
    <row r="59" spans="1:27" customFormat="1" hidden="1" x14ac:dyDescent="0.35">
      <c r="A59" s="36"/>
      <c r="B59" s="141">
        <v>9780328827404</v>
      </c>
      <c r="C59" s="141">
        <v>9780328847563</v>
      </c>
      <c r="D59" s="142" t="s">
        <v>79</v>
      </c>
      <c r="E59" s="142" t="s">
        <v>207</v>
      </c>
      <c r="F59" s="142" t="s">
        <v>44</v>
      </c>
      <c r="G59" s="143">
        <v>25</v>
      </c>
      <c r="H59" s="143">
        <v>136.5</v>
      </c>
      <c r="I59" s="143">
        <f t="shared" si="0"/>
        <v>3412.5</v>
      </c>
      <c r="J59" s="143">
        <v>50</v>
      </c>
      <c r="K59" s="144">
        <f t="shared" si="1"/>
        <v>1706.25</v>
      </c>
      <c r="L59" s="143">
        <v>25</v>
      </c>
      <c r="M59" s="143">
        <f t="shared" si="9"/>
        <v>1706.25</v>
      </c>
      <c r="N59" s="143"/>
      <c r="O59" s="143"/>
      <c r="P59" s="143"/>
      <c r="Q59" s="145">
        <f t="shared" si="30"/>
        <v>25</v>
      </c>
      <c r="R59" s="143">
        <f t="shared" si="31"/>
        <v>0</v>
      </c>
      <c r="S59" s="143"/>
      <c r="T59" s="143">
        <f t="shared" si="21"/>
        <v>0</v>
      </c>
      <c r="U59" s="151">
        <f t="shared" si="15"/>
        <v>68.25</v>
      </c>
      <c r="V59" s="143">
        <f t="shared" si="4"/>
        <v>78.487499999999997</v>
      </c>
      <c r="W59" s="160">
        <f t="shared" si="32"/>
        <v>94.184999999999988</v>
      </c>
      <c r="X59" s="155">
        <f t="shared" si="11"/>
        <v>98.109375</v>
      </c>
      <c r="Y59" s="160">
        <f t="shared" si="33"/>
        <v>108.31274999999998</v>
      </c>
      <c r="Z59" s="155">
        <f t="shared" si="34"/>
        <v>112.82578124999999</v>
      </c>
      <c r="AA59" s="143">
        <v>150</v>
      </c>
    </row>
    <row r="60" spans="1:27" customFormat="1" hidden="1" x14ac:dyDescent="0.35">
      <c r="A60" s="36"/>
      <c r="B60" s="141">
        <v>9780328827466</v>
      </c>
      <c r="C60" s="141">
        <v>9780328847563</v>
      </c>
      <c r="D60" s="142" t="s">
        <v>79</v>
      </c>
      <c r="E60" s="142" t="s">
        <v>207</v>
      </c>
      <c r="F60" s="142" t="s">
        <v>45</v>
      </c>
      <c r="G60" s="143">
        <v>25</v>
      </c>
      <c r="H60" s="143">
        <v>136.5</v>
      </c>
      <c r="I60" s="143">
        <f t="shared" si="0"/>
        <v>3412.5</v>
      </c>
      <c r="J60" s="143">
        <v>50</v>
      </c>
      <c r="K60" s="144">
        <f t="shared" si="1"/>
        <v>1706.25</v>
      </c>
      <c r="L60" s="143">
        <v>25</v>
      </c>
      <c r="M60" s="143">
        <f t="shared" si="9"/>
        <v>1706.25</v>
      </c>
      <c r="N60" s="143"/>
      <c r="O60" s="143"/>
      <c r="P60" s="143"/>
      <c r="Q60" s="145">
        <f t="shared" si="30"/>
        <v>25</v>
      </c>
      <c r="R60" s="143">
        <f t="shared" si="31"/>
        <v>0</v>
      </c>
      <c r="S60" s="143"/>
      <c r="T60" s="143">
        <f t="shared" si="21"/>
        <v>0</v>
      </c>
      <c r="U60" s="151">
        <f t="shared" si="15"/>
        <v>68.25</v>
      </c>
      <c r="V60" s="143">
        <f t="shared" si="4"/>
        <v>78.487499999999997</v>
      </c>
      <c r="W60" s="160">
        <f t="shared" si="32"/>
        <v>94.184999999999988</v>
      </c>
      <c r="X60" s="155">
        <f t="shared" si="11"/>
        <v>98.109375</v>
      </c>
      <c r="Y60" s="160">
        <f t="shared" si="33"/>
        <v>108.31274999999998</v>
      </c>
      <c r="Z60" s="155">
        <f t="shared" si="34"/>
        <v>112.82578124999999</v>
      </c>
      <c r="AA60" s="143">
        <v>150</v>
      </c>
    </row>
    <row r="61" spans="1:27" customFormat="1" hidden="1" x14ac:dyDescent="0.35">
      <c r="A61" s="36"/>
      <c r="B61" s="141">
        <v>9780328871414</v>
      </c>
      <c r="C61" s="141">
        <v>9780328874132</v>
      </c>
      <c r="D61" s="142" t="s">
        <v>79</v>
      </c>
      <c r="E61" s="142" t="s">
        <v>208</v>
      </c>
      <c r="F61" s="142" t="s">
        <v>46</v>
      </c>
      <c r="G61" s="143">
        <v>25</v>
      </c>
      <c r="H61" s="143">
        <v>344</v>
      </c>
      <c r="I61" s="143">
        <f t="shared" si="0"/>
        <v>8600</v>
      </c>
      <c r="J61" s="143">
        <v>50</v>
      </c>
      <c r="K61" s="144">
        <f t="shared" si="1"/>
        <v>4300</v>
      </c>
      <c r="L61" s="143">
        <v>0</v>
      </c>
      <c r="M61" s="143">
        <f t="shared" si="9"/>
        <v>0</v>
      </c>
      <c r="N61" s="143"/>
      <c r="O61" s="143"/>
      <c r="P61" s="143"/>
      <c r="Q61" s="145">
        <f t="shared" si="30"/>
        <v>0</v>
      </c>
      <c r="R61" s="143">
        <f t="shared" si="31"/>
        <v>25</v>
      </c>
      <c r="S61" s="143"/>
      <c r="T61" s="143">
        <f t="shared" si="21"/>
        <v>0</v>
      </c>
      <c r="U61" s="151">
        <f t="shared" si="15"/>
        <v>172</v>
      </c>
      <c r="V61" s="143">
        <f t="shared" si="4"/>
        <v>197.79999999999998</v>
      </c>
      <c r="W61" s="160">
        <f t="shared" si="32"/>
        <v>237.35999999999996</v>
      </c>
      <c r="X61" s="155">
        <f t="shared" si="11"/>
        <v>247.24999999999997</v>
      </c>
      <c r="Y61" s="160">
        <f t="shared" si="33"/>
        <v>272.96399999999994</v>
      </c>
      <c r="Z61" s="155">
        <f t="shared" si="34"/>
        <v>284.33749999999992</v>
      </c>
      <c r="AA61" s="143">
        <v>300</v>
      </c>
    </row>
    <row r="62" spans="1:27" customFormat="1" hidden="1" x14ac:dyDescent="0.35">
      <c r="A62" s="36"/>
      <c r="B62" s="141">
        <v>9789773531171</v>
      </c>
      <c r="C62" s="141"/>
      <c r="D62" s="142" t="s">
        <v>79</v>
      </c>
      <c r="E62" s="142" t="s">
        <v>218</v>
      </c>
      <c r="F62" s="142" t="s">
        <v>238</v>
      </c>
      <c r="G62" s="143">
        <v>50</v>
      </c>
      <c r="H62" s="143">
        <v>30</v>
      </c>
      <c r="I62" s="143">
        <f t="shared" si="0"/>
        <v>1500</v>
      </c>
      <c r="J62" s="143"/>
      <c r="K62" s="144">
        <f t="shared" si="1"/>
        <v>1500</v>
      </c>
      <c r="L62" s="143">
        <v>50</v>
      </c>
      <c r="M62" s="143">
        <f t="shared" si="9"/>
        <v>1500</v>
      </c>
      <c r="N62" s="143"/>
      <c r="O62" s="143"/>
      <c r="P62" s="143"/>
      <c r="Q62" s="145">
        <f t="shared" si="30"/>
        <v>50</v>
      </c>
      <c r="R62" s="143">
        <f t="shared" si="31"/>
        <v>0</v>
      </c>
      <c r="S62" s="143"/>
      <c r="T62" s="143">
        <f t="shared" si="21"/>
        <v>0</v>
      </c>
      <c r="U62" s="151">
        <f t="shared" si="15"/>
        <v>30</v>
      </c>
      <c r="V62" s="143">
        <f t="shared" si="4"/>
        <v>34.5</v>
      </c>
      <c r="W62" s="160">
        <f t="shared" si="10"/>
        <v>39.674999999999997</v>
      </c>
      <c r="X62" s="155">
        <f t="shared" si="11"/>
        <v>43.125</v>
      </c>
      <c r="Y62" s="160">
        <f t="shared" ref="Y62:Z66" si="35">W62*1.15</f>
        <v>45.626249999999992</v>
      </c>
      <c r="Z62" s="155">
        <f t="shared" si="35"/>
        <v>49.593749999999993</v>
      </c>
      <c r="AA62" s="143"/>
    </row>
    <row r="63" spans="1:27" customFormat="1" hidden="1" x14ac:dyDescent="0.35">
      <c r="A63" s="36"/>
      <c r="B63" s="141">
        <v>9789773531171</v>
      </c>
      <c r="C63" s="141"/>
      <c r="D63" s="142" t="s">
        <v>79</v>
      </c>
      <c r="E63" s="142" t="s">
        <v>218</v>
      </c>
      <c r="F63" s="142" t="s">
        <v>239</v>
      </c>
      <c r="G63" s="143">
        <v>50</v>
      </c>
      <c r="H63" s="143">
        <v>30</v>
      </c>
      <c r="I63" s="143">
        <f t="shared" si="0"/>
        <v>1500</v>
      </c>
      <c r="J63" s="143"/>
      <c r="K63" s="144">
        <f t="shared" si="1"/>
        <v>1500</v>
      </c>
      <c r="L63" s="143">
        <v>50</v>
      </c>
      <c r="M63" s="143">
        <f t="shared" si="9"/>
        <v>1500</v>
      </c>
      <c r="N63" s="143"/>
      <c r="O63" s="143"/>
      <c r="P63" s="143"/>
      <c r="Q63" s="145">
        <f t="shared" si="30"/>
        <v>50</v>
      </c>
      <c r="R63" s="143">
        <f t="shared" si="31"/>
        <v>0</v>
      </c>
      <c r="S63" s="143"/>
      <c r="T63" s="143">
        <f t="shared" si="21"/>
        <v>0</v>
      </c>
      <c r="U63" s="151">
        <f t="shared" si="15"/>
        <v>30</v>
      </c>
      <c r="V63" s="143">
        <f t="shared" si="4"/>
        <v>34.5</v>
      </c>
      <c r="W63" s="160">
        <f t="shared" si="10"/>
        <v>39.674999999999997</v>
      </c>
      <c r="X63" s="155">
        <f t="shared" si="11"/>
        <v>43.125</v>
      </c>
      <c r="Y63" s="160">
        <f t="shared" si="35"/>
        <v>45.626249999999992</v>
      </c>
      <c r="Z63" s="155">
        <f t="shared" si="35"/>
        <v>49.593749999999993</v>
      </c>
      <c r="AA63" s="143"/>
    </row>
    <row r="64" spans="1:27" customFormat="1" hidden="1" x14ac:dyDescent="0.35">
      <c r="A64" s="36"/>
      <c r="B64" s="141">
        <v>9789773531584</v>
      </c>
      <c r="C64" s="141">
        <v>9789773531584</v>
      </c>
      <c r="D64" s="142" t="s">
        <v>79</v>
      </c>
      <c r="E64" s="142" t="s">
        <v>221</v>
      </c>
      <c r="F64" s="142" t="s">
        <v>240</v>
      </c>
      <c r="G64" s="143">
        <v>50</v>
      </c>
      <c r="H64" s="143">
        <v>30</v>
      </c>
      <c r="I64" s="143">
        <f t="shared" si="0"/>
        <v>1500</v>
      </c>
      <c r="J64" s="143"/>
      <c r="K64" s="144">
        <f t="shared" si="1"/>
        <v>1500</v>
      </c>
      <c r="L64" s="143">
        <v>50</v>
      </c>
      <c r="M64" s="143">
        <f t="shared" si="9"/>
        <v>1500</v>
      </c>
      <c r="N64" s="143"/>
      <c r="O64" s="143"/>
      <c r="P64" s="143"/>
      <c r="Q64" s="145">
        <f t="shared" si="30"/>
        <v>50</v>
      </c>
      <c r="R64" s="143">
        <f t="shared" si="31"/>
        <v>0</v>
      </c>
      <c r="S64" s="143"/>
      <c r="T64" s="143">
        <f t="shared" si="21"/>
        <v>0</v>
      </c>
      <c r="U64" s="151">
        <f t="shared" si="15"/>
        <v>30</v>
      </c>
      <c r="V64" s="143">
        <f t="shared" si="4"/>
        <v>34.5</v>
      </c>
      <c r="W64" s="160">
        <f t="shared" si="10"/>
        <v>39.674999999999997</v>
      </c>
      <c r="X64" s="155">
        <f t="shared" si="11"/>
        <v>43.125</v>
      </c>
      <c r="Y64" s="160">
        <f t="shared" si="35"/>
        <v>45.626249999999992</v>
      </c>
      <c r="Z64" s="155">
        <f t="shared" si="35"/>
        <v>49.593749999999993</v>
      </c>
      <c r="AA64" s="143"/>
    </row>
    <row r="65" spans="1:27" customFormat="1" hidden="1" x14ac:dyDescent="0.35">
      <c r="A65" s="36"/>
      <c r="B65" s="141">
        <v>9789773531584</v>
      </c>
      <c r="C65" s="141">
        <v>9789773531577</v>
      </c>
      <c r="D65" s="142" t="s">
        <v>79</v>
      </c>
      <c r="E65" s="142" t="s">
        <v>221</v>
      </c>
      <c r="F65" s="142" t="s">
        <v>241</v>
      </c>
      <c r="G65" s="143">
        <v>50</v>
      </c>
      <c r="H65" s="143">
        <v>30</v>
      </c>
      <c r="I65" s="143">
        <f t="shared" si="0"/>
        <v>1500</v>
      </c>
      <c r="J65" s="143"/>
      <c r="K65" s="144">
        <f t="shared" si="1"/>
        <v>1500</v>
      </c>
      <c r="L65" s="143">
        <v>50</v>
      </c>
      <c r="M65" s="143">
        <f t="shared" si="9"/>
        <v>1500</v>
      </c>
      <c r="N65" s="143"/>
      <c r="O65" s="143"/>
      <c r="P65" s="143"/>
      <c r="Q65" s="145">
        <f t="shared" si="30"/>
        <v>50</v>
      </c>
      <c r="R65" s="143">
        <f t="shared" si="31"/>
        <v>0</v>
      </c>
      <c r="S65" s="143"/>
      <c r="T65" s="143">
        <f t="shared" si="21"/>
        <v>0</v>
      </c>
      <c r="U65" s="151">
        <f t="shared" si="15"/>
        <v>30</v>
      </c>
      <c r="V65" s="143">
        <f t="shared" si="4"/>
        <v>34.5</v>
      </c>
      <c r="W65" s="160">
        <f t="shared" si="10"/>
        <v>39.674999999999997</v>
      </c>
      <c r="X65" s="155">
        <f t="shared" si="11"/>
        <v>43.125</v>
      </c>
      <c r="Y65" s="160">
        <f t="shared" si="35"/>
        <v>45.626249999999992</v>
      </c>
      <c r="Z65" s="155">
        <f t="shared" si="35"/>
        <v>49.593749999999993</v>
      </c>
      <c r="AA65" s="143"/>
    </row>
    <row r="66" spans="1:27" customFormat="1" hidden="1" x14ac:dyDescent="0.35">
      <c r="A66" s="36"/>
      <c r="B66" s="141">
        <v>9789776523708</v>
      </c>
      <c r="C66" s="141">
        <v>9789776523708</v>
      </c>
      <c r="D66" s="142" t="s">
        <v>79</v>
      </c>
      <c r="E66" s="142" t="s">
        <v>223</v>
      </c>
      <c r="F66" s="142" t="s">
        <v>242</v>
      </c>
      <c r="G66" s="143">
        <v>50</v>
      </c>
      <c r="H66" s="143">
        <v>45</v>
      </c>
      <c r="I66" s="143">
        <f t="shared" si="0"/>
        <v>2250</v>
      </c>
      <c r="J66" s="143"/>
      <c r="K66" s="144">
        <f t="shared" si="1"/>
        <v>2250</v>
      </c>
      <c r="L66" s="143">
        <v>50</v>
      </c>
      <c r="M66" s="143">
        <f t="shared" si="9"/>
        <v>2250</v>
      </c>
      <c r="N66" s="143"/>
      <c r="O66" s="143"/>
      <c r="P66" s="143"/>
      <c r="Q66" s="145">
        <f t="shared" si="30"/>
        <v>50</v>
      </c>
      <c r="R66" s="143">
        <f t="shared" si="31"/>
        <v>0</v>
      </c>
      <c r="S66" s="143"/>
      <c r="T66" s="143">
        <f t="shared" si="21"/>
        <v>0</v>
      </c>
      <c r="U66" s="151">
        <f>H66*(1-J66/100)</f>
        <v>45</v>
      </c>
      <c r="V66" s="143">
        <f t="shared" si="4"/>
        <v>51.749999999999993</v>
      </c>
      <c r="W66" s="160">
        <f t="shared" si="10"/>
        <v>59.512499999999989</v>
      </c>
      <c r="X66" s="155">
        <f t="shared" si="11"/>
        <v>64.687499999999986</v>
      </c>
      <c r="Y66" s="160">
        <f t="shared" si="35"/>
        <v>68.439374999999984</v>
      </c>
      <c r="Z66" s="155">
        <f t="shared" si="35"/>
        <v>74.390624999999972</v>
      </c>
      <c r="AA66" s="143"/>
    </row>
    <row r="67" spans="1:27" customFormat="1" hidden="1" x14ac:dyDescent="0.35">
      <c r="A67" s="36"/>
      <c r="B67" s="89">
        <v>9780328910137</v>
      </c>
      <c r="C67" s="89">
        <v>9780328913916</v>
      </c>
      <c r="D67" s="4" t="s">
        <v>80</v>
      </c>
      <c r="E67" s="4" t="s">
        <v>206</v>
      </c>
      <c r="F67" s="4" t="s">
        <v>47</v>
      </c>
      <c r="G67" s="56">
        <v>25</v>
      </c>
      <c r="H67" s="56">
        <v>284.5</v>
      </c>
      <c r="I67" s="56">
        <f t="shared" si="0"/>
        <v>7112.5</v>
      </c>
      <c r="J67" s="56">
        <v>50</v>
      </c>
      <c r="K67" s="81">
        <f t="shared" si="1"/>
        <v>3556.25</v>
      </c>
      <c r="L67" s="56">
        <v>25</v>
      </c>
      <c r="M67" s="56">
        <f t="shared" si="9"/>
        <v>3556.25</v>
      </c>
      <c r="N67" s="56"/>
      <c r="O67" s="56"/>
      <c r="P67" s="56"/>
      <c r="Q67" s="88">
        <f t="shared" ref="Q67:Q78" si="36">SUM(L67,N67,O67)</f>
        <v>25</v>
      </c>
      <c r="R67" s="56">
        <f t="shared" ref="R67:R78" si="37">G67-Q67</f>
        <v>0</v>
      </c>
      <c r="S67" s="56"/>
      <c r="T67" s="56">
        <f t="shared" si="21"/>
        <v>0</v>
      </c>
      <c r="U67" s="151">
        <f t="shared" si="15"/>
        <v>142.25</v>
      </c>
      <c r="V67" s="56">
        <f t="shared" si="4"/>
        <v>163.58749999999998</v>
      </c>
      <c r="W67" s="160">
        <f t="shared" ref="W67:W73" si="38">$V67*1.2</f>
        <v>196.30499999999998</v>
      </c>
      <c r="X67" s="155">
        <f t="shared" si="11"/>
        <v>204.48437499999997</v>
      </c>
      <c r="Y67" s="160">
        <f t="shared" ref="Y67:Y73" si="39">W67*1.15</f>
        <v>225.75074999999995</v>
      </c>
      <c r="Z67" s="155">
        <f t="shared" ref="Z67:Z73" si="40">X67*1.15</f>
        <v>235.15703124999996</v>
      </c>
      <c r="AA67" s="56">
        <v>250</v>
      </c>
    </row>
    <row r="68" spans="1:27" customFormat="1" hidden="1" x14ac:dyDescent="0.35">
      <c r="A68" s="36"/>
      <c r="B68" s="89">
        <v>9780328910144</v>
      </c>
      <c r="C68" s="89">
        <v>9780328913916</v>
      </c>
      <c r="D68" s="4" t="s">
        <v>80</v>
      </c>
      <c r="E68" s="4" t="s">
        <v>206</v>
      </c>
      <c r="F68" s="4" t="s">
        <v>48</v>
      </c>
      <c r="G68" s="56">
        <v>25</v>
      </c>
      <c r="H68" s="56">
        <v>284.5</v>
      </c>
      <c r="I68" s="56">
        <f t="shared" si="0"/>
        <v>7112.5</v>
      </c>
      <c r="J68" s="56">
        <v>50</v>
      </c>
      <c r="K68" s="81">
        <f t="shared" si="1"/>
        <v>3556.25</v>
      </c>
      <c r="L68" s="56">
        <v>25</v>
      </c>
      <c r="M68" s="56">
        <f t="shared" si="9"/>
        <v>3556.25</v>
      </c>
      <c r="N68" s="56"/>
      <c r="O68" s="56"/>
      <c r="P68" s="56"/>
      <c r="Q68" s="88">
        <f t="shared" si="36"/>
        <v>25</v>
      </c>
      <c r="R68" s="56">
        <f t="shared" si="37"/>
        <v>0</v>
      </c>
      <c r="S68" s="56"/>
      <c r="T68" s="56">
        <f t="shared" si="21"/>
        <v>0</v>
      </c>
      <c r="U68" s="151">
        <f t="shared" si="15"/>
        <v>142.25</v>
      </c>
      <c r="V68" s="56">
        <f t="shared" si="4"/>
        <v>163.58749999999998</v>
      </c>
      <c r="W68" s="160">
        <f t="shared" si="38"/>
        <v>196.30499999999998</v>
      </c>
      <c r="X68" s="155">
        <f t="shared" si="11"/>
        <v>204.48437499999997</v>
      </c>
      <c r="Y68" s="160">
        <f t="shared" si="39"/>
        <v>225.75074999999995</v>
      </c>
      <c r="Z68" s="155">
        <f t="shared" si="40"/>
        <v>235.15703124999996</v>
      </c>
      <c r="AA68" s="56">
        <v>250</v>
      </c>
    </row>
    <row r="69" spans="1:27" customFormat="1" hidden="1" x14ac:dyDescent="0.35">
      <c r="A69" s="36"/>
      <c r="B69" s="89">
        <v>9780328476770</v>
      </c>
      <c r="C69" s="89">
        <v>9780328476770</v>
      </c>
      <c r="D69" s="4" t="s">
        <v>80</v>
      </c>
      <c r="E69" s="4" t="s">
        <v>206</v>
      </c>
      <c r="F69" s="4" t="s">
        <v>49</v>
      </c>
      <c r="G69" s="56">
        <v>25</v>
      </c>
      <c r="H69" s="56">
        <v>210</v>
      </c>
      <c r="I69" s="56">
        <f t="shared" si="0"/>
        <v>5250</v>
      </c>
      <c r="J69" s="56">
        <v>50</v>
      </c>
      <c r="K69" s="81">
        <f t="shared" si="1"/>
        <v>2625</v>
      </c>
      <c r="L69" s="56">
        <v>25</v>
      </c>
      <c r="M69" s="56">
        <f t="shared" si="9"/>
        <v>2625</v>
      </c>
      <c r="N69" s="56"/>
      <c r="O69" s="56"/>
      <c r="P69" s="56"/>
      <c r="Q69" s="88">
        <f t="shared" si="36"/>
        <v>25</v>
      </c>
      <c r="R69" s="56">
        <f t="shared" si="37"/>
        <v>0</v>
      </c>
      <c r="S69" s="56"/>
      <c r="T69" s="56">
        <f t="shared" si="21"/>
        <v>0</v>
      </c>
      <c r="U69" s="151">
        <f t="shared" si="15"/>
        <v>105</v>
      </c>
      <c r="V69" s="56">
        <f t="shared" si="4"/>
        <v>120.74999999999999</v>
      </c>
      <c r="W69" s="160">
        <f t="shared" si="38"/>
        <v>144.89999999999998</v>
      </c>
      <c r="X69" s="155">
        <f t="shared" si="11"/>
        <v>150.93749999999997</v>
      </c>
      <c r="Y69" s="160">
        <f t="shared" si="39"/>
        <v>166.63499999999996</v>
      </c>
      <c r="Z69" s="155">
        <f t="shared" si="40"/>
        <v>173.57812499999994</v>
      </c>
      <c r="AA69" s="56">
        <v>200</v>
      </c>
    </row>
    <row r="70" spans="1:27" customFormat="1" hidden="1" x14ac:dyDescent="0.35">
      <c r="A70" s="36"/>
      <c r="B70" s="89">
        <v>9780328827411</v>
      </c>
      <c r="C70" s="89">
        <v>9780328847570</v>
      </c>
      <c r="D70" s="4" t="s">
        <v>80</v>
      </c>
      <c r="E70" s="4" t="s">
        <v>207</v>
      </c>
      <c r="F70" s="4" t="s">
        <v>50</v>
      </c>
      <c r="G70" s="56">
        <v>25</v>
      </c>
      <c r="H70" s="56">
        <v>136.5</v>
      </c>
      <c r="I70" s="56">
        <f t="shared" si="0"/>
        <v>3412.5</v>
      </c>
      <c r="J70" s="56">
        <v>50</v>
      </c>
      <c r="K70" s="81">
        <f t="shared" si="1"/>
        <v>1706.25</v>
      </c>
      <c r="L70" s="56">
        <v>25</v>
      </c>
      <c r="M70" s="56">
        <f t="shared" si="9"/>
        <v>1706.25</v>
      </c>
      <c r="N70" s="56"/>
      <c r="O70" s="56"/>
      <c r="P70" s="56"/>
      <c r="Q70" s="88">
        <f t="shared" si="36"/>
        <v>25</v>
      </c>
      <c r="R70" s="56">
        <f t="shared" si="37"/>
        <v>0</v>
      </c>
      <c r="S70" s="56"/>
      <c r="T70" s="56">
        <f t="shared" si="21"/>
        <v>0</v>
      </c>
      <c r="U70" s="151">
        <f t="shared" si="15"/>
        <v>68.25</v>
      </c>
      <c r="V70" s="56">
        <f t="shared" si="4"/>
        <v>78.487499999999997</v>
      </c>
      <c r="W70" s="160">
        <f t="shared" si="38"/>
        <v>94.184999999999988</v>
      </c>
      <c r="X70" s="155">
        <f t="shared" si="11"/>
        <v>98.109375</v>
      </c>
      <c r="Y70" s="160">
        <f t="shared" si="39"/>
        <v>108.31274999999998</v>
      </c>
      <c r="Z70" s="155">
        <f t="shared" si="40"/>
        <v>112.82578124999999</v>
      </c>
      <c r="AA70" s="56">
        <v>150</v>
      </c>
    </row>
    <row r="71" spans="1:27" customFormat="1" hidden="1" x14ac:dyDescent="0.35">
      <c r="A71" s="36"/>
      <c r="B71" s="89">
        <v>9780328827473</v>
      </c>
      <c r="C71" s="89">
        <v>9780328847570</v>
      </c>
      <c r="D71" s="4" t="s">
        <v>80</v>
      </c>
      <c r="E71" s="4" t="s">
        <v>207</v>
      </c>
      <c r="F71" s="4" t="s">
        <v>51</v>
      </c>
      <c r="G71" s="56">
        <v>25</v>
      </c>
      <c r="H71" s="56">
        <v>136.5</v>
      </c>
      <c r="I71" s="56">
        <f t="shared" si="0"/>
        <v>3412.5</v>
      </c>
      <c r="J71" s="56">
        <v>50</v>
      </c>
      <c r="K71" s="81">
        <f t="shared" si="1"/>
        <v>1706.25</v>
      </c>
      <c r="L71" s="56">
        <v>14</v>
      </c>
      <c r="M71" s="56">
        <f t="shared" si="9"/>
        <v>955.5</v>
      </c>
      <c r="N71" s="56"/>
      <c r="O71" s="56"/>
      <c r="P71" s="56"/>
      <c r="Q71" s="88">
        <f t="shared" si="36"/>
        <v>14</v>
      </c>
      <c r="R71" s="56">
        <f t="shared" si="37"/>
        <v>11</v>
      </c>
      <c r="S71" s="56"/>
      <c r="T71" s="56">
        <f t="shared" si="21"/>
        <v>0</v>
      </c>
      <c r="U71" s="151">
        <f t="shared" si="15"/>
        <v>68.25</v>
      </c>
      <c r="V71" s="56">
        <f t="shared" si="4"/>
        <v>78.487499999999997</v>
      </c>
      <c r="W71" s="160">
        <f t="shared" si="38"/>
        <v>94.184999999999988</v>
      </c>
      <c r="X71" s="155">
        <f t="shared" si="11"/>
        <v>98.109375</v>
      </c>
      <c r="Y71" s="160">
        <f t="shared" si="39"/>
        <v>108.31274999999998</v>
      </c>
      <c r="Z71" s="155">
        <f t="shared" si="40"/>
        <v>112.82578124999999</v>
      </c>
      <c r="AA71" s="56">
        <v>150</v>
      </c>
    </row>
    <row r="72" spans="1:27" customFormat="1" hidden="1" x14ac:dyDescent="0.35">
      <c r="A72" s="36"/>
      <c r="B72" s="89">
        <v>9780133684827</v>
      </c>
      <c r="C72" s="89">
        <v>9780328875160</v>
      </c>
      <c r="D72" s="4" t="s">
        <v>80</v>
      </c>
      <c r="E72" s="4" t="s">
        <v>208</v>
      </c>
      <c r="F72" s="4" t="s">
        <v>178</v>
      </c>
      <c r="G72" s="56">
        <v>25</v>
      </c>
      <c r="H72" s="56">
        <v>168</v>
      </c>
      <c r="I72" s="56">
        <f t="shared" si="0"/>
        <v>4200</v>
      </c>
      <c r="J72" s="56">
        <v>50</v>
      </c>
      <c r="K72" s="81">
        <f t="shared" si="1"/>
        <v>2100</v>
      </c>
      <c r="L72" s="56">
        <v>0</v>
      </c>
      <c r="M72" s="56">
        <f t="shared" si="9"/>
        <v>0</v>
      </c>
      <c r="N72" s="56"/>
      <c r="O72" s="56"/>
      <c r="P72" s="56"/>
      <c r="Q72" s="88">
        <f t="shared" si="36"/>
        <v>0</v>
      </c>
      <c r="R72" s="56">
        <f t="shared" si="37"/>
        <v>25</v>
      </c>
      <c r="S72" s="56"/>
      <c r="T72" s="56">
        <f t="shared" si="21"/>
        <v>0</v>
      </c>
      <c r="U72" s="151">
        <f t="shared" si="15"/>
        <v>84</v>
      </c>
      <c r="V72" s="56">
        <f t="shared" si="4"/>
        <v>96.6</v>
      </c>
      <c r="W72" s="160">
        <f t="shared" si="38"/>
        <v>115.91999999999999</v>
      </c>
      <c r="X72" s="155">
        <f t="shared" si="11"/>
        <v>120.75</v>
      </c>
      <c r="Y72" s="160">
        <f t="shared" si="39"/>
        <v>133.30799999999996</v>
      </c>
      <c r="Z72" s="155">
        <f t="shared" si="40"/>
        <v>138.86249999999998</v>
      </c>
      <c r="AA72" s="56">
        <v>150</v>
      </c>
    </row>
    <row r="73" spans="1:27" customFormat="1" hidden="1" x14ac:dyDescent="0.35">
      <c r="A73" s="36"/>
      <c r="B73" s="89">
        <v>9780133684889</v>
      </c>
      <c r="C73" s="89">
        <v>9780328875122</v>
      </c>
      <c r="D73" s="4" t="s">
        <v>80</v>
      </c>
      <c r="E73" s="4" t="s">
        <v>208</v>
      </c>
      <c r="F73" s="4" t="s">
        <v>179</v>
      </c>
      <c r="G73" s="56">
        <v>25</v>
      </c>
      <c r="H73" s="56">
        <v>168</v>
      </c>
      <c r="I73" s="56">
        <f t="shared" ref="I73" si="41">G73*H73</f>
        <v>4200</v>
      </c>
      <c r="J73" s="56">
        <v>50</v>
      </c>
      <c r="K73" s="81">
        <f t="shared" ref="K73:K78" si="42">I73*(1-J73/100)</f>
        <v>2100</v>
      </c>
      <c r="L73" s="56">
        <v>0</v>
      </c>
      <c r="M73" s="56">
        <f t="shared" si="9"/>
        <v>0</v>
      </c>
      <c r="N73" s="56"/>
      <c r="O73" s="56"/>
      <c r="P73" s="56"/>
      <c r="Q73" s="88">
        <f t="shared" si="36"/>
        <v>0</v>
      </c>
      <c r="R73" s="56">
        <f t="shared" si="37"/>
        <v>25</v>
      </c>
      <c r="S73" s="56"/>
      <c r="T73" s="56">
        <f t="shared" si="21"/>
        <v>0</v>
      </c>
      <c r="U73" s="151">
        <f t="shared" si="15"/>
        <v>84</v>
      </c>
      <c r="V73" s="56">
        <f t="shared" si="4"/>
        <v>96.6</v>
      </c>
      <c r="W73" s="160">
        <f t="shared" si="38"/>
        <v>115.91999999999999</v>
      </c>
      <c r="X73" s="155">
        <f t="shared" si="11"/>
        <v>120.75</v>
      </c>
      <c r="Y73" s="160">
        <f t="shared" si="39"/>
        <v>133.30799999999996</v>
      </c>
      <c r="Z73" s="155">
        <f t="shared" si="40"/>
        <v>138.86249999999998</v>
      </c>
      <c r="AA73" s="56">
        <v>150</v>
      </c>
    </row>
    <row r="74" spans="1:27" customFormat="1" hidden="1" x14ac:dyDescent="0.35">
      <c r="A74" s="36"/>
      <c r="B74" s="89">
        <v>9789773531171</v>
      </c>
      <c r="C74" s="56"/>
      <c r="D74" s="4" t="s">
        <v>80</v>
      </c>
      <c r="E74" s="4" t="s">
        <v>218</v>
      </c>
      <c r="F74" s="4" t="s">
        <v>243</v>
      </c>
      <c r="G74" s="56">
        <v>50</v>
      </c>
      <c r="H74" s="56">
        <v>30</v>
      </c>
      <c r="I74" s="56">
        <v>30</v>
      </c>
      <c r="J74" s="56"/>
      <c r="K74" s="81">
        <f t="shared" si="42"/>
        <v>30</v>
      </c>
      <c r="L74" s="56">
        <v>50</v>
      </c>
      <c r="M74" s="56">
        <f t="shared" si="9"/>
        <v>1500</v>
      </c>
      <c r="N74" s="56"/>
      <c r="O74" s="56"/>
      <c r="P74" s="56"/>
      <c r="Q74" s="88">
        <f t="shared" si="36"/>
        <v>50</v>
      </c>
      <c r="R74" s="56">
        <f t="shared" si="37"/>
        <v>0</v>
      </c>
      <c r="S74" s="56"/>
      <c r="T74" s="56">
        <f t="shared" si="21"/>
        <v>0</v>
      </c>
      <c r="U74" s="151">
        <f t="shared" si="15"/>
        <v>30</v>
      </c>
      <c r="V74" s="56">
        <f t="shared" ref="V74:V137" si="43">U74*1.15</f>
        <v>34.5</v>
      </c>
      <c r="W74" s="160">
        <f t="shared" si="10"/>
        <v>39.674999999999997</v>
      </c>
      <c r="X74" s="155">
        <f t="shared" ref="X74:X137" si="44">$V74*1.25</f>
        <v>43.125</v>
      </c>
      <c r="Y74" s="160">
        <f t="shared" ref="Y74:Z78" si="45">W74*1.15</f>
        <v>45.626249999999992</v>
      </c>
      <c r="Z74" s="155">
        <f t="shared" si="45"/>
        <v>49.593749999999993</v>
      </c>
      <c r="AA74" s="56"/>
    </row>
    <row r="75" spans="1:27" customFormat="1" hidden="1" x14ac:dyDescent="0.35">
      <c r="A75" s="36"/>
      <c r="B75" s="89">
        <v>9789773531171</v>
      </c>
      <c r="C75" s="56"/>
      <c r="D75" s="4" t="s">
        <v>80</v>
      </c>
      <c r="E75" s="4" t="s">
        <v>218</v>
      </c>
      <c r="F75" s="4" t="s">
        <v>244</v>
      </c>
      <c r="G75" s="56">
        <v>50</v>
      </c>
      <c r="H75" s="56">
        <v>30</v>
      </c>
      <c r="I75" s="56">
        <v>30</v>
      </c>
      <c r="J75" s="56"/>
      <c r="K75" s="81">
        <f t="shared" si="42"/>
        <v>30</v>
      </c>
      <c r="L75" s="56">
        <v>50</v>
      </c>
      <c r="M75" s="56">
        <f t="shared" si="9"/>
        <v>1500</v>
      </c>
      <c r="N75" s="56"/>
      <c r="O75" s="56"/>
      <c r="P75" s="56"/>
      <c r="Q75" s="88">
        <f t="shared" si="36"/>
        <v>50</v>
      </c>
      <c r="R75" s="56">
        <f t="shared" si="37"/>
        <v>0</v>
      </c>
      <c r="S75" s="56"/>
      <c r="T75" s="56">
        <f t="shared" si="21"/>
        <v>0</v>
      </c>
      <c r="U75" s="151">
        <f t="shared" si="15"/>
        <v>30</v>
      </c>
      <c r="V75" s="56">
        <f t="shared" si="43"/>
        <v>34.5</v>
      </c>
      <c r="W75" s="160">
        <f t="shared" si="10"/>
        <v>39.674999999999997</v>
      </c>
      <c r="X75" s="155">
        <f t="shared" si="44"/>
        <v>43.125</v>
      </c>
      <c r="Y75" s="160">
        <f t="shared" si="45"/>
        <v>45.626249999999992</v>
      </c>
      <c r="Z75" s="155">
        <f t="shared" si="45"/>
        <v>49.593749999999993</v>
      </c>
      <c r="AA75" s="56"/>
    </row>
    <row r="76" spans="1:27" customFormat="1" hidden="1" x14ac:dyDescent="0.35">
      <c r="A76" s="36"/>
      <c r="B76" s="172">
        <v>9789773531607</v>
      </c>
      <c r="C76" s="89">
        <v>9789773531607</v>
      </c>
      <c r="D76" s="4" t="s">
        <v>80</v>
      </c>
      <c r="E76" s="4" t="s">
        <v>221</v>
      </c>
      <c r="F76" s="4" t="s">
        <v>245</v>
      </c>
      <c r="G76" s="56">
        <v>50</v>
      </c>
      <c r="H76" s="56">
        <v>30</v>
      </c>
      <c r="I76" s="56">
        <v>30</v>
      </c>
      <c r="J76" s="56"/>
      <c r="K76" s="81">
        <f t="shared" si="42"/>
        <v>30</v>
      </c>
      <c r="L76" s="56">
        <v>50</v>
      </c>
      <c r="M76" s="56">
        <f t="shared" ref="M76:M78" si="46">L76*U76</f>
        <v>1500</v>
      </c>
      <c r="N76" s="56"/>
      <c r="O76" s="56"/>
      <c r="P76" s="56"/>
      <c r="Q76" s="88">
        <f t="shared" si="36"/>
        <v>50</v>
      </c>
      <c r="R76" s="56">
        <f t="shared" si="37"/>
        <v>0</v>
      </c>
      <c r="S76" s="56"/>
      <c r="T76" s="56">
        <f t="shared" si="21"/>
        <v>0</v>
      </c>
      <c r="U76" s="151">
        <f t="shared" si="15"/>
        <v>30</v>
      </c>
      <c r="V76" s="56">
        <f t="shared" si="43"/>
        <v>34.5</v>
      </c>
      <c r="W76" s="160">
        <f t="shared" ref="W76:W90" si="47">$V76*1.15</f>
        <v>39.674999999999997</v>
      </c>
      <c r="X76" s="155">
        <f t="shared" si="44"/>
        <v>43.125</v>
      </c>
      <c r="Y76" s="160">
        <f t="shared" si="45"/>
        <v>45.626249999999992</v>
      </c>
      <c r="Z76" s="155">
        <f t="shared" si="45"/>
        <v>49.593749999999993</v>
      </c>
      <c r="AA76" s="56"/>
    </row>
    <row r="77" spans="1:27" customFormat="1" hidden="1" x14ac:dyDescent="0.35">
      <c r="A77" s="36"/>
      <c r="B77" s="172">
        <v>9789773531607</v>
      </c>
      <c r="C77" s="89">
        <v>9789773531591</v>
      </c>
      <c r="D77" s="4" t="s">
        <v>80</v>
      </c>
      <c r="E77" s="4" t="s">
        <v>221</v>
      </c>
      <c r="F77" s="4" t="s">
        <v>246</v>
      </c>
      <c r="G77" s="56">
        <v>50</v>
      </c>
      <c r="H77" s="56">
        <v>30</v>
      </c>
      <c r="I77" s="56">
        <v>30</v>
      </c>
      <c r="J77" s="56"/>
      <c r="K77" s="81">
        <f t="shared" si="42"/>
        <v>30</v>
      </c>
      <c r="L77" s="56">
        <v>50</v>
      </c>
      <c r="M77" s="56">
        <f t="shared" si="46"/>
        <v>1500</v>
      </c>
      <c r="N77" s="56"/>
      <c r="O77" s="56"/>
      <c r="P77" s="56"/>
      <c r="Q77" s="88">
        <f t="shared" si="36"/>
        <v>50</v>
      </c>
      <c r="R77" s="56">
        <f t="shared" si="37"/>
        <v>0</v>
      </c>
      <c r="S77" s="56"/>
      <c r="T77" s="56">
        <f t="shared" si="21"/>
        <v>0</v>
      </c>
      <c r="U77" s="151">
        <f t="shared" si="15"/>
        <v>30</v>
      </c>
      <c r="V77" s="56">
        <f t="shared" si="43"/>
        <v>34.5</v>
      </c>
      <c r="W77" s="160">
        <f t="shared" si="47"/>
        <v>39.674999999999997</v>
      </c>
      <c r="X77" s="155">
        <f t="shared" si="44"/>
        <v>43.125</v>
      </c>
      <c r="Y77" s="160">
        <f t="shared" si="45"/>
        <v>45.626249999999992</v>
      </c>
      <c r="Z77" s="155">
        <f t="shared" si="45"/>
        <v>49.593749999999993</v>
      </c>
      <c r="AA77" s="56"/>
    </row>
    <row r="78" spans="1:27" customFormat="1" hidden="1" x14ac:dyDescent="0.35">
      <c r="A78" s="36"/>
      <c r="B78" s="172">
        <v>9789776523715</v>
      </c>
      <c r="C78" s="89">
        <v>9789776523715</v>
      </c>
      <c r="D78" s="4" t="s">
        <v>80</v>
      </c>
      <c r="E78" s="4" t="s">
        <v>223</v>
      </c>
      <c r="F78" s="4" t="s">
        <v>247</v>
      </c>
      <c r="G78" s="56">
        <v>50</v>
      </c>
      <c r="H78" s="56">
        <v>45</v>
      </c>
      <c r="I78" s="56">
        <v>30</v>
      </c>
      <c r="J78" s="56"/>
      <c r="K78" s="81">
        <f t="shared" si="42"/>
        <v>30</v>
      </c>
      <c r="L78" s="56">
        <v>50</v>
      </c>
      <c r="M78" s="56">
        <f t="shared" si="46"/>
        <v>2250</v>
      </c>
      <c r="N78" s="56"/>
      <c r="O78" s="56"/>
      <c r="P78" s="56"/>
      <c r="Q78" s="88">
        <f t="shared" si="36"/>
        <v>50</v>
      </c>
      <c r="R78" s="56">
        <f t="shared" si="37"/>
        <v>0</v>
      </c>
      <c r="S78" s="56"/>
      <c r="T78" s="56">
        <f t="shared" si="21"/>
        <v>0</v>
      </c>
      <c r="U78" s="151">
        <f t="shared" si="15"/>
        <v>45</v>
      </c>
      <c r="V78" s="56">
        <f t="shared" si="43"/>
        <v>51.749999999999993</v>
      </c>
      <c r="W78" s="160">
        <f t="shared" si="47"/>
        <v>59.512499999999989</v>
      </c>
      <c r="X78" s="155">
        <f t="shared" si="44"/>
        <v>64.687499999999986</v>
      </c>
      <c r="Y78" s="160">
        <f t="shared" si="45"/>
        <v>68.439374999999984</v>
      </c>
      <c r="Z78" s="155">
        <f t="shared" si="45"/>
        <v>74.390624999999972</v>
      </c>
      <c r="AA78" s="56"/>
    </row>
    <row r="79" spans="1:27" customFormat="1" hidden="1" x14ac:dyDescent="0.35">
      <c r="A79" s="36"/>
      <c r="B79" s="141">
        <v>9780133338744</v>
      </c>
      <c r="C79" s="141">
        <v>9781418372989</v>
      </c>
      <c r="D79" s="142" t="s">
        <v>81</v>
      </c>
      <c r="E79" s="142" t="s">
        <v>206</v>
      </c>
      <c r="F79" s="142" t="s">
        <v>53</v>
      </c>
      <c r="G79" s="143">
        <v>15</v>
      </c>
      <c r="H79" s="143">
        <v>616</v>
      </c>
      <c r="I79" s="143">
        <f>G79*H79</f>
        <v>9240</v>
      </c>
      <c r="J79" s="143">
        <v>50</v>
      </c>
      <c r="K79" s="144">
        <f>I79*(1-J79/100)</f>
        <v>4620</v>
      </c>
      <c r="L79" s="143">
        <v>15</v>
      </c>
      <c r="M79" s="143">
        <f>L79*U79</f>
        <v>4620</v>
      </c>
      <c r="N79" s="143"/>
      <c r="O79" s="143"/>
      <c r="P79" s="143"/>
      <c r="Q79" s="145">
        <f>SUM(L79,N79,O79)</f>
        <v>15</v>
      </c>
      <c r="R79" s="143">
        <f>G79-Q79</f>
        <v>0</v>
      </c>
      <c r="S79" s="143"/>
      <c r="T79" s="143">
        <f>U79*S79</f>
        <v>0</v>
      </c>
      <c r="U79" s="151">
        <f t="shared" si="15"/>
        <v>308</v>
      </c>
      <c r="V79" s="143">
        <f t="shared" si="43"/>
        <v>354.2</v>
      </c>
      <c r="W79" s="160">
        <f t="shared" ref="W79:W85" si="48">$V79*1.2</f>
        <v>425.03999999999996</v>
      </c>
      <c r="X79" s="155">
        <f t="shared" si="44"/>
        <v>442.75</v>
      </c>
      <c r="Y79" s="160">
        <f t="shared" ref="Y79:Y85" si="49">W79*1.15</f>
        <v>488.79599999999994</v>
      </c>
      <c r="Z79" s="155">
        <f t="shared" ref="Z79:Z85" si="50">X79*1.15</f>
        <v>509.16249999999997</v>
      </c>
      <c r="AA79" s="143">
        <v>500</v>
      </c>
    </row>
    <row r="80" spans="1:27" customFormat="1" hidden="1" x14ac:dyDescent="0.35">
      <c r="A80" s="36"/>
      <c r="B80" s="141">
        <v>9780133684803</v>
      </c>
      <c r="C80" s="141">
        <v>9780328875177</v>
      </c>
      <c r="D80" s="142" t="s">
        <v>81</v>
      </c>
      <c r="E80" s="142" t="s">
        <v>208</v>
      </c>
      <c r="F80" s="142" t="s">
        <v>180</v>
      </c>
      <c r="G80" s="143">
        <v>15</v>
      </c>
      <c r="H80" s="143">
        <v>168</v>
      </c>
      <c r="I80" s="143">
        <f>G80*H80</f>
        <v>2520</v>
      </c>
      <c r="J80" s="143">
        <v>50</v>
      </c>
      <c r="K80" s="144">
        <f>I80*(1-J80/100)</f>
        <v>1260</v>
      </c>
      <c r="L80" s="143">
        <v>5</v>
      </c>
      <c r="M80" s="143">
        <f>L80*U80</f>
        <v>420</v>
      </c>
      <c r="N80" s="143"/>
      <c r="O80" s="143"/>
      <c r="P80" s="143"/>
      <c r="Q80" s="145">
        <f t="shared" ref="Q80:Q90" si="51">SUM(L80,N80,O80)</f>
        <v>5</v>
      </c>
      <c r="R80" s="143">
        <f t="shared" ref="R80:R90" si="52">G80-Q80</f>
        <v>10</v>
      </c>
      <c r="S80" s="143"/>
      <c r="T80" s="143">
        <f>U80*S80</f>
        <v>0</v>
      </c>
      <c r="U80" s="151">
        <f t="shared" si="15"/>
        <v>84</v>
      </c>
      <c r="V80" s="143">
        <f t="shared" si="43"/>
        <v>96.6</v>
      </c>
      <c r="W80" s="160">
        <f t="shared" si="48"/>
        <v>115.91999999999999</v>
      </c>
      <c r="X80" s="155">
        <f t="shared" si="44"/>
        <v>120.75</v>
      </c>
      <c r="Y80" s="160">
        <f t="shared" si="49"/>
        <v>133.30799999999996</v>
      </c>
      <c r="Z80" s="155">
        <f t="shared" si="50"/>
        <v>138.86249999999998</v>
      </c>
      <c r="AA80" s="143">
        <v>150</v>
      </c>
    </row>
    <row r="81" spans="1:27" customFormat="1" hidden="1" x14ac:dyDescent="0.35">
      <c r="A81" s="36"/>
      <c r="B81" s="141">
        <v>9780133684896</v>
      </c>
      <c r="C81" s="141">
        <v>9780328875139</v>
      </c>
      <c r="D81" s="142" t="s">
        <v>81</v>
      </c>
      <c r="E81" s="142" t="s">
        <v>208</v>
      </c>
      <c r="F81" s="142" t="s">
        <v>181</v>
      </c>
      <c r="G81" s="143">
        <v>15</v>
      </c>
      <c r="H81" s="143">
        <v>168</v>
      </c>
      <c r="I81" s="143">
        <f>G81*H81</f>
        <v>2520</v>
      </c>
      <c r="J81" s="143">
        <v>50</v>
      </c>
      <c r="K81" s="144">
        <f>I81*(1-J81/100)</f>
        <v>1260</v>
      </c>
      <c r="L81" s="143">
        <v>15</v>
      </c>
      <c r="M81" s="143">
        <f>L81*U81</f>
        <v>1260</v>
      </c>
      <c r="N81" s="143"/>
      <c r="O81" s="143"/>
      <c r="P81" s="143"/>
      <c r="Q81" s="145">
        <f t="shared" si="51"/>
        <v>15</v>
      </c>
      <c r="R81" s="143">
        <f t="shared" si="52"/>
        <v>0</v>
      </c>
      <c r="S81" s="143"/>
      <c r="T81" s="143">
        <f>U81*S81</f>
        <v>0</v>
      </c>
      <c r="U81" s="151">
        <f t="shared" si="15"/>
        <v>84</v>
      </c>
      <c r="V81" s="143">
        <f t="shared" si="43"/>
        <v>96.6</v>
      </c>
      <c r="W81" s="160">
        <f t="shared" si="48"/>
        <v>115.91999999999999</v>
      </c>
      <c r="X81" s="155">
        <f t="shared" si="44"/>
        <v>120.75</v>
      </c>
      <c r="Y81" s="160">
        <f t="shared" si="49"/>
        <v>133.30799999999996</v>
      </c>
      <c r="Z81" s="155">
        <f t="shared" si="50"/>
        <v>138.86249999999998</v>
      </c>
      <c r="AA81" s="143">
        <v>150</v>
      </c>
    </row>
    <row r="82" spans="1:27" customFormat="1" hidden="1" x14ac:dyDescent="0.35">
      <c r="A82" s="36"/>
      <c r="B82" s="141">
        <v>9780133174526</v>
      </c>
      <c r="C82" s="141">
        <v>9780133174526</v>
      </c>
      <c r="D82" s="142" t="s">
        <v>81</v>
      </c>
      <c r="E82" s="142" t="s">
        <v>207</v>
      </c>
      <c r="F82" s="142" t="s">
        <v>55</v>
      </c>
      <c r="G82" s="143">
        <v>15</v>
      </c>
      <c r="H82" s="143">
        <v>628</v>
      </c>
      <c r="I82" s="143">
        <f>G82*H82</f>
        <v>9420</v>
      </c>
      <c r="J82" s="143">
        <v>50</v>
      </c>
      <c r="K82" s="144">
        <f>I82*(1-J82/100)</f>
        <v>4710</v>
      </c>
      <c r="L82" s="143">
        <v>15</v>
      </c>
      <c r="M82" s="143">
        <f>L82*U82</f>
        <v>4710</v>
      </c>
      <c r="N82" s="143"/>
      <c r="O82" s="143"/>
      <c r="P82" s="143"/>
      <c r="Q82" s="145">
        <f t="shared" si="51"/>
        <v>15</v>
      </c>
      <c r="R82" s="143">
        <f t="shared" si="52"/>
        <v>0</v>
      </c>
      <c r="S82" s="143"/>
      <c r="T82" s="143">
        <f>U82*S82</f>
        <v>0</v>
      </c>
      <c r="U82" s="151">
        <f t="shared" si="15"/>
        <v>314</v>
      </c>
      <c r="V82" s="143">
        <f t="shared" si="43"/>
        <v>361.09999999999997</v>
      </c>
      <c r="W82" s="160">
        <f t="shared" si="48"/>
        <v>433.31999999999994</v>
      </c>
      <c r="X82" s="155">
        <f t="shared" si="44"/>
        <v>451.37499999999994</v>
      </c>
      <c r="Y82" s="160">
        <f t="shared" si="49"/>
        <v>498.31799999999987</v>
      </c>
      <c r="Z82" s="155">
        <f t="shared" si="50"/>
        <v>519.08124999999984</v>
      </c>
      <c r="AA82" s="143">
        <v>550</v>
      </c>
    </row>
    <row r="83" spans="1:27" customFormat="1" hidden="1" x14ac:dyDescent="0.35">
      <c r="A83" s="36"/>
      <c r="B83" s="141">
        <v>9780133721492</v>
      </c>
      <c r="C83" s="141">
        <v>9780133721492</v>
      </c>
      <c r="D83" s="142" t="s">
        <v>81</v>
      </c>
      <c r="E83" s="142" t="s">
        <v>207</v>
      </c>
      <c r="F83" s="6" t="s">
        <v>182</v>
      </c>
      <c r="G83" s="143">
        <v>15</v>
      </c>
      <c r="H83" s="95">
        <f>53*2</f>
        <v>106</v>
      </c>
      <c r="I83" s="143">
        <f>G83*H83</f>
        <v>1590</v>
      </c>
      <c r="J83" s="143">
        <v>50</v>
      </c>
      <c r="K83" s="144">
        <f>I83*(1-J83/100)</f>
        <v>795</v>
      </c>
      <c r="L83" s="143"/>
      <c r="M83" s="143">
        <f>L83*U83</f>
        <v>0</v>
      </c>
      <c r="N83" s="143"/>
      <c r="O83" s="143"/>
      <c r="P83" s="143"/>
      <c r="Q83" s="145">
        <f t="shared" si="51"/>
        <v>0</v>
      </c>
      <c r="R83" s="143">
        <f t="shared" si="52"/>
        <v>15</v>
      </c>
      <c r="S83" s="143"/>
      <c r="T83" s="143">
        <f>U83*S83</f>
        <v>0</v>
      </c>
      <c r="U83" s="151">
        <f>H83*(1-J83/100)</f>
        <v>53</v>
      </c>
      <c r="V83" s="143">
        <f t="shared" si="43"/>
        <v>60.949999999999996</v>
      </c>
      <c r="W83" s="160">
        <f t="shared" si="48"/>
        <v>73.139999999999986</v>
      </c>
      <c r="X83" s="155">
        <f t="shared" si="44"/>
        <v>76.1875</v>
      </c>
      <c r="Y83" s="160">
        <f t="shared" si="49"/>
        <v>84.110999999999976</v>
      </c>
      <c r="Z83" s="155">
        <f t="shared" si="50"/>
        <v>87.615624999999994</v>
      </c>
      <c r="AA83" s="143">
        <v>100</v>
      </c>
    </row>
    <row r="84" spans="1:27" customFormat="1" hidden="1" x14ac:dyDescent="0.35">
      <c r="A84" s="36"/>
      <c r="B84" s="141">
        <v>9780358264149</v>
      </c>
      <c r="C84" s="141">
        <v>9780358264149</v>
      </c>
      <c r="D84" s="142" t="s">
        <v>81</v>
      </c>
      <c r="E84" s="142" t="s">
        <v>206</v>
      </c>
      <c r="F84" s="142" t="s">
        <v>248</v>
      </c>
      <c r="G84" s="143"/>
      <c r="H84" s="143"/>
      <c r="I84" s="143">
        <f t="shared" ref="I84:I123" si="53">G84*H84</f>
        <v>0</v>
      </c>
      <c r="J84" s="143"/>
      <c r="K84" s="144">
        <f t="shared" ref="K84:K123" si="54">I84*(1-J84/100)</f>
        <v>0</v>
      </c>
      <c r="L84" s="143"/>
      <c r="M84" s="143">
        <f t="shared" ref="M84:M104" si="55">L84*U84</f>
        <v>0</v>
      </c>
      <c r="N84" s="143"/>
      <c r="O84" s="143"/>
      <c r="P84" s="143"/>
      <c r="Q84" s="145">
        <f t="shared" si="51"/>
        <v>0</v>
      </c>
      <c r="R84" s="143">
        <f t="shared" si="52"/>
        <v>0</v>
      </c>
      <c r="S84" s="143"/>
      <c r="T84" s="143"/>
      <c r="U84" s="151">
        <f t="shared" ref="U84:U90" si="56">H84*(1-J84/100)</f>
        <v>0</v>
      </c>
      <c r="V84" s="143">
        <f t="shared" si="43"/>
        <v>0</v>
      </c>
      <c r="W84" s="160">
        <f t="shared" si="48"/>
        <v>0</v>
      </c>
      <c r="X84" s="155">
        <f t="shared" si="44"/>
        <v>0</v>
      </c>
      <c r="Y84" s="160">
        <f t="shared" si="49"/>
        <v>0</v>
      </c>
      <c r="Z84" s="155">
        <f t="shared" si="50"/>
        <v>0</v>
      </c>
      <c r="AA84" s="143">
        <v>50</v>
      </c>
    </row>
    <row r="85" spans="1:27" customFormat="1" hidden="1" x14ac:dyDescent="0.35">
      <c r="A85" s="36"/>
      <c r="B85" s="141">
        <v>9780821580073</v>
      </c>
      <c r="C85" s="141">
        <v>9780821580073</v>
      </c>
      <c r="D85" s="142" t="s">
        <v>81</v>
      </c>
      <c r="E85" s="142" t="s">
        <v>206</v>
      </c>
      <c r="F85" s="142" t="s">
        <v>249</v>
      </c>
      <c r="G85" s="143"/>
      <c r="H85" s="143"/>
      <c r="I85" s="143">
        <f t="shared" si="53"/>
        <v>0</v>
      </c>
      <c r="J85" s="143"/>
      <c r="K85" s="144">
        <f t="shared" si="54"/>
        <v>0</v>
      </c>
      <c r="L85" s="143"/>
      <c r="M85" s="143">
        <f t="shared" si="55"/>
        <v>0</v>
      </c>
      <c r="N85" s="143"/>
      <c r="O85" s="143"/>
      <c r="P85" s="143"/>
      <c r="Q85" s="145">
        <f t="shared" si="51"/>
        <v>0</v>
      </c>
      <c r="R85" s="143">
        <f t="shared" si="52"/>
        <v>0</v>
      </c>
      <c r="S85" s="143"/>
      <c r="T85" s="143"/>
      <c r="U85" s="151">
        <f t="shared" si="56"/>
        <v>0</v>
      </c>
      <c r="V85" s="143">
        <f t="shared" si="43"/>
        <v>0</v>
      </c>
      <c r="W85" s="160">
        <f t="shared" si="48"/>
        <v>0</v>
      </c>
      <c r="X85" s="155">
        <f t="shared" si="44"/>
        <v>0</v>
      </c>
      <c r="Y85" s="160">
        <f t="shared" si="49"/>
        <v>0</v>
      </c>
      <c r="Z85" s="155">
        <f t="shared" si="50"/>
        <v>0</v>
      </c>
      <c r="AA85" s="143">
        <v>50</v>
      </c>
    </row>
    <row r="86" spans="1:27" customFormat="1" hidden="1" x14ac:dyDescent="0.35">
      <c r="A86" s="96"/>
      <c r="B86" s="141">
        <v>9789776523777</v>
      </c>
      <c r="C86" s="141">
        <v>9789776523777</v>
      </c>
      <c r="D86" s="142" t="s">
        <v>81</v>
      </c>
      <c r="E86" s="142" t="s">
        <v>218</v>
      </c>
      <c r="F86" s="142" t="s">
        <v>250</v>
      </c>
      <c r="G86" s="143">
        <v>30</v>
      </c>
      <c r="H86" s="143">
        <v>32.5</v>
      </c>
      <c r="I86" s="143">
        <f t="shared" si="53"/>
        <v>975</v>
      </c>
      <c r="J86" s="143"/>
      <c r="K86" s="144">
        <f t="shared" si="54"/>
        <v>975</v>
      </c>
      <c r="L86" s="143">
        <v>30</v>
      </c>
      <c r="M86" s="143">
        <f t="shared" si="55"/>
        <v>975</v>
      </c>
      <c r="N86" s="143"/>
      <c r="O86" s="143"/>
      <c r="P86" s="143"/>
      <c r="Q86" s="145">
        <f t="shared" si="51"/>
        <v>30</v>
      </c>
      <c r="R86" s="143">
        <f t="shared" si="52"/>
        <v>0</v>
      </c>
      <c r="S86" s="143"/>
      <c r="T86" s="143"/>
      <c r="U86" s="151">
        <f t="shared" si="56"/>
        <v>32.5</v>
      </c>
      <c r="V86" s="143">
        <f t="shared" si="43"/>
        <v>37.375</v>
      </c>
      <c r="W86" s="160">
        <f t="shared" si="47"/>
        <v>42.981249999999996</v>
      </c>
      <c r="X86" s="155">
        <f t="shared" si="44"/>
        <v>46.71875</v>
      </c>
      <c r="Y86" s="160">
        <f t="shared" ref="Y86:Z90" si="57">W86*1.15</f>
        <v>49.428437499999994</v>
      </c>
      <c r="Z86" s="155">
        <f t="shared" si="57"/>
        <v>53.726562499999993</v>
      </c>
      <c r="AA86" s="143"/>
    </row>
    <row r="87" spans="1:27" customFormat="1" hidden="1" x14ac:dyDescent="0.35">
      <c r="A87" s="96"/>
      <c r="B87" s="141">
        <v>9789776523777</v>
      </c>
      <c r="C87" s="141">
        <v>9789776523784</v>
      </c>
      <c r="D87" s="142" t="s">
        <v>81</v>
      </c>
      <c r="E87" s="142" t="s">
        <v>218</v>
      </c>
      <c r="F87" s="142" t="s">
        <v>251</v>
      </c>
      <c r="G87" s="143">
        <v>30</v>
      </c>
      <c r="H87" s="143">
        <v>32.5</v>
      </c>
      <c r="I87" s="143">
        <f t="shared" si="53"/>
        <v>975</v>
      </c>
      <c r="J87" s="143"/>
      <c r="K87" s="144">
        <f t="shared" si="54"/>
        <v>975</v>
      </c>
      <c r="L87" s="143">
        <v>30</v>
      </c>
      <c r="M87" s="143">
        <f t="shared" si="55"/>
        <v>975</v>
      </c>
      <c r="N87" s="143"/>
      <c r="O87" s="143"/>
      <c r="P87" s="143"/>
      <c r="Q87" s="145">
        <f t="shared" si="51"/>
        <v>30</v>
      </c>
      <c r="R87" s="143">
        <f t="shared" si="52"/>
        <v>0</v>
      </c>
      <c r="S87" s="143"/>
      <c r="T87" s="143"/>
      <c r="U87" s="151">
        <f t="shared" si="56"/>
        <v>32.5</v>
      </c>
      <c r="V87" s="143">
        <f t="shared" si="43"/>
        <v>37.375</v>
      </c>
      <c r="W87" s="160">
        <f t="shared" si="47"/>
        <v>42.981249999999996</v>
      </c>
      <c r="X87" s="155">
        <f t="shared" si="44"/>
        <v>46.71875</v>
      </c>
      <c r="Y87" s="160">
        <f t="shared" si="57"/>
        <v>49.428437499999994</v>
      </c>
      <c r="Z87" s="155">
        <f t="shared" si="57"/>
        <v>53.726562499999993</v>
      </c>
      <c r="AA87" s="143"/>
    </row>
    <row r="88" spans="1:27" customFormat="1" hidden="1" x14ac:dyDescent="0.35">
      <c r="A88" s="96"/>
      <c r="B88" s="141">
        <v>9789776315365</v>
      </c>
      <c r="C88" s="141">
        <v>9789776315363</v>
      </c>
      <c r="D88" s="142" t="s">
        <v>81</v>
      </c>
      <c r="E88" s="142" t="s">
        <v>221</v>
      </c>
      <c r="F88" s="142" t="s">
        <v>219</v>
      </c>
      <c r="G88" s="143">
        <v>30</v>
      </c>
      <c r="H88" s="143">
        <v>30</v>
      </c>
      <c r="I88" s="143">
        <f t="shared" si="53"/>
        <v>900</v>
      </c>
      <c r="J88" s="143"/>
      <c r="K88" s="144">
        <f t="shared" si="54"/>
        <v>900</v>
      </c>
      <c r="L88" s="143">
        <v>30</v>
      </c>
      <c r="M88" s="143">
        <f t="shared" si="55"/>
        <v>900</v>
      </c>
      <c r="N88" s="143"/>
      <c r="O88" s="143"/>
      <c r="P88" s="143"/>
      <c r="Q88" s="145">
        <f t="shared" si="51"/>
        <v>30</v>
      </c>
      <c r="R88" s="143">
        <f t="shared" si="52"/>
        <v>0</v>
      </c>
      <c r="S88" s="143"/>
      <c r="T88" s="143"/>
      <c r="U88" s="151">
        <f t="shared" si="56"/>
        <v>30</v>
      </c>
      <c r="V88" s="143">
        <f t="shared" si="43"/>
        <v>34.5</v>
      </c>
      <c r="W88" s="160">
        <f t="shared" si="47"/>
        <v>39.674999999999997</v>
      </c>
      <c r="X88" s="155">
        <f t="shared" si="44"/>
        <v>43.125</v>
      </c>
      <c r="Y88" s="160">
        <f t="shared" si="57"/>
        <v>45.626249999999992</v>
      </c>
      <c r="Z88" s="155">
        <f t="shared" si="57"/>
        <v>49.593749999999993</v>
      </c>
      <c r="AA88" s="143"/>
    </row>
    <row r="89" spans="1:27" customFormat="1" hidden="1" x14ac:dyDescent="0.35">
      <c r="A89" s="96"/>
      <c r="B89" s="141">
        <v>9789776315365</v>
      </c>
      <c r="C89" s="141">
        <v>9789776315365</v>
      </c>
      <c r="D89" s="142" t="s">
        <v>81</v>
      </c>
      <c r="E89" s="142" t="s">
        <v>221</v>
      </c>
      <c r="F89" s="142" t="s">
        <v>220</v>
      </c>
      <c r="G89" s="143">
        <v>30</v>
      </c>
      <c r="H89" s="143">
        <v>30</v>
      </c>
      <c r="I89" s="143">
        <f t="shared" si="53"/>
        <v>900</v>
      </c>
      <c r="J89" s="143"/>
      <c r="K89" s="144">
        <f t="shared" si="54"/>
        <v>900</v>
      </c>
      <c r="L89" s="143">
        <v>30</v>
      </c>
      <c r="M89" s="143">
        <f t="shared" si="55"/>
        <v>900</v>
      </c>
      <c r="N89" s="143"/>
      <c r="O89" s="143"/>
      <c r="P89" s="143"/>
      <c r="Q89" s="145">
        <f t="shared" si="51"/>
        <v>30</v>
      </c>
      <c r="R89" s="143">
        <f t="shared" si="52"/>
        <v>0</v>
      </c>
      <c r="S89" s="143"/>
      <c r="T89" s="143"/>
      <c r="U89" s="151">
        <f t="shared" si="56"/>
        <v>30</v>
      </c>
      <c r="V89" s="143">
        <f t="shared" si="43"/>
        <v>34.5</v>
      </c>
      <c r="W89" s="160">
        <f t="shared" si="47"/>
        <v>39.674999999999997</v>
      </c>
      <c r="X89" s="155">
        <f t="shared" si="44"/>
        <v>43.125</v>
      </c>
      <c r="Y89" s="160">
        <f t="shared" si="57"/>
        <v>45.626249999999992</v>
      </c>
      <c r="Z89" s="155">
        <f t="shared" si="57"/>
        <v>49.593749999999993</v>
      </c>
      <c r="AA89" s="143"/>
    </row>
    <row r="90" spans="1:27" customFormat="1" hidden="1" x14ac:dyDescent="0.35">
      <c r="A90" s="96"/>
      <c r="B90" s="141">
        <v>9789776523722</v>
      </c>
      <c r="C90" s="141">
        <v>9789776523722</v>
      </c>
      <c r="D90" s="142" t="s">
        <v>81</v>
      </c>
      <c r="E90" s="142" t="s">
        <v>223</v>
      </c>
      <c r="F90" s="142" t="s">
        <v>252</v>
      </c>
      <c r="G90" s="143">
        <v>30</v>
      </c>
      <c r="H90" s="143">
        <v>48</v>
      </c>
      <c r="I90" s="143">
        <f t="shared" si="53"/>
        <v>1440</v>
      </c>
      <c r="J90" s="143"/>
      <c r="K90" s="144">
        <f t="shared" si="54"/>
        <v>1440</v>
      </c>
      <c r="L90" s="143">
        <v>30</v>
      </c>
      <c r="M90" s="143">
        <f t="shared" si="55"/>
        <v>1440</v>
      </c>
      <c r="N90" s="143"/>
      <c r="O90" s="143"/>
      <c r="P90" s="143"/>
      <c r="Q90" s="145">
        <f t="shared" si="51"/>
        <v>30</v>
      </c>
      <c r="R90" s="143">
        <f t="shared" si="52"/>
        <v>0</v>
      </c>
      <c r="S90" s="143"/>
      <c r="T90" s="143"/>
      <c r="U90" s="151">
        <f t="shared" si="56"/>
        <v>48</v>
      </c>
      <c r="V90" s="143">
        <f t="shared" si="43"/>
        <v>55.199999999999996</v>
      </c>
      <c r="W90" s="160">
        <f t="shared" si="47"/>
        <v>63.47999999999999</v>
      </c>
      <c r="X90" s="155">
        <f t="shared" si="44"/>
        <v>69</v>
      </c>
      <c r="Y90" s="160">
        <f t="shared" si="57"/>
        <v>73.001999999999981</v>
      </c>
      <c r="Z90" s="155">
        <f t="shared" si="57"/>
        <v>79.349999999999994</v>
      </c>
      <c r="AA90" s="143"/>
    </row>
    <row r="91" spans="1:27" customFormat="1" hidden="1" x14ac:dyDescent="0.35">
      <c r="A91" s="36"/>
      <c r="B91" s="89">
        <v>9780133338751</v>
      </c>
      <c r="C91" s="89">
        <v>9781418372996</v>
      </c>
      <c r="D91" s="4" t="s">
        <v>82</v>
      </c>
      <c r="E91" s="4" t="s">
        <v>206</v>
      </c>
      <c r="F91" s="4" t="s">
        <v>57</v>
      </c>
      <c r="G91" s="56">
        <v>10</v>
      </c>
      <c r="H91" s="56">
        <v>628</v>
      </c>
      <c r="I91" s="56">
        <f t="shared" si="53"/>
        <v>6280</v>
      </c>
      <c r="J91" s="56">
        <v>50</v>
      </c>
      <c r="K91" s="81">
        <f t="shared" si="54"/>
        <v>3140</v>
      </c>
      <c r="L91" s="56">
        <v>0</v>
      </c>
      <c r="M91" s="56">
        <f t="shared" si="55"/>
        <v>0</v>
      </c>
      <c r="N91" s="56"/>
      <c r="O91" s="56"/>
      <c r="P91" s="56"/>
      <c r="Q91" s="88">
        <f t="shared" ref="Q91:Q104" si="58">SUM(L91,N91,O91)</f>
        <v>0</v>
      </c>
      <c r="R91" s="56">
        <f t="shared" ref="R91:R104" si="59">G91-Q91</f>
        <v>10</v>
      </c>
      <c r="S91" s="56"/>
      <c r="T91" s="56">
        <f t="shared" ref="T91:T97" si="60">U91*S91</f>
        <v>0</v>
      </c>
      <c r="U91" s="151">
        <f>H91*(1-J91/100)</f>
        <v>314</v>
      </c>
      <c r="V91" s="56">
        <f>U91*1.15</f>
        <v>361.09999999999997</v>
      </c>
      <c r="W91" s="160">
        <f t="shared" ref="W91:W104" si="61">$V91*1.2</f>
        <v>433.31999999999994</v>
      </c>
      <c r="X91" s="155">
        <f t="shared" si="44"/>
        <v>451.37499999999994</v>
      </c>
      <c r="Y91" s="160">
        <f t="shared" ref="Y91:Y99" si="62">W91*1.15</f>
        <v>498.31799999999987</v>
      </c>
      <c r="Z91" s="155">
        <f>X91*1.15</f>
        <v>519.08124999999984</v>
      </c>
      <c r="AA91" s="56">
        <v>550</v>
      </c>
    </row>
    <row r="92" spans="1:27" customFormat="1" hidden="1" x14ac:dyDescent="0.35">
      <c r="A92" s="36"/>
      <c r="B92" s="89">
        <v>9780133684797</v>
      </c>
      <c r="C92" s="89">
        <v>9780328875184</v>
      </c>
      <c r="D92" s="4" t="s">
        <v>82</v>
      </c>
      <c r="E92" s="4" t="s">
        <v>208</v>
      </c>
      <c r="F92" s="4" t="s">
        <v>191</v>
      </c>
      <c r="G92" s="56">
        <v>10</v>
      </c>
      <c r="H92" s="56">
        <v>168</v>
      </c>
      <c r="I92" s="56">
        <f t="shared" si="53"/>
        <v>1680</v>
      </c>
      <c r="J92" s="56">
        <v>50</v>
      </c>
      <c r="K92" s="81">
        <f t="shared" si="54"/>
        <v>840</v>
      </c>
      <c r="L92" s="56">
        <v>5</v>
      </c>
      <c r="M92" s="56">
        <f t="shared" si="55"/>
        <v>420</v>
      </c>
      <c r="N92" s="56"/>
      <c r="O92" s="56"/>
      <c r="P92" s="56"/>
      <c r="Q92" s="88">
        <f t="shared" si="58"/>
        <v>5</v>
      </c>
      <c r="R92" s="56">
        <f t="shared" si="59"/>
        <v>5</v>
      </c>
      <c r="S92" s="56"/>
      <c r="T92" s="56">
        <f t="shared" si="60"/>
        <v>0</v>
      </c>
      <c r="U92" s="151">
        <f t="shared" ref="U92:U96" si="63">H92*(1-J92/100)</f>
        <v>84</v>
      </c>
      <c r="V92" s="56">
        <f t="shared" ref="V92:V97" si="64">U92*1.15</f>
        <v>96.6</v>
      </c>
      <c r="W92" s="160">
        <f t="shared" si="61"/>
        <v>115.91999999999999</v>
      </c>
      <c r="X92" s="155">
        <f t="shared" si="44"/>
        <v>120.75</v>
      </c>
      <c r="Y92" s="160">
        <f t="shared" si="62"/>
        <v>133.30799999999996</v>
      </c>
      <c r="Z92" s="155">
        <f t="shared" ref="Z92:Z99" si="65">X92*1.15</f>
        <v>138.86249999999998</v>
      </c>
      <c r="AA92" s="56">
        <v>150</v>
      </c>
    </row>
    <row r="93" spans="1:27" customFormat="1" hidden="1" x14ac:dyDescent="0.35">
      <c r="A93" s="36"/>
      <c r="B93" s="89">
        <v>9780133684919</v>
      </c>
      <c r="C93" s="89">
        <v>9780328875153</v>
      </c>
      <c r="D93" s="4" t="s">
        <v>82</v>
      </c>
      <c r="E93" s="4" t="s">
        <v>208</v>
      </c>
      <c r="F93" s="4" t="s">
        <v>183</v>
      </c>
      <c r="G93" s="56">
        <v>10</v>
      </c>
      <c r="H93" s="56">
        <v>168</v>
      </c>
      <c r="I93" s="56">
        <f t="shared" si="53"/>
        <v>1680</v>
      </c>
      <c r="J93" s="56">
        <v>50</v>
      </c>
      <c r="K93" s="81">
        <f t="shared" si="54"/>
        <v>840</v>
      </c>
      <c r="L93" s="56">
        <v>0</v>
      </c>
      <c r="M93" s="56">
        <f t="shared" si="55"/>
        <v>0</v>
      </c>
      <c r="N93" s="56"/>
      <c r="O93" s="56"/>
      <c r="P93" s="56"/>
      <c r="Q93" s="88">
        <f t="shared" si="58"/>
        <v>0</v>
      </c>
      <c r="R93" s="56">
        <f t="shared" si="59"/>
        <v>10</v>
      </c>
      <c r="S93" s="56"/>
      <c r="T93" s="56">
        <f t="shared" si="60"/>
        <v>0</v>
      </c>
      <c r="U93" s="151">
        <f t="shared" si="63"/>
        <v>84</v>
      </c>
      <c r="V93" s="56">
        <f t="shared" si="64"/>
        <v>96.6</v>
      </c>
      <c r="W93" s="160">
        <f t="shared" si="61"/>
        <v>115.91999999999999</v>
      </c>
      <c r="X93" s="155">
        <f t="shared" si="44"/>
        <v>120.75</v>
      </c>
      <c r="Y93" s="160">
        <f t="shared" si="62"/>
        <v>133.30799999999996</v>
      </c>
      <c r="Z93" s="155">
        <f t="shared" si="65"/>
        <v>138.86249999999998</v>
      </c>
      <c r="AA93" s="56">
        <v>150</v>
      </c>
    </row>
    <row r="94" spans="1:27" customFormat="1" hidden="1" x14ac:dyDescent="0.35">
      <c r="A94" s="36"/>
      <c r="B94" s="89">
        <v>9780133281149</v>
      </c>
      <c r="C94" s="89">
        <v>9780133281149</v>
      </c>
      <c r="D94" s="4" t="s">
        <v>82</v>
      </c>
      <c r="E94" s="4" t="s">
        <v>207</v>
      </c>
      <c r="F94" s="4" t="s">
        <v>184</v>
      </c>
      <c r="G94" s="56">
        <v>10</v>
      </c>
      <c r="H94" s="56">
        <v>628</v>
      </c>
      <c r="I94" s="56">
        <f t="shared" si="53"/>
        <v>6280</v>
      </c>
      <c r="J94" s="56">
        <v>50</v>
      </c>
      <c r="K94" s="81">
        <f t="shared" si="54"/>
        <v>3140</v>
      </c>
      <c r="L94" s="56"/>
      <c r="M94" s="56">
        <f t="shared" si="55"/>
        <v>0</v>
      </c>
      <c r="N94" s="56"/>
      <c r="O94" s="56"/>
      <c r="P94" s="56"/>
      <c r="Q94" s="88">
        <f t="shared" si="58"/>
        <v>0</v>
      </c>
      <c r="R94" s="56">
        <f t="shared" si="59"/>
        <v>10</v>
      </c>
      <c r="S94" s="56"/>
      <c r="T94" s="56">
        <f t="shared" si="60"/>
        <v>0</v>
      </c>
      <c r="U94" s="151">
        <f t="shared" si="63"/>
        <v>314</v>
      </c>
      <c r="V94" s="56">
        <f t="shared" si="64"/>
        <v>361.09999999999997</v>
      </c>
      <c r="W94" s="160">
        <f t="shared" si="61"/>
        <v>433.31999999999994</v>
      </c>
      <c r="X94" s="155">
        <f t="shared" si="44"/>
        <v>451.37499999999994</v>
      </c>
      <c r="Y94" s="160">
        <f t="shared" si="62"/>
        <v>498.31799999999987</v>
      </c>
      <c r="Z94" s="155">
        <f t="shared" si="65"/>
        <v>519.08124999999984</v>
      </c>
      <c r="AA94" s="56">
        <v>550</v>
      </c>
    </row>
    <row r="95" spans="1:27" customFormat="1" hidden="1" x14ac:dyDescent="0.35">
      <c r="A95" s="36"/>
      <c r="B95" s="89">
        <v>9780133185614</v>
      </c>
      <c r="C95" s="89">
        <v>9780133185614</v>
      </c>
      <c r="D95" s="4" t="s">
        <v>82</v>
      </c>
      <c r="E95" s="4" t="s">
        <v>207</v>
      </c>
      <c r="F95" s="4" t="s">
        <v>185</v>
      </c>
      <c r="G95" s="56">
        <v>10</v>
      </c>
      <c r="H95" s="56">
        <v>107</v>
      </c>
      <c r="I95" s="56">
        <f t="shared" si="53"/>
        <v>1070</v>
      </c>
      <c r="J95" s="56">
        <v>50</v>
      </c>
      <c r="K95" s="81">
        <f t="shared" si="54"/>
        <v>535</v>
      </c>
      <c r="L95" s="56"/>
      <c r="M95" s="56">
        <f t="shared" si="55"/>
        <v>0</v>
      </c>
      <c r="N95" s="56"/>
      <c r="O95" s="56"/>
      <c r="P95" s="56"/>
      <c r="Q95" s="88">
        <f t="shared" si="58"/>
        <v>0</v>
      </c>
      <c r="R95" s="56">
        <f t="shared" si="59"/>
        <v>10</v>
      </c>
      <c r="S95" s="56"/>
      <c r="T95" s="56">
        <f t="shared" si="60"/>
        <v>0</v>
      </c>
      <c r="U95" s="151">
        <f t="shared" si="63"/>
        <v>53.5</v>
      </c>
      <c r="V95" s="56">
        <f t="shared" si="64"/>
        <v>61.524999999999999</v>
      </c>
      <c r="W95" s="160">
        <f t="shared" si="61"/>
        <v>73.83</v>
      </c>
      <c r="X95" s="155">
        <f t="shared" si="44"/>
        <v>76.90625</v>
      </c>
      <c r="Y95" s="160">
        <f t="shared" si="62"/>
        <v>84.904499999999985</v>
      </c>
      <c r="Z95" s="155">
        <f t="shared" si="65"/>
        <v>88.442187499999989</v>
      </c>
      <c r="AA95" s="56">
        <v>100</v>
      </c>
    </row>
    <row r="96" spans="1:27" customFormat="1" hidden="1" x14ac:dyDescent="0.35">
      <c r="A96" s="36"/>
      <c r="B96" s="89">
        <v>9780133281156</v>
      </c>
      <c r="C96" s="89">
        <v>9780133281156</v>
      </c>
      <c r="D96" s="4" t="s">
        <v>82</v>
      </c>
      <c r="E96" s="4" t="s">
        <v>207</v>
      </c>
      <c r="F96" s="4" t="s">
        <v>186</v>
      </c>
      <c r="G96" s="56">
        <v>10</v>
      </c>
      <c r="H96" s="56">
        <v>693</v>
      </c>
      <c r="I96" s="56">
        <f t="shared" si="53"/>
        <v>6930</v>
      </c>
      <c r="J96" s="56">
        <v>50</v>
      </c>
      <c r="K96" s="81">
        <f t="shared" si="54"/>
        <v>3465</v>
      </c>
      <c r="L96" s="56"/>
      <c r="M96" s="56">
        <f t="shared" si="55"/>
        <v>0</v>
      </c>
      <c r="N96" s="56"/>
      <c r="O96" s="56"/>
      <c r="P96" s="56"/>
      <c r="Q96" s="88">
        <f t="shared" si="58"/>
        <v>0</v>
      </c>
      <c r="R96" s="56">
        <f t="shared" si="59"/>
        <v>10</v>
      </c>
      <c r="S96" s="56"/>
      <c r="T96" s="56">
        <f t="shared" si="60"/>
        <v>0</v>
      </c>
      <c r="U96" s="151">
        <f t="shared" si="63"/>
        <v>346.5</v>
      </c>
      <c r="V96" s="56">
        <f t="shared" si="64"/>
        <v>398.47499999999997</v>
      </c>
      <c r="W96" s="160">
        <f t="shared" si="61"/>
        <v>478.16999999999996</v>
      </c>
      <c r="X96" s="155">
        <f t="shared" si="44"/>
        <v>498.09374999999994</v>
      </c>
      <c r="Y96" s="160">
        <f t="shared" si="62"/>
        <v>549.89549999999986</v>
      </c>
      <c r="Z96" s="155">
        <f t="shared" si="65"/>
        <v>572.80781249999984</v>
      </c>
      <c r="AA96" s="56">
        <v>600</v>
      </c>
    </row>
    <row r="97" spans="1:28" customFormat="1" hidden="1" x14ac:dyDescent="0.35">
      <c r="A97" s="36"/>
      <c r="B97" s="89">
        <v>9780133185966</v>
      </c>
      <c r="C97" s="89">
        <v>9780133185966</v>
      </c>
      <c r="D97" s="4" t="s">
        <v>82</v>
      </c>
      <c r="E97" s="4" t="s">
        <v>207</v>
      </c>
      <c r="F97" s="4" t="s">
        <v>187</v>
      </c>
      <c r="G97" s="56">
        <v>10</v>
      </c>
      <c r="H97" s="56">
        <v>107</v>
      </c>
      <c r="I97" s="56">
        <f t="shared" si="53"/>
        <v>1070</v>
      </c>
      <c r="J97" s="56">
        <v>50</v>
      </c>
      <c r="K97" s="81">
        <f t="shared" si="54"/>
        <v>535</v>
      </c>
      <c r="L97" s="56"/>
      <c r="M97" s="56">
        <f t="shared" si="55"/>
        <v>0</v>
      </c>
      <c r="N97" s="56"/>
      <c r="O97" s="56"/>
      <c r="P97" s="56"/>
      <c r="Q97" s="88">
        <f t="shared" si="58"/>
        <v>0</v>
      </c>
      <c r="R97" s="56">
        <f t="shared" si="59"/>
        <v>10</v>
      </c>
      <c r="S97" s="56"/>
      <c r="T97" s="56">
        <f t="shared" si="60"/>
        <v>0</v>
      </c>
      <c r="U97" s="151">
        <f>H97*(1-J97/100)</f>
        <v>53.5</v>
      </c>
      <c r="V97" s="56">
        <f t="shared" si="64"/>
        <v>61.524999999999999</v>
      </c>
      <c r="W97" s="160">
        <f t="shared" si="61"/>
        <v>73.83</v>
      </c>
      <c r="X97" s="155">
        <f t="shared" si="44"/>
        <v>76.90625</v>
      </c>
      <c r="Y97" s="160">
        <f t="shared" si="62"/>
        <v>84.904499999999985</v>
      </c>
      <c r="Z97" s="155">
        <f t="shared" si="65"/>
        <v>88.442187499999989</v>
      </c>
      <c r="AA97" s="56">
        <v>100</v>
      </c>
    </row>
    <row r="98" spans="1:28" customFormat="1" hidden="1" x14ac:dyDescent="0.35">
      <c r="A98" s="96"/>
      <c r="B98" s="89">
        <v>9780358264156</v>
      </c>
      <c r="C98" s="89">
        <v>9780358264156</v>
      </c>
      <c r="D98" s="4" t="s">
        <v>82</v>
      </c>
      <c r="E98" s="4" t="s">
        <v>206</v>
      </c>
      <c r="F98" s="4" t="s">
        <v>253</v>
      </c>
      <c r="G98" s="56"/>
      <c r="H98" s="56">
        <v>50</v>
      </c>
      <c r="I98" s="56">
        <f t="shared" si="53"/>
        <v>0</v>
      </c>
      <c r="J98" s="56"/>
      <c r="K98" s="81">
        <f t="shared" si="54"/>
        <v>0</v>
      </c>
      <c r="L98" s="56"/>
      <c r="M98" s="56">
        <f t="shared" si="55"/>
        <v>0</v>
      </c>
      <c r="N98" s="56"/>
      <c r="O98" s="56"/>
      <c r="P98" s="56"/>
      <c r="Q98" s="88">
        <f t="shared" si="58"/>
        <v>0</v>
      </c>
      <c r="R98" s="56">
        <f t="shared" si="59"/>
        <v>0</v>
      </c>
      <c r="S98" s="56"/>
      <c r="T98" s="56"/>
      <c r="U98" s="151">
        <f t="shared" ref="U98:U146" si="66">H98*(1-J98/100)</f>
        <v>50</v>
      </c>
      <c r="V98" s="56">
        <f t="shared" si="43"/>
        <v>57.499999999999993</v>
      </c>
      <c r="W98" s="160">
        <f t="shared" si="61"/>
        <v>68.999999999999986</v>
      </c>
      <c r="X98" s="155">
        <f t="shared" si="44"/>
        <v>71.874999999999986</v>
      </c>
      <c r="Y98" s="160">
        <f t="shared" si="62"/>
        <v>79.34999999999998</v>
      </c>
      <c r="Z98" s="155">
        <f t="shared" si="65"/>
        <v>82.656249999999972</v>
      </c>
      <c r="AA98" s="56">
        <v>50</v>
      </c>
    </row>
    <row r="99" spans="1:28" customFormat="1" hidden="1" x14ac:dyDescent="0.35">
      <c r="A99" s="96"/>
      <c r="B99" s="89">
        <v>9780821580080</v>
      </c>
      <c r="C99" s="89">
        <v>9780821580080</v>
      </c>
      <c r="D99" s="4" t="s">
        <v>82</v>
      </c>
      <c r="E99" s="4" t="s">
        <v>206</v>
      </c>
      <c r="F99" s="4" t="s">
        <v>254</v>
      </c>
      <c r="G99" s="56"/>
      <c r="H99" s="56">
        <v>50</v>
      </c>
      <c r="I99" s="56">
        <f t="shared" si="53"/>
        <v>0</v>
      </c>
      <c r="J99" s="56"/>
      <c r="K99" s="81">
        <f t="shared" si="54"/>
        <v>0</v>
      </c>
      <c r="L99" s="56"/>
      <c r="M99" s="56">
        <f t="shared" si="55"/>
        <v>0</v>
      </c>
      <c r="N99" s="56"/>
      <c r="O99" s="56"/>
      <c r="P99" s="56"/>
      <c r="Q99" s="88">
        <f t="shared" si="58"/>
        <v>0</v>
      </c>
      <c r="R99" s="56">
        <f t="shared" si="59"/>
        <v>0</v>
      </c>
      <c r="S99" s="56"/>
      <c r="T99" s="56"/>
      <c r="U99" s="151">
        <f t="shared" si="66"/>
        <v>50</v>
      </c>
      <c r="V99" s="56">
        <f t="shared" si="43"/>
        <v>57.499999999999993</v>
      </c>
      <c r="W99" s="160">
        <f t="shared" si="61"/>
        <v>68.999999999999986</v>
      </c>
      <c r="X99" s="155">
        <f t="shared" si="44"/>
        <v>71.874999999999986</v>
      </c>
      <c r="Y99" s="160">
        <f t="shared" si="62"/>
        <v>79.34999999999998</v>
      </c>
      <c r="Z99" s="155">
        <f t="shared" si="65"/>
        <v>82.656249999999972</v>
      </c>
      <c r="AA99" s="56">
        <v>50</v>
      </c>
    </row>
    <row r="100" spans="1:28" customFormat="1" hidden="1" x14ac:dyDescent="0.35">
      <c r="A100" s="96"/>
      <c r="B100" s="89">
        <v>9789776523791</v>
      </c>
      <c r="C100" s="89">
        <v>9789776523791</v>
      </c>
      <c r="D100" s="4" t="s">
        <v>82</v>
      </c>
      <c r="E100" s="4" t="s">
        <v>218</v>
      </c>
      <c r="F100" s="4" t="s">
        <v>255</v>
      </c>
      <c r="G100" s="56">
        <v>30</v>
      </c>
      <c r="H100" s="56">
        <v>32.5</v>
      </c>
      <c r="I100" s="56">
        <f t="shared" si="53"/>
        <v>975</v>
      </c>
      <c r="J100" s="56"/>
      <c r="K100" s="81">
        <f t="shared" si="54"/>
        <v>975</v>
      </c>
      <c r="L100" s="56">
        <v>30</v>
      </c>
      <c r="M100" s="56">
        <f t="shared" si="55"/>
        <v>975</v>
      </c>
      <c r="N100" s="56"/>
      <c r="O100" s="56"/>
      <c r="P100" s="56"/>
      <c r="Q100" s="88">
        <f t="shared" si="58"/>
        <v>30</v>
      </c>
      <c r="R100" s="56">
        <f t="shared" si="59"/>
        <v>0</v>
      </c>
      <c r="S100" s="56"/>
      <c r="T100" s="56"/>
      <c r="U100" s="151">
        <f t="shared" si="66"/>
        <v>32.5</v>
      </c>
      <c r="V100" s="56">
        <f t="shared" si="43"/>
        <v>37.375</v>
      </c>
      <c r="W100" s="160">
        <f t="shared" si="61"/>
        <v>44.85</v>
      </c>
      <c r="X100" s="155">
        <f t="shared" si="44"/>
        <v>46.71875</v>
      </c>
      <c r="Y100" s="160">
        <f t="shared" ref="Y100:Z104" si="67">W100*1.15</f>
        <v>51.577500000000001</v>
      </c>
      <c r="Z100" s="155">
        <f t="shared" si="67"/>
        <v>53.726562499999993</v>
      </c>
      <c r="AA100" s="56"/>
    </row>
    <row r="101" spans="1:28" customFormat="1" hidden="1" x14ac:dyDescent="0.35">
      <c r="A101" s="96"/>
      <c r="B101" s="89">
        <v>9789776523807</v>
      </c>
      <c r="C101" s="89">
        <v>9789776523807</v>
      </c>
      <c r="D101" s="4" t="s">
        <v>82</v>
      </c>
      <c r="E101" s="4" t="s">
        <v>218</v>
      </c>
      <c r="F101" s="4" t="s">
        <v>256</v>
      </c>
      <c r="G101" s="56">
        <v>30</v>
      </c>
      <c r="H101" s="56">
        <v>32.5</v>
      </c>
      <c r="I101" s="56">
        <f t="shared" si="53"/>
        <v>975</v>
      </c>
      <c r="J101" s="56"/>
      <c r="K101" s="81">
        <f t="shared" si="54"/>
        <v>975</v>
      </c>
      <c r="L101" s="56">
        <v>30</v>
      </c>
      <c r="M101" s="56">
        <f t="shared" si="55"/>
        <v>975</v>
      </c>
      <c r="N101" s="56"/>
      <c r="O101" s="56"/>
      <c r="P101" s="56"/>
      <c r="Q101" s="88">
        <f t="shared" si="58"/>
        <v>30</v>
      </c>
      <c r="R101" s="56">
        <f t="shared" si="59"/>
        <v>0</v>
      </c>
      <c r="S101" s="56"/>
      <c r="T101" s="56"/>
      <c r="U101" s="151">
        <f t="shared" si="66"/>
        <v>32.5</v>
      </c>
      <c r="V101" s="56">
        <f t="shared" si="43"/>
        <v>37.375</v>
      </c>
      <c r="W101" s="160">
        <f t="shared" si="61"/>
        <v>44.85</v>
      </c>
      <c r="X101" s="155">
        <f t="shared" si="44"/>
        <v>46.71875</v>
      </c>
      <c r="Y101" s="160">
        <f t="shared" si="67"/>
        <v>51.577500000000001</v>
      </c>
      <c r="Z101" s="155">
        <f t="shared" si="67"/>
        <v>53.726562499999993</v>
      </c>
      <c r="AA101" s="56"/>
    </row>
    <row r="102" spans="1:28" customFormat="1" hidden="1" x14ac:dyDescent="0.35">
      <c r="A102" s="96"/>
      <c r="B102" s="89">
        <v>9789776315372</v>
      </c>
      <c r="C102" s="89">
        <v>9789776315389</v>
      </c>
      <c r="D102" s="4" t="s">
        <v>82</v>
      </c>
      <c r="E102" s="4" t="s">
        <v>221</v>
      </c>
      <c r="F102" s="4" t="s">
        <v>226</v>
      </c>
      <c r="G102" s="56">
        <v>30</v>
      </c>
      <c r="H102" s="56">
        <v>30</v>
      </c>
      <c r="I102" s="56">
        <f t="shared" si="53"/>
        <v>900</v>
      </c>
      <c r="J102" s="56"/>
      <c r="K102" s="81">
        <f t="shared" si="54"/>
        <v>900</v>
      </c>
      <c r="L102" s="56">
        <v>30</v>
      </c>
      <c r="M102" s="56">
        <f t="shared" si="55"/>
        <v>900</v>
      </c>
      <c r="N102" s="56"/>
      <c r="O102" s="56"/>
      <c r="P102" s="56"/>
      <c r="Q102" s="88">
        <f t="shared" si="58"/>
        <v>30</v>
      </c>
      <c r="R102" s="56">
        <f t="shared" si="59"/>
        <v>0</v>
      </c>
      <c r="S102" s="56"/>
      <c r="T102" s="56"/>
      <c r="U102" s="151">
        <f t="shared" si="66"/>
        <v>30</v>
      </c>
      <c r="V102" s="56">
        <f t="shared" si="43"/>
        <v>34.5</v>
      </c>
      <c r="W102" s="160">
        <f t="shared" si="61"/>
        <v>41.4</v>
      </c>
      <c r="X102" s="155">
        <f t="shared" si="44"/>
        <v>43.125</v>
      </c>
      <c r="Y102" s="160">
        <f t="shared" si="67"/>
        <v>47.609999999999992</v>
      </c>
      <c r="Z102" s="155">
        <f t="shared" si="67"/>
        <v>49.593749999999993</v>
      </c>
      <c r="AA102" s="56"/>
    </row>
    <row r="103" spans="1:28" customFormat="1" hidden="1" x14ac:dyDescent="0.35">
      <c r="A103" s="96"/>
      <c r="B103" s="89">
        <v>9789776315372</v>
      </c>
      <c r="C103" s="89">
        <v>9789776315389</v>
      </c>
      <c r="D103" s="4" t="s">
        <v>82</v>
      </c>
      <c r="E103" s="4" t="s">
        <v>221</v>
      </c>
      <c r="F103" s="4" t="s">
        <v>227</v>
      </c>
      <c r="G103" s="56">
        <v>30</v>
      </c>
      <c r="H103" s="56">
        <v>30</v>
      </c>
      <c r="I103" s="56">
        <f t="shared" si="53"/>
        <v>900</v>
      </c>
      <c r="J103" s="56"/>
      <c r="K103" s="81">
        <f t="shared" si="54"/>
        <v>900</v>
      </c>
      <c r="L103" s="56">
        <v>30</v>
      </c>
      <c r="M103" s="56">
        <f t="shared" si="55"/>
        <v>900</v>
      </c>
      <c r="N103" s="56"/>
      <c r="O103" s="56"/>
      <c r="P103" s="56"/>
      <c r="Q103" s="88">
        <f t="shared" si="58"/>
        <v>30</v>
      </c>
      <c r="R103" s="56">
        <f t="shared" si="59"/>
        <v>0</v>
      </c>
      <c r="S103" s="56"/>
      <c r="T103" s="56"/>
      <c r="U103" s="151">
        <f t="shared" si="66"/>
        <v>30</v>
      </c>
      <c r="V103" s="56">
        <f t="shared" si="43"/>
        <v>34.5</v>
      </c>
      <c r="W103" s="160">
        <f t="shared" si="61"/>
        <v>41.4</v>
      </c>
      <c r="X103" s="155">
        <f t="shared" si="44"/>
        <v>43.125</v>
      </c>
      <c r="Y103" s="160">
        <f t="shared" si="67"/>
        <v>47.609999999999992</v>
      </c>
      <c r="Z103" s="155">
        <f t="shared" si="67"/>
        <v>49.593749999999993</v>
      </c>
      <c r="AA103" s="56"/>
    </row>
    <row r="104" spans="1:28" customFormat="1" hidden="1" x14ac:dyDescent="0.35">
      <c r="A104" s="96"/>
      <c r="B104" s="89">
        <v>9789776523739</v>
      </c>
      <c r="C104" s="89">
        <v>9789776523739</v>
      </c>
      <c r="D104" s="4" t="s">
        <v>82</v>
      </c>
      <c r="E104" s="4" t="s">
        <v>223</v>
      </c>
      <c r="F104" s="4" t="s">
        <v>257</v>
      </c>
      <c r="G104" s="56">
        <v>30</v>
      </c>
      <c r="H104" s="56">
        <v>48</v>
      </c>
      <c r="I104" s="56">
        <f t="shared" si="53"/>
        <v>1440</v>
      </c>
      <c r="J104" s="56"/>
      <c r="K104" s="81">
        <f t="shared" si="54"/>
        <v>1440</v>
      </c>
      <c r="L104" s="56">
        <v>30</v>
      </c>
      <c r="M104" s="56">
        <f t="shared" si="55"/>
        <v>1440</v>
      </c>
      <c r="N104" s="56"/>
      <c r="O104" s="56"/>
      <c r="P104" s="56"/>
      <c r="Q104" s="88">
        <f t="shared" si="58"/>
        <v>30</v>
      </c>
      <c r="R104" s="56">
        <f t="shared" si="59"/>
        <v>0</v>
      </c>
      <c r="S104" s="56"/>
      <c r="T104" s="56"/>
      <c r="U104" s="151">
        <f t="shared" si="66"/>
        <v>48</v>
      </c>
      <c r="V104" s="56">
        <f t="shared" si="43"/>
        <v>55.199999999999996</v>
      </c>
      <c r="W104" s="160">
        <f t="shared" si="61"/>
        <v>66.239999999999995</v>
      </c>
      <c r="X104" s="155">
        <f t="shared" si="44"/>
        <v>69</v>
      </c>
      <c r="Y104" s="160">
        <f t="shared" si="67"/>
        <v>76.175999999999988</v>
      </c>
      <c r="Z104" s="155">
        <f t="shared" si="67"/>
        <v>79.349999999999994</v>
      </c>
      <c r="AA104" s="56"/>
    </row>
    <row r="105" spans="1:28" customFormat="1" hidden="1" x14ac:dyDescent="0.35">
      <c r="A105" s="36"/>
      <c r="B105" s="141">
        <v>9780133338768</v>
      </c>
      <c r="C105" s="141">
        <v>9781418373009</v>
      </c>
      <c r="D105" s="142" t="s">
        <v>83</v>
      </c>
      <c r="E105" s="142" t="s">
        <v>206</v>
      </c>
      <c r="F105" s="142" t="s">
        <v>63</v>
      </c>
      <c r="G105" s="143">
        <v>5</v>
      </c>
      <c r="H105" s="143">
        <v>407.5</v>
      </c>
      <c r="I105" s="143">
        <f t="shared" si="53"/>
        <v>2037.5</v>
      </c>
      <c r="J105" s="143">
        <v>50</v>
      </c>
      <c r="K105" s="144">
        <f t="shared" si="54"/>
        <v>1018.75</v>
      </c>
      <c r="L105" s="143">
        <v>5</v>
      </c>
      <c r="M105" s="143">
        <f>L105*U105</f>
        <v>1018.75</v>
      </c>
      <c r="N105" s="143"/>
      <c r="O105" s="143"/>
      <c r="P105" s="143"/>
      <c r="Q105" s="145">
        <f t="shared" ref="Q105:Q123" si="68">SUM(L105,N105,O105)</f>
        <v>5</v>
      </c>
      <c r="R105" s="143">
        <f t="shared" ref="R105:R123" si="69">G105-Q105</f>
        <v>0</v>
      </c>
      <c r="S105" s="143"/>
      <c r="T105" s="143">
        <f t="shared" ref="T105:T116" si="70">U105*S105</f>
        <v>0</v>
      </c>
      <c r="U105" s="151">
        <f t="shared" si="66"/>
        <v>203.75</v>
      </c>
      <c r="V105" s="56">
        <f t="shared" si="43"/>
        <v>234.31249999999997</v>
      </c>
      <c r="W105" s="160">
        <f t="shared" ref="W105:W146" si="71">$V105*1.2</f>
        <v>281.17499999999995</v>
      </c>
      <c r="X105" s="155">
        <f t="shared" si="44"/>
        <v>292.89062499999994</v>
      </c>
      <c r="Y105" s="160">
        <f t="shared" ref="Y105:Y147" si="72">W105*1.15</f>
        <v>323.35124999999994</v>
      </c>
      <c r="Z105" s="155">
        <f t="shared" ref="Z105:Z147" si="73">X105*1.15</f>
        <v>336.82421874999989</v>
      </c>
      <c r="AA105" s="143">
        <v>350</v>
      </c>
      <c r="AB105" t="e">
        <f>#REF!*1.15</f>
        <v>#REF!</v>
      </c>
    </row>
    <row r="106" spans="1:28" customFormat="1" hidden="1" x14ac:dyDescent="0.35">
      <c r="A106" s="36"/>
      <c r="B106" s="141">
        <v>9780133338775</v>
      </c>
      <c r="C106" s="141">
        <v>9781418373009</v>
      </c>
      <c r="D106" s="142" t="s">
        <v>83</v>
      </c>
      <c r="E106" s="142" t="s">
        <v>206</v>
      </c>
      <c r="F106" s="142" t="s">
        <v>64</v>
      </c>
      <c r="G106" s="143">
        <v>5</v>
      </c>
      <c r="H106" s="143">
        <v>407.5</v>
      </c>
      <c r="I106" s="143">
        <f t="shared" si="53"/>
        <v>2037.5</v>
      </c>
      <c r="J106" s="143">
        <v>50</v>
      </c>
      <c r="K106" s="144">
        <f t="shared" si="54"/>
        <v>1018.75</v>
      </c>
      <c r="L106" s="143">
        <v>5</v>
      </c>
      <c r="M106" s="143">
        <f>L106*U106</f>
        <v>1018.75</v>
      </c>
      <c r="N106" s="143"/>
      <c r="O106" s="143"/>
      <c r="P106" s="143"/>
      <c r="Q106" s="145">
        <f t="shared" si="68"/>
        <v>5</v>
      </c>
      <c r="R106" s="143">
        <f t="shared" si="69"/>
        <v>0</v>
      </c>
      <c r="S106" s="143"/>
      <c r="T106" s="143">
        <f t="shared" si="70"/>
        <v>0</v>
      </c>
      <c r="U106" s="151">
        <f t="shared" si="66"/>
        <v>203.75</v>
      </c>
      <c r="V106" s="56">
        <f t="shared" si="43"/>
        <v>234.31249999999997</v>
      </c>
      <c r="W106" s="160">
        <f t="shared" si="71"/>
        <v>281.17499999999995</v>
      </c>
      <c r="X106" s="155">
        <f t="shared" si="44"/>
        <v>292.89062499999994</v>
      </c>
      <c r="Y106" s="160">
        <f t="shared" si="72"/>
        <v>323.35124999999994</v>
      </c>
      <c r="Z106" s="155">
        <f t="shared" si="73"/>
        <v>336.82421874999989</v>
      </c>
      <c r="AA106" s="143">
        <v>350</v>
      </c>
    </row>
    <row r="107" spans="1:28" customFormat="1" hidden="1" x14ac:dyDescent="0.35">
      <c r="A107" s="36"/>
      <c r="B107" s="141">
        <v>9780133281149</v>
      </c>
      <c r="C107" s="141">
        <v>9780133281149</v>
      </c>
      <c r="D107" s="142" t="s">
        <v>83</v>
      </c>
      <c r="E107" s="142" t="s">
        <v>207</v>
      </c>
      <c r="F107" s="142" t="s">
        <v>184</v>
      </c>
      <c r="G107" s="143">
        <v>5</v>
      </c>
      <c r="H107" s="143">
        <v>628</v>
      </c>
      <c r="I107" s="143">
        <f t="shared" si="53"/>
        <v>3140</v>
      </c>
      <c r="J107" s="143">
        <v>50</v>
      </c>
      <c r="K107" s="144">
        <f t="shared" si="54"/>
        <v>1570</v>
      </c>
      <c r="L107" s="143"/>
      <c r="M107" s="143">
        <f t="shared" ref="M107" si="74">L107*U107</f>
        <v>0</v>
      </c>
      <c r="N107" s="143"/>
      <c r="O107" s="143"/>
      <c r="P107" s="143"/>
      <c r="Q107" s="145">
        <f t="shared" si="68"/>
        <v>0</v>
      </c>
      <c r="R107" s="143">
        <f t="shared" si="69"/>
        <v>5</v>
      </c>
      <c r="S107" s="143"/>
      <c r="T107" s="143">
        <f t="shared" si="70"/>
        <v>0</v>
      </c>
      <c r="U107" s="151">
        <f t="shared" si="66"/>
        <v>314</v>
      </c>
      <c r="V107" s="56">
        <f t="shared" si="43"/>
        <v>361.09999999999997</v>
      </c>
      <c r="W107" s="160">
        <f t="shared" si="71"/>
        <v>433.31999999999994</v>
      </c>
      <c r="X107" s="155">
        <f t="shared" si="44"/>
        <v>451.37499999999994</v>
      </c>
      <c r="Y107" s="160">
        <f t="shared" si="72"/>
        <v>498.31799999999987</v>
      </c>
      <c r="Z107" s="155">
        <f t="shared" si="73"/>
        <v>519.08124999999984</v>
      </c>
      <c r="AA107" s="143">
        <v>500</v>
      </c>
    </row>
    <row r="108" spans="1:28" customFormat="1" hidden="1" x14ac:dyDescent="0.35">
      <c r="A108" s="36"/>
      <c r="B108" s="141">
        <v>9780133185614</v>
      </c>
      <c r="C108" s="141">
        <v>9780133185614</v>
      </c>
      <c r="D108" s="142" t="s">
        <v>83</v>
      </c>
      <c r="E108" s="142" t="s">
        <v>207</v>
      </c>
      <c r="F108" s="142" t="s">
        <v>185</v>
      </c>
      <c r="G108" s="143">
        <v>5</v>
      </c>
      <c r="H108" s="143">
        <v>107</v>
      </c>
      <c r="I108" s="143">
        <f t="shared" si="53"/>
        <v>535</v>
      </c>
      <c r="J108" s="143">
        <v>50</v>
      </c>
      <c r="K108" s="144">
        <f t="shared" si="54"/>
        <v>267.5</v>
      </c>
      <c r="L108" s="143"/>
      <c r="M108" s="143">
        <f>L108*U108</f>
        <v>0</v>
      </c>
      <c r="N108" s="143"/>
      <c r="O108" s="143"/>
      <c r="P108" s="143"/>
      <c r="Q108" s="145">
        <f t="shared" si="68"/>
        <v>0</v>
      </c>
      <c r="R108" s="143">
        <f t="shared" si="69"/>
        <v>5</v>
      </c>
      <c r="S108" s="143"/>
      <c r="T108" s="143">
        <f t="shared" si="70"/>
        <v>0</v>
      </c>
      <c r="U108" s="151">
        <f t="shared" si="66"/>
        <v>53.5</v>
      </c>
      <c r="V108" s="56">
        <f t="shared" si="43"/>
        <v>61.524999999999999</v>
      </c>
      <c r="W108" s="160">
        <f t="shared" si="71"/>
        <v>73.83</v>
      </c>
      <c r="X108" s="155">
        <f t="shared" si="44"/>
        <v>76.90625</v>
      </c>
      <c r="Y108" s="160">
        <f t="shared" si="72"/>
        <v>84.904499999999985</v>
      </c>
      <c r="Z108" s="155">
        <f t="shared" si="73"/>
        <v>88.442187499999989</v>
      </c>
      <c r="AA108" s="143">
        <v>100</v>
      </c>
    </row>
    <row r="109" spans="1:28" customFormat="1" hidden="1" x14ac:dyDescent="0.35">
      <c r="A109" s="36"/>
      <c r="B109" s="141">
        <v>9780133281156</v>
      </c>
      <c r="C109" s="141">
        <v>9780133281156</v>
      </c>
      <c r="D109" s="142" t="s">
        <v>83</v>
      </c>
      <c r="E109" s="142" t="s">
        <v>207</v>
      </c>
      <c r="F109" s="142" t="s">
        <v>186</v>
      </c>
      <c r="G109" s="143">
        <v>5</v>
      </c>
      <c r="H109" s="143">
        <v>693</v>
      </c>
      <c r="I109" s="143">
        <f t="shared" si="53"/>
        <v>3465</v>
      </c>
      <c r="J109" s="143">
        <v>50</v>
      </c>
      <c r="K109" s="144">
        <f t="shared" si="54"/>
        <v>1732.5</v>
      </c>
      <c r="L109" s="143"/>
      <c r="M109" s="143">
        <f t="shared" ref="M109:M123" si="75">L109*U109</f>
        <v>0</v>
      </c>
      <c r="N109" s="143"/>
      <c r="O109" s="143"/>
      <c r="P109" s="143"/>
      <c r="Q109" s="145">
        <f t="shared" si="68"/>
        <v>0</v>
      </c>
      <c r="R109" s="143">
        <f t="shared" si="69"/>
        <v>5</v>
      </c>
      <c r="S109" s="143"/>
      <c r="T109" s="143">
        <f t="shared" si="70"/>
        <v>0</v>
      </c>
      <c r="U109" s="151">
        <f t="shared" si="66"/>
        <v>346.5</v>
      </c>
      <c r="V109" s="56">
        <f t="shared" si="43"/>
        <v>398.47499999999997</v>
      </c>
      <c r="W109" s="160">
        <f t="shared" si="71"/>
        <v>478.16999999999996</v>
      </c>
      <c r="X109" s="155">
        <f t="shared" si="44"/>
        <v>498.09374999999994</v>
      </c>
      <c r="Y109" s="160">
        <f t="shared" si="72"/>
        <v>549.89549999999986</v>
      </c>
      <c r="Z109" s="155">
        <f t="shared" si="73"/>
        <v>572.80781249999984</v>
      </c>
      <c r="AA109" s="143">
        <v>550</v>
      </c>
    </row>
    <row r="110" spans="1:28" customFormat="1" hidden="1" x14ac:dyDescent="0.35">
      <c r="A110" s="36"/>
      <c r="B110" s="141">
        <v>9780133185966</v>
      </c>
      <c r="C110" s="141">
        <v>9780133185966</v>
      </c>
      <c r="D110" s="142" t="s">
        <v>83</v>
      </c>
      <c r="E110" s="142" t="s">
        <v>207</v>
      </c>
      <c r="F110" s="142" t="s">
        <v>187</v>
      </c>
      <c r="G110" s="143">
        <v>5</v>
      </c>
      <c r="H110" s="143">
        <v>107</v>
      </c>
      <c r="I110" s="143">
        <f t="shared" si="53"/>
        <v>535</v>
      </c>
      <c r="J110" s="143">
        <v>50</v>
      </c>
      <c r="K110" s="144">
        <f t="shared" si="54"/>
        <v>267.5</v>
      </c>
      <c r="L110" s="143"/>
      <c r="M110" s="143">
        <f t="shared" si="75"/>
        <v>0</v>
      </c>
      <c r="N110" s="143"/>
      <c r="O110" s="143"/>
      <c r="P110" s="143"/>
      <c r="Q110" s="145">
        <f t="shared" si="68"/>
        <v>0</v>
      </c>
      <c r="R110" s="143">
        <f t="shared" si="69"/>
        <v>5</v>
      </c>
      <c r="S110" s="143"/>
      <c r="T110" s="143">
        <f t="shared" si="70"/>
        <v>0</v>
      </c>
      <c r="U110" s="151">
        <f t="shared" si="66"/>
        <v>53.5</v>
      </c>
      <c r="V110" s="56">
        <f t="shared" si="43"/>
        <v>61.524999999999999</v>
      </c>
      <c r="W110" s="160">
        <f t="shared" si="71"/>
        <v>73.83</v>
      </c>
      <c r="X110" s="155">
        <f t="shared" si="44"/>
        <v>76.90625</v>
      </c>
      <c r="Y110" s="160">
        <f t="shared" si="72"/>
        <v>84.904499999999985</v>
      </c>
      <c r="Z110" s="155">
        <f t="shared" si="73"/>
        <v>88.442187499999989</v>
      </c>
      <c r="AA110" s="143">
        <v>100</v>
      </c>
    </row>
    <row r="111" spans="1:28" customFormat="1" hidden="1" x14ac:dyDescent="0.35">
      <c r="A111" s="36"/>
      <c r="B111" s="141">
        <v>9781323205853</v>
      </c>
      <c r="C111" s="141">
        <v>9781323214695</v>
      </c>
      <c r="D111" s="142" t="s">
        <v>83</v>
      </c>
      <c r="E111" s="142" t="s">
        <v>208</v>
      </c>
      <c r="F111" s="142" t="s">
        <v>188</v>
      </c>
      <c r="G111" s="143">
        <v>5</v>
      </c>
      <c r="H111" s="143">
        <v>678</v>
      </c>
      <c r="I111" s="143">
        <f t="shared" si="53"/>
        <v>3390</v>
      </c>
      <c r="J111" s="143">
        <v>50</v>
      </c>
      <c r="K111" s="144">
        <f t="shared" si="54"/>
        <v>1695</v>
      </c>
      <c r="L111" s="143">
        <v>0</v>
      </c>
      <c r="M111" s="143">
        <f t="shared" si="75"/>
        <v>0</v>
      </c>
      <c r="N111" s="143"/>
      <c r="O111" s="143"/>
      <c r="P111" s="143"/>
      <c r="Q111" s="145">
        <f t="shared" si="68"/>
        <v>0</v>
      </c>
      <c r="R111" s="143">
        <f t="shared" si="69"/>
        <v>5</v>
      </c>
      <c r="S111" s="143"/>
      <c r="T111" s="143">
        <f t="shared" si="70"/>
        <v>0</v>
      </c>
      <c r="U111" s="151">
        <f t="shared" si="66"/>
        <v>339</v>
      </c>
      <c r="V111" s="56">
        <f t="shared" si="43"/>
        <v>389.84999999999997</v>
      </c>
      <c r="W111" s="160">
        <f t="shared" si="71"/>
        <v>467.81999999999994</v>
      </c>
      <c r="X111" s="155">
        <f t="shared" si="44"/>
        <v>487.31249999999994</v>
      </c>
      <c r="Y111" s="160">
        <f t="shared" si="72"/>
        <v>537.99299999999994</v>
      </c>
      <c r="Z111" s="155">
        <f t="shared" si="73"/>
        <v>560.40937499999984</v>
      </c>
      <c r="AA111" s="143">
        <v>550</v>
      </c>
    </row>
    <row r="112" spans="1:28" customFormat="1" hidden="1" x14ac:dyDescent="0.35">
      <c r="A112" s="36"/>
      <c r="B112" s="141">
        <v>9780133687187</v>
      </c>
      <c r="C112" s="141">
        <v>9780133687187</v>
      </c>
      <c r="D112" s="142" t="s">
        <v>83</v>
      </c>
      <c r="E112" s="142" t="s">
        <v>208</v>
      </c>
      <c r="F112" s="142" t="s">
        <v>189</v>
      </c>
      <c r="G112" s="143">
        <v>5</v>
      </c>
      <c r="H112" s="143">
        <v>107</v>
      </c>
      <c r="I112" s="143">
        <f t="shared" si="53"/>
        <v>535</v>
      </c>
      <c r="J112" s="143">
        <v>50</v>
      </c>
      <c r="K112" s="144">
        <f t="shared" si="54"/>
        <v>267.5</v>
      </c>
      <c r="L112" s="143">
        <v>0</v>
      </c>
      <c r="M112" s="143">
        <f t="shared" si="75"/>
        <v>0</v>
      </c>
      <c r="N112" s="143"/>
      <c r="O112" s="143"/>
      <c r="P112" s="143"/>
      <c r="Q112" s="145">
        <f t="shared" si="68"/>
        <v>0</v>
      </c>
      <c r="R112" s="143">
        <f t="shared" si="69"/>
        <v>5</v>
      </c>
      <c r="S112" s="143"/>
      <c r="T112" s="143">
        <f t="shared" si="70"/>
        <v>0</v>
      </c>
      <c r="U112" s="151">
        <f t="shared" si="66"/>
        <v>53.5</v>
      </c>
      <c r="V112" s="56">
        <f t="shared" si="43"/>
        <v>61.524999999999999</v>
      </c>
      <c r="W112" s="160">
        <f t="shared" si="71"/>
        <v>73.83</v>
      </c>
      <c r="X112" s="155">
        <f t="shared" si="44"/>
        <v>76.90625</v>
      </c>
      <c r="Y112" s="160">
        <f t="shared" si="72"/>
        <v>84.904499999999985</v>
      </c>
      <c r="Z112" s="155">
        <f t="shared" si="73"/>
        <v>88.442187499999989</v>
      </c>
      <c r="AA112" s="143">
        <v>100</v>
      </c>
    </row>
    <row r="113" spans="1:27" customFormat="1" hidden="1" x14ac:dyDescent="0.35">
      <c r="A113" s="36"/>
      <c r="B113" s="141">
        <v>9781323205907</v>
      </c>
      <c r="C113" s="141">
        <v>9781323213537</v>
      </c>
      <c r="D113" s="142" t="s">
        <v>83</v>
      </c>
      <c r="E113" s="142" t="s">
        <v>208</v>
      </c>
      <c r="F113" s="142" t="s">
        <v>67</v>
      </c>
      <c r="G113" s="143">
        <v>5</v>
      </c>
      <c r="H113" s="143">
        <v>678</v>
      </c>
      <c r="I113" s="143">
        <f t="shared" si="53"/>
        <v>3390</v>
      </c>
      <c r="J113" s="143">
        <v>50</v>
      </c>
      <c r="K113" s="144">
        <f t="shared" si="54"/>
        <v>1695</v>
      </c>
      <c r="L113" s="143">
        <v>0</v>
      </c>
      <c r="M113" s="143">
        <f t="shared" si="75"/>
        <v>0</v>
      </c>
      <c r="N113" s="143"/>
      <c r="O113" s="143"/>
      <c r="P113" s="143"/>
      <c r="Q113" s="145">
        <f t="shared" si="68"/>
        <v>0</v>
      </c>
      <c r="R113" s="143">
        <f t="shared" si="69"/>
        <v>5</v>
      </c>
      <c r="S113" s="143"/>
      <c r="T113" s="143">
        <f t="shared" si="70"/>
        <v>0</v>
      </c>
      <c r="U113" s="151">
        <f t="shared" si="66"/>
        <v>339</v>
      </c>
      <c r="V113" s="56">
        <f t="shared" si="43"/>
        <v>389.84999999999997</v>
      </c>
      <c r="W113" s="160">
        <f t="shared" si="71"/>
        <v>467.81999999999994</v>
      </c>
      <c r="X113" s="155">
        <f t="shared" si="44"/>
        <v>487.31249999999994</v>
      </c>
      <c r="Y113" s="160">
        <f t="shared" si="72"/>
        <v>537.99299999999994</v>
      </c>
      <c r="Z113" s="155">
        <f t="shared" si="73"/>
        <v>560.40937499999984</v>
      </c>
      <c r="AA113" s="143">
        <v>550</v>
      </c>
    </row>
    <row r="114" spans="1:27" customFormat="1" hidden="1" x14ac:dyDescent="0.35">
      <c r="A114" s="36"/>
      <c r="B114" s="141">
        <v>9780132525886</v>
      </c>
      <c r="C114" s="141">
        <v>9780132525886</v>
      </c>
      <c r="D114" s="142" t="s">
        <v>83</v>
      </c>
      <c r="E114" s="142" t="s">
        <v>208</v>
      </c>
      <c r="F114" s="142" t="s">
        <v>68</v>
      </c>
      <c r="G114" s="143">
        <v>5</v>
      </c>
      <c r="H114" s="143">
        <v>107</v>
      </c>
      <c r="I114" s="143">
        <f t="shared" si="53"/>
        <v>535</v>
      </c>
      <c r="J114" s="143">
        <v>50</v>
      </c>
      <c r="K114" s="144">
        <f t="shared" si="54"/>
        <v>267.5</v>
      </c>
      <c r="L114" s="143">
        <v>0</v>
      </c>
      <c r="M114" s="143">
        <f t="shared" si="75"/>
        <v>0</v>
      </c>
      <c r="N114" s="143"/>
      <c r="O114" s="143"/>
      <c r="P114" s="143"/>
      <c r="Q114" s="145">
        <f t="shared" si="68"/>
        <v>0</v>
      </c>
      <c r="R114" s="143">
        <f t="shared" si="69"/>
        <v>5</v>
      </c>
      <c r="S114" s="143"/>
      <c r="T114" s="143">
        <f t="shared" si="70"/>
        <v>0</v>
      </c>
      <c r="U114" s="151">
        <f t="shared" si="66"/>
        <v>53.5</v>
      </c>
      <c r="V114" s="56">
        <f t="shared" si="43"/>
        <v>61.524999999999999</v>
      </c>
      <c r="W114" s="160">
        <f t="shared" si="71"/>
        <v>73.83</v>
      </c>
      <c r="X114" s="155">
        <f t="shared" si="44"/>
        <v>76.90625</v>
      </c>
      <c r="Y114" s="160">
        <f t="shared" si="72"/>
        <v>84.904499999999985</v>
      </c>
      <c r="Z114" s="155">
        <f t="shared" si="73"/>
        <v>88.442187499999989</v>
      </c>
      <c r="AA114" s="143">
        <v>100</v>
      </c>
    </row>
    <row r="115" spans="1:27" customFormat="1" hidden="1" x14ac:dyDescent="0.35">
      <c r="A115" s="36"/>
      <c r="B115" s="141">
        <v>9780131371156</v>
      </c>
      <c r="C115" s="141">
        <v>9780131371156</v>
      </c>
      <c r="D115" s="142" t="s">
        <v>83</v>
      </c>
      <c r="E115" s="142" t="s">
        <v>208</v>
      </c>
      <c r="F115" s="142" t="s">
        <v>190</v>
      </c>
      <c r="G115" s="143">
        <v>5</v>
      </c>
      <c r="H115" s="143">
        <v>678</v>
      </c>
      <c r="I115" s="143">
        <f t="shared" si="53"/>
        <v>3390</v>
      </c>
      <c r="J115" s="143">
        <v>50</v>
      </c>
      <c r="K115" s="144">
        <f t="shared" si="54"/>
        <v>1695</v>
      </c>
      <c r="L115" s="143">
        <v>0</v>
      </c>
      <c r="M115" s="143">
        <f t="shared" si="75"/>
        <v>0</v>
      </c>
      <c r="N115" s="143"/>
      <c r="O115" s="143"/>
      <c r="P115" s="143"/>
      <c r="Q115" s="145">
        <f t="shared" si="68"/>
        <v>0</v>
      </c>
      <c r="R115" s="143">
        <f t="shared" si="69"/>
        <v>5</v>
      </c>
      <c r="S115" s="143"/>
      <c r="T115" s="143">
        <f t="shared" si="70"/>
        <v>0</v>
      </c>
      <c r="U115" s="151">
        <f t="shared" si="66"/>
        <v>339</v>
      </c>
      <c r="V115" s="56">
        <f t="shared" si="43"/>
        <v>389.84999999999997</v>
      </c>
      <c r="W115" s="160">
        <f t="shared" si="71"/>
        <v>467.81999999999994</v>
      </c>
      <c r="X115" s="155">
        <f t="shared" si="44"/>
        <v>487.31249999999994</v>
      </c>
      <c r="Y115" s="160">
        <f t="shared" si="72"/>
        <v>537.99299999999994</v>
      </c>
      <c r="Z115" s="155">
        <f t="shared" si="73"/>
        <v>560.40937499999984</v>
      </c>
      <c r="AA115" s="143">
        <v>550</v>
      </c>
    </row>
    <row r="116" spans="1:27" customFormat="1" hidden="1" x14ac:dyDescent="0.35">
      <c r="A116" s="36"/>
      <c r="B116" s="141">
        <v>9780132957052</v>
      </c>
      <c r="C116" s="141">
        <v>9780132957052</v>
      </c>
      <c r="D116" s="142" t="s">
        <v>83</v>
      </c>
      <c r="E116" s="142" t="s">
        <v>208</v>
      </c>
      <c r="F116" s="142" t="s">
        <v>70</v>
      </c>
      <c r="G116" s="143">
        <v>5</v>
      </c>
      <c r="H116" s="143">
        <v>107</v>
      </c>
      <c r="I116" s="143">
        <f t="shared" si="53"/>
        <v>535</v>
      </c>
      <c r="J116" s="143">
        <v>50</v>
      </c>
      <c r="K116" s="144">
        <f t="shared" si="54"/>
        <v>267.5</v>
      </c>
      <c r="L116" s="143">
        <v>0</v>
      </c>
      <c r="M116" s="143">
        <f t="shared" si="75"/>
        <v>0</v>
      </c>
      <c r="N116" s="143"/>
      <c r="O116" s="143"/>
      <c r="P116" s="143"/>
      <c r="Q116" s="145">
        <f t="shared" si="68"/>
        <v>0</v>
      </c>
      <c r="R116" s="143">
        <f t="shared" si="69"/>
        <v>5</v>
      </c>
      <c r="S116" s="143"/>
      <c r="T116" s="143">
        <f t="shared" si="70"/>
        <v>0</v>
      </c>
      <c r="U116" s="151">
        <f t="shared" si="66"/>
        <v>53.5</v>
      </c>
      <c r="V116" s="56">
        <f t="shared" si="43"/>
        <v>61.524999999999999</v>
      </c>
      <c r="W116" s="160">
        <f t="shared" si="71"/>
        <v>73.83</v>
      </c>
      <c r="X116" s="155">
        <f t="shared" si="44"/>
        <v>76.90625</v>
      </c>
      <c r="Y116" s="160">
        <f t="shared" si="72"/>
        <v>84.904499999999985</v>
      </c>
      <c r="Z116" s="155">
        <f t="shared" si="73"/>
        <v>88.442187499999989</v>
      </c>
      <c r="AA116" s="143">
        <v>100</v>
      </c>
    </row>
    <row r="117" spans="1:27" customFormat="1" hidden="1" x14ac:dyDescent="0.35">
      <c r="A117" s="96"/>
      <c r="B117" s="141">
        <v>9780358264163</v>
      </c>
      <c r="C117" s="141">
        <v>9780358264163</v>
      </c>
      <c r="D117" s="142" t="s">
        <v>83</v>
      </c>
      <c r="E117" s="142" t="s">
        <v>206</v>
      </c>
      <c r="F117" s="142" t="s">
        <v>261</v>
      </c>
      <c r="G117" s="143"/>
      <c r="H117" s="143"/>
      <c r="I117" s="143">
        <f t="shared" si="53"/>
        <v>0</v>
      </c>
      <c r="J117" s="143"/>
      <c r="K117" s="144">
        <f t="shared" si="54"/>
        <v>0</v>
      </c>
      <c r="L117" s="143"/>
      <c r="M117" s="143">
        <f t="shared" si="75"/>
        <v>0</v>
      </c>
      <c r="N117" s="143"/>
      <c r="O117" s="143"/>
      <c r="P117" s="143"/>
      <c r="Q117" s="145">
        <f t="shared" si="68"/>
        <v>0</v>
      </c>
      <c r="R117" s="143">
        <f t="shared" si="69"/>
        <v>0</v>
      </c>
      <c r="S117" s="143"/>
      <c r="T117" s="143"/>
      <c r="U117" s="151">
        <f t="shared" si="66"/>
        <v>0</v>
      </c>
      <c r="V117" s="56">
        <f t="shared" si="43"/>
        <v>0</v>
      </c>
      <c r="W117" s="160">
        <f t="shared" si="71"/>
        <v>0</v>
      </c>
      <c r="X117" s="155">
        <f t="shared" si="44"/>
        <v>0</v>
      </c>
      <c r="Y117" s="160">
        <f t="shared" si="72"/>
        <v>0</v>
      </c>
      <c r="Z117" s="155">
        <f t="shared" si="73"/>
        <v>0</v>
      </c>
      <c r="AA117" s="143">
        <v>50</v>
      </c>
    </row>
    <row r="118" spans="1:27" customFormat="1" hidden="1" x14ac:dyDescent="0.35">
      <c r="A118" s="96"/>
      <c r="B118" s="141">
        <v>9780821580097</v>
      </c>
      <c r="C118" s="141">
        <v>9780821580097</v>
      </c>
      <c r="D118" s="142" t="s">
        <v>83</v>
      </c>
      <c r="E118" s="142" t="s">
        <v>206</v>
      </c>
      <c r="F118" s="142" t="s">
        <v>262</v>
      </c>
      <c r="G118" s="143"/>
      <c r="H118" s="143"/>
      <c r="I118" s="143">
        <f t="shared" si="53"/>
        <v>0</v>
      </c>
      <c r="J118" s="143"/>
      <c r="K118" s="144">
        <f t="shared" si="54"/>
        <v>0</v>
      </c>
      <c r="L118" s="143"/>
      <c r="M118" s="143">
        <f t="shared" si="75"/>
        <v>0</v>
      </c>
      <c r="N118" s="143"/>
      <c r="O118" s="143"/>
      <c r="P118" s="143"/>
      <c r="Q118" s="145">
        <f t="shared" si="68"/>
        <v>0</v>
      </c>
      <c r="R118" s="143">
        <f t="shared" si="69"/>
        <v>0</v>
      </c>
      <c r="S118" s="143"/>
      <c r="T118" s="143"/>
      <c r="U118" s="151">
        <f t="shared" si="66"/>
        <v>0</v>
      </c>
      <c r="V118" s="56">
        <f t="shared" si="43"/>
        <v>0</v>
      </c>
      <c r="W118" s="160">
        <f t="shared" si="71"/>
        <v>0</v>
      </c>
      <c r="X118" s="155">
        <f t="shared" si="44"/>
        <v>0</v>
      </c>
      <c r="Y118" s="160">
        <f t="shared" si="72"/>
        <v>0</v>
      </c>
      <c r="Z118" s="155">
        <f t="shared" si="73"/>
        <v>0</v>
      </c>
      <c r="AA118" s="143">
        <v>50</v>
      </c>
    </row>
    <row r="119" spans="1:27" customFormat="1" hidden="1" x14ac:dyDescent="0.35">
      <c r="A119" s="96"/>
      <c r="B119" s="141">
        <v>9789776523814</v>
      </c>
      <c r="C119" s="141">
        <v>9789776523814</v>
      </c>
      <c r="D119" s="142" t="s">
        <v>83</v>
      </c>
      <c r="E119" s="142" t="s">
        <v>218</v>
      </c>
      <c r="F119" s="142" t="s">
        <v>258</v>
      </c>
      <c r="G119" s="143">
        <v>30</v>
      </c>
      <c r="H119" s="143">
        <v>32.5</v>
      </c>
      <c r="I119" s="143">
        <f t="shared" si="53"/>
        <v>975</v>
      </c>
      <c r="J119" s="143"/>
      <c r="K119" s="144">
        <f t="shared" si="54"/>
        <v>975</v>
      </c>
      <c r="L119" s="143">
        <v>30</v>
      </c>
      <c r="M119" s="143">
        <f t="shared" si="75"/>
        <v>975</v>
      </c>
      <c r="N119" s="143"/>
      <c r="O119" s="143"/>
      <c r="P119" s="143"/>
      <c r="Q119" s="145">
        <f t="shared" si="68"/>
        <v>30</v>
      </c>
      <c r="R119" s="143">
        <f t="shared" si="69"/>
        <v>0</v>
      </c>
      <c r="S119" s="143"/>
      <c r="T119" s="143"/>
      <c r="U119" s="151">
        <f t="shared" si="66"/>
        <v>32.5</v>
      </c>
      <c r="V119" s="56">
        <f t="shared" si="43"/>
        <v>37.375</v>
      </c>
      <c r="W119" s="160">
        <f t="shared" si="71"/>
        <v>44.85</v>
      </c>
      <c r="X119" s="155">
        <f t="shared" si="44"/>
        <v>46.71875</v>
      </c>
      <c r="Y119" s="160">
        <f t="shared" si="72"/>
        <v>51.577500000000001</v>
      </c>
      <c r="Z119" s="155">
        <f t="shared" si="73"/>
        <v>53.726562499999993</v>
      </c>
      <c r="AA119" s="143"/>
    </row>
    <row r="120" spans="1:27" customFormat="1" hidden="1" x14ac:dyDescent="0.35">
      <c r="A120" s="96"/>
      <c r="B120" s="141">
        <v>9789776523821</v>
      </c>
      <c r="C120" s="141">
        <v>9789776523821</v>
      </c>
      <c r="D120" s="142" t="s">
        <v>83</v>
      </c>
      <c r="E120" s="142" t="s">
        <v>218</v>
      </c>
      <c r="F120" s="142" t="s">
        <v>259</v>
      </c>
      <c r="G120" s="143">
        <v>30</v>
      </c>
      <c r="H120" s="143">
        <v>32.5</v>
      </c>
      <c r="I120" s="143">
        <f t="shared" si="53"/>
        <v>975</v>
      </c>
      <c r="J120" s="143"/>
      <c r="K120" s="144">
        <f t="shared" si="54"/>
        <v>975</v>
      </c>
      <c r="L120" s="143">
        <v>30</v>
      </c>
      <c r="M120" s="143">
        <f t="shared" si="75"/>
        <v>975</v>
      </c>
      <c r="N120" s="143"/>
      <c r="O120" s="143"/>
      <c r="P120" s="143"/>
      <c r="Q120" s="145">
        <f t="shared" si="68"/>
        <v>30</v>
      </c>
      <c r="R120" s="143">
        <f t="shared" si="69"/>
        <v>0</v>
      </c>
      <c r="S120" s="143"/>
      <c r="T120" s="143"/>
      <c r="U120" s="151">
        <f t="shared" si="66"/>
        <v>32.5</v>
      </c>
      <c r="V120" s="56">
        <f t="shared" si="43"/>
        <v>37.375</v>
      </c>
      <c r="W120" s="160">
        <f t="shared" si="71"/>
        <v>44.85</v>
      </c>
      <c r="X120" s="155">
        <f t="shared" si="44"/>
        <v>46.71875</v>
      </c>
      <c r="Y120" s="160">
        <f t="shared" si="72"/>
        <v>51.577500000000001</v>
      </c>
      <c r="Z120" s="155">
        <f t="shared" si="73"/>
        <v>53.726562499999993</v>
      </c>
      <c r="AA120" s="143"/>
    </row>
    <row r="121" spans="1:27" customFormat="1" hidden="1" x14ac:dyDescent="0.35">
      <c r="A121" s="96"/>
      <c r="B121" s="141">
        <v>9789776315389</v>
      </c>
      <c r="C121" s="141">
        <v>9789776315389</v>
      </c>
      <c r="D121" s="142" t="s">
        <v>83</v>
      </c>
      <c r="E121" s="142" t="s">
        <v>221</v>
      </c>
      <c r="F121" s="142" t="s">
        <v>226</v>
      </c>
      <c r="G121" s="143">
        <v>30</v>
      </c>
      <c r="H121" s="143">
        <v>30</v>
      </c>
      <c r="I121" s="143">
        <f t="shared" si="53"/>
        <v>900</v>
      </c>
      <c r="J121" s="143"/>
      <c r="K121" s="144">
        <f t="shared" si="54"/>
        <v>900</v>
      </c>
      <c r="L121" s="143">
        <v>30</v>
      </c>
      <c r="M121" s="143">
        <f t="shared" si="75"/>
        <v>900</v>
      </c>
      <c r="N121" s="143"/>
      <c r="O121" s="143"/>
      <c r="P121" s="143"/>
      <c r="Q121" s="145">
        <f t="shared" si="68"/>
        <v>30</v>
      </c>
      <c r="R121" s="143">
        <f t="shared" si="69"/>
        <v>0</v>
      </c>
      <c r="S121" s="143"/>
      <c r="T121" s="143"/>
      <c r="U121" s="151">
        <f t="shared" si="66"/>
        <v>30</v>
      </c>
      <c r="V121" s="56">
        <f t="shared" si="43"/>
        <v>34.5</v>
      </c>
      <c r="W121" s="160">
        <f t="shared" si="71"/>
        <v>41.4</v>
      </c>
      <c r="X121" s="155">
        <f t="shared" si="44"/>
        <v>43.125</v>
      </c>
      <c r="Y121" s="160">
        <f t="shared" si="72"/>
        <v>47.609999999999992</v>
      </c>
      <c r="Z121" s="155">
        <f t="shared" si="73"/>
        <v>49.593749999999993</v>
      </c>
      <c r="AA121" s="143"/>
    </row>
    <row r="122" spans="1:27" customFormat="1" hidden="1" x14ac:dyDescent="0.35">
      <c r="A122" s="96"/>
      <c r="B122" s="141">
        <v>9789776315389</v>
      </c>
      <c r="C122" s="141">
        <v>9789776315389</v>
      </c>
      <c r="D122" s="142" t="s">
        <v>83</v>
      </c>
      <c r="E122" s="142" t="s">
        <v>221</v>
      </c>
      <c r="F122" s="142" t="s">
        <v>227</v>
      </c>
      <c r="G122" s="143">
        <v>30</v>
      </c>
      <c r="H122" s="143">
        <v>30</v>
      </c>
      <c r="I122" s="143">
        <f t="shared" si="53"/>
        <v>900</v>
      </c>
      <c r="J122" s="143"/>
      <c r="K122" s="144">
        <f t="shared" si="54"/>
        <v>900</v>
      </c>
      <c r="L122" s="143">
        <v>30</v>
      </c>
      <c r="M122" s="143">
        <f t="shared" si="75"/>
        <v>900</v>
      </c>
      <c r="N122" s="143"/>
      <c r="O122" s="143"/>
      <c r="P122" s="143"/>
      <c r="Q122" s="145">
        <f t="shared" si="68"/>
        <v>30</v>
      </c>
      <c r="R122" s="143">
        <f t="shared" si="69"/>
        <v>0</v>
      </c>
      <c r="S122" s="143"/>
      <c r="T122" s="143"/>
      <c r="U122" s="151">
        <f t="shared" si="66"/>
        <v>30</v>
      </c>
      <c r="V122" s="56">
        <f t="shared" si="43"/>
        <v>34.5</v>
      </c>
      <c r="W122" s="160">
        <f t="shared" si="71"/>
        <v>41.4</v>
      </c>
      <c r="X122" s="155">
        <f t="shared" si="44"/>
        <v>43.125</v>
      </c>
      <c r="Y122" s="160">
        <f t="shared" si="72"/>
        <v>47.609999999999992</v>
      </c>
      <c r="Z122" s="155">
        <f t="shared" si="73"/>
        <v>49.593749999999993</v>
      </c>
      <c r="AA122" s="143"/>
    </row>
    <row r="123" spans="1:27" customFormat="1" hidden="1" x14ac:dyDescent="0.35">
      <c r="A123" s="96"/>
      <c r="B123" s="141">
        <v>9789776523746</v>
      </c>
      <c r="C123" s="141">
        <v>9789776523746</v>
      </c>
      <c r="D123" s="142" t="s">
        <v>83</v>
      </c>
      <c r="E123" s="142" t="s">
        <v>223</v>
      </c>
      <c r="F123" s="142" t="s">
        <v>260</v>
      </c>
      <c r="G123" s="143">
        <v>30</v>
      </c>
      <c r="H123" s="143">
        <v>48</v>
      </c>
      <c r="I123" s="143">
        <f t="shared" si="53"/>
        <v>1440</v>
      </c>
      <c r="J123" s="143"/>
      <c r="K123" s="144">
        <f t="shared" si="54"/>
        <v>1440</v>
      </c>
      <c r="L123" s="143">
        <v>30</v>
      </c>
      <c r="M123" s="143">
        <f t="shared" si="75"/>
        <v>1440</v>
      </c>
      <c r="N123" s="143"/>
      <c r="O123" s="143"/>
      <c r="P123" s="143"/>
      <c r="Q123" s="145">
        <f t="shared" si="68"/>
        <v>30</v>
      </c>
      <c r="R123" s="143">
        <f t="shared" si="69"/>
        <v>0</v>
      </c>
      <c r="S123" s="143"/>
      <c r="T123" s="143"/>
      <c r="U123" s="151">
        <f t="shared" si="66"/>
        <v>48</v>
      </c>
      <c r="V123" s="56">
        <f t="shared" si="43"/>
        <v>55.199999999999996</v>
      </c>
      <c r="W123" s="160">
        <f t="shared" si="71"/>
        <v>66.239999999999995</v>
      </c>
      <c r="X123" s="155">
        <f t="shared" si="44"/>
        <v>69</v>
      </c>
      <c r="Y123" s="160">
        <f t="shared" si="72"/>
        <v>76.175999999999988</v>
      </c>
      <c r="Z123" s="155">
        <f t="shared" si="73"/>
        <v>79.349999999999994</v>
      </c>
      <c r="AA123" s="143"/>
    </row>
    <row r="124" spans="1:27" customFormat="1" hidden="1" x14ac:dyDescent="0.35">
      <c r="A124" s="36"/>
      <c r="B124" s="89">
        <v>9781428430914</v>
      </c>
      <c r="C124" s="89">
        <v>9781428430914</v>
      </c>
      <c r="D124" s="4" t="s">
        <v>168</v>
      </c>
      <c r="E124" s="4" t="s">
        <v>206</v>
      </c>
      <c r="F124" s="32" t="s">
        <v>161</v>
      </c>
      <c r="G124" s="56">
        <v>20</v>
      </c>
      <c r="H124" s="56">
        <v>123</v>
      </c>
      <c r="I124" s="56">
        <f>G124*H124</f>
        <v>2460</v>
      </c>
      <c r="J124" s="56">
        <v>50</v>
      </c>
      <c r="K124" s="81">
        <f>I124*(1-J124/100)</f>
        <v>1230</v>
      </c>
      <c r="L124" s="56">
        <v>0</v>
      </c>
      <c r="M124" s="56">
        <f>L124*U124</f>
        <v>0</v>
      </c>
      <c r="N124" s="56"/>
      <c r="O124" s="56"/>
      <c r="P124" s="56"/>
      <c r="Q124" s="88">
        <f>SUM(L124,N124,O124)</f>
        <v>0</v>
      </c>
      <c r="R124" s="56">
        <f>G124-Q124</f>
        <v>20</v>
      </c>
      <c r="S124" s="56"/>
      <c r="T124" s="56">
        <f>S124*U124</f>
        <v>0</v>
      </c>
      <c r="U124" s="151">
        <f t="shared" si="66"/>
        <v>61.5</v>
      </c>
      <c r="V124" s="56">
        <f t="shared" si="43"/>
        <v>70.724999999999994</v>
      </c>
      <c r="W124" s="160">
        <f t="shared" si="71"/>
        <v>84.86999999999999</v>
      </c>
      <c r="X124" s="155">
        <f t="shared" si="44"/>
        <v>88.40625</v>
      </c>
      <c r="Y124" s="160">
        <f t="shared" si="72"/>
        <v>97.600499999999982</v>
      </c>
      <c r="Z124" s="155">
        <f t="shared" si="73"/>
        <v>101.6671875</v>
      </c>
      <c r="AA124" s="56">
        <v>125</v>
      </c>
    </row>
    <row r="125" spans="1:27" customFormat="1" hidden="1" x14ac:dyDescent="0.35">
      <c r="A125" s="96"/>
      <c r="B125" s="89">
        <v>9789957763206</v>
      </c>
      <c r="C125" s="89">
        <v>9789957763206</v>
      </c>
      <c r="D125" s="4" t="s">
        <v>168</v>
      </c>
      <c r="E125" s="4" t="s">
        <v>206</v>
      </c>
      <c r="F125" s="4" t="s">
        <v>269</v>
      </c>
      <c r="G125" s="56">
        <v>30</v>
      </c>
      <c r="H125" s="56">
        <v>40</v>
      </c>
      <c r="I125" s="56">
        <f>G125*H125</f>
        <v>1200</v>
      </c>
      <c r="J125" s="56">
        <v>5</v>
      </c>
      <c r="K125" s="81">
        <f t="shared" ref="K125:K145" si="76">I125*(1-J125/100)</f>
        <v>1140</v>
      </c>
      <c r="L125" s="56"/>
      <c r="M125" s="56">
        <f t="shared" ref="M125:M132" si="77">L125*U125</f>
        <v>0</v>
      </c>
      <c r="N125" s="56"/>
      <c r="O125" s="56"/>
      <c r="P125" s="56"/>
      <c r="Q125" s="88">
        <f t="shared" ref="Q125:Q132" si="78">SUM(L125,N125,O125)</f>
        <v>0</v>
      </c>
      <c r="R125" s="56">
        <f t="shared" ref="R125:R132" si="79">G125-Q125</f>
        <v>30</v>
      </c>
      <c r="S125" s="56"/>
      <c r="T125" s="56"/>
      <c r="U125" s="151">
        <f t="shared" si="66"/>
        <v>38</v>
      </c>
      <c r="V125" s="56">
        <f t="shared" si="43"/>
        <v>43.699999999999996</v>
      </c>
      <c r="W125" s="160">
        <f t="shared" si="71"/>
        <v>52.439999999999991</v>
      </c>
      <c r="X125" s="155">
        <f t="shared" si="44"/>
        <v>54.624999999999993</v>
      </c>
      <c r="Y125" s="160">
        <f t="shared" si="72"/>
        <v>60.305999999999983</v>
      </c>
      <c r="Z125" s="155">
        <f t="shared" si="73"/>
        <v>62.818749999999987</v>
      </c>
      <c r="AA125" s="56">
        <v>100</v>
      </c>
    </row>
    <row r="126" spans="1:27" customFormat="1" hidden="1" x14ac:dyDescent="0.35">
      <c r="A126" s="96"/>
      <c r="B126" s="89">
        <v>9789957763190</v>
      </c>
      <c r="C126" s="89">
        <v>9789957763190</v>
      </c>
      <c r="D126" s="4" t="s">
        <v>168</v>
      </c>
      <c r="E126" s="4" t="s">
        <v>206</v>
      </c>
      <c r="F126" s="4" t="s">
        <v>270</v>
      </c>
      <c r="G126" s="56">
        <v>30</v>
      </c>
      <c r="H126" s="56">
        <v>30</v>
      </c>
      <c r="I126" s="56">
        <f t="shared" ref="I126:I131" si="80">G126*H126</f>
        <v>900</v>
      </c>
      <c r="J126" s="56">
        <v>5</v>
      </c>
      <c r="K126" s="81">
        <f t="shared" si="76"/>
        <v>855</v>
      </c>
      <c r="L126" s="56"/>
      <c r="M126" s="56">
        <f t="shared" si="77"/>
        <v>0</v>
      </c>
      <c r="N126" s="56"/>
      <c r="O126" s="56"/>
      <c r="P126" s="56"/>
      <c r="Q126" s="88">
        <f t="shared" si="78"/>
        <v>0</v>
      </c>
      <c r="R126" s="56">
        <f>G126-Q126</f>
        <v>30</v>
      </c>
      <c r="S126" s="56"/>
      <c r="T126" s="56"/>
      <c r="U126" s="151">
        <f t="shared" si="66"/>
        <v>28.5</v>
      </c>
      <c r="V126" s="56">
        <f t="shared" si="43"/>
        <v>32.774999999999999</v>
      </c>
      <c r="W126" s="160">
        <f t="shared" si="71"/>
        <v>39.33</v>
      </c>
      <c r="X126" s="155">
        <f t="shared" si="44"/>
        <v>40.96875</v>
      </c>
      <c r="Y126" s="160">
        <f t="shared" si="72"/>
        <v>45.229499999999994</v>
      </c>
      <c r="Z126" s="155">
        <f t="shared" si="73"/>
        <v>47.114062499999996</v>
      </c>
      <c r="AA126" s="56">
        <v>100</v>
      </c>
    </row>
    <row r="127" spans="1:27" customFormat="1" hidden="1" x14ac:dyDescent="0.35">
      <c r="A127" s="96"/>
      <c r="B127" s="89">
        <v>9781782604082</v>
      </c>
      <c r="C127" s="89">
        <v>9781782604082</v>
      </c>
      <c r="D127" s="4" t="s">
        <v>168</v>
      </c>
      <c r="E127" s="4" t="s">
        <v>206</v>
      </c>
      <c r="F127" s="4" t="s">
        <v>271</v>
      </c>
      <c r="G127" s="56">
        <v>30</v>
      </c>
      <c r="H127" s="56">
        <v>55</v>
      </c>
      <c r="I127" s="56">
        <f t="shared" si="80"/>
        <v>1650</v>
      </c>
      <c r="J127" s="56">
        <v>5</v>
      </c>
      <c r="K127" s="81">
        <f t="shared" si="76"/>
        <v>1567.5</v>
      </c>
      <c r="L127" s="56">
        <v>30</v>
      </c>
      <c r="M127" s="56">
        <f t="shared" si="77"/>
        <v>1567.5</v>
      </c>
      <c r="N127" s="56"/>
      <c r="O127" s="56"/>
      <c r="P127" s="56"/>
      <c r="Q127" s="88">
        <f t="shared" si="78"/>
        <v>30</v>
      </c>
      <c r="R127" s="56">
        <f>G127-Q127</f>
        <v>0</v>
      </c>
      <c r="S127" s="56"/>
      <c r="T127" s="56"/>
      <c r="U127" s="151">
        <f t="shared" si="66"/>
        <v>52.25</v>
      </c>
      <c r="V127" s="56">
        <f t="shared" si="43"/>
        <v>60.087499999999999</v>
      </c>
      <c r="W127" s="160">
        <f t="shared" si="71"/>
        <v>72.10499999999999</v>
      </c>
      <c r="X127" s="155">
        <f t="shared" si="44"/>
        <v>75.109375</v>
      </c>
      <c r="Y127" s="160">
        <f t="shared" si="72"/>
        <v>82.920749999999984</v>
      </c>
      <c r="Z127" s="155">
        <f t="shared" si="73"/>
        <v>86.375781249999989</v>
      </c>
      <c r="AA127" s="56">
        <v>125</v>
      </c>
    </row>
    <row r="128" spans="1:27" s="57" customFormat="1" hidden="1" x14ac:dyDescent="0.35">
      <c r="A128" s="96"/>
      <c r="B128" s="89">
        <v>9786144058428</v>
      </c>
      <c r="C128" s="89">
        <v>9786144058428</v>
      </c>
      <c r="D128" s="4" t="s">
        <v>168</v>
      </c>
      <c r="E128" s="4" t="s">
        <v>208</v>
      </c>
      <c r="F128" s="4" t="s">
        <v>273</v>
      </c>
      <c r="G128" s="56">
        <v>30</v>
      </c>
      <c r="H128" s="56">
        <v>45</v>
      </c>
      <c r="I128" s="56">
        <f t="shared" si="80"/>
        <v>1350</v>
      </c>
      <c r="J128" s="56">
        <v>5</v>
      </c>
      <c r="K128" s="81">
        <f t="shared" si="76"/>
        <v>1282.5</v>
      </c>
      <c r="L128" s="56">
        <v>30</v>
      </c>
      <c r="M128" s="56">
        <f t="shared" si="77"/>
        <v>1282.5</v>
      </c>
      <c r="N128" s="56"/>
      <c r="O128" s="56"/>
      <c r="P128" s="56"/>
      <c r="Q128" s="88">
        <f t="shared" si="78"/>
        <v>30</v>
      </c>
      <c r="R128" s="56">
        <f>G128-Q128</f>
        <v>0</v>
      </c>
      <c r="S128" s="56"/>
      <c r="T128" s="56"/>
      <c r="U128" s="151">
        <f t="shared" si="66"/>
        <v>42.75</v>
      </c>
      <c r="V128" s="56">
        <f t="shared" si="43"/>
        <v>49.162499999999994</v>
      </c>
      <c r="W128" s="160">
        <f t="shared" si="71"/>
        <v>58.99499999999999</v>
      </c>
      <c r="X128" s="155">
        <f t="shared" si="44"/>
        <v>61.453124999999993</v>
      </c>
      <c r="Y128" s="160">
        <f t="shared" si="72"/>
        <v>67.844249999999988</v>
      </c>
      <c r="Z128" s="155">
        <f t="shared" si="73"/>
        <v>70.671093749999983</v>
      </c>
      <c r="AA128" s="56">
        <v>100</v>
      </c>
    </row>
    <row r="129" spans="1:27" s="57" customFormat="1" hidden="1" x14ac:dyDescent="0.35">
      <c r="A129" s="96"/>
      <c r="B129" s="89">
        <v>9789948206934</v>
      </c>
      <c r="C129" s="89">
        <v>9789948206934</v>
      </c>
      <c r="D129" s="4" t="s">
        <v>168</v>
      </c>
      <c r="E129" s="4" t="s">
        <v>206</v>
      </c>
      <c r="F129" s="4" t="s">
        <v>272</v>
      </c>
      <c r="G129" s="56">
        <v>30</v>
      </c>
      <c r="H129" s="56">
        <v>69</v>
      </c>
      <c r="I129" s="56">
        <f>G129*H129</f>
        <v>2070</v>
      </c>
      <c r="J129" s="56"/>
      <c r="K129" s="81">
        <f>I129*(1-J129/100)</f>
        <v>2070</v>
      </c>
      <c r="L129" s="56"/>
      <c r="M129" s="56">
        <f t="shared" si="77"/>
        <v>0</v>
      </c>
      <c r="N129" s="56"/>
      <c r="O129" s="56"/>
      <c r="P129" s="56"/>
      <c r="Q129" s="88">
        <f t="shared" si="78"/>
        <v>0</v>
      </c>
      <c r="R129" s="56">
        <f>G129-Q129</f>
        <v>30</v>
      </c>
      <c r="S129" s="56"/>
      <c r="T129" s="56"/>
      <c r="U129" s="151">
        <f t="shared" si="66"/>
        <v>69</v>
      </c>
      <c r="V129" s="56">
        <f t="shared" si="43"/>
        <v>79.349999999999994</v>
      </c>
      <c r="W129" s="160">
        <f t="shared" si="71"/>
        <v>95.219999999999985</v>
      </c>
      <c r="X129" s="155">
        <f t="shared" si="44"/>
        <v>99.1875</v>
      </c>
      <c r="Y129" s="160">
        <f t="shared" si="72"/>
        <v>109.50299999999997</v>
      </c>
      <c r="Z129" s="155">
        <f t="shared" si="73"/>
        <v>114.065625</v>
      </c>
      <c r="AA129" s="56">
        <v>150</v>
      </c>
    </row>
    <row r="130" spans="1:27" s="57" customFormat="1" hidden="1" x14ac:dyDescent="0.35">
      <c r="A130" s="96"/>
      <c r="B130" s="89"/>
      <c r="C130" s="89"/>
      <c r="D130" s="4" t="s">
        <v>168</v>
      </c>
      <c r="E130" s="4" t="s">
        <v>264</v>
      </c>
      <c r="F130" s="4" t="s">
        <v>265</v>
      </c>
      <c r="G130" s="56"/>
      <c r="H130" s="56">
        <v>75</v>
      </c>
      <c r="I130" s="56">
        <f t="shared" si="80"/>
        <v>0</v>
      </c>
      <c r="J130" s="56"/>
      <c r="K130" s="81">
        <f t="shared" si="76"/>
        <v>0</v>
      </c>
      <c r="L130" s="56"/>
      <c r="M130" s="56">
        <f t="shared" si="77"/>
        <v>0</v>
      </c>
      <c r="N130" s="56"/>
      <c r="O130" s="56"/>
      <c r="P130" s="56"/>
      <c r="Q130" s="88">
        <f t="shared" si="78"/>
        <v>0</v>
      </c>
      <c r="R130" s="56">
        <f t="shared" si="79"/>
        <v>0</v>
      </c>
      <c r="S130" s="56"/>
      <c r="T130" s="56"/>
      <c r="U130" s="151">
        <f t="shared" si="66"/>
        <v>75</v>
      </c>
      <c r="V130" s="56">
        <f t="shared" si="43"/>
        <v>86.25</v>
      </c>
      <c r="W130" s="160">
        <f t="shared" si="71"/>
        <v>103.5</v>
      </c>
      <c r="X130" s="155">
        <f t="shared" si="44"/>
        <v>107.8125</v>
      </c>
      <c r="Y130" s="160">
        <f t="shared" si="72"/>
        <v>119.02499999999999</v>
      </c>
      <c r="Z130" s="155">
        <f t="shared" si="73"/>
        <v>123.98437499999999</v>
      </c>
      <c r="AA130" s="56">
        <v>75</v>
      </c>
    </row>
    <row r="131" spans="1:27" s="57" customFormat="1" hidden="1" x14ac:dyDescent="0.35">
      <c r="A131" s="96"/>
      <c r="B131" s="89"/>
      <c r="C131" s="89"/>
      <c r="D131" s="4" t="s">
        <v>168</v>
      </c>
      <c r="E131" s="4" t="s">
        <v>264</v>
      </c>
      <c r="F131" s="4" t="s">
        <v>266</v>
      </c>
      <c r="G131" s="56"/>
      <c r="H131" s="56">
        <v>75</v>
      </c>
      <c r="I131" s="56">
        <f t="shared" si="80"/>
        <v>0</v>
      </c>
      <c r="J131" s="56"/>
      <c r="K131" s="81">
        <f t="shared" si="76"/>
        <v>0</v>
      </c>
      <c r="L131" s="56"/>
      <c r="M131" s="56">
        <f t="shared" si="77"/>
        <v>0</v>
      </c>
      <c r="N131" s="56"/>
      <c r="O131" s="56"/>
      <c r="P131" s="56"/>
      <c r="Q131" s="88">
        <f t="shared" si="78"/>
        <v>0</v>
      </c>
      <c r="R131" s="56">
        <f t="shared" si="79"/>
        <v>0</v>
      </c>
      <c r="S131" s="56"/>
      <c r="T131" s="56"/>
      <c r="U131" s="151">
        <f t="shared" si="66"/>
        <v>75</v>
      </c>
      <c r="V131" s="56">
        <f t="shared" si="43"/>
        <v>86.25</v>
      </c>
      <c r="W131" s="160">
        <f t="shared" si="71"/>
        <v>103.5</v>
      </c>
      <c r="X131" s="155">
        <f t="shared" si="44"/>
        <v>107.8125</v>
      </c>
      <c r="Y131" s="160">
        <f t="shared" si="72"/>
        <v>119.02499999999999</v>
      </c>
      <c r="Z131" s="155">
        <f t="shared" si="73"/>
        <v>123.98437499999999</v>
      </c>
      <c r="AA131" s="56">
        <v>75</v>
      </c>
    </row>
    <row r="132" spans="1:27" s="57" customFormat="1" hidden="1" x14ac:dyDescent="0.35">
      <c r="A132" s="96"/>
      <c r="B132" s="89"/>
      <c r="C132" s="89"/>
      <c r="D132" s="4" t="s">
        <v>168</v>
      </c>
      <c r="E132" s="4" t="s">
        <v>268</v>
      </c>
      <c r="F132" s="4" t="s">
        <v>267</v>
      </c>
      <c r="G132" s="56"/>
      <c r="H132" s="56">
        <v>20</v>
      </c>
      <c r="I132" s="56">
        <f>G132*H132</f>
        <v>0</v>
      </c>
      <c r="J132" s="56"/>
      <c r="K132" s="81">
        <f t="shared" si="76"/>
        <v>0</v>
      </c>
      <c r="L132" s="56"/>
      <c r="M132" s="56">
        <f t="shared" si="77"/>
        <v>0</v>
      </c>
      <c r="N132" s="56"/>
      <c r="O132" s="56"/>
      <c r="P132" s="56"/>
      <c r="Q132" s="88">
        <f t="shared" si="78"/>
        <v>0</v>
      </c>
      <c r="R132" s="56">
        <f t="shared" si="79"/>
        <v>0</v>
      </c>
      <c r="S132" s="56"/>
      <c r="T132" s="56"/>
      <c r="U132" s="151">
        <f t="shared" si="66"/>
        <v>20</v>
      </c>
      <c r="V132" s="56">
        <f t="shared" si="43"/>
        <v>23</v>
      </c>
      <c r="W132" s="160">
        <f t="shared" si="71"/>
        <v>27.599999999999998</v>
      </c>
      <c r="X132" s="155">
        <f t="shared" si="44"/>
        <v>28.75</v>
      </c>
      <c r="Y132" s="160">
        <f t="shared" si="72"/>
        <v>31.739999999999995</v>
      </c>
      <c r="Z132" s="155">
        <f t="shared" si="73"/>
        <v>33.0625</v>
      </c>
      <c r="AA132" s="56">
        <v>30</v>
      </c>
    </row>
    <row r="133" spans="1:27" s="57" customFormat="1" x14ac:dyDescent="0.35">
      <c r="A133" s="36"/>
      <c r="B133" s="141">
        <v>9781428430921</v>
      </c>
      <c r="C133" s="141">
        <v>9781428430921</v>
      </c>
      <c r="D133" s="142" t="s">
        <v>169</v>
      </c>
      <c r="E133" s="142" t="s">
        <v>206</v>
      </c>
      <c r="F133" s="147" t="s">
        <v>162</v>
      </c>
      <c r="G133" s="143">
        <v>30</v>
      </c>
      <c r="H133" s="143">
        <v>123</v>
      </c>
      <c r="I133" s="143">
        <f>G133*H133</f>
        <v>3690</v>
      </c>
      <c r="J133" s="143">
        <v>50</v>
      </c>
      <c r="K133" s="144">
        <f t="shared" si="76"/>
        <v>1845</v>
      </c>
      <c r="L133" s="143">
        <v>0</v>
      </c>
      <c r="M133" s="143">
        <f>L133*U133</f>
        <v>0</v>
      </c>
      <c r="N133" s="143"/>
      <c r="O133" s="143"/>
      <c r="P133" s="143"/>
      <c r="Q133" s="145">
        <f t="shared" ref="Q133:Q145" si="81">SUM(L133,N133,O133)</f>
        <v>0</v>
      </c>
      <c r="R133" s="143">
        <f>G133-Q133</f>
        <v>30</v>
      </c>
      <c r="S133" s="143"/>
      <c r="T133" s="143">
        <f>U133*S133</f>
        <v>0</v>
      </c>
      <c r="U133" s="151">
        <f t="shared" si="66"/>
        <v>61.5</v>
      </c>
      <c r="V133" s="56">
        <f t="shared" si="43"/>
        <v>70.724999999999994</v>
      </c>
      <c r="W133" s="160">
        <f t="shared" si="71"/>
        <v>84.86999999999999</v>
      </c>
      <c r="X133" s="155">
        <f t="shared" si="44"/>
        <v>88.40625</v>
      </c>
      <c r="Y133" s="160">
        <f t="shared" si="72"/>
        <v>97.600499999999982</v>
      </c>
      <c r="Z133" s="155">
        <f t="shared" si="73"/>
        <v>101.6671875</v>
      </c>
      <c r="AA133" s="143">
        <v>125</v>
      </c>
    </row>
    <row r="134" spans="1:27" s="57" customFormat="1" x14ac:dyDescent="0.35">
      <c r="A134" s="36"/>
      <c r="B134" s="141">
        <v>9780328909933</v>
      </c>
      <c r="C134" s="141">
        <v>9780328909933</v>
      </c>
      <c r="D134" s="142" t="s">
        <v>169</v>
      </c>
      <c r="E134" s="142" t="s">
        <v>206</v>
      </c>
      <c r="F134" s="147" t="s">
        <v>160</v>
      </c>
      <c r="G134" s="143">
        <v>30</v>
      </c>
      <c r="H134" s="143">
        <v>131</v>
      </c>
      <c r="I134" s="143">
        <f t="shared" ref="I134:I140" si="82">G134*H134</f>
        <v>3930</v>
      </c>
      <c r="J134" s="143">
        <v>50</v>
      </c>
      <c r="K134" s="144">
        <f t="shared" si="76"/>
        <v>1965</v>
      </c>
      <c r="L134" s="143">
        <v>30</v>
      </c>
      <c r="M134" s="143">
        <f>L134*U134</f>
        <v>1965</v>
      </c>
      <c r="N134" s="143"/>
      <c r="O134" s="143"/>
      <c r="P134" s="143"/>
      <c r="Q134" s="145">
        <f t="shared" si="81"/>
        <v>30</v>
      </c>
      <c r="R134" s="143">
        <f t="shared" ref="R134:R145" si="83">G134-Q134</f>
        <v>0</v>
      </c>
      <c r="S134" s="143"/>
      <c r="T134" s="143">
        <f>U134*S134</f>
        <v>0</v>
      </c>
      <c r="U134" s="151">
        <f t="shared" si="66"/>
        <v>65.5</v>
      </c>
      <c r="V134" s="56">
        <f t="shared" si="43"/>
        <v>75.324999999999989</v>
      </c>
      <c r="W134" s="160">
        <f t="shared" si="71"/>
        <v>90.389999999999986</v>
      </c>
      <c r="X134" s="155">
        <f t="shared" si="44"/>
        <v>94.156249999999986</v>
      </c>
      <c r="Y134" s="160">
        <f t="shared" si="72"/>
        <v>103.94849999999998</v>
      </c>
      <c r="Z134" s="155">
        <f t="shared" si="73"/>
        <v>108.27968749999998</v>
      </c>
      <c r="AA134" s="143">
        <v>125</v>
      </c>
    </row>
    <row r="135" spans="1:27" s="57" customFormat="1" x14ac:dyDescent="0.35">
      <c r="A135" s="36"/>
      <c r="B135" s="141"/>
      <c r="C135" s="141"/>
      <c r="D135" s="142" t="s">
        <v>169</v>
      </c>
      <c r="E135" s="142" t="s">
        <v>206</v>
      </c>
      <c r="F135" s="147" t="s">
        <v>163</v>
      </c>
      <c r="G135" s="143"/>
      <c r="H135" s="143"/>
      <c r="I135" s="143">
        <f t="shared" si="82"/>
        <v>0</v>
      </c>
      <c r="J135" s="143">
        <v>50</v>
      </c>
      <c r="K135" s="144">
        <f t="shared" si="76"/>
        <v>0</v>
      </c>
      <c r="L135" s="143">
        <v>0</v>
      </c>
      <c r="M135" s="143"/>
      <c r="N135" s="143"/>
      <c r="O135" s="143"/>
      <c r="P135" s="143"/>
      <c r="Q135" s="145">
        <f t="shared" si="81"/>
        <v>0</v>
      </c>
      <c r="R135" s="143">
        <f t="shared" si="83"/>
        <v>0</v>
      </c>
      <c r="S135" s="143"/>
      <c r="T135" s="143"/>
      <c r="U135" s="151">
        <f t="shared" si="66"/>
        <v>0</v>
      </c>
      <c r="V135" s="56">
        <f t="shared" si="43"/>
        <v>0</v>
      </c>
      <c r="W135" s="160">
        <f t="shared" si="71"/>
        <v>0</v>
      </c>
      <c r="X135" s="155">
        <f t="shared" si="44"/>
        <v>0</v>
      </c>
      <c r="Y135" s="160">
        <f t="shared" si="72"/>
        <v>0</v>
      </c>
      <c r="Z135" s="155">
        <f t="shared" si="73"/>
        <v>0</v>
      </c>
      <c r="AA135" s="143">
        <v>125</v>
      </c>
    </row>
    <row r="136" spans="1:27" s="57" customFormat="1" x14ac:dyDescent="0.35">
      <c r="A136" s="36"/>
      <c r="B136" s="141">
        <v>9780328909957</v>
      </c>
      <c r="C136" s="141">
        <v>9780328909957</v>
      </c>
      <c r="D136" s="142" t="s">
        <v>169</v>
      </c>
      <c r="E136" s="142" t="s">
        <v>206</v>
      </c>
      <c r="F136" s="147" t="s">
        <v>164</v>
      </c>
      <c r="G136" s="143">
        <v>30</v>
      </c>
      <c r="H136" s="143">
        <v>131</v>
      </c>
      <c r="I136" s="143">
        <f t="shared" si="82"/>
        <v>3930</v>
      </c>
      <c r="J136" s="143">
        <v>50</v>
      </c>
      <c r="K136" s="144">
        <f t="shared" si="76"/>
        <v>1965</v>
      </c>
      <c r="L136" s="143">
        <v>30</v>
      </c>
      <c r="M136" s="143">
        <f>L136*U136</f>
        <v>1965</v>
      </c>
      <c r="N136" s="143"/>
      <c r="O136" s="143"/>
      <c r="P136" s="143"/>
      <c r="Q136" s="145">
        <f t="shared" si="81"/>
        <v>30</v>
      </c>
      <c r="R136" s="143">
        <f t="shared" si="83"/>
        <v>0</v>
      </c>
      <c r="S136" s="143"/>
      <c r="T136" s="143">
        <f>U136*S136</f>
        <v>0</v>
      </c>
      <c r="U136" s="151">
        <f t="shared" si="66"/>
        <v>65.5</v>
      </c>
      <c r="V136" s="56">
        <f t="shared" si="43"/>
        <v>75.324999999999989</v>
      </c>
      <c r="W136" s="160">
        <f t="shared" si="71"/>
        <v>90.389999999999986</v>
      </c>
      <c r="X136" s="155">
        <f t="shared" si="44"/>
        <v>94.156249999999986</v>
      </c>
      <c r="Y136" s="160">
        <f t="shared" si="72"/>
        <v>103.94849999999998</v>
      </c>
      <c r="Z136" s="155">
        <f t="shared" si="73"/>
        <v>108.27968749999998</v>
      </c>
      <c r="AA136" s="143">
        <v>125</v>
      </c>
    </row>
    <row r="137" spans="1:27" s="57" customFormat="1" x14ac:dyDescent="0.35">
      <c r="A137" s="36"/>
      <c r="B137" s="141"/>
      <c r="C137" s="141"/>
      <c r="D137" s="142" t="s">
        <v>169</v>
      </c>
      <c r="E137" s="142" t="s">
        <v>206</v>
      </c>
      <c r="F137" s="147" t="s">
        <v>201</v>
      </c>
      <c r="G137" s="143"/>
      <c r="H137" s="143"/>
      <c r="I137" s="143">
        <f t="shared" si="82"/>
        <v>0</v>
      </c>
      <c r="J137" s="143">
        <v>50</v>
      </c>
      <c r="K137" s="144">
        <f t="shared" si="76"/>
        <v>0</v>
      </c>
      <c r="L137" s="143">
        <v>0</v>
      </c>
      <c r="M137" s="143"/>
      <c r="N137" s="143"/>
      <c r="O137" s="143"/>
      <c r="P137" s="143"/>
      <c r="Q137" s="145">
        <f t="shared" si="81"/>
        <v>0</v>
      </c>
      <c r="R137" s="143">
        <f t="shared" si="83"/>
        <v>0</v>
      </c>
      <c r="S137" s="143"/>
      <c r="T137" s="143"/>
      <c r="U137" s="151">
        <f t="shared" si="66"/>
        <v>0</v>
      </c>
      <c r="V137" s="56">
        <f t="shared" si="43"/>
        <v>0</v>
      </c>
      <c r="W137" s="160">
        <f t="shared" si="71"/>
        <v>0</v>
      </c>
      <c r="X137" s="155">
        <f t="shared" si="44"/>
        <v>0</v>
      </c>
      <c r="Y137" s="160">
        <f t="shared" si="72"/>
        <v>0</v>
      </c>
      <c r="Z137" s="155">
        <f t="shared" si="73"/>
        <v>0</v>
      </c>
      <c r="AA137" s="143">
        <v>125</v>
      </c>
    </row>
    <row r="138" spans="1:27" s="57" customFormat="1" x14ac:dyDescent="0.35">
      <c r="A138" s="36"/>
      <c r="B138" s="141">
        <v>9780328909971</v>
      </c>
      <c r="C138" s="141">
        <v>9780328909971</v>
      </c>
      <c r="D138" s="142" t="s">
        <v>169</v>
      </c>
      <c r="E138" s="142" t="s">
        <v>206</v>
      </c>
      <c r="F138" s="147" t="s">
        <v>170</v>
      </c>
      <c r="G138" s="143">
        <v>30</v>
      </c>
      <c r="H138" s="143">
        <v>131</v>
      </c>
      <c r="I138" s="143">
        <f t="shared" si="82"/>
        <v>3930</v>
      </c>
      <c r="J138" s="143">
        <v>50</v>
      </c>
      <c r="K138" s="144">
        <f t="shared" si="76"/>
        <v>1965</v>
      </c>
      <c r="L138" s="143">
        <v>30</v>
      </c>
      <c r="M138" s="143">
        <f>L138*U138</f>
        <v>1965</v>
      </c>
      <c r="N138" s="143"/>
      <c r="O138" s="143"/>
      <c r="P138" s="143"/>
      <c r="Q138" s="145">
        <f t="shared" si="81"/>
        <v>30</v>
      </c>
      <c r="R138" s="143">
        <f t="shared" si="83"/>
        <v>0</v>
      </c>
      <c r="S138" s="143"/>
      <c r="T138" s="143">
        <f>U138*S138</f>
        <v>0</v>
      </c>
      <c r="U138" s="151">
        <f t="shared" si="66"/>
        <v>65.5</v>
      </c>
      <c r="V138" s="56">
        <f t="shared" ref="V138:V147" si="84">U138*1.15</f>
        <v>75.324999999999989</v>
      </c>
      <c r="W138" s="160">
        <f t="shared" si="71"/>
        <v>90.389999999999986</v>
      </c>
      <c r="X138" s="155">
        <f t="shared" ref="X138:X146" si="85">$V138*1.25</f>
        <v>94.156249999999986</v>
      </c>
      <c r="Y138" s="160">
        <f t="shared" si="72"/>
        <v>103.94849999999998</v>
      </c>
      <c r="Z138" s="155">
        <f t="shared" si="73"/>
        <v>108.27968749999998</v>
      </c>
      <c r="AA138" s="143">
        <v>125</v>
      </c>
    </row>
    <row r="139" spans="1:27" s="57" customFormat="1" x14ac:dyDescent="0.35">
      <c r="A139" s="36"/>
      <c r="B139" s="141">
        <v>9780328476794</v>
      </c>
      <c r="C139" s="141">
        <v>9780328476794</v>
      </c>
      <c r="D139" s="142" t="s">
        <v>169</v>
      </c>
      <c r="E139" s="142" t="s">
        <v>206</v>
      </c>
      <c r="F139" s="142" t="s">
        <v>19</v>
      </c>
      <c r="G139" s="143">
        <v>30</v>
      </c>
      <c r="H139" s="143">
        <v>210</v>
      </c>
      <c r="I139" s="143">
        <f t="shared" si="82"/>
        <v>6300</v>
      </c>
      <c r="J139" s="143">
        <v>50</v>
      </c>
      <c r="K139" s="144">
        <f t="shared" si="76"/>
        <v>3150</v>
      </c>
      <c r="L139" s="143">
        <v>30</v>
      </c>
      <c r="M139" s="143">
        <f>L139*U139</f>
        <v>3150</v>
      </c>
      <c r="N139" s="143"/>
      <c r="O139" s="143"/>
      <c r="P139" s="143"/>
      <c r="Q139" s="145">
        <f t="shared" si="81"/>
        <v>30</v>
      </c>
      <c r="R139" s="143">
        <f t="shared" si="83"/>
        <v>0</v>
      </c>
      <c r="S139" s="143"/>
      <c r="T139" s="143">
        <f>U139*S139</f>
        <v>0</v>
      </c>
      <c r="U139" s="151">
        <f t="shared" si="66"/>
        <v>105</v>
      </c>
      <c r="V139" s="56">
        <f t="shared" si="84"/>
        <v>120.74999999999999</v>
      </c>
      <c r="W139" s="160">
        <f t="shared" si="71"/>
        <v>144.89999999999998</v>
      </c>
      <c r="X139" s="155">
        <f t="shared" si="85"/>
        <v>150.93749999999997</v>
      </c>
      <c r="Y139" s="160">
        <f t="shared" si="72"/>
        <v>166.63499999999996</v>
      </c>
      <c r="Z139" s="155">
        <f t="shared" si="73"/>
        <v>173.57812499999994</v>
      </c>
      <c r="AA139" s="143">
        <v>200</v>
      </c>
    </row>
    <row r="140" spans="1:27" s="57" customFormat="1" x14ac:dyDescent="0.35">
      <c r="A140" s="36"/>
      <c r="B140" s="141">
        <v>9780328827343</v>
      </c>
      <c r="C140" s="141">
        <v>9780328847518</v>
      </c>
      <c r="D140" s="142" t="s">
        <v>169</v>
      </c>
      <c r="E140" s="142" t="s">
        <v>207</v>
      </c>
      <c r="F140" s="147" t="s">
        <v>171</v>
      </c>
      <c r="G140" s="143">
        <v>30</v>
      </c>
      <c r="H140" s="143">
        <v>136.5</v>
      </c>
      <c r="I140" s="143">
        <f t="shared" si="82"/>
        <v>4095</v>
      </c>
      <c r="J140" s="143">
        <v>50</v>
      </c>
      <c r="K140" s="144">
        <f t="shared" si="76"/>
        <v>2047.5</v>
      </c>
      <c r="L140" s="143">
        <v>30</v>
      </c>
      <c r="M140" s="143">
        <f>L140*U140</f>
        <v>2047.5</v>
      </c>
      <c r="N140" s="143"/>
      <c r="O140" s="143"/>
      <c r="P140" s="143"/>
      <c r="Q140" s="145">
        <f t="shared" si="81"/>
        <v>30</v>
      </c>
      <c r="R140" s="143">
        <f t="shared" si="83"/>
        <v>0</v>
      </c>
      <c r="S140" s="143"/>
      <c r="T140" s="143">
        <f>U140*S140</f>
        <v>0</v>
      </c>
      <c r="U140" s="151">
        <f t="shared" si="66"/>
        <v>68.25</v>
      </c>
      <c r="V140" s="56">
        <f t="shared" si="84"/>
        <v>78.487499999999997</v>
      </c>
      <c r="W140" s="160">
        <f t="shared" si="71"/>
        <v>94.184999999999988</v>
      </c>
      <c r="X140" s="155">
        <f t="shared" si="85"/>
        <v>98.109375</v>
      </c>
      <c r="Y140" s="160">
        <f t="shared" si="72"/>
        <v>108.31274999999998</v>
      </c>
      <c r="Z140" s="155">
        <f t="shared" si="73"/>
        <v>112.82578124999999</v>
      </c>
      <c r="AA140" s="143">
        <v>125</v>
      </c>
    </row>
    <row r="141" spans="1:27" s="57" customFormat="1" x14ac:dyDescent="0.35">
      <c r="A141" s="36"/>
      <c r="B141" s="141">
        <v>9780328827350</v>
      </c>
      <c r="C141" s="141">
        <v>9780328847518</v>
      </c>
      <c r="D141" s="142" t="s">
        <v>169</v>
      </c>
      <c r="E141" s="142" t="s">
        <v>207</v>
      </c>
      <c r="F141" s="147" t="s">
        <v>166</v>
      </c>
      <c r="G141" s="143">
        <v>30</v>
      </c>
      <c r="H141" s="143">
        <v>136.5</v>
      </c>
      <c r="I141" s="143">
        <f>G141*H141</f>
        <v>4095</v>
      </c>
      <c r="J141" s="143">
        <v>50</v>
      </c>
      <c r="K141" s="144">
        <f t="shared" si="76"/>
        <v>2047.5</v>
      </c>
      <c r="L141" s="143">
        <v>30</v>
      </c>
      <c r="M141" s="143">
        <f>L141*U141</f>
        <v>2047.5</v>
      </c>
      <c r="N141" s="143"/>
      <c r="O141" s="143"/>
      <c r="P141" s="143"/>
      <c r="Q141" s="145">
        <f t="shared" si="81"/>
        <v>30</v>
      </c>
      <c r="R141" s="143">
        <f t="shared" si="83"/>
        <v>0</v>
      </c>
      <c r="S141" s="143"/>
      <c r="T141" s="143">
        <f>U141*S141</f>
        <v>0</v>
      </c>
      <c r="U141" s="151">
        <f t="shared" si="66"/>
        <v>68.25</v>
      </c>
      <c r="V141" s="56">
        <f t="shared" si="84"/>
        <v>78.487499999999997</v>
      </c>
      <c r="W141" s="160">
        <f t="shared" si="71"/>
        <v>94.184999999999988</v>
      </c>
      <c r="X141" s="155">
        <f t="shared" si="85"/>
        <v>98.109375</v>
      </c>
      <c r="Y141" s="160">
        <f t="shared" si="72"/>
        <v>108.31274999999998</v>
      </c>
      <c r="Z141" s="155">
        <f t="shared" si="73"/>
        <v>112.82578124999999</v>
      </c>
      <c r="AA141" s="143">
        <v>125</v>
      </c>
    </row>
    <row r="142" spans="1:27" s="57" customFormat="1" x14ac:dyDescent="0.35">
      <c r="A142" s="96"/>
      <c r="B142" s="141">
        <v>9786144058435</v>
      </c>
      <c r="C142" s="141">
        <v>9786144058435</v>
      </c>
      <c r="D142" s="142" t="s">
        <v>169</v>
      </c>
      <c r="E142" s="142" t="s">
        <v>208</v>
      </c>
      <c r="F142" s="142" t="s">
        <v>263</v>
      </c>
      <c r="G142" s="143">
        <v>50</v>
      </c>
      <c r="H142" s="143">
        <v>45</v>
      </c>
      <c r="I142" s="143">
        <f t="shared" ref="I142:I145" si="86">G142*H142</f>
        <v>2250</v>
      </c>
      <c r="J142" s="143">
        <v>5</v>
      </c>
      <c r="K142" s="144">
        <f t="shared" si="76"/>
        <v>2137.5</v>
      </c>
      <c r="L142" s="143">
        <v>50</v>
      </c>
      <c r="M142" s="143">
        <f>L142*U142</f>
        <v>2137.5</v>
      </c>
      <c r="N142" s="143"/>
      <c r="O142" s="143"/>
      <c r="P142" s="143"/>
      <c r="Q142" s="145">
        <f t="shared" si="81"/>
        <v>50</v>
      </c>
      <c r="R142" s="143">
        <f t="shared" si="83"/>
        <v>0</v>
      </c>
      <c r="S142" s="143"/>
      <c r="T142" s="143"/>
      <c r="U142" s="151">
        <f t="shared" si="66"/>
        <v>42.75</v>
      </c>
      <c r="V142" s="56">
        <f t="shared" si="84"/>
        <v>49.162499999999994</v>
      </c>
      <c r="W142" s="160">
        <f t="shared" si="71"/>
        <v>58.99499999999999</v>
      </c>
      <c r="X142" s="155">
        <f t="shared" si="85"/>
        <v>61.453124999999993</v>
      </c>
      <c r="Y142" s="160">
        <f t="shared" si="72"/>
        <v>67.844249999999988</v>
      </c>
      <c r="Z142" s="155">
        <f t="shared" si="73"/>
        <v>70.671093749999983</v>
      </c>
      <c r="AA142" s="143">
        <v>100</v>
      </c>
    </row>
    <row r="143" spans="1:27" s="57" customFormat="1" x14ac:dyDescent="0.35">
      <c r="A143" s="96"/>
      <c r="B143" s="141"/>
      <c r="C143" s="141"/>
      <c r="D143" s="142" t="s">
        <v>169</v>
      </c>
      <c r="E143" s="142" t="s">
        <v>264</v>
      </c>
      <c r="F143" s="142" t="s">
        <v>265</v>
      </c>
      <c r="G143" s="168">
        <v>30</v>
      </c>
      <c r="H143" s="143"/>
      <c r="I143" s="143">
        <f t="shared" si="86"/>
        <v>0</v>
      </c>
      <c r="J143" s="143"/>
      <c r="K143" s="144">
        <f t="shared" si="76"/>
        <v>0</v>
      </c>
      <c r="L143" s="143"/>
      <c r="M143" s="143">
        <f t="shared" ref="M143:M145" si="87">L143*U143</f>
        <v>0</v>
      </c>
      <c r="N143" s="143"/>
      <c r="O143" s="143"/>
      <c r="P143" s="143"/>
      <c r="Q143" s="145">
        <f t="shared" si="81"/>
        <v>0</v>
      </c>
      <c r="R143" s="143">
        <f t="shared" si="83"/>
        <v>30</v>
      </c>
      <c r="S143" s="143"/>
      <c r="T143" s="143"/>
      <c r="U143" s="151">
        <f t="shared" si="66"/>
        <v>0</v>
      </c>
      <c r="V143" s="56">
        <f t="shared" si="84"/>
        <v>0</v>
      </c>
      <c r="W143" s="160">
        <f t="shared" si="71"/>
        <v>0</v>
      </c>
      <c r="X143" s="155">
        <f t="shared" si="85"/>
        <v>0</v>
      </c>
      <c r="Y143" s="160">
        <f t="shared" si="72"/>
        <v>0</v>
      </c>
      <c r="Z143" s="155">
        <f t="shared" si="73"/>
        <v>0</v>
      </c>
      <c r="AA143" s="143">
        <v>75</v>
      </c>
    </row>
    <row r="144" spans="1:27" s="57" customFormat="1" x14ac:dyDescent="0.35">
      <c r="A144" s="96"/>
      <c r="B144" s="141"/>
      <c r="C144" s="141"/>
      <c r="D144" s="142" t="s">
        <v>169</v>
      </c>
      <c r="E144" s="142" t="s">
        <v>264</v>
      </c>
      <c r="F144" s="142" t="s">
        <v>266</v>
      </c>
      <c r="G144" s="168">
        <v>30</v>
      </c>
      <c r="H144" s="143"/>
      <c r="I144" s="143">
        <f t="shared" si="86"/>
        <v>0</v>
      </c>
      <c r="J144" s="143"/>
      <c r="K144" s="144">
        <f t="shared" si="76"/>
        <v>0</v>
      </c>
      <c r="L144" s="143"/>
      <c r="M144" s="143">
        <f t="shared" si="87"/>
        <v>0</v>
      </c>
      <c r="N144" s="143"/>
      <c r="O144" s="143"/>
      <c r="P144" s="143"/>
      <c r="Q144" s="145">
        <f t="shared" si="81"/>
        <v>0</v>
      </c>
      <c r="R144" s="143">
        <f t="shared" si="83"/>
        <v>30</v>
      </c>
      <c r="S144" s="143"/>
      <c r="T144" s="143"/>
      <c r="U144" s="151">
        <f t="shared" si="66"/>
        <v>0</v>
      </c>
      <c r="V144" s="56">
        <f t="shared" si="84"/>
        <v>0</v>
      </c>
      <c r="W144" s="160">
        <f t="shared" si="71"/>
        <v>0</v>
      </c>
      <c r="X144" s="155">
        <f t="shared" si="85"/>
        <v>0</v>
      </c>
      <c r="Y144" s="160">
        <f t="shared" si="72"/>
        <v>0</v>
      </c>
      <c r="Z144" s="155">
        <f t="shared" si="73"/>
        <v>0</v>
      </c>
      <c r="AA144" s="143">
        <v>75</v>
      </c>
    </row>
    <row r="145" spans="1:27" s="57" customFormat="1" x14ac:dyDescent="0.35">
      <c r="A145" s="96"/>
      <c r="B145" s="141"/>
      <c r="C145" s="141"/>
      <c r="D145" s="142" t="s">
        <v>169</v>
      </c>
      <c r="E145" s="142" t="s">
        <v>268</v>
      </c>
      <c r="F145" s="142" t="s">
        <v>267</v>
      </c>
      <c r="G145" s="168">
        <v>30</v>
      </c>
      <c r="H145" s="143">
        <v>20</v>
      </c>
      <c r="I145" s="143">
        <f t="shared" si="86"/>
        <v>600</v>
      </c>
      <c r="J145" s="143"/>
      <c r="K145" s="144">
        <f t="shared" si="76"/>
        <v>600</v>
      </c>
      <c r="L145" s="143"/>
      <c r="M145" s="143">
        <f t="shared" si="87"/>
        <v>0</v>
      </c>
      <c r="N145" s="143"/>
      <c r="O145" s="143"/>
      <c r="P145" s="143"/>
      <c r="Q145" s="145">
        <f t="shared" si="81"/>
        <v>0</v>
      </c>
      <c r="R145" s="143">
        <f t="shared" si="83"/>
        <v>30</v>
      </c>
      <c r="S145" s="143"/>
      <c r="T145" s="143"/>
      <c r="U145" s="151">
        <f t="shared" si="66"/>
        <v>20</v>
      </c>
      <c r="V145" s="56">
        <f t="shared" si="84"/>
        <v>23</v>
      </c>
      <c r="W145" s="160">
        <f t="shared" si="71"/>
        <v>27.599999999999998</v>
      </c>
      <c r="X145" s="155">
        <f t="shared" si="85"/>
        <v>28.75</v>
      </c>
      <c r="Y145" s="160">
        <f t="shared" si="72"/>
        <v>31.739999999999995</v>
      </c>
      <c r="Z145" s="155">
        <f t="shared" si="73"/>
        <v>33.0625</v>
      </c>
      <c r="AA145" s="143">
        <v>30</v>
      </c>
    </row>
    <row r="146" spans="1:27" s="57" customFormat="1" ht="15.5" hidden="1" x14ac:dyDescent="0.35">
      <c r="A146" s="36"/>
      <c r="B146" s="136" t="s">
        <v>110</v>
      </c>
      <c r="C146" s="135"/>
      <c r="D146" s="136"/>
      <c r="E146" s="136"/>
      <c r="F146" s="136"/>
      <c r="G146" s="56" t="e">
        <f>SUM(#REF!,G142,G134,G128,G120,G114,G107,G100,G93,G83,G73)</f>
        <v>#REF!</v>
      </c>
      <c r="H146" s="56" t="e">
        <f>SUM(#REF!,H142,H134,H128,H120,H114,H107,H100,H93,H83,H73)</f>
        <v>#REF!</v>
      </c>
      <c r="I146" s="56" t="e">
        <f>SUM(#REF!,I142,I134,I128,I120,I114,I107,I100,I93,I83,I73)</f>
        <v>#REF!</v>
      </c>
      <c r="J146" s="56" t="e">
        <f>SUM(#REF!,J142,J134,J128,J120,J114,J107,J100,J93,J83,J73)</f>
        <v>#REF!</v>
      </c>
      <c r="K146" s="81" t="e">
        <f>SUM(#REF!,K142,K134,K128,K120,K114,K107,K100,K93,K83,K73)</f>
        <v>#REF!</v>
      </c>
      <c r="L146" s="56" t="e">
        <f>SUM(#REF!,L142,L134,L128,L120,L114,L107,L100,L93,L83,L73)</f>
        <v>#REF!</v>
      </c>
      <c r="M146" s="56" t="e">
        <f>SUM(#REF!,M142,M134,M128,M120,M114,M107,M100,M93,M83,M73)</f>
        <v>#REF!</v>
      </c>
      <c r="N146" s="56" t="e">
        <f>SUM(#REF!,N142,N134,N128,N120,N114,N107,N100,N93,N83,N73)</f>
        <v>#REF!</v>
      </c>
      <c r="O146" s="56" t="e">
        <f>SUM(#REF!,O142,O134,O128,O120,O114,O107,O100,O93,O83,O73)</f>
        <v>#REF!</v>
      </c>
      <c r="P146" s="56" t="e">
        <f>SUM(#REF!,P142,P134,P128,P120,P114,P107,P100,P93,P83,P73)</f>
        <v>#REF!</v>
      </c>
      <c r="Q146" s="56" t="e">
        <f>SUM(#REF!,Q142,Q134,Q128,Q120,Q114,Q107,Q100,Q93,Q83,Q73)</f>
        <v>#REF!</v>
      </c>
      <c r="R146" s="56" t="e">
        <f>SUM(#REF!,R142,R134,R128,R120,R114,R107,R100,R93,R83,R73)</f>
        <v>#REF!</v>
      </c>
      <c r="S146" s="56" t="e">
        <f>SUM(#REF!,S142,S134,S128,S120,S114,S107,S100,S93,S83,S73)</f>
        <v>#REF!</v>
      </c>
      <c r="T146" s="56" t="e">
        <f>SUM(#REF!,T142,T134,T128,T120,T114,T107,T100,T93,T83,T73)</f>
        <v>#REF!</v>
      </c>
      <c r="U146" s="151" t="e">
        <f t="shared" si="66"/>
        <v>#REF!</v>
      </c>
      <c r="V146" s="56" t="e">
        <f t="shared" si="84"/>
        <v>#REF!</v>
      </c>
      <c r="W146" s="160" t="e">
        <f t="shared" si="71"/>
        <v>#REF!</v>
      </c>
      <c r="X146" s="155" t="e">
        <f t="shared" si="85"/>
        <v>#REF!</v>
      </c>
      <c r="Y146" s="160" t="e">
        <f t="shared" si="72"/>
        <v>#REF!</v>
      </c>
      <c r="Z146" s="155" t="e">
        <f t="shared" si="73"/>
        <v>#REF!</v>
      </c>
      <c r="AA146" s="56" t="e">
        <f>SUM(#REF!,AA142,AA134,AA128,AA120,AA114,AA107,AA100,AA93,AA83,AA73)</f>
        <v>#REF!</v>
      </c>
    </row>
    <row r="147" spans="1:27" s="57" customFormat="1" hidden="1" x14ac:dyDescent="0.35">
      <c r="A147" s="36"/>
      <c r="B147" s="110"/>
      <c r="C147" s="110"/>
      <c r="D147"/>
      <c r="E147"/>
      <c r="F147"/>
      <c r="I147" s="137" t="s">
        <v>167</v>
      </c>
      <c r="J147" s="138"/>
      <c r="K147" s="139" t="e">
        <f>K146*0.15</f>
        <v>#REF!</v>
      </c>
      <c r="L147" s="124"/>
      <c r="M147" s="124" t="e">
        <f>#REF!*0.15</f>
        <v>#REF!</v>
      </c>
      <c r="N147" s="124"/>
      <c r="O147" s="124"/>
      <c r="P147" s="140" t="e">
        <f>#REF!*0.15</f>
        <v>#REF!</v>
      </c>
      <c r="Q147" s="125"/>
      <c r="R147" s="124"/>
      <c r="S147" s="124"/>
      <c r="T147" s="140" t="e">
        <f>#REF!*0.15</f>
        <v>#REF!</v>
      </c>
      <c r="U147" s="149"/>
      <c r="V147" s="56">
        <f t="shared" si="84"/>
        <v>0</v>
      </c>
      <c r="W147" s="158"/>
      <c r="X147" s="122"/>
      <c r="Y147" s="160">
        <f t="shared" si="72"/>
        <v>0</v>
      </c>
      <c r="Z147" s="155">
        <f t="shared" si="73"/>
        <v>0</v>
      </c>
      <c r="AA147" s="124"/>
    </row>
    <row r="148" spans="1:27" s="57" customFormat="1" hidden="1" x14ac:dyDescent="0.35">
      <c r="A148" s="130"/>
      <c r="B148" s="110"/>
      <c r="C148" s="110"/>
      <c r="D148"/>
      <c r="E148"/>
      <c r="F148"/>
      <c r="I148" s="131" t="s">
        <v>87</v>
      </c>
      <c r="J148" s="132"/>
      <c r="K148" s="133" t="e">
        <f>SUM(K146:K147)</f>
        <v>#REF!</v>
      </c>
      <c r="L148" s="116"/>
      <c r="M148" s="116" t="e">
        <f>#REF!+M147</f>
        <v>#REF!</v>
      </c>
      <c r="N148" s="116"/>
      <c r="O148" s="116"/>
      <c r="P148" s="134" t="e">
        <f>#REF!+P147</f>
        <v>#REF!</v>
      </c>
      <c r="Q148" s="129"/>
      <c r="R148" s="116"/>
      <c r="S148" s="116"/>
      <c r="T148" s="134" t="e">
        <f>#REF!+T147</f>
        <v>#REF!</v>
      </c>
      <c r="U148" s="152"/>
      <c r="V148" s="116"/>
      <c r="W148" s="161"/>
      <c r="X148" s="105"/>
      <c r="Y148" s="161"/>
      <c r="Z148" s="105"/>
      <c r="AA148" s="116"/>
    </row>
  </sheetData>
  <autoFilter ref="A8:AB148" xr:uid="{BEB20C22-AC5E-4AF6-9E67-EFEC88E0EF49}">
    <filterColumn colId="3">
      <filters>
        <filter val="KG3"/>
      </filters>
    </filterColumn>
  </autoFilter>
  <dataValidations count="1">
    <dataValidation type="textLength" allowBlank="1" showInputMessage="1" showErrorMessage="1" errorTitle="Do not change" sqref="AA1:AA1048576" xr:uid="{31BE39A4-AEE3-4F58-9051-A70CD4151983}">
      <formula1>1000000</formula1>
      <formula2>1000000000</formula2>
    </dataValidation>
  </dataValidations>
  <printOptions horizontalCentered="1" verticalCentered="1"/>
  <pageMargins left="0" right="0" top="0" bottom="0" header="0" footer="0"/>
  <pageSetup paperSize="9" scale="59" fitToHeight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B150-98B7-459F-8323-F16D5F9772A3}">
  <sheetPr codeName="Sheet1">
    <tabColor theme="9"/>
    <pageSetUpPr fitToPage="1"/>
  </sheetPr>
  <dimension ref="A1:X159"/>
  <sheetViews>
    <sheetView topLeftCell="A7" zoomScale="85" zoomScaleNormal="85" workbookViewId="0">
      <pane ySplit="2" topLeftCell="A60" activePane="bottomLeft" state="frozen"/>
      <selection activeCell="A8" sqref="A8"/>
      <selection pane="bottomLeft" activeCell="D68" sqref="D68"/>
    </sheetView>
  </sheetViews>
  <sheetFormatPr defaultColWidth="9" defaultRowHeight="14.5" x14ac:dyDescent="0.35"/>
  <cols>
    <col min="1" max="1" width="2.1796875" bestFit="1" customWidth="1"/>
    <col min="2" max="2" width="15.7265625" style="57" customWidth="1"/>
    <col min="3" max="3" width="17" bestFit="1" customWidth="1"/>
    <col min="5" max="5" width="12.54296875" bestFit="1" customWidth="1"/>
    <col min="6" max="6" width="65.453125" customWidth="1"/>
    <col min="7" max="7" width="9" style="57" customWidth="1"/>
    <col min="8" max="8" width="8.81640625" style="57" customWidth="1"/>
    <col min="9" max="9" width="7.453125" style="57" customWidth="1"/>
    <col min="10" max="10" width="7.81640625" style="57" customWidth="1"/>
    <col min="11" max="11" width="12.7265625" style="78" customWidth="1"/>
    <col min="12" max="12" width="11.453125" style="57" customWidth="1"/>
    <col min="13" max="13" width="9.26953125" style="57" customWidth="1"/>
    <col min="14" max="14" width="11.453125" style="57" customWidth="1"/>
    <col min="15" max="15" width="13.1796875" style="57" customWidth="1"/>
    <col min="16" max="16" width="8.1796875" style="57" customWidth="1"/>
    <col min="17" max="17" width="9.7265625" style="85" customWidth="1"/>
    <col min="18" max="18" width="10.81640625" style="57" customWidth="1"/>
    <col min="19" max="19" width="12.26953125" style="57" customWidth="1"/>
    <col min="20" max="20" width="12.7265625" style="57" customWidth="1"/>
    <col min="21" max="21" width="11.7265625" style="57" customWidth="1"/>
    <col min="22" max="22" width="12.81640625" style="57" customWidth="1"/>
    <col min="23" max="23" width="9" style="57" customWidth="1"/>
    <col min="24" max="24" width="11.54296875" style="57" customWidth="1"/>
  </cols>
  <sheetData>
    <row r="1" spans="1:24" hidden="1" x14ac:dyDescent="0.35"/>
    <row r="2" spans="1:24" hidden="1" x14ac:dyDescent="0.35"/>
    <row r="3" spans="1:24" ht="18.5" hidden="1" x14ac:dyDescent="0.45">
      <c r="F3" s="173" t="s">
        <v>0</v>
      </c>
      <c r="G3" s="173"/>
    </row>
    <row r="4" spans="1:24" hidden="1" x14ac:dyDescent="0.35">
      <c r="B4" s="57" t="s">
        <v>2</v>
      </c>
      <c r="F4" t="s">
        <v>1</v>
      </c>
    </row>
    <row r="5" spans="1:24" hidden="1" x14ac:dyDescent="0.35">
      <c r="B5" s="57" t="s">
        <v>3</v>
      </c>
      <c r="K5" s="78" t="s">
        <v>5</v>
      </c>
    </row>
    <row r="6" spans="1:24" hidden="1" x14ac:dyDescent="0.35">
      <c r="K6" s="79">
        <v>44304</v>
      </c>
      <c r="L6" s="58"/>
      <c r="M6" s="58"/>
      <c r="N6" s="58"/>
      <c r="O6" s="58"/>
      <c r="P6" s="58"/>
    </row>
    <row r="7" spans="1:24" ht="12.75" customHeight="1" x14ac:dyDescent="0.35">
      <c r="K7" s="79"/>
      <c r="L7" s="58"/>
      <c r="M7" s="58"/>
      <c r="N7" s="58"/>
      <c r="O7" s="58"/>
      <c r="P7" s="58"/>
    </row>
    <row r="8" spans="1:24" ht="15.5" x14ac:dyDescent="0.35">
      <c r="A8" s="4" t="s">
        <v>8</v>
      </c>
      <c r="B8" s="55" t="s">
        <v>9</v>
      </c>
      <c r="C8" s="55" t="s">
        <v>202</v>
      </c>
      <c r="D8" s="55" t="s">
        <v>203</v>
      </c>
      <c r="E8" s="55" t="s">
        <v>205</v>
      </c>
      <c r="F8" s="55" t="s">
        <v>10</v>
      </c>
      <c r="G8" s="55" t="s">
        <v>11</v>
      </c>
      <c r="H8" s="55" t="s">
        <v>12</v>
      </c>
      <c r="I8" s="55" t="s">
        <v>13</v>
      </c>
      <c r="J8" s="55" t="s">
        <v>204</v>
      </c>
      <c r="K8" s="80" t="s">
        <v>14</v>
      </c>
      <c r="L8" s="86" t="s">
        <v>90</v>
      </c>
      <c r="M8" s="55" t="s">
        <v>110</v>
      </c>
      <c r="N8" s="87" t="s">
        <v>91</v>
      </c>
      <c r="O8" s="55" t="s">
        <v>210</v>
      </c>
      <c r="P8" s="55" t="s">
        <v>110</v>
      </c>
      <c r="Q8" s="55" t="s">
        <v>193</v>
      </c>
      <c r="R8" s="55" t="s">
        <v>212</v>
      </c>
      <c r="S8" s="55" t="s">
        <v>213</v>
      </c>
      <c r="T8" s="55" t="s">
        <v>211</v>
      </c>
      <c r="U8" s="55" t="s">
        <v>229</v>
      </c>
      <c r="V8" s="55" t="s">
        <v>104</v>
      </c>
      <c r="W8" s="55" t="s">
        <v>214</v>
      </c>
      <c r="X8" s="55" t="s">
        <v>215</v>
      </c>
    </row>
    <row r="9" spans="1:24" x14ac:dyDescent="0.35">
      <c r="A9" s="4"/>
      <c r="B9" s="89">
        <v>9781428430914</v>
      </c>
      <c r="C9" s="5">
        <v>9781428430914</v>
      </c>
      <c r="D9" s="4" t="s">
        <v>168</v>
      </c>
      <c r="E9" s="4" t="s">
        <v>206</v>
      </c>
      <c r="F9" s="32" t="s">
        <v>161</v>
      </c>
      <c r="G9" s="56">
        <v>20</v>
      </c>
      <c r="H9" s="56">
        <v>123</v>
      </c>
      <c r="I9" s="56">
        <f>G9*H9</f>
        <v>2460</v>
      </c>
      <c r="J9" s="56">
        <v>50</v>
      </c>
      <c r="K9" s="81">
        <f>I9*(1-J9/100)</f>
        <v>1230</v>
      </c>
      <c r="L9" s="56">
        <v>0</v>
      </c>
      <c r="M9" s="56">
        <f>L9*U9</f>
        <v>0</v>
      </c>
      <c r="N9" s="56"/>
      <c r="O9" s="56"/>
      <c r="P9" s="56"/>
      <c r="Q9" s="88">
        <f>SUM(L9,N9,O9)</f>
        <v>0</v>
      </c>
      <c r="R9" s="56">
        <f>G9-Q9</f>
        <v>20</v>
      </c>
      <c r="S9" s="56"/>
      <c r="T9" s="56">
        <f>S9*U9</f>
        <v>0</v>
      </c>
      <c r="U9" s="56">
        <f>H9*(1-J9/100)</f>
        <v>61.5</v>
      </c>
      <c r="V9" s="56"/>
      <c r="W9" s="89">
        <f>U9*1.25</f>
        <v>76.875</v>
      </c>
      <c r="X9" s="56">
        <f>W9*G9</f>
        <v>1537.5</v>
      </c>
    </row>
    <row r="10" spans="1:24" x14ac:dyDescent="0.35">
      <c r="A10" s="4"/>
      <c r="B10" s="104"/>
      <c r="C10" s="71"/>
      <c r="D10" s="72"/>
      <c r="E10" s="72"/>
      <c r="F10" s="111" t="s">
        <v>110</v>
      </c>
      <c r="G10" s="90">
        <f>SUM(G9)</f>
        <v>20</v>
      </c>
      <c r="H10" s="90">
        <f t="shared" ref="H10:X10" si="0">SUM(H9)</f>
        <v>123</v>
      </c>
      <c r="I10" s="90">
        <f t="shared" si="0"/>
        <v>2460</v>
      </c>
      <c r="J10" s="90">
        <f t="shared" si="0"/>
        <v>50</v>
      </c>
      <c r="K10" s="101">
        <f t="shared" si="0"/>
        <v>1230</v>
      </c>
      <c r="L10" s="90">
        <f t="shared" si="0"/>
        <v>0</v>
      </c>
      <c r="M10" s="90">
        <f t="shared" si="0"/>
        <v>0</v>
      </c>
      <c r="N10" s="90">
        <f t="shared" si="0"/>
        <v>0</v>
      </c>
      <c r="O10" s="90">
        <f t="shared" si="0"/>
        <v>0</v>
      </c>
      <c r="P10" s="90">
        <f t="shared" si="0"/>
        <v>0</v>
      </c>
      <c r="Q10" s="90">
        <f t="shared" si="0"/>
        <v>0</v>
      </c>
      <c r="R10" s="90">
        <f>SUM(R9)</f>
        <v>20</v>
      </c>
      <c r="S10" s="90">
        <f t="shared" si="0"/>
        <v>0</v>
      </c>
      <c r="T10" s="90">
        <f t="shared" si="0"/>
        <v>0</v>
      </c>
      <c r="U10" s="90">
        <f t="shared" si="0"/>
        <v>61.5</v>
      </c>
      <c r="V10" s="90">
        <f t="shared" si="0"/>
        <v>0</v>
      </c>
      <c r="W10" s="90">
        <f t="shared" si="0"/>
        <v>76.875</v>
      </c>
      <c r="X10" s="90">
        <f t="shared" si="0"/>
        <v>1537.5</v>
      </c>
    </row>
    <row r="11" spans="1:24" x14ac:dyDescent="0.35">
      <c r="A11" s="4"/>
      <c r="B11" s="89">
        <v>9781428430921</v>
      </c>
      <c r="C11" s="5">
        <v>9781428430921</v>
      </c>
      <c r="D11" s="4" t="s">
        <v>169</v>
      </c>
      <c r="E11" s="4" t="s">
        <v>206</v>
      </c>
      <c r="F11" s="32" t="s">
        <v>162</v>
      </c>
      <c r="G11" s="56">
        <v>30</v>
      </c>
      <c r="H11" s="56">
        <v>123</v>
      </c>
      <c r="I11" s="56">
        <f t="shared" ref="I11:I85" si="1">G11*H11</f>
        <v>3690</v>
      </c>
      <c r="J11" s="56">
        <v>50</v>
      </c>
      <c r="K11" s="81">
        <f t="shared" ref="K11:K85" si="2">I11*(1-J11/100)</f>
        <v>1845</v>
      </c>
      <c r="L11" s="56">
        <v>0</v>
      </c>
      <c r="M11" s="56">
        <f>L11*U11</f>
        <v>0</v>
      </c>
      <c r="N11" s="56"/>
      <c r="O11" s="56"/>
      <c r="P11" s="56"/>
      <c r="Q11" s="88">
        <f t="shared" ref="Q11:Q83" si="3">SUM(L11,N11,O11)</f>
        <v>0</v>
      </c>
      <c r="R11" s="56">
        <f>G11-Q11</f>
        <v>30</v>
      </c>
      <c r="S11" s="56"/>
      <c r="T11" s="56">
        <f>U11*S11</f>
        <v>0</v>
      </c>
      <c r="U11" s="56">
        <f t="shared" ref="U11:U45" si="4">H11*(1-J11/100)</f>
        <v>61.5</v>
      </c>
      <c r="V11" s="56"/>
      <c r="W11" s="89">
        <f t="shared" ref="W11:W83" si="5">U11*1.25</f>
        <v>76.875</v>
      </c>
      <c r="X11" s="56">
        <f t="shared" ref="X11:X83" si="6">W11*G11</f>
        <v>2306.25</v>
      </c>
    </row>
    <row r="12" spans="1:24" x14ac:dyDescent="0.35">
      <c r="A12" s="4"/>
      <c r="B12" s="89">
        <v>9780328909933</v>
      </c>
      <c r="C12" s="5">
        <v>9780328909933</v>
      </c>
      <c r="D12" s="4" t="s">
        <v>169</v>
      </c>
      <c r="E12" s="4" t="s">
        <v>206</v>
      </c>
      <c r="F12" s="32" t="s">
        <v>160</v>
      </c>
      <c r="G12" s="56">
        <v>30</v>
      </c>
      <c r="H12" s="56">
        <v>131</v>
      </c>
      <c r="I12" s="56">
        <f t="shared" si="1"/>
        <v>3930</v>
      </c>
      <c r="J12" s="56">
        <v>50</v>
      </c>
      <c r="K12" s="81">
        <f t="shared" si="2"/>
        <v>1965</v>
      </c>
      <c r="L12" s="56">
        <v>30</v>
      </c>
      <c r="M12" s="56">
        <f>L12*U12</f>
        <v>1965</v>
      </c>
      <c r="N12" s="56"/>
      <c r="O12" s="56"/>
      <c r="P12" s="56"/>
      <c r="Q12" s="88">
        <f t="shared" si="3"/>
        <v>30</v>
      </c>
      <c r="R12" s="56">
        <f>G12-Q12</f>
        <v>0</v>
      </c>
      <c r="S12" s="56"/>
      <c r="T12" s="56">
        <f t="shared" ref="T12:T78" si="7">U12*S12</f>
        <v>0</v>
      </c>
      <c r="U12" s="56">
        <f t="shared" si="4"/>
        <v>65.5</v>
      </c>
      <c r="V12" s="56"/>
      <c r="W12" s="89">
        <f t="shared" si="5"/>
        <v>81.875</v>
      </c>
      <c r="X12" s="56">
        <f t="shared" si="6"/>
        <v>2456.25</v>
      </c>
    </row>
    <row r="13" spans="1:24" x14ac:dyDescent="0.35">
      <c r="A13" s="4"/>
      <c r="B13" s="89"/>
      <c r="C13" s="5"/>
      <c r="D13" s="4" t="s">
        <v>169</v>
      </c>
      <c r="E13" s="4" t="s">
        <v>206</v>
      </c>
      <c r="F13" s="32" t="s">
        <v>163</v>
      </c>
      <c r="G13" s="56"/>
      <c r="H13" s="56"/>
      <c r="I13" s="56">
        <f t="shared" si="1"/>
        <v>0</v>
      </c>
      <c r="J13" s="56">
        <v>50</v>
      </c>
      <c r="K13" s="81">
        <f t="shared" si="2"/>
        <v>0</v>
      </c>
      <c r="L13" s="56">
        <v>0</v>
      </c>
      <c r="M13" s="56"/>
      <c r="N13" s="56"/>
      <c r="O13" s="56"/>
      <c r="P13" s="56"/>
      <c r="Q13" s="88">
        <f t="shared" si="3"/>
        <v>0</v>
      </c>
      <c r="R13" s="56"/>
      <c r="S13" s="56"/>
      <c r="T13" s="56"/>
      <c r="U13" s="56">
        <f t="shared" si="4"/>
        <v>0</v>
      </c>
      <c r="V13" s="56"/>
      <c r="W13" s="89">
        <f t="shared" si="5"/>
        <v>0</v>
      </c>
      <c r="X13" s="56">
        <f t="shared" si="6"/>
        <v>0</v>
      </c>
    </row>
    <row r="14" spans="1:24" x14ac:dyDescent="0.35">
      <c r="A14" s="4"/>
      <c r="B14" s="89">
        <v>9780328909957</v>
      </c>
      <c r="C14" s="5">
        <v>9780328909957</v>
      </c>
      <c r="D14" s="4" t="s">
        <v>169</v>
      </c>
      <c r="E14" s="4" t="s">
        <v>206</v>
      </c>
      <c r="F14" s="32" t="s">
        <v>164</v>
      </c>
      <c r="G14" s="56">
        <v>30</v>
      </c>
      <c r="H14" s="56">
        <v>131</v>
      </c>
      <c r="I14" s="56">
        <f t="shared" si="1"/>
        <v>3930</v>
      </c>
      <c r="J14" s="56">
        <v>50</v>
      </c>
      <c r="K14" s="81">
        <f t="shared" si="2"/>
        <v>1965</v>
      </c>
      <c r="L14" s="56">
        <v>30</v>
      </c>
      <c r="M14" s="56">
        <f>L14*U14</f>
        <v>1965</v>
      </c>
      <c r="N14" s="56"/>
      <c r="O14" s="56"/>
      <c r="P14" s="56"/>
      <c r="Q14" s="88">
        <f t="shared" si="3"/>
        <v>30</v>
      </c>
      <c r="R14" s="56">
        <f>G14-Q14</f>
        <v>0</v>
      </c>
      <c r="S14" s="56"/>
      <c r="T14" s="56">
        <f t="shared" si="7"/>
        <v>0</v>
      </c>
      <c r="U14" s="56">
        <f t="shared" si="4"/>
        <v>65.5</v>
      </c>
      <c r="V14" s="56"/>
      <c r="W14" s="89">
        <f t="shared" si="5"/>
        <v>81.875</v>
      </c>
      <c r="X14" s="56">
        <f t="shared" si="6"/>
        <v>2456.25</v>
      </c>
    </row>
    <row r="15" spans="1:24" x14ac:dyDescent="0.35">
      <c r="A15" s="4"/>
      <c r="B15" s="89"/>
      <c r="C15" s="5"/>
      <c r="D15" s="4" t="s">
        <v>169</v>
      </c>
      <c r="E15" s="4" t="s">
        <v>206</v>
      </c>
      <c r="F15" s="32" t="s">
        <v>201</v>
      </c>
      <c r="G15" s="56"/>
      <c r="H15" s="56"/>
      <c r="I15" s="56">
        <f t="shared" si="1"/>
        <v>0</v>
      </c>
      <c r="J15" s="56">
        <v>50</v>
      </c>
      <c r="K15" s="81">
        <f t="shared" si="2"/>
        <v>0</v>
      </c>
      <c r="L15" s="56">
        <v>0</v>
      </c>
      <c r="M15" s="56"/>
      <c r="N15" s="56"/>
      <c r="O15" s="56"/>
      <c r="P15" s="56"/>
      <c r="Q15" s="88">
        <f t="shared" si="3"/>
        <v>0</v>
      </c>
      <c r="R15" s="56"/>
      <c r="S15" s="56"/>
      <c r="T15" s="56"/>
      <c r="U15" s="56">
        <f t="shared" si="4"/>
        <v>0</v>
      </c>
      <c r="V15" s="56"/>
      <c r="W15" s="89">
        <f t="shared" si="5"/>
        <v>0</v>
      </c>
      <c r="X15" s="56">
        <f t="shared" si="6"/>
        <v>0</v>
      </c>
    </row>
    <row r="16" spans="1:24" x14ac:dyDescent="0.35">
      <c r="A16" s="4"/>
      <c r="B16" s="89">
        <v>9780328909971</v>
      </c>
      <c r="C16" s="5">
        <v>9780328909971</v>
      </c>
      <c r="D16" s="4" t="s">
        <v>169</v>
      </c>
      <c r="E16" s="4" t="s">
        <v>206</v>
      </c>
      <c r="F16" s="32" t="s">
        <v>170</v>
      </c>
      <c r="G16" s="56">
        <v>30</v>
      </c>
      <c r="H16" s="56">
        <v>131</v>
      </c>
      <c r="I16" s="56">
        <f t="shared" si="1"/>
        <v>3930</v>
      </c>
      <c r="J16" s="56">
        <v>50</v>
      </c>
      <c r="K16" s="81">
        <f t="shared" si="2"/>
        <v>1965</v>
      </c>
      <c r="L16" s="56">
        <v>30</v>
      </c>
      <c r="M16" s="56">
        <f t="shared" ref="M16:M23" si="8">L16*U16</f>
        <v>1965</v>
      </c>
      <c r="N16" s="56"/>
      <c r="O16" s="56"/>
      <c r="P16" s="56"/>
      <c r="Q16" s="88">
        <f t="shared" si="3"/>
        <v>30</v>
      </c>
      <c r="R16" s="56">
        <f t="shared" ref="R16:R23" si="9">G16-Q16</f>
        <v>0</v>
      </c>
      <c r="S16" s="56"/>
      <c r="T16" s="56">
        <f t="shared" si="7"/>
        <v>0</v>
      </c>
      <c r="U16" s="56">
        <f t="shared" si="4"/>
        <v>65.5</v>
      </c>
      <c r="V16" s="56"/>
      <c r="W16" s="89">
        <f t="shared" si="5"/>
        <v>81.875</v>
      </c>
      <c r="X16" s="56">
        <f t="shared" si="6"/>
        <v>2456.25</v>
      </c>
    </row>
    <row r="17" spans="1:24" x14ac:dyDescent="0.35">
      <c r="A17" s="4"/>
      <c r="B17" s="89">
        <v>9780328476794</v>
      </c>
      <c r="C17" s="5">
        <v>9780328476794</v>
      </c>
      <c r="D17" s="4" t="s">
        <v>169</v>
      </c>
      <c r="E17" s="4" t="s">
        <v>206</v>
      </c>
      <c r="F17" s="4" t="s">
        <v>19</v>
      </c>
      <c r="G17" s="56">
        <v>30</v>
      </c>
      <c r="H17" s="56">
        <v>210</v>
      </c>
      <c r="I17" s="56">
        <f t="shared" si="1"/>
        <v>6300</v>
      </c>
      <c r="J17" s="56">
        <v>50</v>
      </c>
      <c r="K17" s="81">
        <f t="shared" si="2"/>
        <v>3150</v>
      </c>
      <c r="L17" s="56">
        <v>30</v>
      </c>
      <c r="M17" s="56">
        <f t="shared" si="8"/>
        <v>3150</v>
      </c>
      <c r="N17" s="56"/>
      <c r="O17" s="56"/>
      <c r="P17" s="56"/>
      <c r="Q17" s="88">
        <f t="shared" si="3"/>
        <v>30</v>
      </c>
      <c r="R17" s="56">
        <f t="shared" si="9"/>
        <v>0</v>
      </c>
      <c r="S17" s="56"/>
      <c r="T17" s="56">
        <f t="shared" si="7"/>
        <v>0</v>
      </c>
      <c r="U17" s="56">
        <f t="shared" si="4"/>
        <v>105</v>
      </c>
      <c r="V17" s="56">
        <v>175</v>
      </c>
      <c r="W17" s="89">
        <f t="shared" si="5"/>
        <v>131.25</v>
      </c>
      <c r="X17" s="56">
        <f t="shared" si="6"/>
        <v>3937.5</v>
      </c>
    </row>
    <row r="18" spans="1:24" x14ac:dyDescent="0.35">
      <c r="A18" s="4"/>
      <c r="B18" s="89">
        <v>9780328827343</v>
      </c>
      <c r="C18" s="5">
        <v>9780328847518</v>
      </c>
      <c r="D18" s="4" t="s">
        <v>169</v>
      </c>
      <c r="E18" s="4" t="s">
        <v>207</v>
      </c>
      <c r="F18" s="32" t="s">
        <v>171</v>
      </c>
      <c r="G18" s="56">
        <v>30</v>
      </c>
      <c r="H18" s="56">
        <v>136.5</v>
      </c>
      <c r="I18" s="56">
        <f t="shared" si="1"/>
        <v>4095</v>
      </c>
      <c r="J18" s="56">
        <v>50</v>
      </c>
      <c r="K18" s="81">
        <f t="shared" si="2"/>
        <v>2047.5</v>
      </c>
      <c r="L18" s="56">
        <v>30</v>
      </c>
      <c r="M18" s="56">
        <f t="shared" si="8"/>
        <v>2047.5</v>
      </c>
      <c r="N18" s="56"/>
      <c r="O18" s="56"/>
      <c r="P18" s="56"/>
      <c r="Q18" s="88">
        <f t="shared" si="3"/>
        <v>30</v>
      </c>
      <c r="R18" s="56">
        <f t="shared" si="9"/>
        <v>0</v>
      </c>
      <c r="S18" s="56"/>
      <c r="T18" s="56">
        <f t="shared" si="7"/>
        <v>0</v>
      </c>
      <c r="U18" s="56">
        <f t="shared" si="4"/>
        <v>68.25</v>
      </c>
      <c r="V18" s="56"/>
      <c r="W18" s="89">
        <f t="shared" si="5"/>
        <v>85.3125</v>
      </c>
      <c r="X18" s="56">
        <f t="shared" si="6"/>
        <v>2559.375</v>
      </c>
    </row>
    <row r="19" spans="1:24" x14ac:dyDescent="0.35">
      <c r="A19" s="36"/>
      <c r="B19" s="89">
        <v>9780328827350</v>
      </c>
      <c r="C19" s="5">
        <v>9780328847518</v>
      </c>
      <c r="D19" s="4" t="s">
        <v>169</v>
      </c>
      <c r="E19" s="4" t="s">
        <v>207</v>
      </c>
      <c r="F19" s="32" t="s">
        <v>166</v>
      </c>
      <c r="G19" s="56">
        <v>30</v>
      </c>
      <c r="H19" s="56">
        <v>136.5</v>
      </c>
      <c r="I19" s="97">
        <f t="shared" si="1"/>
        <v>4095</v>
      </c>
      <c r="J19" s="56">
        <v>50</v>
      </c>
      <c r="K19" s="81">
        <f t="shared" si="2"/>
        <v>2047.5</v>
      </c>
      <c r="L19" s="56">
        <v>30</v>
      </c>
      <c r="M19" s="56">
        <f t="shared" si="8"/>
        <v>2047.5</v>
      </c>
      <c r="N19" s="56"/>
      <c r="O19" s="56"/>
      <c r="P19" s="56"/>
      <c r="Q19" s="88">
        <f t="shared" si="3"/>
        <v>30</v>
      </c>
      <c r="R19" s="56">
        <f t="shared" si="9"/>
        <v>0</v>
      </c>
      <c r="S19" s="56"/>
      <c r="T19" s="96">
        <f t="shared" si="7"/>
        <v>0</v>
      </c>
      <c r="U19" s="56">
        <f t="shared" si="4"/>
        <v>68.25</v>
      </c>
      <c r="V19" s="97">
        <v>12</v>
      </c>
      <c r="W19" s="89">
        <f t="shared" si="5"/>
        <v>85.3125</v>
      </c>
      <c r="X19" s="56">
        <f t="shared" si="6"/>
        <v>2559.375</v>
      </c>
    </row>
    <row r="20" spans="1:24" x14ac:dyDescent="0.35">
      <c r="A20" s="4"/>
      <c r="B20" s="117"/>
      <c r="C20" s="118"/>
      <c r="D20" s="119"/>
      <c r="E20" s="119"/>
      <c r="F20" s="120" t="s">
        <v>110</v>
      </c>
      <c r="G20" s="121">
        <f>SUM(G11:G19)</f>
        <v>210</v>
      </c>
      <c r="H20" s="121">
        <f t="shared" ref="H20:X20" si="10">SUM(H11:H19)</f>
        <v>999</v>
      </c>
      <c r="I20" s="90">
        <f t="shared" si="10"/>
        <v>29970</v>
      </c>
      <c r="J20" s="90">
        <f t="shared" si="10"/>
        <v>450</v>
      </c>
      <c r="K20" s="101">
        <f>SUM(K11:K19)</f>
        <v>14985</v>
      </c>
      <c r="L20" s="90">
        <f t="shared" si="10"/>
        <v>180</v>
      </c>
      <c r="M20" s="90">
        <f t="shared" si="10"/>
        <v>13140</v>
      </c>
      <c r="N20" s="90">
        <f t="shared" si="10"/>
        <v>0</v>
      </c>
      <c r="O20" s="90">
        <f t="shared" si="10"/>
        <v>0</v>
      </c>
      <c r="P20" s="90">
        <f t="shared" si="10"/>
        <v>0</v>
      </c>
      <c r="Q20" s="90">
        <f t="shared" si="10"/>
        <v>180</v>
      </c>
      <c r="R20" s="90">
        <f t="shared" si="10"/>
        <v>30</v>
      </c>
      <c r="S20" s="90">
        <f t="shared" si="10"/>
        <v>0</v>
      </c>
      <c r="T20" s="90">
        <f t="shared" si="10"/>
        <v>0</v>
      </c>
      <c r="U20" s="121">
        <f t="shared" si="10"/>
        <v>499.5</v>
      </c>
      <c r="V20" s="90">
        <f t="shared" si="10"/>
        <v>187</v>
      </c>
      <c r="W20" s="90">
        <f t="shared" si="10"/>
        <v>624.375</v>
      </c>
      <c r="X20" s="90">
        <f t="shared" si="10"/>
        <v>18731.25</v>
      </c>
    </row>
    <row r="21" spans="1:24" x14ac:dyDescent="0.35">
      <c r="A21" s="4"/>
      <c r="B21" s="92">
        <v>9780328910007</v>
      </c>
      <c r="C21" s="43">
        <v>9780328910007</v>
      </c>
      <c r="D21" s="40" t="s">
        <v>75</v>
      </c>
      <c r="E21" s="40" t="s">
        <v>206</v>
      </c>
      <c r="F21" s="40" t="s">
        <v>15</v>
      </c>
      <c r="G21" s="61">
        <v>25</v>
      </c>
      <c r="H21" s="61">
        <v>175</v>
      </c>
      <c r="I21" s="61">
        <f t="shared" si="1"/>
        <v>4375</v>
      </c>
      <c r="J21" s="61">
        <v>50</v>
      </c>
      <c r="K21" s="82">
        <f t="shared" si="2"/>
        <v>2187.5</v>
      </c>
      <c r="L21" s="61">
        <v>25</v>
      </c>
      <c r="M21" s="61">
        <f t="shared" si="8"/>
        <v>2187.5</v>
      </c>
      <c r="N21" s="61"/>
      <c r="O21" s="61"/>
      <c r="P21" s="61"/>
      <c r="Q21" s="91">
        <f t="shared" si="3"/>
        <v>25</v>
      </c>
      <c r="R21" s="61">
        <f t="shared" si="9"/>
        <v>0</v>
      </c>
      <c r="S21" s="61"/>
      <c r="T21" s="61">
        <f t="shared" si="7"/>
        <v>0</v>
      </c>
      <c r="U21" s="61">
        <f t="shared" si="4"/>
        <v>87.5</v>
      </c>
      <c r="V21" s="61">
        <v>150</v>
      </c>
      <c r="W21" s="92">
        <f t="shared" si="5"/>
        <v>109.375</v>
      </c>
      <c r="X21" s="61">
        <f t="shared" si="6"/>
        <v>2734.375</v>
      </c>
    </row>
    <row r="22" spans="1:24" x14ac:dyDescent="0.35">
      <c r="A22" s="4"/>
      <c r="B22" s="92">
        <v>9780328910014</v>
      </c>
      <c r="C22" s="43">
        <v>9780328910014</v>
      </c>
      <c r="D22" s="40" t="s">
        <v>75</v>
      </c>
      <c r="E22" s="40" t="s">
        <v>206</v>
      </c>
      <c r="F22" s="40" t="s">
        <v>16</v>
      </c>
      <c r="G22" s="61">
        <v>25</v>
      </c>
      <c r="H22" s="61">
        <v>175</v>
      </c>
      <c r="I22" s="61">
        <f t="shared" si="1"/>
        <v>4375</v>
      </c>
      <c r="J22" s="61">
        <v>50</v>
      </c>
      <c r="K22" s="82">
        <f t="shared" si="2"/>
        <v>2187.5</v>
      </c>
      <c r="L22" s="61">
        <v>25</v>
      </c>
      <c r="M22" s="61">
        <f t="shared" si="8"/>
        <v>2187.5</v>
      </c>
      <c r="N22" s="61"/>
      <c r="O22" s="61"/>
      <c r="P22" s="61"/>
      <c r="Q22" s="91">
        <f t="shared" si="3"/>
        <v>25</v>
      </c>
      <c r="R22" s="61">
        <f t="shared" si="9"/>
        <v>0</v>
      </c>
      <c r="S22" s="61"/>
      <c r="T22" s="61">
        <f t="shared" si="7"/>
        <v>0</v>
      </c>
      <c r="U22" s="61">
        <f t="shared" si="4"/>
        <v>87.5</v>
      </c>
      <c r="V22" s="61">
        <v>150</v>
      </c>
      <c r="W22" s="92">
        <f t="shared" si="5"/>
        <v>109.375</v>
      </c>
      <c r="X22" s="61">
        <f t="shared" si="6"/>
        <v>2734.375</v>
      </c>
    </row>
    <row r="23" spans="1:24" x14ac:dyDescent="0.35">
      <c r="A23" s="4"/>
      <c r="B23" s="92">
        <v>9780328910021</v>
      </c>
      <c r="C23" s="43">
        <v>9780328910021</v>
      </c>
      <c r="D23" s="40" t="s">
        <v>75</v>
      </c>
      <c r="E23" s="40" t="s">
        <v>206</v>
      </c>
      <c r="F23" s="40" t="s">
        <v>17</v>
      </c>
      <c r="G23" s="61">
        <v>25</v>
      </c>
      <c r="H23" s="61">
        <v>175</v>
      </c>
      <c r="I23" s="61">
        <f t="shared" si="1"/>
        <v>4375</v>
      </c>
      <c r="J23" s="61">
        <v>50</v>
      </c>
      <c r="K23" s="82">
        <f>I23*(1-J23/100)</f>
        <v>2187.5</v>
      </c>
      <c r="L23" s="61">
        <v>25</v>
      </c>
      <c r="M23" s="61">
        <f t="shared" si="8"/>
        <v>2187.5</v>
      </c>
      <c r="N23" s="61"/>
      <c r="O23" s="61"/>
      <c r="P23" s="61"/>
      <c r="Q23" s="91">
        <f t="shared" si="3"/>
        <v>25</v>
      </c>
      <c r="R23" s="61">
        <f t="shared" si="9"/>
        <v>0</v>
      </c>
      <c r="S23" s="61"/>
      <c r="T23" s="61">
        <f t="shared" si="7"/>
        <v>0</v>
      </c>
      <c r="U23" s="61">
        <f t="shared" si="4"/>
        <v>87.5</v>
      </c>
      <c r="V23" s="61">
        <v>150</v>
      </c>
      <c r="W23" s="92">
        <f t="shared" si="5"/>
        <v>109.375</v>
      </c>
      <c r="X23" s="61">
        <f t="shared" si="6"/>
        <v>2734.375</v>
      </c>
    </row>
    <row r="24" spans="1:24" x14ac:dyDescent="0.35">
      <c r="A24" s="4"/>
      <c r="B24" s="92"/>
      <c r="C24" s="43"/>
      <c r="D24" s="40" t="s">
        <v>75</v>
      </c>
      <c r="E24" s="40" t="s">
        <v>206</v>
      </c>
      <c r="F24" s="40" t="s">
        <v>209</v>
      </c>
      <c r="G24" s="61">
        <v>25</v>
      </c>
      <c r="H24" s="61">
        <v>176</v>
      </c>
      <c r="I24" s="61">
        <f t="shared" ref="I24" si="11">G24*H24</f>
        <v>4400</v>
      </c>
      <c r="J24" s="61">
        <v>50</v>
      </c>
      <c r="K24" s="82">
        <f>I24*(1-J24/100)</f>
        <v>2200</v>
      </c>
      <c r="L24" s="61">
        <v>25</v>
      </c>
      <c r="M24" s="61"/>
      <c r="N24" s="61"/>
      <c r="O24" s="61"/>
      <c r="P24" s="61"/>
      <c r="Q24" s="91">
        <f t="shared" si="3"/>
        <v>25</v>
      </c>
      <c r="R24" s="61"/>
      <c r="S24" s="61"/>
      <c r="T24" s="61"/>
      <c r="U24" s="61">
        <f t="shared" si="4"/>
        <v>88</v>
      </c>
      <c r="V24" s="61"/>
      <c r="W24" s="92">
        <f>U24*1.25</f>
        <v>110</v>
      </c>
      <c r="X24" s="61">
        <f t="shared" si="6"/>
        <v>2750</v>
      </c>
    </row>
    <row r="25" spans="1:24" x14ac:dyDescent="0.35">
      <c r="A25" s="4"/>
      <c r="B25" s="92">
        <v>9780328910045</v>
      </c>
      <c r="C25" s="43">
        <v>9780328910045</v>
      </c>
      <c r="D25" s="40" t="s">
        <v>75</v>
      </c>
      <c r="E25" s="40" t="s">
        <v>206</v>
      </c>
      <c r="F25" s="40" t="s">
        <v>18</v>
      </c>
      <c r="G25" s="61">
        <v>0</v>
      </c>
      <c r="H25" s="61">
        <v>175</v>
      </c>
      <c r="I25" s="61">
        <f t="shared" si="1"/>
        <v>0</v>
      </c>
      <c r="J25" s="61">
        <v>50</v>
      </c>
      <c r="K25" s="82">
        <f>I25*(1-J25/100)</f>
        <v>0</v>
      </c>
      <c r="L25" s="61">
        <v>0</v>
      </c>
      <c r="M25" s="61">
        <f>L25*U25</f>
        <v>0</v>
      </c>
      <c r="N25" s="61"/>
      <c r="O25" s="61"/>
      <c r="P25" s="61"/>
      <c r="Q25" s="91">
        <f t="shared" si="3"/>
        <v>0</v>
      </c>
      <c r="R25" s="61">
        <f>G25-Q25</f>
        <v>0</v>
      </c>
      <c r="S25" s="61"/>
      <c r="T25" s="61">
        <f t="shared" si="7"/>
        <v>0</v>
      </c>
      <c r="U25" s="61">
        <f t="shared" si="4"/>
        <v>87.5</v>
      </c>
      <c r="V25" s="61">
        <v>150</v>
      </c>
      <c r="W25" s="92">
        <f t="shared" si="5"/>
        <v>109.375</v>
      </c>
      <c r="X25" s="61">
        <f t="shared" si="6"/>
        <v>0</v>
      </c>
    </row>
    <row r="26" spans="1:24" x14ac:dyDescent="0.35">
      <c r="A26" s="4"/>
      <c r="B26" s="92">
        <v>9780328476671</v>
      </c>
      <c r="C26" s="43">
        <v>9780328476671</v>
      </c>
      <c r="D26" s="40" t="s">
        <v>75</v>
      </c>
      <c r="E26" s="40" t="s">
        <v>206</v>
      </c>
      <c r="F26" s="40" t="s">
        <v>19</v>
      </c>
      <c r="G26" s="61">
        <v>25</v>
      </c>
      <c r="H26" s="61">
        <v>210</v>
      </c>
      <c r="I26" s="61">
        <f t="shared" si="1"/>
        <v>5250</v>
      </c>
      <c r="J26" s="61">
        <v>50</v>
      </c>
      <c r="K26" s="82">
        <f t="shared" si="2"/>
        <v>2625</v>
      </c>
      <c r="L26" s="61">
        <v>25</v>
      </c>
      <c r="M26" s="61">
        <f>L26*U26</f>
        <v>2625</v>
      </c>
      <c r="N26" s="61"/>
      <c r="O26" s="61"/>
      <c r="P26" s="61"/>
      <c r="Q26" s="91">
        <f t="shared" si="3"/>
        <v>25</v>
      </c>
      <c r="R26" s="61">
        <f>G26-Q26</f>
        <v>0</v>
      </c>
      <c r="S26" s="61"/>
      <c r="T26" s="61">
        <f t="shared" si="7"/>
        <v>0</v>
      </c>
      <c r="U26" s="61">
        <f t="shared" si="4"/>
        <v>105</v>
      </c>
      <c r="V26" s="61">
        <v>175</v>
      </c>
      <c r="W26" s="92">
        <f t="shared" si="5"/>
        <v>131.25</v>
      </c>
      <c r="X26" s="61">
        <f t="shared" si="6"/>
        <v>3281.25</v>
      </c>
    </row>
    <row r="27" spans="1:24" x14ac:dyDescent="0.35">
      <c r="A27" s="4"/>
      <c r="B27" s="92">
        <v>9780328827367</v>
      </c>
      <c r="C27" s="66" t="s">
        <v>197</v>
      </c>
      <c r="D27" s="62" t="s">
        <v>75</v>
      </c>
      <c r="E27" s="62" t="s">
        <v>207</v>
      </c>
      <c r="F27" s="63" t="s">
        <v>20</v>
      </c>
      <c r="G27" s="61">
        <v>25</v>
      </c>
      <c r="H27" s="61">
        <v>136</v>
      </c>
      <c r="I27" s="61">
        <f t="shared" si="1"/>
        <v>3400</v>
      </c>
      <c r="J27" s="61">
        <v>50</v>
      </c>
      <c r="K27" s="82">
        <f t="shared" si="2"/>
        <v>1700</v>
      </c>
      <c r="L27" s="61">
        <v>25</v>
      </c>
      <c r="M27" s="61">
        <f>L27*U27</f>
        <v>1700</v>
      </c>
      <c r="N27" s="61"/>
      <c r="O27" s="61"/>
      <c r="P27" s="61"/>
      <c r="Q27" s="91">
        <f t="shared" si="3"/>
        <v>25</v>
      </c>
      <c r="R27" s="61">
        <f>G27-Q27</f>
        <v>0</v>
      </c>
      <c r="S27" s="61"/>
      <c r="T27" s="61">
        <f t="shared" si="7"/>
        <v>0</v>
      </c>
      <c r="U27" s="61">
        <f t="shared" si="4"/>
        <v>68</v>
      </c>
      <c r="V27" s="61">
        <v>150</v>
      </c>
      <c r="W27" s="92">
        <f t="shared" si="5"/>
        <v>85</v>
      </c>
      <c r="X27" s="61">
        <f t="shared" si="6"/>
        <v>2125</v>
      </c>
    </row>
    <row r="28" spans="1:24" x14ac:dyDescent="0.35">
      <c r="A28" s="4"/>
      <c r="B28" s="92">
        <v>9780328827428</v>
      </c>
      <c r="C28" s="67">
        <v>9780328847525</v>
      </c>
      <c r="D28" s="62" t="s">
        <v>75</v>
      </c>
      <c r="E28" s="62" t="s">
        <v>207</v>
      </c>
      <c r="F28" s="63" t="s">
        <v>21</v>
      </c>
      <c r="G28" s="61">
        <v>25</v>
      </c>
      <c r="H28" s="61">
        <v>136</v>
      </c>
      <c r="I28" s="61">
        <f t="shared" ref="I28" si="12">G28*H28</f>
        <v>3400</v>
      </c>
      <c r="J28" s="61">
        <v>50</v>
      </c>
      <c r="K28" s="82">
        <f t="shared" si="2"/>
        <v>1700</v>
      </c>
      <c r="L28" s="61">
        <v>25</v>
      </c>
      <c r="M28" s="61"/>
      <c r="N28" s="61"/>
      <c r="O28" s="61"/>
      <c r="P28" s="61"/>
      <c r="Q28" s="91">
        <f t="shared" si="3"/>
        <v>25</v>
      </c>
      <c r="R28" s="61"/>
      <c r="S28" s="61"/>
      <c r="T28" s="61"/>
      <c r="U28" s="61">
        <f t="shared" si="4"/>
        <v>68</v>
      </c>
      <c r="V28" s="61"/>
      <c r="W28" s="92">
        <f t="shared" si="5"/>
        <v>85</v>
      </c>
      <c r="X28" s="61">
        <f t="shared" si="6"/>
        <v>2125</v>
      </c>
    </row>
    <row r="29" spans="1:24" x14ac:dyDescent="0.35">
      <c r="A29" s="4"/>
      <c r="B29" s="106">
        <v>9780328871377</v>
      </c>
      <c r="C29" s="65">
        <v>9780328874095</v>
      </c>
      <c r="D29" s="40" t="s">
        <v>75</v>
      </c>
      <c r="E29" s="40" t="s">
        <v>208</v>
      </c>
      <c r="F29" s="63" t="s">
        <v>22</v>
      </c>
      <c r="G29" s="61">
        <v>25</v>
      </c>
      <c r="H29" s="61">
        <v>344</v>
      </c>
      <c r="I29" s="61">
        <f t="shared" si="1"/>
        <v>8600</v>
      </c>
      <c r="J29" s="61">
        <v>50</v>
      </c>
      <c r="K29" s="82">
        <f t="shared" si="2"/>
        <v>4300</v>
      </c>
      <c r="L29" s="61">
        <v>0</v>
      </c>
      <c r="M29" s="61">
        <f t="shared" ref="M29:M79" si="13">L29*U29</f>
        <v>0</v>
      </c>
      <c r="N29" s="61"/>
      <c r="O29" s="61"/>
      <c r="P29" s="61"/>
      <c r="Q29" s="91">
        <f t="shared" si="3"/>
        <v>0</v>
      </c>
      <c r="R29" s="61">
        <f t="shared" ref="R29:R65" si="14">G29-Q29</f>
        <v>25</v>
      </c>
      <c r="S29" s="61"/>
      <c r="T29" s="61">
        <f t="shared" si="7"/>
        <v>0</v>
      </c>
      <c r="U29" s="61">
        <f t="shared" si="4"/>
        <v>172</v>
      </c>
      <c r="V29" s="61">
        <v>150</v>
      </c>
      <c r="W29" s="92">
        <f t="shared" si="5"/>
        <v>215</v>
      </c>
      <c r="X29" s="61">
        <f t="shared" si="6"/>
        <v>5375</v>
      </c>
    </row>
    <row r="30" spans="1:24" x14ac:dyDescent="0.35">
      <c r="A30" s="4"/>
      <c r="B30" s="104"/>
      <c r="C30" s="77"/>
      <c r="D30" s="74"/>
      <c r="E30" s="74"/>
      <c r="F30" s="73" t="s">
        <v>110</v>
      </c>
      <c r="G30" s="90">
        <f>SUM(G21:G29)</f>
        <v>200</v>
      </c>
      <c r="H30" s="90">
        <f t="shared" ref="H30:U30" si="15">SUM(H21:H29)</f>
        <v>1702</v>
      </c>
      <c r="I30" s="90">
        <f t="shared" si="15"/>
        <v>38175</v>
      </c>
      <c r="J30" s="90">
        <f t="shared" si="15"/>
        <v>450</v>
      </c>
      <c r="K30" s="101">
        <f>SUM(K21:K29)</f>
        <v>19087.5</v>
      </c>
      <c r="L30" s="90">
        <f t="shared" si="15"/>
        <v>175</v>
      </c>
      <c r="M30" s="90">
        <f t="shared" si="15"/>
        <v>10887.5</v>
      </c>
      <c r="N30" s="90">
        <f t="shared" si="15"/>
        <v>0</v>
      </c>
      <c r="O30" s="90">
        <f t="shared" si="15"/>
        <v>0</v>
      </c>
      <c r="P30" s="90">
        <f t="shared" si="15"/>
        <v>0</v>
      </c>
      <c r="Q30" s="90">
        <f t="shared" si="15"/>
        <v>175</v>
      </c>
      <c r="R30" s="90">
        <f t="shared" si="15"/>
        <v>25</v>
      </c>
      <c r="S30" s="90">
        <f t="shared" si="15"/>
        <v>0</v>
      </c>
      <c r="T30" s="90">
        <f t="shared" si="15"/>
        <v>0</v>
      </c>
      <c r="U30" s="90">
        <f t="shared" si="15"/>
        <v>851</v>
      </c>
      <c r="V30" s="90">
        <f>SUM(V21:V29)</f>
        <v>1075</v>
      </c>
      <c r="W30" s="93">
        <f>SUM(W21:W29)</f>
        <v>1063.75</v>
      </c>
      <c r="X30" s="90">
        <f>SUM(X21:X29)</f>
        <v>23859.375</v>
      </c>
    </row>
    <row r="31" spans="1:24" x14ac:dyDescent="0.35">
      <c r="A31" s="4"/>
      <c r="B31" s="89">
        <v>9780328910052</v>
      </c>
      <c r="C31" s="5">
        <v>9780328913879</v>
      </c>
      <c r="D31" s="4" t="s">
        <v>76</v>
      </c>
      <c r="E31" s="4" t="s">
        <v>206</v>
      </c>
      <c r="F31" s="4" t="s">
        <v>23</v>
      </c>
      <c r="G31" s="56">
        <v>25</v>
      </c>
      <c r="H31" s="56">
        <v>246.5</v>
      </c>
      <c r="I31" s="56">
        <f t="shared" si="1"/>
        <v>6162.5</v>
      </c>
      <c r="J31" s="56">
        <v>50</v>
      </c>
      <c r="K31" s="81">
        <f t="shared" si="2"/>
        <v>3081.25</v>
      </c>
      <c r="L31" s="56">
        <v>25</v>
      </c>
      <c r="M31" s="56">
        <f t="shared" si="13"/>
        <v>3081.25</v>
      </c>
      <c r="N31" s="56"/>
      <c r="O31" s="56"/>
      <c r="P31" s="56"/>
      <c r="Q31" s="88">
        <f t="shared" si="3"/>
        <v>25</v>
      </c>
      <c r="R31" s="56">
        <f t="shared" si="14"/>
        <v>0</v>
      </c>
      <c r="S31" s="56"/>
      <c r="T31" s="56">
        <f t="shared" si="7"/>
        <v>0</v>
      </c>
      <c r="U31" s="56">
        <f>H31*(1-J31/100)</f>
        <v>123.25</v>
      </c>
      <c r="V31" s="56">
        <v>180</v>
      </c>
      <c r="W31" s="89">
        <f t="shared" si="5"/>
        <v>154.0625</v>
      </c>
      <c r="X31" s="56">
        <f t="shared" si="6"/>
        <v>3851.5625</v>
      </c>
    </row>
    <row r="32" spans="1:24" x14ac:dyDescent="0.35">
      <c r="A32" s="4"/>
      <c r="B32" s="89">
        <v>9780328910069</v>
      </c>
      <c r="C32" s="5">
        <v>9780328913879</v>
      </c>
      <c r="D32" s="4" t="s">
        <v>76</v>
      </c>
      <c r="E32" s="4" t="s">
        <v>206</v>
      </c>
      <c r="F32" s="4" t="s">
        <v>24</v>
      </c>
      <c r="G32" s="56">
        <v>25</v>
      </c>
      <c r="H32" s="56">
        <v>246.5</v>
      </c>
      <c r="I32" s="56">
        <f t="shared" si="1"/>
        <v>6162.5</v>
      </c>
      <c r="J32" s="56">
        <v>50</v>
      </c>
      <c r="K32" s="81">
        <f t="shared" si="2"/>
        <v>3081.25</v>
      </c>
      <c r="L32" s="56">
        <v>25</v>
      </c>
      <c r="M32" s="56">
        <f t="shared" si="13"/>
        <v>3081.25</v>
      </c>
      <c r="N32" s="56"/>
      <c r="O32" s="56"/>
      <c r="P32" s="56"/>
      <c r="Q32" s="88">
        <f t="shared" si="3"/>
        <v>25</v>
      </c>
      <c r="R32" s="56">
        <f t="shared" si="14"/>
        <v>0</v>
      </c>
      <c r="S32" s="56"/>
      <c r="T32" s="56">
        <f t="shared" si="7"/>
        <v>0</v>
      </c>
      <c r="U32" s="56">
        <f t="shared" si="4"/>
        <v>123.25</v>
      </c>
      <c r="V32" s="56">
        <v>180</v>
      </c>
      <c r="W32" s="89">
        <f t="shared" si="5"/>
        <v>154.0625</v>
      </c>
      <c r="X32" s="56">
        <f t="shared" si="6"/>
        <v>3851.5625</v>
      </c>
    </row>
    <row r="33" spans="1:24" x14ac:dyDescent="0.35">
      <c r="A33" s="36"/>
      <c r="B33" s="89">
        <v>9780328476701</v>
      </c>
      <c r="C33" s="5">
        <v>9780328476701</v>
      </c>
      <c r="D33" s="4" t="s">
        <v>76</v>
      </c>
      <c r="E33" s="4" t="s">
        <v>206</v>
      </c>
      <c r="F33" s="4" t="s">
        <v>25</v>
      </c>
      <c r="G33" s="97">
        <v>25</v>
      </c>
      <c r="H33" s="56">
        <v>210</v>
      </c>
      <c r="I33" s="56">
        <f t="shared" si="1"/>
        <v>5250</v>
      </c>
      <c r="J33" s="56">
        <v>50</v>
      </c>
      <c r="K33" s="81">
        <f t="shared" si="2"/>
        <v>2625</v>
      </c>
      <c r="L33" s="56">
        <v>25</v>
      </c>
      <c r="M33" s="56">
        <f t="shared" si="13"/>
        <v>2625</v>
      </c>
      <c r="N33" s="56"/>
      <c r="O33" s="56"/>
      <c r="P33" s="56"/>
      <c r="Q33" s="88">
        <f t="shared" si="3"/>
        <v>25</v>
      </c>
      <c r="R33" s="56">
        <f t="shared" si="14"/>
        <v>0</v>
      </c>
      <c r="S33" s="56"/>
      <c r="T33" s="56">
        <f t="shared" si="7"/>
        <v>0</v>
      </c>
      <c r="U33" s="56">
        <f t="shared" si="4"/>
        <v>105</v>
      </c>
      <c r="V33" s="56">
        <v>175</v>
      </c>
      <c r="W33" s="89">
        <f t="shared" si="5"/>
        <v>131.25</v>
      </c>
      <c r="X33" s="56">
        <f t="shared" si="6"/>
        <v>3281.25</v>
      </c>
    </row>
    <row r="34" spans="1:24" x14ac:dyDescent="0.35">
      <c r="A34" s="36"/>
      <c r="B34" s="89">
        <v>9780328827374</v>
      </c>
      <c r="C34" s="5">
        <v>9780328847532</v>
      </c>
      <c r="D34" s="4" t="s">
        <v>76</v>
      </c>
      <c r="E34" s="4" t="s">
        <v>207</v>
      </c>
      <c r="F34" s="4" t="s">
        <v>26</v>
      </c>
      <c r="G34" s="97">
        <v>25</v>
      </c>
      <c r="H34" s="56">
        <v>136.5</v>
      </c>
      <c r="I34" s="56">
        <f t="shared" si="1"/>
        <v>3412.5</v>
      </c>
      <c r="J34" s="56">
        <v>50</v>
      </c>
      <c r="K34" s="81">
        <f t="shared" si="2"/>
        <v>1706.25</v>
      </c>
      <c r="L34" s="56">
        <v>25</v>
      </c>
      <c r="M34" s="56">
        <f t="shared" si="13"/>
        <v>1706.25</v>
      </c>
      <c r="N34" s="56"/>
      <c r="O34" s="56"/>
      <c r="P34" s="56"/>
      <c r="Q34" s="88">
        <f t="shared" si="3"/>
        <v>25</v>
      </c>
      <c r="R34" s="56">
        <f t="shared" si="14"/>
        <v>0</v>
      </c>
      <c r="S34" s="56"/>
      <c r="T34" s="56">
        <f t="shared" si="7"/>
        <v>0</v>
      </c>
      <c r="U34" s="56">
        <f t="shared" si="4"/>
        <v>68.25</v>
      </c>
      <c r="V34" s="56">
        <v>150</v>
      </c>
      <c r="W34" s="89">
        <f t="shared" si="5"/>
        <v>85.3125</v>
      </c>
      <c r="X34" s="56">
        <f t="shared" si="6"/>
        <v>2132.8125</v>
      </c>
    </row>
    <row r="35" spans="1:24" x14ac:dyDescent="0.35">
      <c r="A35" s="36"/>
      <c r="B35" s="89">
        <v>9780328827435</v>
      </c>
      <c r="C35" s="5">
        <v>9780328847532</v>
      </c>
      <c r="D35" s="4" t="s">
        <v>76</v>
      </c>
      <c r="E35" s="4" t="s">
        <v>207</v>
      </c>
      <c r="F35" s="4" t="s">
        <v>27</v>
      </c>
      <c r="G35" s="97">
        <v>25</v>
      </c>
      <c r="H35" s="56">
        <v>136.5</v>
      </c>
      <c r="I35" s="56">
        <f t="shared" si="1"/>
        <v>3412.5</v>
      </c>
      <c r="J35" s="56">
        <v>50</v>
      </c>
      <c r="K35" s="81">
        <f t="shared" si="2"/>
        <v>1706.25</v>
      </c>
      <c r="L35" s="56">
        <v>25</v>
      </c>
      <c r="M35" s="56">
        <f t="shared" si="13"/>
        <v>1706.25</v>
      </c>
      <c r="N35" s="56"/>
      <c r="O35" s="56"/>
      <c r="P35" s="56"/>
      <c r="Q35" s="88">
        <f t="shared" si="3"/>
        <v>25</v>
      </c>
      <c r="R35" s="56">
        <f t="shared" si="14"/>
        <v>0</v>
      </c>
      <c r="S35" s="56"/>
      <c r="T35" s="56">
        <f t="shared" si="7"/>
        <v>0</v>
      </c>
      <c r="U35" s="56">
        <f t="shared" si="4"/>
        <v>68.25</v>
      </c>
      <c r="V35" s="56">
        <v>150</v>
      </c>
      <c r="W35" s="89">
        <f t="shared" si="5"/>
        <v>85.3125</v>
      </c>
      <c r="X35" s="56">
        <f t="shared" si="6"/>
        <v>2132.8125</v>
      </c>
    </row>
    <row r="36" spans="1:24" x14ac:dyDescent="0.35">
      <c r="A36" s="36"/>
      <c r="B36" s="89">
        <v>9780328871384</v>
      </c>
      <c r="C36" s="5">
        <v>9780328874101</v>
      </c>
      <c r="D36" s="4" t="s">
        <v>76</v>
      </c>
      <c r="E36" s="4" t="s">
        <v>208</v>
      </c>
      <c r="F36" s="4" t="s">
        <v>28</v>
      </c>
      <c r="G36" s="97">
        <v>25</v>
      </c>
      <c r="H36" s="56">
        <v>344</v>
      </c>
      <c r="I36" s="56">
        <f t="shared" si="1"/>
        <v>8600</v>
      </c>
      <c r="J36" s="56">
        <v>50</v>
      </c>
      <c r="K36" s="81">
        <f t="shared" si="2"/>
        <v>4300</v>
      </c>
      <c r="L36" s="56">
        <v>0</v>
      </c>
      <c r="M36" s="56">
        <f t="shared" si="13"/>
        <v>0</v>
      </c>
      <c r="N36" s="56"/>
      <c r="O36" s="56"/>
      <c r="P36" s="56"/>
      <c r="Q36" s="88">
        <f t="shared" si="3"/>
        <v>0</v>
      </c>
      <c r="R36" s="56">
        <f t="shared" si="14"/>
        <v>25</v>
      </c>
      <c r="S36" s="56"/>
      <c r="T36" s="56">
        <f t="shared" si="7"/>
        <v>0</v>
      </c>
      <c r="U36" s="56">
        <f t="shared" si="4"/>
        <v>172</v>
      </c>
      <c r="V36" s="56">
        <v>250</v>
      </c>
      <c r="W36" s="89">
        <f t="shared" si="5"/>
        <v>215</v>
      </c>
      <c r="X36" s="56">
        <f t="shared" si="6"/>
        <v>5375</v>
      </c>
    </row>
    <row r="37" spans="1:24" x14ac:dyDescent="0.35">
      <c r="A37" s="4"/>
      <c r="B37" s="113"/>
      <c r="C37" s="114"/>
      <c r="D37" s="115"/>
      <c r="E37" s="115"/>
      <c r="F37" s="114" t="s">
        <v>110</v>
      </c>
      <c r="G37" s="94">
        <f>SUM(G31:G36)</f>
        <v>150</v>
      </c>
      <c r="H37" s="90">
        <f t="shared" ref="H37:X37" si="16">SUM(H31:H36)</f>
        <v>1320</v>
      </c>
      <c r="I37" s="90">
        <f t="shared" si="16"/>
        <v>33000</v>
      </c>
      <c r="J37" s="90">
        <f t="shared" si="16"/>
        <v>300</v>
      </c>
      <c r="K37" s="101">
        <f t="shared" si="16"/>
        <v>16500</v>
      </c>
      <c r="L37" s="90">
        <f t="shared" si="16"/>
        <v>125</v>
      </c>
      <c r="M37" s="90">
        <f t="shared" si="16"/>
        <v>12200</v>
      </c>
      <c r="N37" s="90">
        <f t="shared" si="16"/>
        <v>0</v>
      </c>
      <c r="O37" s="90">
        <f t="shared" si="16"/>
        <v>0</v>
      </c>
      <c r="P37" s="90">
        <f t="shared" si="16"/>
        <v>0</v>
      </c>
      <c r="Q37" s="90">
        <f t="shared" si="16"/>
        <v>125</v>
      </c>
      <c r="R37" s="90">
        <f t="shared" si="16"/>
        <v>25</v>
      </c>
      <c r="S37" s="90">
        <f t="shared" si="16"/>
        <v>0</v>
      </c>
      <c r="T37" s="90">
        <f t="shared" si="16"/>
        <v>0</v>
      </c>
      <c r="U37" s="90">
        <f t="shared" si="16"/>
        <v>660</v>
      </c>
      <c r="V37" s="90">
        <f t="shared" si="16"/>
        <v>1085</v>
      </c>
      <c r="W37" s="90">
        <f t="shared" si="16"/>
        <v>825</v>
      </c>
      <c r="X37" s="90">
        <f t="shared" si="16"/>
        <v>20625</v>
      </c>
    </row>
    <row r="38" spans="1:24" x14ac:dyDescent="0.35">
      <c r="A38" s="4"/>
      <c r="B38" s="92">
        <v>9780328910076</v>
      </c>
      <c r="C38" s="68">
        <v>9780328913886</v>
      </c>
      <c r="D38" s="69" t="s">
        <v>77</v>
      </c>
      <c r="E38" s="69" t="s">
        <v>206</v>
      </c>
      <c r="F38" s="69" t="s">
        <v>29</v>
      </c>
      <c r="G38" s="61">
        <v>25</v>
      </c>
      <c r="H38" s="61">
        <v>246.5</v>
      </c>
      <c r="I38" s="61">
        <f t="shared" si="1"/>
        <v>6162.5</v>
      </c>
      <c r="J38" s="61">
        <v>50</v>
      </c>
      <c r="K38" s="82">
        <f t="shared" si="2"/>
        <v>3081.25</v>
      </c>
      <c r="L38" s="61">
        <v>25</v>
      </c>
      <c r="M38" s="61">
        <f t="shared" si="13"/>
        <v>3081.25</v>
      </c>
      <c r="N38" s="61"/>
      <c r="O38" s="61"/>
      <c r="P38" s="61"/>
      <c r="Q38" s="91">
        <f t="shared" si="3"/>
        <v>25</v>
      </c>
      <c r="R38" s="61">
        <f t="shared" si="14"/>
        <v>0</v>
      </c>
      <c r="S38" s="61"/>
      <c r="T38" s="61">
        <f t="shared" si="7"/>
        <v>0</v>
      </c>
      <c r="U38" s="61">
        <f t="shared" si="4"/>
        <v>123.25</v>
      </c>
      <c r="V38" s="61">
        <v>180</v>
      </c>
      <c r="W38" s="92">
        <f t="shared" si="5"/>
        <v>154.0625</v>
      </c>
      <c r="X38" s="61">
        <f t="shared" si="6"/>
        <v>3851.5625</v>
      </c>
    </row>
    <row r="39" spans="1:24" x14ac:dyDescent="0.35">
      <c r="A39" s="4"/>
      <c r="B39" s="92">
        <v>9780328910083</v>
      </c>
      <c r="C39" s="43">
        <v>9780328913886</v>
      </c>
      <c r="D39" s="40" t="s">
        <v>77</v>
      </c>
      <c r="E39" s="40" t="s">
        <v>206</v>
      </c>
      <c r="F39" s="40" t="s">
        <v>30</v>
      </c>
      <c r="G39" s="61">
        <v>25</v>
      </c>
      <c r="H39" s="61">
        <v>246.5</v>
      </c>
      <c r="I39" s="61">
        <f t="shared" si="1"/>
        <v>6162.5</v>
      </c>
      <c r="J39" s="61">
        <v>50</v>
      </c>
      <c r="K39" s="82">
        <f t="shared" si="2"/>
        <v>3081.25</v>
      </c>
      <c r="L39" s="61">
        <v>25</v>
      </c>
      <c r="M39" s="61">
        <f t="shared" si="13"/>
        <v>3081.25</v>
      </c>
      <c r="N39" s="61"/>
      <c r="O39" s="61"/>
      <c r="P39" s="61"/>
      <c r="Q39" s="91">
        <f t="shared" si="3"/>
        <v>25</v>
      </c>
      <c r="R39" s="61">
        <f t="shared" si="14"/>
        <v>0</v>
      </c>
      <c r="S39" s="61"/>
      <c r="T39" s="61">
        <f t="shared" si="7"/>
        <v>0</v>
      </c>
      <c r="U39" s="61">
        <f t="shared" si="4"/>
        <v>123.25</v>
      </c>
      <c r="V39" s="61">
        <v>180</v>
      </c>
      <c r="W39" s="92">
        <f t="shared" si="5"/>
        <v>154.0625</v>
      </c>
      <c r="X39" s="61">
        <f t="shared" si="6"/>
        <v>3851.5625</v>
      </c>
    </row>
    <row r="40" spans="1:24" x14ac:dyDescent="0.35">
      <c r="A40" s="4"/>
      <c r="B40" s="92">
        <v>9780328476718</v>
      </c>
      <c r="C40" s="43">
        <v>9780328476718</v>
      </c>
      <c r="D40" s="40" t="s">
        <v>77</v>
      </c>
      <c r="E40" s="40" t="s">
        <v>206</v>
      </c>
      <c r="F40" s="40" t="s">
        <v>37</v>
      </c>
      <c r="G40" s="61">
        <v>25</v>
      </c>
      <c r="H40" s="61">
        <v>210</v>
      </c>
      <c r="I40" s="61">
        <f t="shared" si="1"/>
        <v>5250</v>
      </c>
      <c r="J40" s="61">
        <v>50</v>
      </c>
      <c r="K40" s="82">
        <f t="shared" si="2"/>
        <v>2625</v>
      </c>
      <c r="L40" s="61">
        <v>25</v>
      </c>
      <c r="M40" s="61">
        <f t="shared" si="13"/>
        <v>2625</v>
      </c>
      <c r="N40" s="61"/>
      <c r="O40" s="61"/>
      <c r="P40" s="61"/>
      <c r="Q40" s="91">
        <f t="shared" si="3"/>
        <v>25</v>
      </c>
      <c r="R40" s="61">
        <f t="shared" si="14"/>
        <v>0</v>
      </c>
      <c r="S40" s="61"/>
      <c r="T40" s="61">
        <f t="shared" si="7"/>
        <v>0</v>
      </c>
      <c r="U40" s="61">
        <f t="shared" si="4"/>
        <v>105</v>
      </c>
      <c r="V40" s="61">
        <v>175</v>
      </c>
      <c r="W40" s="92">
        <f t="shared" si="5"/>
        <v>131.25</v>
      </c>
      <c r="X40" s="61">
        <f t="shared" si="6"/>
        <v>3281.25</v>
      </c>
    </row>
    <row r="41" spans="1:24" x14ac:dyDescent="0.35">
      <c r="A41" s="4"/>
      <c r="B41" s="92">
        <v>9780328827381</v>
      </c>
      <c r="C41" s="43">
        <v>9780328847549</v>
      </c>
      <c r="D41" s="40" t="s">
        <v>77</v>
      </c>
      <c r="E41" s="40" t="s">
        <v>207</v>
      </c>
      <c r="F41" s="40" t="s">
        <v>31</v>
      </c>
      <c r="G41" s="61">
        <v>25</v>
      </c>
      <c r="H41" s="61">
        <v>136.5</v>
      </c>
      <c r="I41" s="61">
        <f t="shared" si="1"/>
        <v>3412.5</v>
      </c>
      <c r="J41" s="61">
        <v>50</v>
      </c>
      <c r="K41" s="82">
        <f t="shared" si="2"/>
        <v>1706.25</v>
      </c>
      <c r="L41" s="61">
        <v>25</v>
      </c>
      <c r="M41" s="61">
        <f t="shared" si="13"/>
        <v>1706.25</v>
      </c>
      <c r="N41" s="61"/>
      <c r="O41" s="61"/>
      <c r="P41" s="61"/>
      <c r="Q41" s="91">
        <f t="shared" si="3"/>
        <v>25</v>
      </c>
      <c r="R41" s="61">
        <f t="shared" si="14"/>
        <v>0</v>
      </c>
      <c r="S41" s="61"/>
      <c r="T41" s="61">
        <f t="shared" si="7"/>
        <v>0</v>
      </c>
      <c r="U41" s="61">
        <f t="shared" si="4"/>
        <v>68.25</v>
      </c>
      <c r="V41" s="61">
        <v>150</v>
      </c>
      <c r="W41" s="92">
        <f t="shared" si="5"/>
        <v>85.3125</v>
      </c>
      <c r="X41" s="61">
        <f t="shared" si="6"/>
        <v>2132.8125</v>
      </c>
    </row>
    <row r="42" spans="1:24" x14ac:dyDescent="0.35">
      <c r="A42" s="4"/>
      <c r="B42" s="92">
        <v>9780328827442</v>
      </c>
      <c r="C42" s="64">
        <v>9780328847549</v>
      </c>
      <c r="D42" s="62" t="s">
        <v>77</v>
      </c>
      <c r="E42" s="62" t="s">
        <v>207</v>
      </c>
      <c r="F42" s="62" t="s">
        <v>32</v>
      </c>
      <c r="G42" s="61">
        <v>25</v>
      </c>
      <c r="H42" s="61">
        <v>136.5</v>
      </c>
      <c r="I42" s="61">
        <f t="shared" si="1"/>
        <v>3412.5</v>
      </c>
      <c r="J42" s="61">
        <v>50</v>
      </c>
      <c r="K42" s="82">
        <f t="shared" si="2"/>
        <v>1706.25</v>
      </c>
      <c r="L42" s="61">
        <v>25</v>
      </c>
      <c r="M42" s="61">
        <f t="shared" si="13"/>
        <v>1706.25</v>
      </c>
      <c r="N42" s="61"/>
      <c r="O42" s="61"/>
      <c r="P42" s="61"/>
      <c r="Q42" s="91">
        <f t="shared" si="3"/>
        <v>25</v>
      </c>
      <c r="R42" s="61">
        <f t="shared" si="14"/>
        <v>0</v>
      </c>
      <c r="S42" s="61"/>
      <c r="T42" s="61">
        <f t="shared" si="7"/>
        <v>0</v>
      </c>
      <c r="U42" s="61">
        <f t="shared" si="4"/>
        <v>68.25</v>
      </c>
      <c r="V42" s="61">
        <v>150</v>
      </c>
      <c r="W42" s="92">
        <f t="shared" si="5"/>
        <v>85.3125</v>
      </c>
      <c r="X42" s="61">
        <f t="shared" si="6"/>
        <v>2132.8125</v>
      </c>
    </row>
    <row r="43" spans="1:24" ht="15" customHeight="1" x14ac:dyDescent="0.35">
      <c r="A43" s="4"/>
      <c r="B43" s="107">
        <v>9780328871391</v>
      </c>
      <c r="C43" s="43">
        <v>9780328874118</v>
      </c>
      <c r="D43" s="40" t="s">
        <v>77</v>
      </c>
      <c r="E43" s="40" t="s">
        <v>208</v>
      </c>
      <c r="F43" s="40" t="s">
        <v>33</v>
      </c>
      <c r="G43" s="61">
        <v>25</v>
      </c>
      <c r="H43" s="61">
        <v>344</v>
      </c>
      <c r="I43" s="61">
        <f t="shared" si="1"/>
        <v>8600</v>
      </c>
      <c r="J43" s="61">
        <v>50</v>
      </c>
      <c r="K43" s="82">
        <f t="shared" si="2"/>
        <v>4300</v>
      </c>
      <c r="L43" s="61">
        <v>0</v>
      </c>
      <c r="M43" s="61">
        <f t="shared" si="13"/>
        <v>0</v>
      </c>
      <c r="N43" s="61"/>
      <c r="O43" s="61"/>
      <c r="P43" s="61"/>
      <c r="Q43" s="91">
        <f t="shared" si="3"/>
        <v>0</v>
      </c>
      <c r="R43" s="61">
        <f t="shared" si="14"/>
        <v>25</v>
      </c>
      <c r="S43" s="61"/>
      <c r="T43" s="61">
        <f t="shared" si="7"/>
        <v>0</v>
      </c>
      <c r="U43" s="61">
        <f t="shared" si="4"/>
        <v>172</v>
      </c>
      <c r="V43" s="61">
        <v>250</v>
      </c>
      <c r="W43" s="92">
        <f t="shared" si="5"/>
        <v>215</v>
      </c>
      <c r="X43" s="61">
        <f t="shared" si="6"/>
        <v>5375</v>
      </c>
    </row>
    <row r="44" spans="1:24" ht="15" customHeight="1" x14ac:dyDescent="0.35">
      <c r="A44" s="4"/>
      <c r="B44" s="108"/>
      <c r="C44" s="74"/>
      <c r="D44" s="70"/>
      <c r="E44" s="70"/>
      <c r="F44" s="74" t="s">
        <v>110</v>
      </c>
      <c r="G44" s="94">
        <f>SUM(G38:G43)</f>
        <v>150</v>
      </c>
      <c r="H44" s="94">
        <f t="shared" ref="H44:X44" si="17">SUM(H38:H43)</f>
        <v>1320</v>
      </c>
      <c r="I44" s="94">
        <f t="shared" si="17"/>
        <v>33000</v>
      </c>
      <c r="J44" s="94">
        <f t="shared" si="17"/>
        <v>300</v>
      </c>
      <c r="K44" s="102">
        <f t="shared" si="17"/>
        <v>16500</v>
      </c>
      <c r="L44" s="94">
        <f t="shared" si="17"/>
        <v>125</v>
      </c>
      <c r="M44" s="94">
        <f t="shared" si="17"/>
        <v>12200</v>
      </c>
      <c r="N44" s="94">
        <f t="shared" si="17"/>
        <v>0</v>
      </c>
      <c r="O44" s="94">
        <f t="shared" si="17"/>
        <v>0</v>
      </c>
      <c r="P44" s="94">
        <f t="shared" si="17"/>
        <v>0</v>
      </c>
      <c r="Q44" s="94">
        <f t="shared" si="17"/>
        <v>125</v>
      </c>
      <c r="R44" s="94">
        <f t="shared" si="17"/>
        <v>25</v>
      </c>
      <c r="S44" s="94">
        <f t="shared" si="17"/>
        <v>0</v>
      </c>
      <c r="T44" s="94">
        <f t="shared" si="17"/>
        <v>0</v>
      </c>
      <c r="U44" s="94">
        <f t="shared" si="17"/>
        <v>660</v>
      </c>
      <c r="V44" s="94">
        <f t="shared" si="17"/>
        <v>1085</v>
      </c>
      <c r="W44" s="94">
        <f t="shared" si="17"/>
        <v>825</v>
      </c>
      <c r="X44" s="94">
        <f t="shared" si="17"/>
        <v>20625</v>
      </c>
    </row>
    <row r="45" spans="1:24" x14ac:dyDescent="0.35">
      <c r="A45" s="4"/>
      <c r="B45" s="89">
        <v>9780328910090</v>
      </c>
      <c r="C45" s="5">
        <v>9780328913893</v>
      </c>
      <c r="D45" s="4" t="s">
        <v>78</v>
      </c>
      <c r="E45" s="4" t="s">
        <v>206</v>
      </c>
      <c r="F45" s="4" t="s">
        <v>34</v>
      </c>
      <c r="G45" s="56">
        <v>25</v>
      </c>
      <c r="H45" s="56">
        <v>262</v>
      </c>
      <c r="I45" s="56">
        <f t="shared" si="1"/>
        <v>6550</v>
      </c>
      <c r="J45" s="56">
        <v>50</v>
      </c>
      <c r="K45" s="81">
        <f t="shared" si="2"/>
        <v>3275</v>
      </c>
      <c r="L45" s="56">
        <v>0</v>
      </c>
      <c r="M45" s="56">
        <f t="shared" si="13"/>
        <v>0</v>
      </c>
      <c r="N45" s="56"/>
      <c r="O45" s="56"/>
      <c r="P45" s="56"/>
      <c r="Q45" s="88">
        <f t="shared" si="3"/>
        <v>0</v>
      </c>
      <c r="R45" s="56">
        <f t="shared" si="14"/>
        <v>25</v>
      </c>
      <c r="S45" s="56"/>
      <c r="T45" s="56">
        <f t="shared" si="7"/>
        <v>0</v>
      </c>
      <c r="U45" s="56">
        <f t="shared" si="4"/>
        <v>131</v>
      </c>
      <c r="V45" s="56">
        <v>190</v>
      </c>
      <c r="W45" s="89">
        <f t="shared" si="5"/>
        <v>163.75</v>
      </c>
      <c r="X45" s="56">
        <f t="shared" si="6"/>
        <v>4093.75</v>
      </c>
    </row>
    <row r="46" spans="1:24" x14ac:dyDescent="0.35">
      <c r="A46" s="4"/>
      <c r="B46" s="89">
        <v>9780328910106</v>
      </c>
      <c r="C46" s="5">
        <v>9780328913893</v>
      </c>
      <c r="D46" s="4" t="s">
        <v>78</v>
      </c>
      <c r="E46" s="4" t="s">
        <v>206</v>
      </c>
      <c r="F46" s="4" t="s">
        <v>35</v>
      </c>
      <c r="G46" s="56">
        <v>25</v>
      </c>
      <c r="H46" s="56">
        <v>262</v>
      </c>
      <c r="I46" s="56">
        <f t="shared" si="1"/>
        <v>6550</v>
      </c>
      <c r="J46" s="56">
        <v>50</v>
      </c>
      <c r="K46" s="81">
        <f t="shared" si="2"/>
        <v>3275</v>
      </c>
      <c r="L46" s="56">
        <v>21</v>
      </c>
      <c r="M46" s="56">
        <f t="shared" si="13"/>
        <v>2751</v>
      </c>
      <c r="N46" s="56"/>
      <c r="O46" s="56"/>
      <c r="P46" s="56"/>
      <c r="Q46" s="88">
        <f t="shared" si="3"/>
        <v>21</v>
      </c>
      <c r="R46" s="56">
        <f t="shared" si="14"/>
        <v>4</v>
      </c>
      <c r="S46" s="56"/>
      <c r="T46" s="56">
        <f t="shared" si="7"/>
        <v>0</v>
      </c>
      <c r="U46" s="56">
        <f t="shared" ref="U46:U82" si="18">H46*(1-J46/100)</f>
        <v>131</v>
      </c>
      <c r="V46" s="56">
        <v>190</v>
      </c>
      <c r="W46" s="89">
        <f t="shared" si="5"/>
        <v>163.75</v>
      </c>
      <c r="X46" s="56">
        <f t="shared" si="6"/>
        <v>4093.75</v>
      </c>
    </row>
    <row r="47" spans="1:24" x14ac:dyDescent="0.35">
      <c r="A47" s="4"/>
      <c r="B47" s="89">
        <v>9780328476732</v>
      </c>
      <c r="C47" s="5">
        <v>9780328476732</v>
      </c>
      <c r="D47" s="4" t="s">
        <v>78</v>
      </c>
      <c r="E47" s="4" t="s">
        <v>206</v>
      </c>
      <c r="F47" s="4" t="s">
        <v>36</v>
      </c>
      <c r="G47" s="56">
        <v>25</v>
      </c>
      <c r="H47" s="56">
        <v>210</v>
      </c>
      <c r="I47" s="56">
        <f t="shared" si="1"/>
        <v>5250</v>
      </c>
      <c r="J47" s="56">
        <v>50</v>
      </c>
      <c r="K47" s="81">
        <f t="shared" si="2"/>
        <v>2625</v>
      </c>
      <c r="L47" s="56">
        <v>25</v>
      </c>
      <c r="M47" s="56">
        <f t="shared" si="13"/>
        <v>2625</v>
      </c>
      <c r="N47" s="56"/>
      <c r="O47" s="56"/>
      <c r="P47" s="56"/>
      <c r="Q47" s="88">
        <f t="shared" si="3"/>
        <v>25</v>
      </c>
      <c r="R47" s="56">
        <f t="shared" si="14"/>
        <v>0</v>
      </c>
      <c r="S47" s="56"/>
      <c r="T47" s="56">
        <f t="shared" si="7"/>
        <v>0</v>
      </c>
      <c r="U47" s="56">
        <f t="shared" si="18"/>
        <v>105</v>
      </c>
      <c r="V47" s="56">
        <v>175</v>
      </c>
      <c r="W47" s="89">
        <f t="shared" si="5"/>
        <v>131.25</v>
      </c>
      <c r="X47" s="56">
        <f t="shared" si="6"/>
        <v>3281.25</v>
      </c>
    </row>
    <row r="48" spans="1:24" x14ac:dyDescent="0.35">
      <c r="A48" s="4"/>
      <c r="B48" s="89">
        <v>9780328827398</v>
      </c>
      <c r="C48" s="5">
        <v>9780328847556</v>
      </c>
      <c r="D48" s="4" t="s">
        <v>78</v>
      </c>
      <c r="E48" s="4" t="s">
        <v>207</v>
      </c>
      <c r="F48" s="4" t="s">
        <v>38</v>
      </c>
      <c r="G48" s="56">
        <v>25</v>
      </c>
      <c r="H48" s="56">
        <v>136.5</v>
      </c>
      <c r="I48" s="56">
        <f t="shared" si="1"/>
        <v>3412.5</v>
      </c>
      <c r="J48" s="56">
        <v>50</v>
      </c>
      <c r="K48" s="81">
        <f t="shared" si="2"/>
        <v>1706.25</v>
      </c>
      <c r="L48" s="56">
        <v>25</v>
      </c>
      <c r="M48" s="56">
        <f t="shared" si="13"/>
        <v>1706.25</v>
      </c>
      <c r="N48" s="56"/>
      <c r="O48" s="56"/>
      <c r="P48" s="56"/>
      <c r="Q48" s="88">
        <f t="shared" si="3"/>
        <v>25</v>
      </c>
      <c r="R48" s="56">
        <f t="shared" si="14"/>
        <v>0</v>
      </c>
      <c r="S48" s="56"/>
      <c r="T48" s="56">
        <f t="shared" si="7"/>
        <v>0</v>
      </c>
      <c r="U48" s="56">
        <f t="shared" si="18"/>
        <v>68.25</v>
      </c>
      <c r="V48" s="56">
        <v>150</v>
      </c>
      <c r="W48" s="89">
        <f t="shared" si="5"/>
        <v>85.3125</v>
      </c>
      <c r="X48" s="56">
        <f t="shared" si="6"/>
        <v>2132.8125</v>
      </c>
    </row>
    <row r="49" spans="1:24" x14ac:dyDescent="0.35">
      <c r="A49" s="4"/>
      <c r="B49" s="89">
        <v>9780328827459</v>
      </c>
      <c r="C49" s="59">
        <v>9780328847556</v>
      </c>
      <c r="D49" s="60" t="s">
        <v>78</v>
      </c>
      <c r="E49" s="60" t="s">
        <v>207</v>
      </c>
      <c r="F49" s="60" t="s">
        <v>39</v>
      </c>
      <c r="G49" s="56">
        <v>25</v>
      </c>
      <c r="H49" s="56">
        <v>136.5</v>
      </c>
      <c r="I49" s="56">
        <f t="shared" si="1"/>
        <v>3412.5</v>
      </c>
      <c r="J49" s="56">
        <v>50</v>
      </c>
      <c r="K49" s="81">
        <f t="shared" si="2"/>
        <v>1706.25</v>
      </c>
      <c r="L49" s="56">
        <v>25</v>
      </c>
      <c r="M49" s="56">
        <f t="shared" si="13"/>
        <v>1706.25</v>
      </c>
      <c r="N49" s="56"/>
      <c r="O49" s="56"/>
      <c r="P49" s="56"/>
      <c r="Q49" s="88">
        <f t="shared" si="3"/>
        <v>25</v>
      </c>
      <c r="R49" s="56">
        <f t="shared" si="14"/>
        <v>0</v>
      </c>
      <c r="S49" s="56"/>
      <c r="T49" s="56">
        <f t="shared" si="7"/>
        <v>0</v>
      </c>
      <c r="U49" s="56">
        <f t="shared" si="18"/>
        <v>68.25</v>
      </c>
      <c r="V49" s="56">
        <v>150</v>
      </c>
      <c r="W49" s="89">
        <f t="shared" si="5"/>
        <v>85.3125</v>
      </c>
      <c r="X49" s="56">
        <f t="shared" si="6"/>
        <v>2132.8125</v>
      </c>
    </row>
    <row r="50" spans="1:24" x14ac:dyDescent="0.35">
      <c r="A50" s="4"/>
      <c r="B50" s="105">
        <v>9780328871407</v>
      </c>
      <c r="C50" s="5">
        <v>9780328874125</v>
      </c>
      <c r="D50" s="4" t="s">
        <v>78</v>
      </c>
      <c r="E50" s="4" t="s">
        <v>208</v>
      </c>
      <c r="F50" s="4" t="s">
        <v>40</v>
      </c>
      <c r="G50" s="56">
        <v>25</v>
      </c>
      <c r="H50" s="56">
        <v>344</v>
      </c>
      <c r="I50" s="56">
        <f t="shared" si="1"/>
        <v>8600</v>
      </c>
      <c r="J50" s="56">
        <v>50</v>
      </c>
      <c r="K50" s="81">
        <f t="shared" si="2"/>
        <v>4300</v>
      </c>
      <c r="L50" s="56">
        <v>0</v>
      </c>
      <c r="M50" s="56">
        <f t="shared" si="13"/>
        <v>0</v>
      </c>
      <c r="N50" s="56"/>
      <c r="O50" s="56"/>
      <c r="P50" s="56"/>
      <c r="Q50" s="88">
        <f t="shared" si="3"/>
        <v>0</v>
      </c>
      <c r="R50" s="56">
        <f t="shared" si="14"/>
        <v>25</v>
      </c>
      <c r="S50" s="56"/>
      <c r="T50" s="56">
        <f t="shared" si="7"/>
        <v>0</v>
      </c>
      <c r="U50" s="56">
        <f t="shared" si="18"/>
        <v>172</v>
      </c>
      <c r="V50" s="56">
        <v>250</v>
      </c>
      <c r="W50" s="89">
        <f t="shared" si="5"/>
        <v>215</v>
      </c>
      <c r="X50" s="56">
        <f t="shared" si="6"/>
        <v>5375</v>
      </c>
    </row>
    <row r="51" spans="1:24" x14ac:dyDescent="0.35">
      <c r="A51" s="4"/>
      <c r="B51" s="108"/>
      <c r="C51" s="74"/>
      <c r="D51" s="70"/>
      <c r="E51" s="70"/>
      <c r="F51" s="74" t="s">
        <v>110</v>
      </c>
      <c r="G51" s="94">
        <f>SUM(G45:G50)</f>
        <v>150</v>
      </c>
      <c r="H51" s="94">
        <f t="shared" ref="H51:X51" si="19">SUM(H45:H50)</f>
        <v>1351</v>
      </c>
      <c r="I51" s="94">
        <f t="shared" si="19"/>
        <v>33775</v>
      </c>
      <c r="J51" s="94">
        <f t="shared" si="19"/>
        <v>300</v>
      </c>
      <c r="K51" s="102">
        <f t="shared" si="19"/>
        <v>16887.5</v>
      </c>
      <c r="L51" s="94">
        <f t="shared" si="19"/>
        <v>96</v>
      </c>
      <c r="M51" s="94">
        <f t="shared" si="19"/>
        <v>8788.5</v>
      </c>
      <c r="N51" s="94">
        <f t="shared" si="19"/>
        <v>0</v>
      </c>
      <c r="O51" s="94">
        <f t="shared" si="19"/>
        <v>0</v>
      </c>
      <c r="P51" s="94">
        <f t="shared" si="19"/>
        <v>0</v>
      </c>
      <c r="Q51" s="94">
        <f t="shared" si="19"/>
        <v>96</v>
      </c>
      <c r="R51" s="94">
        <f t="shared" si="19"/>
        <v>54</v>
      </c>
      <c r="S51" s="94">
        <f t="shared" si="19"/>
        <v>0</v>
      </c>
      <c r="T51" s="94">
        <f t="shared" si="19"/>
        <v>0</v>
      </c>
      <c r="U51" s="94">
        <f t="shared" si="19"/>
        <v>675.5</v>
      </c>
      <c r="V51" s="94">
        <f t="shared" si="19"/>
        <v>1105</v>
      </c>
      <c r="W51" s="94">
        <f t="shared" si="19"/>
        <v>844.375</v>
      </c>
      <c r="X51" s="94">
        <f t="shared" si="19"/>
        <v>21109.375</v>
      </c>
    </row>
    <row r="52" spans="1:24" x14ac:dyDescent="0.35">
      <c r="A52" s="4"/>
      <c r="B52" s="92">
        <v>9780328910113</v>
      </c>
      <c r="C52" s="43">
        <v>9780328913909</v>
      </c>
      <c r="D52" s="40" t="s">
        <v>79</v>
      </c>
      <c r="E52" s="40" t="s">
        <v>206</v>
      </c>
      <c r="F52" s="40" t="s">
        <v>41</v>
      </c>
      <c r="G52" s="61">
        <v>25</v>
      </c>
      <c r="H52" s="61">
        <v>284.5</v>
      </c>
      <c r="I52" s="61">
        <f t="shared" si="1"/>
        <v>7112.5</v>
      </c>
      <c r="J52" s="61">
        <v>50</v>
      </c>
      <c r="K52" s="82">
        <f t="shared" si="2"/>
        <v>3556.25</v>
      </c>
      <c r="L52" s="61">
        <v>25</v>
      </c>
      <c r="M52" s="61">
        <f t="shared" si="13"/>
        <v>3556.25</v>
      </c>
      <c r="N52" s="61"/>
      <c r="O52" s="61"/>
      <c r="P52" s="61"/>
      <c r="Q52" s="91">
        <f t="shared" si="3"/>
        <v>25</v>
      </c>
      <c r="R52" s="61">
        <f t="shared" si="14"/>
        <v>0</v>
      </c>
      <c r="S52" s="61"/>
      <c r="T52" s="61">
        <f t="shared" si="7"/>
        <v>0</v>
      </c>
      <c r="U52" s="61">
        <f t="shared" si="18"/>
        <v>142.25</v>
      </c>
      <c r="V52" s="61">
        <v>200</v>
      </c>
      <c r="W52" s="92">
        <f t="shared" si="5"/>
        <v>177.8125</v>
      </c>
      <c r="X52" s="61">
        <f t="shared" si="6"/>
        <v>4445.3125</v>
      </c>
    </row>
    <row r="53" spans="1:24" x14ac:dyDescent="0.35">
      <c r="A53" s="4"/>
      <c r="B53" s="92">
        <v>9780328910120</v>
      </c>
      <c r="C53" s="43">
        <v>9780328913909</v>
      </c>
      <c r="D53" s="40" t="s">
        <v>79</v>
      </c>
      <c r="E53" s="40" t="s">
        <v>206</v>
      </c>
      <c r="F53" s="40" t="s">
        <v>42</v>
      </c>
      <c r="G53" s="61">
        <v>25</v>
      </c>
      <c r="H53" s="61">
        <v>284.5</v>
      </c>
      <c r="I53" s="61">
        <f t="shared" si="1"/>
        <v>7112.5</v>
      </c>
      <c r="J53" s="61">
        <v>50</v>
      </c>
      <c r="K53" s="82">
        <f t="shared" si="2"/>
        <v>3556.25</v>
      </c>
      <c r="L53" s="61">
        <v>25</v>
      </c>
      <c r="M53" s="61">
        <f t="shared" si="13"/>
        <v>3556.25</v>
      </c>
      <c r="N53" s="61"/>
      <c r="O53" s="61"/>
      <c r="P53" s="61"/>
      <c r="Q53" s="91">
        <f t="shared" si="3"/>
        <v>25</v>
      </c>
      <c r="R53" s="61">
        <f t="shared" si="14"/>
        <v>0</v>
      </c>
      <c r="S53" s="61"/>
      <c r="T53" s="61">
        <f t="shared" si="7"/>
        <v>0</v>
      </c>
      <c r="U53" s="61">
        <f t="shared" si="18"/>
        <v>142.25</v>
      </c>
      <c r="V53" s="61">
        <v>200</v>
      </c>
      <c r="W53" s="92">
        <f t="shared" si="5"/>
        <v>177.8125</v>
      </c>
      <c r="X53" s="61">
        <f t="shared" si="6"/>
        <v>4445.3125</v>
      </c>
    </row>
    <row r="54" spans="1:24" x14ac:dyDescent="0.35">
      <c r="A54" s="4"/>
      <c r="B54" s="92">
        <v>9780328476756</v>
      </c>
      <c r="C54" s="43">
        <v>9780328476756</v>
      </c>
      <c r="D54" s="40" t="s">
        <v>79</v>
      </c>
      <c r="E54" s="40" t="s">
        <v>206</v>
      </c>
      <c r="F54" s="40" t="s">
        <v>43</v>
      </c>
      <c r="G54" s="61">
        <v>25</v>
      </c>
      <c r="H54" s="61">
        <v>210</v>
      </c>
      <c r="I54" s="61">
        <f t="shared" si="1"/>
        <v>5250</v>
      </c>
      <c r="J54" s="61">
        <v>50</v>
      </c>
      <c r="K54" s="82">
        <f t="shared" si="2"/>
        <v>2625</v>
      </c>
      <c r="L54" s="61">
        <v>25</v>
      </c>
      <c r="M54" s="61">
        <f t="shared" si="13"/>
        <v>2625</v>
      </c>
      <c r="N54" s="61"/>
      <c r="O54" s="61"/>
      <c r="P54" s="61"/>
      <c r="Q54" s="91">
        <f t="shared" si="3"/>
        <v>25</v>
      </c>
      <c r="R54" s="61">
        <f t="shared" si="14"/>
        <v>0</v>
      </c>
      <c r="S54" s="61"/>
      <c r="T54" s="61">
        <f t="shared" si="7"/>
        <v>0</v>
      </c>
      <c r="U54" s="61">
        <f t="shared" si="18"/>
        <v>105</v>
      </c>
      <c r="V54" s="61">
        <v>175</v>
      </c>
      <c r="W54" s="92">
        <f t="shared" si="5"/>
        <v>131.25</v>
      </c>
      <c r="X54" s="61">
        <f t="shared" si="6"/>
        <v>3281.25</v>
      </c>
    </row>
    <row r="55" spans="1:24" x14ac:dyDescent="0.35">
      <c r="A55" s="4"/>
      <c r="B55" s="92">
        <v>9780328827404</v>
      </c>
      <c r="C55" s="43">
        <v>9780328847563</v>
      </c>
      <c r="D55" s="40" t="s">
        <v>79</v>
      </c>
      <c r="E55" s="40" t="s">
        <v>207</v>
      </c>
      <c r="F55" s="40" t="s">
        <v>44</v>
      </c>
      <c r="G55" s="61">
        <v>25</v>
      </c>
      <c r="H55" s="61">
        <v>136.5</v>
      </c>
      <c r="I55" s="61">
        <f t="shared" si="1"/>
        <v>3412.5</v>
      </c>
      <c r="J55" s="61">
        <v>50</v>
      </c>
      <c r="K55" s="82">
        <f t="shared" si="2"/>
        <v>1706.25</v>
      </c>
      <c r="L55" s="61">
        <v>25</v>
      </c>
      <c r="M55" s="61">
        <f t="shared" si="13"/>
        <v>1706.25</v>
      </c>
      <c r="N55" s="61"/>
      <c r="O55" s="61"/>
      <c r="P55" s="61"/>
      <c r="Q55" s="91">
        <f t="shared" si="3"/>
        <v>25</v>
      </c>
      <c r="R55" s="61">
        <f t="shared" si="14"/>
        <v>0</v>
      </c>
      <c r="S55" s="61"/>
      <c r="T55" s="61">
        <f t="shared" si="7"/>
        <v>0</v>
      </c>
      <c r="U55" s="61">
        <f t="shared" si="18"/>
        <v>68.25</v>
      </c>
      <c r="V55" s="61">
        <v>150</v>
      </c>
      <c r="W55" s="92">
        <f t="shared" si="5"/>
        <v>85.3125</v>
      </c>
      <c r="X55" s="61">
        <f t="shared" si="6"/>
        <v>2132.8125</v>
      </c>
    </row>
    <row r="56" spans="1:24" x14ac:dyDescent="0.35">
      <c r="A56" s="4"/>
      <c r="B56" s="92">
        <v>9780328827466</v>
      </c>
      <c r="C56" s="64">
        <v>9780328847563</v>
      </c>
      <c r="D56" s="62" t="s">
        <v>79</v>
      </c>
      <c r="E56" s="62" t="s">
        <v>207</v>
      </c>
      <c r="F56" s="62" t="s">
        <v>45</v>
      </c>
      <c r="G56" s="61">
        <v>25</v>
      </c>
      <c r="H56" s="61">
        <v>136.5</v>
      </c>
      <c r="I56" s="61">
        <f t="shared" si="1"/>
        <v>3412.5</v>
      </c>
      <c r="J56" s="61">
        <v>50</v>
      </c>
      <c r="K56" s="82">
        <f t="shared" si="2"/>
        <v>1706.25</v>
      </c>
      <c r="L56" s="61">
        <v>25</v>
      </c>
      <c r="M56" s="61">
        <f t="shared" si="13"/>
        <v>1706.25</v>
      </c>
      <c r="N56" s="61"/>
      <c r="O56" s="61"/>
      <c r="P56" s="61"/>
      <c r="Q56" s="91">
        <f t="shared" si="3"/>
        <v>25</v>
      </c>
      <c r="R56" s="61">
        <f t="shared" si="14"/>
        <v>0</v>
      </c>
      <c r="S56" s="61"/>
      <c r="T56" s="61">
        <f t="shared" si="7"/>
        <v>0</v>
      </c>
      <c r="U56" s="61">
        <f t="shared" si="18"/>
        <v>68.25</v>
      </c>
      <c r="V56" s="61">
        <v>150</v>
      </c>
      <c r="W56" s="92">
        <f t="shared" si="5"/>
        <v>85.3125</v>
      </c>
      <c r="X56" s="61">
        <f t="shared" si="6"/>
        <v>2132.8125</v>
      </c>
    </row>
    <row r="57" spans="1:24" x14ac:dyDescent="0.35">
      <c r="A57" s="4"/>
      <c r="B57" s="107">
        <v>9780328871414</v>
      </c>
      <c r="C57" s="43">
        <v>9780328874132</v>
      </c>
      <c r="D57" s="40" t="s">
        <v>79</v>
      </c>
      <c r="E57" s="40" t="s">
        <v>208</v>
      </c>
      <c r="F57" s="40" t="s">
        <v>46</v>
      </c>
      <c r="G57" s="61">
        <v>25</v>
      </c>
      <c r="H57" s="61">
        <v>344</v>
      </c>
      <c r="I57" s="61">
        <f t="shared" si="1"/>
        <v>8600</v>
      </c>
      <c r="J57" s="61">
        <v>50</v>
      </c>
      <c r="K57" s="82">
        <f t="shared" si="2"/>
        <v>4300</v>
      </c>
      <c r="L57" s="61">
        <v>0</v>
      </c>
      <c r="M57" s="61">
        <f t="shared" si="13"/>
        <v>0</v>
      </c>
      <c r="N57" s="61"/>
      <c r="O57" s="61"/>
      <c r="P57" s="61"/>
      <c r="Q57" s="91">
        <f t="shared" si="3"/>
        <v>0</v>
      </c>
      <c r="R57" s="61">
        <f t="shared" si="14"/>
        <v>25</v>
      </c>
      <c r="S57" s="61"/>
      <c r="T57" s="61">
        <f t="shared" si="7"/>
        <v>0</v>
      </c>
      <c r="U57" s="61">
        <f t="shared" si="18"/>
        <v>172</v>
      </c>
      <c r="V57" s="61">
        <v>250</v>
      </c>
      <c r="W57" s="92">
        <f t="shared" si="5"/>
        <v>215</v>
      </c>
      <c r="X57" s="61">
        <f t="shared" si="6"/>
        <v>5375</v>
      </c>
    </row>
    <row r="58" spans="1:24" x14ac:dyDescent="0.35">
      <c r="A58" s="4"/>
      <c r="B58" s="108"/>
      <c r="C58" s="74"/>
      <c r="D58" s="70"/>
      <c r="E58" s="70"/>
      <c r="F58" s="74" t="s">
        <v>110</v>
      </c>
      <c r="G58" s="94">
        <f>SUM(G52:G57)</f>
        <v>150</v>
      </c>
      <c r="H58" s="94">
        <f t="shared" ref="H58:W58" si="20">SUM(H52:H57)</f>
        <v>1396</v>
      </c>
      <c r="I58" s="94">
        <f t="shared" si="20"/>
        <v>34900</v>
      </c>
      <c r="J58" s="94">
        <f t="shared" si="20"/>
        <v>300</v>
      </c>
      <c r="K58" s="102">
        <f t="shared" si="20"/>
        <v>17450</v>
      </c>
      <c r="L58" s="94">
        <f t="shared" si="20"/>
        <v>125</v>
      </c>
      <c r="M58" s="94">
        <f t="shared" si="20"/>
        <v>13150</v>
      </c>
      <c r="N58" s="94">
        <f t="shared" si="20"/>
        <v>0</v>
      </c>
      <c r="O58" s="94">
        <f t="shared" si="20"/>
        <v>0</v>
      </c>
      <c r="P58" s="94">
        <f t="shared" si="20"/>
        <v>0</v>
      </c>
      <c r="Q58" s="94">
        <f t="shared" si="20"/>
        <v>125</v>
      </c>
      <c r="R58" s="94">
        <f t="shared" si="20"/>
        <v>25</v>
      </c>
      <c r="S58" s="94">
        <f t="shared" si="20"/>
        <v>0</v>
      </c>
      <c r="T58" s="94">
        <f t="shared" si="20"/>
        <v>0</v>
      </c>
      <c r="U58" s="94">
        <f t="shared" si="20"/>
        <v>698</v>
      </c>
      <c r="V58" s="94">
        <f t="shared" si="20"/>
        <v>1125</v>
      </c>
      <c r="W58" s="94">
        <f t="shared" si="20"/>
        <v>872.5</v>
      </c>
      <c r="X58" s="94">
        <f>SUM(X52:X57)</f>
        <v>21812.5</v>
      </c>
    </row>
    <row r="59" spans="1:24" x14ac:dyDescent="0.35">
      <c r="A59" s="4"/>
      <c r="B59" s="89">
        <v>9780328910137</v>
      </c>
      <c r="C59" s="5">
        <v>9780328913916</v>
      </c>
      <c r="D59" s="4" t="s">
        <v>80</v>
      </c>
      <c r="E59" s="4" t="s">
        <v>206</v>
      </c>
      <c r="F59" s="4" t="s">
        <v>47</v>
      </c>
      <c r="G59" s="56">
        <v>25</v>
      </c>
      <c r="H59" s="56">
        <v>284.5</v>
      </c>
      <c r="I59" s="56">
        <f t="shared" si="1"/>
        <v>7112.5</v>
      </c>
      <c r="J59" s="56">
        <v>50</v>
      </c>
      <c r="K59" s="81">
        <f t="shared" si="2"/>
        <v>3556.25</v>
      </c>
      <c r="L59" s="56">
        <v>25</v>
      </c>
      <c r="M59" s="56">
        <f t="shared" si="13"/>
        <v>3556.25</v>
      </c>
      <c r="N59" s="56"/>
      <c r="O59" s="56"/>
      <c r="P59" s="56"/>
      <c r="Q59" s="88">
        <f t="shared" si="3"/>
        <v>25</v>
      </c>
      <c r="R59" s="56">
        <f t="shared" si="14"/>
        <v>0</v>
      </c>
      <c r="S59" s="56"/>
      <c r="T59" s="56">
        <f t="shared" si="7"/>
        <v>0</v>
      </c>
      <c r="U59" s="56">
        <f t="shared" si="18"/>
        <v>142.25</v>
      </c>
      <c r="V59" s="56">
        <v>200</v>
      </c>
      <c r="W59" s="89">
        <f t="shared" si="5"/>
        <v>177.8125</v>
      </c>
      <c r="X59" s="56">
        <f t="shared" si="6"/>
        <v>4445.3125</v>
      </c>
    </row>
    <row r="60" spans="1:24" x14ac:dyDescent="0.35">
      <c r="A60" s="4"/>
      <c r="B60" s="89">
        <v>9780328910144</v>
      </c>
      <c r="C60" s="5">
        <v>9780328913916</v>
      </c>
      <c r="D60" s="4" t="s">
        <v>80</v>
      </c>
      <c r="E60" s="4" t="s">
        <v>206</v>
      </c>
      <c r="F60" s="4" t="s">
        <v>48</v>
      </c>
      <c r="G60" s="56">
        <v>25</v>
      </c>
      <c r="H60" s="56">
        <v>284.5</v>
      </c>
      <c r="I60" s="56">
        <f t="shared" si="1"/>
        <v>7112.5</v>
      </c>
      <c r="J60" s="56">
        <v>50</v>
      </c>
      <c r="K60" s="81">
        <f t="shared" si="2"/>
        <v>3556.25</v>
      </c>
      <c r="L60" s="56">
        <v>25</v>
      </c>
      <c r="M60" s="56">
        <f t="shared" si="13"/>
        <v>3556.25</v>
      </c>
      <c r="N60" s="56"/>
      <c r="O60" s="56"/>
      <c r="P60" s="56"/>
      <c r="Q60" s="88">
        <f t="shared" si="3"/>
        <v>25</v>
      </c>
      <c r="R60" s="56">
        <f t="shared" si="14"/>
        <v>0</v>
      </c>
      <c r="S60" s="56"/>
      <c r="T60" s="56">
        <f t="shared" si="7"/>
        <v>0</v>
      </c>
      <c r="U60" s="56">
        <f t="shared" si="18"/>
        <v>142.25</v>
      </c>
      <c r="V60" s="56">
        <v>200</v>
      </c>
      <c r="W60" s="89">
        <f t="shared" si="5"/>
        <v>177.8125</v>
      </c>
      <c r="X60" s="56">
        <f t="shared" si="6"/>
        <v>4445.3125</v>
      </c>
    </row>
    <row r="61" spans="1:24" x14ac:dyDescent="0.35">
      <c r="A61" s="4"/>
      <c r="B61" s="89">
        <v>9780328476770</v>
      </c>
      <c r="C61" s="5">
        <v>9780328476770</v>
      </c>
      <c r="D61" s="4" t="s">
        <v>80</v>
      </c>
      <c r="E61" s="4" t="s">
        <v>206</v>
      </c>
      <c r="F61" s="4" t="s">
        <v>49</v>
      </c>
      <c r="G61" s="56">
        <v>25</v>
      </c>
      <c r="H61" s="56">
        <v>210</v>
      </c>
      <c r="I61" s="56">
        <f t="shared" si="1"/>
        <v>5250</v>
      </c>
      <c r="J61" s="56">
        <v>50</v>
      </c>
      <c r="K61" s="81">
        <f t="shared" si="2"/>
        <v>2625</v>
      </c>
      <c r="L61" s="56">
        <v>25</v>
      </c>
      <c r="M61" s="56">
        <f t="shared" si="13"/>
        <v>2625</v>
      </c>
      <c r="N61" s="56"/>
      <c r="O61" s="56"/>
      <c r="P61" s="56"/>
      <c r="Q61" s="88">
        <f t="shared" si="3"/>
        <v>25</v>
      </c>
      <c r="R61" s="56">
        <f t="shared" si="14"/>
        <v>0</v>
      </c>
      <c r="S61" s="56"/>
      <c r="T61" s="56">
        <f t="shared" si="7"/>
        <v>0</v>
      </c>
      <c r="U61" s="56">
        <f t="shared" si="18"/>
        <v>105</v>
      </c>
      <c r="V61" s="56">
        <v>175</v>
      </c>
      <c r="W61" s="89">
        <f t="shared" si="5"/>
        <v>131.25</v>
      </c>
      <c r="X61" s="56">
        <f t="shared" si="6"/>
        <v>3281.25</v>
      </c>
    </row>
    <row r="62" spans="1:24" x14ac:dyDescent="0.35">
      <c r="A62" s="4"/>
      <c r="B62" s="89">
        <v>9780328827411</v>
      </c>
      <c r="C62" s="5">
        <v>9780328847570</v>
      </c>
      <c r="D62" s="4" t="s">
        <v>80</v>
      </c>
      <c r="E62" s="4" t="s">
        <v>207</v>
      </c>
      <c r="F62" s="4" t="s">
        <v>50</v>
      </c>
      <c r="G62" s="56">
        <v>25</v>
      </c>
      <c r="H62" s="56">
        <v>136.5</v>
      </c>
      <c r="I62" s="56">
        <f t="shared" si="1"/>
        <v>3412.5</v>
      </c>
      <c r="J62" s="56">
        <v>50</v>
      </c>
      <c r="K62" s="81">
        <f t="shared" si="2"/>
        <v>1706.25</v>
      </c>
      <c r="L62" s="56">
        <v>25</v>
      </c>
      <c r="M62" s="56">
        <f t="shared" si="13"/>
        <v>1706.25</v>
      </c>
      <c r="N62" s="56"/>
      <c r="O62" s="56"/>
      <c r="P62" s="56"/>
      <c r="Q62" s="88">
        <f t="shared" si="3"/>
        <v>25</v>
      </c>
      <c r="R62" s="56">
        <f t="shared" si="14"/>
        <v>0</v>
      </c>
      <c r="S62" s="56"/>
      <c r="T62" s="56">
        <f t="shared" si="7"/>
        <v>0</v>
      </c>
      <c r="U62" s="56">
        <f t="shared" si="18"/>
        <v>68.25</v>
      </c>
      <c r="V62" s="56">
        <v>150</v>
      </c>
      <c r="W62" s="89">
        <f t="shared" si="5"/>
        <v>85.3125</v>
      </c>
      <c r="X62" s="56">
        <f t="shared" si="6"/>
        <v>2132.8125</v>
      </c>
    </row>
    <row r="63" spans="1:24" x14ac:dyDescent="0.35">
      <c r="A63" s="4"/>
      <c r="B63" s="89">
        <v>9780328827473</v>
      </c>
      <c r="C63" s="59">
        <v>9780328847570</v>
      </c>
      <c r="D63" s="60" t="s">
        <v>80</v>
      </c>
      <c r="E63" s="60" t="s">
        <v>207</v>
      </c>
      <c r="F63" s="60" t="s">
        <v>51</v>
      </c>
      <c r="G63" s="56">
        <v>25</v>
      </c>
      <c r="H63" s="56">
        <v>136.5</v>
      </c>
      <c r="I63" s="56">
        <f t="shared" si="1"/>
        <v>3412.5</v>
      </c>
      <c r="J63" s="56">
        <v>50</v>
      </c>
      <c r="K63" s="81">
        <f t="shared" si="2"/>
        <v>1706.25</v>
      </c>
      <c r="L63" s="56">
        <v>14</v>
      </c>
      <c r="M63" s="56">
        <f t="shared" si="13"/>
        <v>955.5</v>
      </c>
      <c r="N63" s="56"/>
      <c r="O63" s="56"/>
      <c r="P63" s="56"/>
      <c r="Q63" s="88">
        <f t="shared" si="3"/>
        <v>14</v>
      </c>
      <c r="R63" s="56">
        <f t="shared" si="14"/>
        <v>11</v>
      </c>
      <c r="S63" s="56"/>
      <c r="T63" s="56">
        <f t="shared" si="7"/>
        <v>0</v>
      </c>
      <c r="U63" s="56">
        <f t="shared" si="18"/>
        <v>68.25</v>
      </c>
      <c r="V63" s="56">
        <v>150</v>
      </c>
      <c r="W63" s="89">
        <f t="shared" si="5"/>
        <v>85.3125</v>
      </c>
      <c r="X63" s="56">
        <f t="shared" si="6"/>
        <v>2132.8125</v>
      </c>
    </row>
    <row r="64" spans="1:24" x14ac:dyDescent="0.35">
      <c r="A64" s="4"/>
      <c r="B64" s="89">
        <v>9780133684827</v>
      </c>
      <c r="C64" s="5">
        <v>9780328875160</v>
      </c>
      <c r="D64" s="4" t="s">
        <v>80</v>
      </c>
      <c r="E64" s="4" t="s">
        <v>208</v>
      </c>
      <c r="F64" s="4" t="s">
        <v>178</v>
      </c>
      <c r="G64" s="56">
        <v>25</v>
      </c>
      <c r="H64" s="56">
        <v>168</v>
      </c>
      <c r="I64" s="56">
        <f t="shared" si="1"/>
        <v>4200</v>
      </c>
      <c r="J64" s="56">
        <v>50</v>
      </c>
      <c r="K64" s="81">
        <f t="shared" si="2"/>
        <v>2100</v>
      </c>
      <c r="L64" s="56">
        <v>0</v>
      </c>
      <c r="M64" s="56">
        <f t="shared" si="13"/>
        <v>0</v>
      </c>
      <c r="N64" s="56"/>
      <c r="O64" s="56"/>
      <c r="P64" s="56"/>
      <c r="Q64" s="88">
        <f t="shared" si="3"/>
        <v>0</v>
      </c>
      <c r="R64" s="56">
        <f t="shared" si="14"/>
        <v>25</v>
      </c>
      <c r="S64" s="56"/>
      <c r="T64" s="56">
        <f t="shared" si="7"/>
        <v>0</v>
      </c>
      <c r="U64" s="56">
        <f t="shared" si="18"/>
        <v>84</v>
      </c>
      <c r="V64" s="56">
        <v>150</v>
      </c>
      <c r="W64" s="89">
        <f t="shared" si="5"/>
        <v>105</v>
      </c>
      <c r="X64" s="56">
        <f t="shared" si="6"/>
        <v>2625</v>
      </c>
    </row>
    <row r="65" spans="1:24" x14ac:dyDescent="0.35">
      <c r="A65" s="4"/>
      <c r="B65" s="105">
        <v>9780133684889</v>
      </c>
      <c r="C65" s="5">
        <v>9780328875122</v>
      </c>
      <c r="D65" s="4" t="s">
        <v>80</v>
      </c>
      <c r="E65" s="4" t="s">
        <v>208</v>
      </c>
      <c r="F65" s="4" t="s">
        <v>179</v>
      </c>
      <c r="G65" s="56">
        <v>25</v>
      </c>
      <c r="H65" s="56">
        <v>168</v>
      </c>
      <c r="I65" s="56">
        <f t="shared" si="1"/>
        <v>4200</v>
      </c>
      <c r="J65" s="56">
        <v>50</v>
      </c>
      <c r="K65" s="81">
        <f t="shared" si="2"/>
        <v>2100</v>
      </c>
      <c r="L65" s="56">
        <v>0</v>
      </c>
      <c r="M65" s="56">
        <f t="shared" si="13"/>
        <v>0</v>
      </c>
      <c r="N65" s="56"/>
      <c r="O65" s="56"/>
      <c r="P65" s="56"/>
      <c r="Q65" s="88">
        <f t="shared" si="3"/>
        <v>0</v>
      </c>
      <c r="R65" s="56">
        <f t="shared" si="14"/>
        <v>25</v>
      </c>
      <c r="S65" s="56"/>
      <c r="T65" s="56">
        <f t="shared" si="7"/>
        <v>0</v>
      </c>
      <c r="U65" s="56">
        <f t="shared" si="18"/>
        <v>84</v>
      </c>
      <c r="V65" s="56">
        <v>150</v>
      </c>
      <c r="W65" s="89">
        <f t="shared" si="5"/>
        <v>105</v>
      </c>
      <c r="X65" s="56">
        <f t="shared" si="6"/>
        <v>2625</v>
      </c>
    </row>
    <row r="66" spans="1:24" x14ac:dyDescent="0.35">
      <c r="A66" s="4"/>
      <c r="B66" s="108"/>
      <c r="C66" s="75"/>
      <c r="D66" s="76"/>
      <c r="E66" s="76"/>
      <c r="F66" s="75" t="s">
        <v>110</v>
      </c>
      <c r="G66" s="90">
        <f>SUM(G59:G65)</f>
        <v>175</v>
      </c>
      <c r="H66" s="90">
        <f t="shared" ref="H66:W66" si="21">SUM(H59:H65)</f>
        <v>1388</v>
      </c>
      <c r="I66" s="90">
        <f t="shared" si="21"/>
        <v>34700</v>
      </c>
      <c r="J66" s="90">
        <f t="shared" si="21"/>
        <v>350</v>
      </c>
      <c r="K66" s="101">
        <f t="shared" si="21"/>
        <v>17350</v>
      </c>
      <c r="L66" s="90">
        <f t="shared" si="21"/>
        <v>114</v>
      </c>
      <c r="M66" s="90">
        <f t="shared" si="21"/>
        <v>12399.25</v>
      </c>
      <c r="N66" s="90">
        <f t="shared" si="21"/>
        <v>0</v>
      </c>
      <c r="O66" s="90">
        <f t="shared" si="21"/>
        <v>0</v>
      </c>
      <c r="P66" s="90">
        <f t="shared" si="21"/>
        <v>0</v>
      </c>
      <c r="Q66" s="90">
        <f t="shared" si="21"/>
        <v>114</v>
      </c>
      <c r="R66" s="90">
        <f t="shared" si="21"/>
        <v>61</v>
      </c>
      <c r="S66" s="90">
        <f t="shared" si="21"/>
        <v>0</v>
      </c>
      <c r="T66" s="90">
        <f t="shared" si="21"/>
        <v>0</v>
      </c>
      <c r="U66" s="90">
        <f t="shared" si="21"/>
        <v>694</v>
      </c>
      <c r="V66" s="90">
        <f t="shared" si="21"/>
        <v>1175</v>
      </c>
      <c r="W66" s="90">
        <f t="shared" si="21"/>
        <v>867.5</v>
      </c>
      <c r="X66" s="90">
        <f>SUM(X59:X65)</f>
        <v>21687.5</v>
      </c>
    </row>
    <row r="67" spans="1:24" x14ac:dyDescent="0.35">
      <c r="A67" s="4"/>
      <c r="B67" s="92">
        <v>9780133338744</v>
      </c>
      <c r="C67" s="64">
        <v>9781418372989</v>
      </c>
      <c r="D67" s="62" t="s">
        <v>81</v>
      </c>
      <c r="E67" s="62" t="s">
        <v>206</v>
      </c>
      <c r="F67" s="62" t="s">
        <v>53</v>
      </c>
      <c r="G67" s="61">
        <v>15</v>
      </c>
      <c r="H67" s="61">
        <v>616</v>
      </c>
      <c r="I67" s="61">
        <f t="shared" si="1"/>
        <v>9240</v>
      </c>
      <c r="J67" s="61">
        <v>50</v>
      </c>
      <c r="K67" s="82">
        <f t="shared" si="2"/>
        <v>4620</v>
      </c>
      <c r="L67" s="61">
        <v>15</v>
      </c>
      <c r="M67" s="61">
        <f t="shared" si="13"/>
        <v>4620</v>
      </c>
      <c r="N67" s="61"/>
      <c r="O67" s="61"/>
      <c r="P67" s="61"/>
      <c r="Q67" s="91">
        <f t="shared" si="3"/>
        <v>15</v>
      </c>
      <c r="R67" s="61">
        <f t="shared" ref="R67:R92" si="22">G67-Q67</f>
        <v>0</v>
      </c>
      <c r="S67" s="61"/>
      <c r="T67" s="61">
        <f t="shared" si="7"/>
        <v>0</v>
      </c>
      <c r="U67" s="61">
        <f t="shared" si="18"/>
        <v>308</v>
      </c>
      <c r="V67" s="61">
        <v>400</v>
      </c>
      <c r="W67" s="92">
        <f t="shared" si="5"/>
        <v>385</v>
      </c>
      <c r="X67" s="61">
        <f t="shared" si="6"/>
        <v>5775</v>
      </c>
    </row>
    <row r="68" spans="1:24" x14ac:dyDescent="0.35">
      <c r="A68" s="4"/>
      <c r="B68" s="92">
        <v>9780133684803</v>
      </c>
      <c r="C68" s="43">
        <v>9780328875177</v>
      </c>
      <c r="D68" s="40" t="s">
        <v>81</v>
      </c>
      <c r="E68" s="40" t="s">
        <v>208</v>
      </c>
      <c r="F68" s="40" t="s">
        <v>180</v>
      </c>
      <c r="G68" s="61">
        <v>15</v>
      </c>
      <c r="H68" s="61">
        <v>168</v>
      </c>
      <c r="I68" s="61">
        <f t="shared" si="1"/>
        <v>2520</v>
      </c>
      <c r="J68" s="61">
        <v>50</v>
      </c>
      <c r="K68" s="82">
        <f t="shared" si="2"/>
        <v>1260</v>
      </c>
      <c r="L68" s="61">
        <v>5</v>
      </c>
      <c r="M68" s="61">
        <f t="shared" si="13"/>
        <v>420</v>
      </c>
      <c r="N68" s="61"/>
      <c r="O68" s="61"/>
      <c r="P68" s="61"/>
      <c r="Q68" s="91">
        <f t="shared" si="3"/>
        <v>5</v>
      </c>
      <c r="R68" s="61">
        <f t="shared" si="22"/>
        <v>10</v>
      </c>
      <c r="S68" s="61"/>
      <c r="T68" s="61">
        <f t="shared" si="7"/>
        <v>0</v>
      </c>
      <c r="U68" s="61">
        <f t="shared" si="18"/>
        <v>84</v>
      </c>
      <c r="V68" s="61">
        <v>150</v>
      </c>
      <c r="W68" s="92">
        <f t="shared" si="5"/>
        <v>105</v>
      </c>
      <c r="X68" s="61">
        <f t="shared" si="6"/>
        <v>1575</v>
      </c>
    </row>
    <row r="69" spans="1:24" x14ac:dyDescent="0.35">
      <c r="A69" s="4"/>
      <c r="B69" s="92">
        <v>9780133684896</v>
      </c>
      <c r="C69" s="43">
        <v>9780328875139</v>
      </c>
      <c r="D69" s="40" t="s">
        <v>81</v>
      </c>
      <c r="E69" s="40" t="s">
        <v>208</v>
      </c>
      <c r="F69" s="40" t="s">
        <v>181</v>
      </c>
      <c r="G69" s="61">
        <v>15</v>
      </c>
      <c r="H69" s="61">
        <v>168</v>
      </c>
      <c r="I69" s="61">
        <f t="shared" si="1"/>
        <v>2520</v>
      </c>
      <c r="J69" s="61">
        <v>50</v>
      </c>
      <c r="K69" s="82">
        <f t="shared" si="2"/>
        <v>1260</v>
      </c>
      <c r="L69" s="61">
        <v>15</v>
      </c>
      <c r="M69" s="61">
        <f t="shared" si="13"/>
        <v>1260</v>
      </c>
      <c r="N69" s="61"/>
      <c r="O69" s="61"/>
      <c r="P69" s="61"/>
      <c r="Q69" s="91">
        <f t="shared" si="3"/>
        <v>15</v>
      </c>
      <c r="R69" s="61">
        <f t="shared" si="22"/>
        <v>0</v>
      </c>
      <c r="S69" s="61"/>
      <c r="T69" s="61">
        <f t="shared" si="7"/>
        <v>0</v>
      </c>
      <c r="U69" s="61">
        <f t="shared" si="18"/>
        <v>84</v>
      </c>
      <c r="V69" s="61">
        <v>150</v>
      </c>
      <c r="W69" s="92">
        <f t="shared" si="5"/>
        <v>105</v>
      </c>
      <c r="X69" s="61">
        <f t="shared" si="6"/>
        <v>1575</v>
      </c>
    </row>
    <row r="70" spans="1:24" x14ac:dyDescent="0.35">
      <c r="A70" s="4"/>
      <c r="B70" s="92">
        <v>9780133174526</v>
      </c>
      <c r="C70" s="43">
        <v>9780133174526</v>
      </c>
      <c r="D70" s="40" t="s">
        <v>81</v>
      </c>
      <c r="E70" s="40" t="s">
        <v>207</v>
      </c>
      <c r="F70" s="40" t="s">
        <v>55</v>
      </c>
      <c r="G70" s="61">
        <v>15</v>
      </c>
      <c r="H70" s="61">
        <v>628</v>
      </c>
      <c r="I70" s="61">
        <f t="shared" si="1"/>
        <v>9420</v>
      </c>
      <c r="J70" s="61">
        <v>50</v>
      </c>
      <c r="K70" s="82">
        <f t="shared" si="2"/>
        <v>4710</v>
      </c>
      <c r="L70" s="61">
        <v>15</v>
      </c>
      <c r="M70" s="61">
        <f t="shared" si="13"/>
        <v>4710</v>
      </c>
      <c r="N70" s="61"/>
      <c r="O70" s="61"/>
      <c r="P70" s="61"/>
      <c r="Q70" s="91">
        <f t="shared" si="3"/>
        <v>15</v>
      </c>
      <c r="R70" s="61">
        <f t="shared" si="22"/>
        <v>0</v>
      </c>
      <c r="S70" s="61"/>
      <c r="T70" s="61">
        <f t="shared" si="7"/>
        <v>0</v>
      </c>
      <c r="U70" s="61">
        <f t="shared" si="18"/>
        <v>314</v>
      </c>
      <c r="V70" s="61">
        <v>400</v>
      </c>
      <c r="W70" s="92">
        <f t="shared" si="5"/>
        <v>392.5</v>
      </c>
      <c r="X70" s="61">
        <f t="shared" si="6"/>
        <v>5887.5</v>
      </c>
    </row>
    <row r="71" spans="1:24" x14ac:dyDescent="0.35">
      <c r="A71" s="4"/>
      <c r="B71" s="107">
        <v>9780133721492</v>
      </c>
      <c r="C71" s="64">
        <v>9780133721492</v>
      </c>
      <c r="D71" s="62" t="s">
        <v>81</v>
      </c>
      <c r="E71" s="62" t="s">
        <v>207</v>
      </c>
      <c r="F71" s="62" t="s">
        <v>182</v>
      </c>
      <c r="G71" s="61">
        <v>15</v>
      </c>
      <c r="H71" s="61"/>
      <c r="I71" s="61">
        <f t="shared" si="1"/>
        <v>0</v>
      </c>
      <c r="J71" s="61">
        <v>50</v>
      </c>
      <c r="K71" s="82">
        <f t="shared" si="2"/>
        <v>0</v>
      </c>
      <c r="L71" s="61"/>
      <c r="M71" s="61">
        <f t="shared" si="13"/>
        <v>0</v>
      </c>
      <c r="N71" s="61"/>
      <c r="O71" s="61"/>
      <c r="P71" s="61"/>
      <c r="Q71" s="91">
        <f t="shared" si="3"/>
        <v>0</v>
      </c>
      <c r="R71" s="61">
        <f t="shared" si="22"/>
        <v>15</v>
      </c>
      <c r="S71" s="61"/>
      <c r="T71" s="61">
        <f t="shared" si="7"/>
        <v>0</v>
      </c>
      <c r="U71" s="61">
        <f t="shared" si="18"/>
        <v>0</v>
      </c>
      <c r="V71" s="61">
        <v>100</v>
      </c>
      <c r="W71" s="92">
        <f t="shared" si="5"/>
        <v>0</v>
      </c>
      <c r="X71" s="61">
        <f t="shared" si="6"/>
        <v>0</v>
      </c>
    </row>
    <row r="72" spans="1:24" x14ac:dyDescent="0.35">
      <c r="A72" s="4"/>
      <c r="B72" s="108"/>
      <c r="C72" s="74"/>
      <c r="D72" s="70"/>
      <c r="E72" s="70"/>
      <c r="F72" s="74" t="s">
        <v>110</v>
      </c>
      <c r="G72" s="90">
        <f>SUM(G67:G71)</f>
        <v>75</v>
      </c>
      <c r="H72" s="90">
        <f t="shared" ref="H72:W72" si="23">SUM(H67:H71)</f>
        <v>1580</v>
      </c>
      <c r="I72" s="90">
        <f t="shared" si="23"/>
        <v>23700</v>
      </c>
      <c r="J72" s="90">
        <f t="shared" si="23"/>
        <v>250</v>
      </c>
      <c r="K72" s="101">
        <f t="shared" si="23"/>
        <v>11850</v>
      </c>
      <c r="L72" s="90">
        <f t="shared" si="23"/>
        <v>50</v>
      </c>
      <c r="M72" s="90">
        <f t="shared" si="23"/>
        <v>11010</v>
      </c>
      <c r="N72" s="90">
        <f t="shared" si="23"/>
        <v>0</v>
      </c>
      <c r="O72" s="90">
        <f t="shared" si="23"/>
        <v>0</v>
      </c>
      <c r="P72" s="90">
        <f t="shared" si="23"/>
        <v>0</v>
      </c>
      <c r="Q72" s="90">
        <f t="shared" si="23"/>
        <v>50</v>
      </c>
      <c r="R72" s="90">
        <f t="shared" si="23"/>
        <v>25</v>
      </c>
      <c r="S72" s="90">
        <f t="shared" si="23"/>
        <v>0</v>
      </c>
      <c r="T72" s="90">
        <f t="shared" si="23"/>
        <v>0</v>
      </c>
      <c r="U72" s="90">
        <f t="shared" si="23"/>
        <v>790</v>
      </c>
      <c r="V72" s="90">
        <f t="shared" si="23"/>
        <v>1200</v>
      </c>
      <c r="W72" s="90">
        <f t="shared" si="23"/>
        <v>987.5</v>
      </c>
      <c r="X72" s="90">
        <f>SUM(X67:X71)</f>
        <v>14812.5</v>
      </c>
    </row>
    <row r="73" spans="1:24" x14ac:dyDescent="0.35">
      <c r="A73" s="4"/>
      <c r="B73" s="89">
        <v>9780133338751</v>
      </c>
      <c r="C73" s="59">
        <v>9781418372996</v>
      </c>
      <c r="D73" s="60" t="s">
        <v>82</v>
      </c>
      <c r="E73" s="60" t="s">
        <v>206</v>
      </c>
      <c r="F73" s="60" t="s">
        <v>57</v>
      </c>
      <c r="G73" s="56">
        <v>10</v>
      </c>
      <c r="H73" s="56">
        <v>628</v>
      </c>
      <c r="I73" s="56">
        <f t="shared" si="1"/>
        <v>6280</v>
      </c>
      <c r="J73" s="56">
        <v>50</v>
      </c>
      <c r="K73" s="81">
        <f t="shared" si="2"/>
        <v>3140</v>
      </c>
      <c r="L73" s="56">
        <v>0</v>
      </c>
      <c r="M73" s="56">
        <f t="shared" si="13"/>
        <v>0</v>
      </c>
      <c r="N73" s="56"/>
      <c r="O73" s="56"/>
      <c r="P73" s="56"/>
      <c r="Q73" s="88">
        <f t="shared" si="3"/>
        <v>0</v>
      </c>
      <c r="R73" s="56">
        <f t="shared" si="22"/>
        <v>10</v>
      </c>
      <c r="S73" s="56"/>
      <c r="T73" s="56">
        <f t="shared" si="7"/>
        <v>0</v>
      </c>
      <c r="U73" s="56">
        <f t="shared" si="18"/>
        <v>314</v>
      </c>
      <c r="V73" s="56">
        <v>400</v>
      </c>
      <c r="W73" s="89">
        <f t="shared" si="5"/>
        <v>392.5</v>
      </c>
      <c r="X73" s="56">
        <f t="shared" si="6"/>
        <v>3925</v>
      </c>
    </row>
    <row r="74" spans="1:24" x14ac:dyDescent="0.35">
      <c r="A74" s="4"/>
      <c r="B74" s="89">
        <v>9780133684797</v>
      </c>
      <c r="C74" s="5">
        <v>9780328875184</v>
      </c>
      <c r="D74" s="4" t="s">
        <v>82</v>
      </c>
      <c r="E74" s="4" t="s">
        <v>208</v>
      </c>
      <c r="F74" s="4" t="s">
        <v>191</v>
      </c>
      <c r="G74" s="56">
        <v>10</v>
      </c>
      <c r="H74" s="56">
        <v>168</v>
      </c>
      <c r="I74" s="56">
        <f t="shared" si="1"/>
        <v>1680</v>
      </c>
      <c r="J74" s="56">
        <v>50</v>
      </c>
      <c r="K74" s="81">
        <f t="shared" si="2"/>
        <v>840</v>
      </c>
      <c r="L74" s="56">
        <v>5</v>
      </c>
      <c r="M74" s="56">
        <f t="shared" si="13"/>
        <v>420</v>
      </c>
      <c r="N74" s="56"/>
      <c r="O74" s="56"/>
      <c r="P74" s="56"/>
      <c r="Q74" s="88">
        <f t="shared" si="3"/>
        <v>5</v>
      </c>
      <c r="R74" s="56">
        <f t="shared" si="22"/>
        <v>5</v>
      </c>
      <c r="S74" s="56"/>
      <c r="T74" s="56">
        <f t="shared" si="7"/>
        <v>0</v>
      </c>
      <c r="U74" s="56">
        <f t="shared" si="18"/>
        <v>84</v>
      </c>
      <c r="V74" s="56">
        <v>150</v>
      </c>
      <c r="W74" s="89">
        <f t="shared" si="5"/>
        <v>105</v>
      </c>
      <c r="X74" s="56">
        <f t="shared" si="6"/>
        <v>1050</v>
      </c>
    </row>
    <row r="75" spans="1:24" x14ac:dyDescent="0.35">
      <c r="A75" s="4"/>
      <c r="B75" s="89">
        <v>9780133684919</v>
      </c>
      <c r="C75" s="5">
        <v>9780328875153</v>
      </c>
      <c r="D75" s="4" t="s">
        <v>82</v>
      </c>
      <c r="E75" s="4" t="s">
        <v>208</v>
      </c>
      <c r="F75" s="4" t="s">
        <v>183</v>
      </c>
      <c r="G75" s="56">
        <v>10</v>
      </c>
      <c r="H75" s="56">
        <v>168</v>
      </c>
      <c r="I75" s="56">
        <f t="shared" si="1"/>
        <v>1680</v>
      </c>
      <c r="J75" s="56">
        <v>50</v>
      </c>
      <c r="K75" s="81">
        <f t="shared" si="2"/>
        <v>840</v>
      </c>
      <c r="L75" s="56">
        <v>0</v>
      </c>
      <c r="M75" s="56">
        <f t="shared" si="13"/>
        <v>0</v>
      </c>
      <c r="N75" s="56"/>
      <c r="O75" s="56"/>
      <c r="P75" s="56"/>
      <c r="Q75" s="88">
        <f t="shared" si="3"/>
        <v>0</v>
      </c>
      <c r="R75" s="56">
        <f t="shared" si="22"/>
        <v>10</v>
      </c>
      <c r="S75" s="56"/>
      <c r="T75" s="56">
        <f t="shared" si="7"/>
        <v>0</v>
      </c>
      <c r="U75" s="56">
        <f t="shared" si="18"/>
        <v>84</v>
      </c>
      <c r="V75" s="56">
        <v>150</v>
      </c>
      <c r="W75" s="89">
        <f t="shared" si="5"/>
        <v>105</v>
      </c>
      <c r="X75" s="56">
        <f t="shared" si="6"/>
        <v>1050</v>
      </c>
    </row>
    <row r="76" spans="1:24" x14ac:dyDescent="0.35">
      <c r="A76" s="4"/>
      <c r="B76" s="89">
        <v>9780133281149</v>
      </c>
      <c r="C76" s="5">
        <v>9780133281149</v>
      </c>
      <c r="D76" s="4" t="s">
        <v>82</v>
      </c>
      <c r="E76" s="4" t="s">
        <v>207</v>
      </c>
      <c r="F76" s="4" t="s">
        <v>184</v>
      </c>
      <c r="G76" s="56">
        <v>10</v>
      </c>
      <c r="H76" s="56">
        <v>628</v>
      </c>
      <c r="I76" s="56">
        <f t="shared" si="1"/>
        <v>6280</v>
      </c>
      <c r="J76" s="56">
        <v>50</v>
      </c>
      <c r="K76" s="81">
        <f t="shared" si="2"/>
        <v>3140</v>
      </c>
      <c r="L76" s="56"/>
      <c r="M76" s="56">
        <f t="shared" si="13"/>
        <v>0</v>
      </c>
      <c r="N76" s="56"/>
      <c r="O76" s="56"/>
      <c r="P76" s="56"/>
      <c r="Q76" s="88">
        <f t="shared" si="3"/>
        <v>0</v>
      </c>
      <c r="R76" s="56">
        <f t="shared" si="22"/>
        <v>10</v>
      </c>
      <c r="S76" s="56"/>
      <c r="T76" s="56">
        <f t="shared" si="7"/>
        <v>0</v>
      </c>
      <c r="U76" s="56">
        <f t="shared" si="18"/>
        <v>314</v>
      </c>
      <c r="V76" s="56">
        <v>400</v>
      </c>
      <c r="W76" s="89">
        <f t="shared" si="5"/>
        <v>392.5</v>
      </c>
      <c r="X76" s="56">
        <f t="shared" si="6"/>
        <v>3925</v>
      </c>
    </row>
    <row r="77" spans="1:24" x14ac:dyDescent="0.35">
      <c r="A77" s="4"/>
      <c r="B77" s="89">
        <v>9780133185614</v>
      </c>
      <c r="C77" s="5">
        <v>9780133185614</v>
      </c>
      <c r="D77" s="4" t="s">
        <v>82</v>
      </c>
      <c r="E77" s="4" t="s">
        <v>207</v>
      </c>
      <c r="F77" s="4" t="s">
        <v>185</v>
      </c>
      <c r="G77" s="56">
        <v>10</v>
      </c>
      <c r="H77" s="56">
        <v>107</v>
      </c>
      <c r="I77" s="56">
        <f t="shared" si="1"/>
        <v>1070</v>
      </c>
      <c r="J77" s="56">
        <v>50</v>
      </c>
      <c r="K77" s="81">
        <f t="shared" si="2"/>
        <v>535</v>
      </c>
      <c r="L77" s="56"/>
      <c r="M77" s="56">
        <f t="shared" si="13"/>
        <v>0</v>
      </c>
      <c r="N77" s="56"/>
      <c r="O77" s="56"/>
      <c r="P77" s="56"/>
      <c r="Q77" s="88">
        <f t="shared" si="3"/>
        <v>0</v>
      </c>
      <c r="R77" s="56">
        <f t="shared" si="22"/>
        <v>10</v>
      </c>
      <c r="S77" s="56"/>
      <c r="T77" s="56">
        <f t="shared" si="7"/>
        <v>0</v>
      </c>
      <c r="U77" s="56">
        <f t="shared" si="18"/>
        <v>53.5</v>
      </c>
      <c r="V77" s="56">
        <v>100</v>
      </c>
      <c r="W77" s="89">
        <f t="shared" si="5"/>
        <v>66.875</v>
      </c>
      <c r="X77" s="56">
        <f t="shared" si="6"/>
        <v>668.75</v>
      </c>
    </row>
    <row r="78" spans="1:24" x14ac:dyDescent="0.35">
      <c r="A78" s="4"/>
      <c r="B78" s="89">
        <v>9780133281156</v>
      </c>
      <c r="C78" s="5">
        <v>9780133281156</v>
      </c>
      <c r="D78" s="4" t="s">
        <v>82</v>
      </c>
      <c r="E78" s="4" t="s">
        <v>207</v>
      </c>
      <c r="F78" s="4" t="s">
        <v>186</v>
      </c>
      <c r="G78" s="56">
        <v>10</v>
      </c>
      <c r="H78" s="56">
        <v>693</v>
      </c>
      <c r="I78" s="56">
        <f t="shared" si="1"/>
        <v>6930</v>
      </c>
      <c r="J78" s="56">
        <v>50</v>
      </c>
      <c r="K78" s="81">
        <f t="shared" si="2"/>
        <v>3465</v>
      </c>
      <c r="L78" s="56"/>
      <c r="M78" s="56">
        <f t="shared" si="13"/>
        <v>0</v>
      </c>
      <c r="N78" s="56"/>
      <c r="O78" s="56"/>
      <c r="P78" s="56"/>
      <c r="Q78" s="88">
        <f t="shared" si="3"/>
        <v>0</v>
      </c>
      <c r="R78" s="56">
        <f t="shared" si="22"/>
        <v>10</v>
      </c>
      <c r="S78" s="56"/>
      <c r="T78" s="56">
        <f t="shared" si="7"/>
        <v>0</v>
      </c>
      <c r="U78" s="56">
        <f t="shared" si="18"/>
        <v>346.5</v>
      </c>
      <c r="V78" s="56">
        <v>425</v>
      </c>
      <c r="W78" s="89">
        <f t="shared" si="5"/>
        <v>433.125</v>
      </c>
      <c r="X78" s="56">
        <f t="shared" si="6"/>
        <v>4331.25</v>
      </c>
    </row>
    <row r="79" spans="1:24" x14ac:dyDescent="0.35">
      <c r="A79" s="4"/>
      <c r="B79" s="105">
        <v>9780133185966</v>
      </c>
      <c r="C79" s="59">
        <v>9780133185966</v>
      </c>
      <c r="D79" s="60" t="s">
        <v>82</v>
      </c>
      <c r="E79" s="60" t="s">
        <v>207</v>
      </c>
      <c r="F79" s="60" t="s">
        <v>187</v>
      </c>
      <c r="G79" s="56">
        <v>10</v>
      </c>
      <c r="H79" s="56">
        <v>107</v>
      </c>
      <c r="I79" s="56">
        <f t="shared" si="1"/>
        <v>1070</v>
      </c>
      <c r="J79" s="56">
        <v>50</v>
      </c>
      <c r="K79" s="81">
        <f t="shared" si="2"/>
        <v>535</v>
      </c>
      <c r="L79" s="56"/>
      <c r="M79" s="56">
        <f t="shared" si="13"/>
        <v>0</v>
      </c>
      <c r="N79" s="56"/>
      <c r="O79" s="56"/>
      <c r="P79" s="56"/>
      <c r="Q79" s="88">
        <f t="shared" si="3"/>
        <v>0</v>
      </c>
      <c r="R79" s="56">
        <f t="shared" si="22"/>
        <v>10</v>
      </c>
      <c r="S79" s="56"/>
      <c r="T79" s="56">
        <f t="shared" ref="T79" si="24">U79*S79</f>
        <v>0</v>
      </c>
      <c r="U79" s="56">
        <f t="shared" si="18"/>
        <v>53.5</v>
      </c>
      <c r="V79" s="56">
        <v>100</v>
      </c>
      <c r="W79" s="89">
        <f t="shared" si="5"/>
        <v>66.875</v>
      </c>
      <c r="X79" s="56">
        <f t="shared" si="6"/>
        <v>668.75</v>
      </c>
    </row>
    <row r="80" spans="1:24" x14ac:dyDescent="0.35">
      <c r="A80" s="4"/>
      <c r="B80" s="108"/>
      <c r="C80" s="74"/>
      <c r="D80" s="70"/>
      <c r="E80" s="70"/>
      <c r="F80" s="74" t="s">
        <v>110</v>
      </c>
      <c r="G80" s="90">
        <f>SUM(G73:G79)</f>
        <v>70</v>
      </c>
      <c r="H80" s="90">
        <f t="shared" ref="H80:W80" si="25">SUM(H73:H79)</f>
        <v>2499</v>
      </c>
      <c r="I80" s="90">
        <f t="shared" si="25"/>
        <v>24990</v>
      </c>
      <c r="J80" s="90">
        <f t="shared" si="25"/>
        <v>350</v>
      </c>
      <c r="K80" s="101">
        <f t="shared" si="25"/>
        <v>12495</v>
      </c>
      <c r="L80" s="90">
        <f t="shared" si="25"/>
        <v>5</v>
      </c>
      <c r="M80" s="90">
        <f t="shared" si="25"/>
        <v>420</v>
      </c>
      <c r="N80" s="90">
        <f t="shared" si="25"/>
        <v>0</v>
      </c>
      <c r="O80" s="90">
        <f t="shared" si="25"/>
        <v>0</v>
      </c>
      <c r="P80" s="90">
        <f t="shared" si="25"/>
        <v>0</v>
      </c>
      <c r="Q80" s="90">
        <f t="shared" si="25"/>
        <v>5</v>
      </c>
      <c r="R80" s="90">
        <f t="shared" si="25"/>
        <v>65</v>
      </c>
      <c r="S80" s="90">
        <f t="shared" si="25"/>
        <v>0</v>
      </c>
      <c r="T80" s="90">
        <f t="shared" si="25"/>
        <v>0</v>
      </c>
      <c r="U80" s="90">
        <f t="shared" si="25"/>
        <v>1249.5</v>
      </c>
      <c r="V80" s="90">
        <f t="shared" si="25"/>
        <v>1725</v>
      </c>
      <c r="W80" s="90">
        <f t="shared" si="25"/>
        <v>1561.875</v>
      </c>
      <c r="X80" s="90">
        <f>SUM(X73:X79)</f>
        <v>15618.75</v>
      </c>
    </row>
    <row r="81" spans="1:24" x14ac:dyDescent="0.35">
      <c r="A81" s="4"/>
      <c r="B81" s="92">
        <v>9780133338768</v>
      </c>
      <c r="C81" s="43">
        <v>9781418373009</v>
      </c>
      <c r="D81" s="40" t="s">
        <v>83</v>
      </c>
      <c r="E81" s="40" t="s">
        <v>206</v>
      </c>
      <c r="F81" s="40" t="s">
        <v>63</v>
      </c>
      <c r="G81" s="61">
        <v>5</v>
      </c>
      <c r="H81" s="61">
        <v>407.5</v>
      </c>
      <c r="I81" s="61">
        <f t="shared" si="1"/>
        <v>2037.5</v>
      </c>
      <c r="J81" s="61">
        <v>50</v>
      </c>
      <c r="K81" s="82">
        <f t="shared" si="2"/>
        <v>1018.75</v>
      </c>
      <c r="L81" s="61">
        <v>5</v>
      </c>
      <c r="M81" s="61"/>
      <c r="N81" s="61"/>
      <c r="O81" s="61"/>
      <c r="P81" s="61"/>
      <c r="Q81" s="91">
        <f t="shared" si="3"/>
        <v>5</v>
      </c>
      <c r="R81" s="61">
        <f t="shared" si="22"/>
        <v>0</v>
      </c>
      <c r="S81" s="61"/>
      <c r="T81" s="61">
        <f t="shared" ref="T81:T92" si="26">U81*S81</f>
        <v>0</v>
      </c>
      <c r="U81" s="61">
        <f t="shared" si="18"/>
        <v>203.75</v>
      </c>
      <c r="V81" s="61">
        <v>300</v>
      </c>
      <c r="W81" s="92">
        <f t="shared" si="5"/>
        <v>254.6875</v>
      </c>
      <c r="X81" s="61">
        <f t="shared" si="6"/>
        <v>1273.4375</v>
      </c>
    </row>
    <row r="82" spans="1:24" x14ac:dyDescent="0.35">
      <c r="A82" s="4"/>
      <c r="B82" s="92">
        <v>9780133338775</v>
      </c>
      <c r="C82" s="43">
        <v>9781418373009</v>
      </c>
      <c r="D82" s="40" t="s">
        <v>83</v>
      </c>
      <c r="E82" s="40" t="s">
        <v>206</v>
      </c>
      <c r="F82" s="40" t="s">
        <v>64</v>
      </c>
      <c r="G82" s="61">
        <v>5</v>
      </c>
      <c r="H82" s="61">
        <v>407.5</v>
      </c>
      <c r="I82" s="61">
        <f t="shared" si="1"/>
        <v>2037.5</v>
      </c>
      <c r="J82" s="61">
        <v>50</v>
      </c>
      <c r="K82" s="82">
        <f t="shared" si="2"/>
        <v>1018.75</v>
      </c>
      <c r="L82" s="61">
        <v>5</v>
      </c>
      <c r="M82" s="61"/>
      <c r="N82" s="61"/>
      <c r="O82" s="61"/>
      <c r="P82" s="61"/>
      <c r="Q82" s="91">
        <f t="shared" si="3"/>
        <v>5</v>
      </c>
      <c r="R82" s="61">
        <f t="shared" si="22"/>
        <v>0</v>
      </c>
      <c r="S82" s="61"/>
      <c r="T82" s="61">
        <f t="shared" si="26"/>
        <v>0</v>
      </c>
      <c r="U82" s="61">
        <f t="shared" si="18"/>
        <v>203.75</v>
      </c>
      <c r="V82" s="61">
        <v>300</v>
      </c>
      <c r="W82" s="92">
        <f t="shared" si="5"/>
        <v>254.6875</v>
      </c>
      <c r="X82" s="61">
        <f t="shared" si="6"/>
        <v>1273.4375</v>
      </c>
    </row>
    <row r="83" spans="1:24" x14ac:dyDescent="0.35">
      <c r="A83" s="4"/>
      <c r="B83" s="92">
        <v>9780133281149</v>
      </c>
      <c r="C83" s="43">
        <v>9780133281149</v>
      </c>
      <c r="D83" s="40" t="s">
        <v>83</v>
      </c>
      <c r="E83" s="40" t="s">
        <v>207</v>
      </c>
      <c r="F83" s="40" t="s">
        <v>184</v>
      </c>
      <c r="G83" s="61">
        <v>5</v>
      </c>
      <c r="H83" s="61">
        <v>628</v>
      </c>
      <c r="I83" s="61">
        <f t="shared" si="1"/>
        <v>3140</v>
      </c>
      <c r="J83" s="61">
        <v>50</v>
      </c>
      <c r="K83" s="82">
        <f t="shared" si="2"/>
        <v>1570</v>
      </c>
      <c r="L83" s="61"/>
      <c r="M83" s="61"/>
      <c r="N83" s="61"/>
      <c r="O83" s="61"/>
      <c r="P83" s="61"/>
      <c r="Q83" s="91">
        <f t="shared" si="3"/>
        <v>0</v>
      </c>
      <c r="R83" s="61">
        <f t="shared" si="22"/>
        <v>5</v>
      </c>
      <c r="S83" s="61"/>
      <c r="T83" s="61">
        <f t="shared" si="26"/>
        <v>0</v>
      </c>
      <c r="U83" s="61">
        <f t="shared" ref="U83:U92" si="27">H83*(1-J83/100)</f>
        <v>314</v>
      </c>
      <c r="V83" s="61">
        <v>400</v>
      </c>
      <c r="W83" s="92">
        <f t="shared" si="5"/>
        <v>392.5</v>
      </c>
      <c r="X83" s="61">
        <f t="shared" si="6"/>
        <v>1962.5</v>
      </c>
    </row>
    <row r="84" spans="1:24" x14ac:dyDescent="0.35">
      <c r="A84" s="4"/>
      <c r="B84" s="92">
        <v>9780133185614</v>
      </c>
      <c r="C84" s="43">
        <v>9780133185614</v>
      </c>
      <c r="D84" s="40" t="s">
        <v>83</v>
      </c>
      <c r="E84" s="40" t="s">
        <v>207</v>
      </c>
      <c r="F84" s="40" t="s">
        <v>185</v>
      </c>
      <c r="G84" s="61">
        <v>5</v>
      </c>
      <c r="H84" s="61">
        <v>107</v>
      </c>
      <c r="I84" s="61">
        <f t="shared" si="1"/>
        <v>535</v>
      </c>
      <c r="J84" s="61">
        <v>50</v>
      </c>
      <c r="K84" s="82">
        <f t="shared" si="2"/>
        <v>267.5</v>
      </c>
      <c r="L84" s="61"/>
      <c r="M84" s="61">
        <f>L84*U84</f>
        <v>0</v>
      </c>
      <c r="N84" s="61"/>
      <c r="O84" s="61"/>
      <c r="P84" s="61"/>
      <c r="Q84" s="91">
        <f t="shared" ref="Q84:Q92" si="28">SUM(L84,N84,O84)</f>
        <v>0</v>
      </c>
      <c r="R84" s="61">
        <f t="shared" si="22"/>
        <v>5</v>
      </c>
      <c r="S84" s="61"/>
      <c r="T84" s="61">
        <f t="shared" si="26"/>
        <v>0</v>
      </c>
      <c r="U84" s="61">
        <f t="shared" si="27"/>
        <v>53.5</v>
      </c>
      <c r="V84" s="61"/>
      <c r="W84" s="92">
        <f t="shared" ref="W84:W92" si="29">U84*1.25</f>
        <v>66.875</v>
      </c>
      <c r="X84" s="61">
        <f t="shared" ref="X84:X92" si="30">W84*G84</f>
        <v>334.375</v>
      </c>
    </row>
    <row r="85" spans="1:24" x14ac:dyDescent="0.35">
      <c r="A85" s="4"/>
      <c r="B85" s="92">
        <v>9780133281156</v>
      </c>
      <c r="C85" s="43">
        <v>9780133281156</v>
      </c>
      <c r="D85" s="40" t="s">
        <v>83</v>
      </c>
      <c r="E85" s="40" t="s">
        <v>207</v>
      </c>
      <c r="F85" s="40" t="s">
        <v>186</v>
      </c>
      <c r="G85" s="61">
        <v>5</v>
      </c>
      <c r="H85" s="61">
        <v>693</v>
      </c>
      <c r="I85" s="61">
        <f t="shared" si="1"/>
        <v>3465</v>
      </c>
      <c r="J85" s="61">
        <v>50</v>
      </c>
      <c r="K85" s="82">
        <f t="shared" si="2"/>
        <v>1732.5</v>
      </c>
      <c r="L85" s="61"/>
      <c r="M85" s="61"/>
      <c r="N85" s="61"/>
      <c r="O85" s="61"/>
      <c r="P85" s="61"/>
      <c r="Q85" s="91">
        <f t="shared" si="28"/>
        <v>0</v>
      </c>
      <c r="R85" s="61">
        <f t="shared" si="22"/>
        <v>5</v>
      </c>
      <c r="S85" s="61"/>
      <c r="T85" s="61">
        <f t="shared" si="26"/>
        <v>0</v>
      </c>
      <c r="U85" s="61">
        <f t="shared" si="27"/>
        <v>346.5</v>
      </c>
      <c r="V85" s="61"/>
      <c r="W85" s="92">
        <f t="shared" si="29"/>
        <v>433.125</v>
      </c>
      <c r="X85" s="61">
        <f t="shared" si="30"/>
        <v>2165.625</v>
      </c>
    </row>
    <row r="86" spans="1:24" x14ac:dyDescent="0.35">
      <c r="A86" s="4"/>
      <c r="B86" s="92">
        <v>9780133185966</v>
      </c>
      <c r="C86" s="43">
        <v>9780133185966</v>
      </c>
      <c r="D86" s="62" t="s">
        <v>83</v>
      </c>
      <c r="E86" s="62" t="s">
        <v>207</v>
      </c>
      <c r="F86" s="62" t="s">
        <v>187</v>
      </c>
      <c r="G86" s="61">
        <v>5</v>
      </c>
      <c r="H86" s="61">
        <v>107</v>
      </c>
      <c r="I86" s="61">
        <f t="shared" ref="I86:I92" si="31">G86*H86</f>
        <v>535</v>
      </c>
      <c r="J86" s="61">
        <v>50</v>
      </c>
      <c r="K86" s="82">
        <f t="shared" ref="K86:K92" si="32">I86*(1-J86/100)</f>
        <v>267.5</v>
      </c>
      <c r="L86" s="61"/>
      <c r="M86" s="61"/>
      <c r="N86" s="61"/>
      <c r="O86" s="61"/>
      <c r="P86" s="61"/>
      <c r="Q86" s="91">
        <f t="shared" si="28"/>
        <v>0</v>
      </c>
      <c r="R86" s="61">
        <f t="shared" si="22"/>
        <v>5</v>
      </c>
      <c r="S86" s="61"/>
      <c r="T86" s="61">
        <f t="shared" si="26"/>
        <v>0</v>
      </c>
      <c r="U86" s="61">
        <f t="shared" si="27"/>
        <v>53.5</v>
      </c>
      <c r="V86" s="61"/>
      <c r="W86" s="92">
        <f t="shared" si="29"/>
        <v>66.875</v>
      </c>
      <c r="X86" s="61">
        <f t="shared" si="30"/>
        <v>334.375</v>
      </c>
    </row>
    <row r="87" spans="1:24" x14ac:dyDescent="0.35">
      <c r="A87" s="4"/>
      <c r="B87" s="92">
        <v>9781323205853</v>
      </c>
      <c r="C87" s="43">
        <v>9781323214695</v>
      </c>
      <c r="D87" s="40" t="s">
        <v>83</v>
      </c>
      <c r="E87" s="40" t="s">
        <v>208</v>
      </c>
      <c r="F87" s="40" t="s">
        <v>188</v>
      </c>
      <c r="G87" s="61">
        <v>5</v>
      </c>
      <c r="H87" s="61">
        <v>678</v>
      </c>
      <c r="I87" s="61">
        <f t="shared" si="31"/>
        <v>3390</v>
      </c>
      <c r="J87" s="61">
        <v>50</v>
      </c>
      <c r="K87" s="82">
        <f t="shared" si="32"/>
        <v>1695</v>
      </c>
      <c r="L87" s="61">
        <v>0</v>
      </c>
      <c r="M87" s="61"/>
      <c r="N87" s="61"/>
      <c r="O87" s="61"/>
      <c r="P87" s="61"/>
      <c r="Q87" s="91">
        <f t="shared" si="28"/>
        <v>0</v>
      </c>
      <c r="R87" s="61">
        <f t="shared" si="22"/>
        <v>5</v>
      </c>
      <c r="S87" s="61"/>
      <c r="T87" s="61">
        <f t="shared" si="26"/>
        <v>0</v>
      </c>
      <c r="U87" s="61">
        <f t="shared" si="27"/>
        <v>339</v>
      </c>
      <c r="V87" s="61">
        <v>450</v>
      </c>
      <c r="W87" s="92">
        <f t="shared" si="29"/>
        <v>423.75</v>
      </c>
      <c r="X87" s="61">
        <f t="shared" si="30"/>
        <v>2118.75</v>
      </c>
    </row>
    <row r="88" spans="1:24" x14ac:dyDescent="0.35">
      <c r="A88" s="4"/>
      <c r="B88" s="92">
        <v>9780133687187</v>
      </c>
      <c r="C88" s="43">
        <v>9780133687187</v>
      </c>
      <c r="D88" s="40" t="s">
        <v>83</v>
      </c>
      <c r="E88" s="40" t="s">
        <v>208</v>
      </c>
      <c r="F88" s="40" t="s">
        <v>189</v>
      </c>
      <c r="G88" s="61">
        <v>5</v>
      </c>
      <c r="H88" s="61">
        <v>107</v>
      </c>
      <c r="I88" s="61">
        <f t="shared" si="31"/>
        <v>535</v>
      </c>
      <c r="J88" s="61">
        <v>50</v>
      </c>
      <c r="K88" s="82">
        <f t="shared" si="32"/>
        <v>267.5</v>
      </c>
      <c r="L88" s="61">
        <v>0</v>
      </c>
      <c r="M88" s="61"/>
      <c r="N88" s="61"/>
      <c r="O88" s="61"/>
      <c r="P88" s="61"/>
      <c r="Q88" s="91">
        <f t="shared" si="28"/>
        <v>0</v>
      </c>
      <c r="R88" s="61">
        <f t="shared" si="22"/>
        <v>5</v>
      </c>
      <c r="S88" s="61"/>
      <c r="T88" s="61">
        <f t="shared" si="26"/>
        <v>0</v>
      </c>
      <c r="U88" s="61">
        <f t="shared" si="27"/>
        <v>53.5</v>
      </c>
      <c r="V88" s="61">
        <v>100</v>
      </c>
      <c r="W88" s="92">
        <f t="shared" si="29"/>
        <v>66.875</v>
      </c>
      <c r="X88" s="61">
        <f t="shared" si="30"/>
        <v>334.375</v>
      </c>
    </row>
    <row r="89" spans="1:24" x14ac:dyDescent="0.35">
      <c r="A89" s="4"/>
      <c r="B89" s="92">
        <v>9781323205907</v>
      </c>
      <c r="C89" s="43">
        <v>9781323213537</v>
      </c>
      <c r="D89" s="40" t="s">
        <v>83</v>
      </c>
      <c r="E89" s="40" t="s">
        <v>208</v>
      </c>
      <c r="F89" s="40" t="s">
        <v>67</v>
      </c>
      <c r="G89" s="61">
        <v>5</v>
      </c>
      <c r="H89" s="61">
        <v>678</v>
      </c>
      <c r="I89" s="61">
        <f t="shared" si="31"/>
        <v>3390</v>
      </c>
      <c r="J89" s="61">
        <v>50</v>
      </c>
      <c r="K89" s="82">
        <f t="shared" si="32"/>
        <v>1695</v>
      </c>
      <c r="L89" s="61">
        <v>0</v>
      </c>
      <c r="M89" s="61"/>
      <c r="N89" s="61"/>
      <c r="O89" s="61"/>
      <c r="P89" s="61"/>
      <c r="Q89" s="91">
        <f t="shared" si="28"/>
        <v>0</v>
      </c>
      <c r="R89" s="61">
        <f t="shared" si="22"/>
        <v>5</v>
      </c>
      <c r="S89" s="61"/>
      <c r="T89" s="61">
        <f t="shared" si="26"/>
        <v>0</v>
      </c>
      <c r="U89" s="61">
        <f t="shared" si="27"/>
        <v>339</v>
      </c>
      <c r="V89" s="61">
        <v>450</v>
      </c>
      <c r="W89" s="92">
        <f t="shared" si="29"/>
        <v>423.75</v>
      </c>
      <c r="X89" s="61">
        <f t="shared" si="30"/>
        <v>2118.75</v>
      </c>
    </row>
    <row r="90" spans="1:24" x14ac:dyDescent="0.35">
      <c r="A90" s="4"/>
      <c r="B90" s="92">
        <v>9780132525886</v>
      </c>
      <c r="C90" s="43">
        <v>9780132525886</v>
      </c>
      <c r="D90" s="40" t="s">
        <v>83</v>
      </c>
      <c r="E90" s="40" t="s">
        <v>208</v>
      </c>
      <c r="F90" s="40" t="s">
        <v>68</v>
      </c>
      <c r="G90" s="61">
        <v>5</v>
      </c>
      <c r="H90" s="61">
        <v>107</v>
      </c>
      <c r="I90" s="61">
        <f t="shared" si="31"/>
        <v>535</v>
      </c>
      <c r="J90" s="61">
        <v>50</v>
      </c>
      <c r="K90" s="82">
        <f t="shared" si="32"/>
        <v>267.5</v>
      </c>
      <c r="L90" s="61">
        <v>0</v>
      </c>
      <c r="M90" s="61"/>
      <c r="N90" s="61"/>
      <c r="O90" s="61"/>
      <c r="P90" s="61"/>
      <c r="Q90" s="91">
        <f t="shared" si="28"/>
        <v>0</v>
      </c>
      <c r="R90" s="61">
        <f t="shared" si="22"/>
        <v>5</v>
      </c>
      <c r="S90" s="61"/>
      <c r="T90" s="61">
        <f t="shared" si="26"/>
        <v>0</v>
      </c>
      <c r="U90" s="61">
        <f t="shared" si="27"/>
        <v>53.5</v>
      </c>
      <c r="V90" s="61">
        <v>100</v>
      </c>
      <c r="W90" s="92">
        <f t="shared" si="29"/>
        <v>66.875</v>
      </c>
      <c r="X90" s="61">
        <f t="shared" si="30"/>
        <v>334.375</v>
      </c>
    </row>
    <row r="91" spans="1:24" x14ac:dyDescent="0.35">
      <c r="A91" s="4"/>
      <c r="B91" s="92">
        <v>9780131371156</v>
      </c>
      <c r="C91" s="43">
        <v>9780131371156</v>
      </c>
      <c r="D91" s="40" t="s">
        <v>83</v>
      </c>
      <c r="E91" s="40" t="s">
        <v>208</v>
      </c>
      <c r="F91" s="40" t="s">
        <v>190</v>
      </c>
      <c r="G91" s="61">
        <v>5</v>
      </c>
      <c r="H91" s="61">
        <v>678</v>
      </c>
      <c r="I91" s="61">
        <f t="shared" si="31"/>
        <v>3390</v>
      </c>
      <c r="J91" s="61">
        <v>50</v>
      </c>
      <c r="K91" s="82">
        <f t="shared" si="32"/>
        <v>1695</v>
      </c>
      <c r="L91" s="61">
        <v>0</v>
      </c>
      <c r="M91" s="61"/>
      <c r="N91" s="61"/>
      <c r="O91" s="61"/>
      <c r="P91" s="61"/>
      <c r="Q91" s="91">
        <f t="shared" si="28"/>
        <v>0</v>
      </c>
      <c r="R91" s="61">
        <f t="shared" si="22"/>
        <v>5</v>
      </c>
      <c r="S91" s="61"/>
      <c r="T91" s="61">
        <f t="shared" si="26"/>
        <v>0</v>
      </c>
      <c r="U91" s="61">
        <f t="shared" si="27"/>
        <v>339</v>
      </c>
      <c r="V91" s="61">
        <v>450</v>
      </c>
      <c r="W91" s="92">
        <f t="shared" si="29"/>
        <v>423.75</v>
      </c>
      <c r="X91" s="61">
        <f t="shared" si="30"/>
        <v>2118.75</v>
      </c>
    </row>
    <row r="92" spans="1:24" x14ac:dyDescent="0.35">
      <c r="A92" s="4"/>
      <c r="B92" s="92">
        <v>9780132957052</v>
      </c>
      <c r="C92" s="43">
        <v>9780132957052</v>
      </c>
      <c r="D92" s="40" t="s">
        <v>83</v>
      </c>
      <c r="E92" s="40" t="s">
        <v>208</v>
      </c>
      <c r="F92" s="40" t="s">
        <v>70</v>
      </c>
      <c r="G92" s="61">
        <v>5</v>
      </c>
      <c r="H92" s="61">
        <v>107</v>
      </c>
      <c r="I92" s="61">
        <f t="shared" si="31"/>
        <v>535</v>
      </c>
      <c r="J92" s="61">
        <v>50</v>
      </c>
      <c r="K92" s="82">
        <f t="shared" si="32"/>
        <v>267.5</v>
      </c>
      <c r="L92" s="61">
        <v>0</v>
      </c>
      <c r="M92" s="61"/>
      <c r="N92" s="61"/>
      <c r="O92" s="61"/>
      <c r="P92" s="61"/>
      <c r="Q92" s="91">
        <f t="shared" si="28"/>
        <v>0</v>
      </c>
      <c r="R92" s="61">
        <f t="shared" si="22"/>
        <v>5</v>
      </c>
      <c r="S92" s="61"/>
      <c r="T92" s="61">
        <f t="shared" si="26"/>
        <v>0</v>
      </c>
      <c r="U92" s="61">
        <f t="shared" si="27"/>
        <v>53.5</v>
      </c>
      <c r="V92" s="61">
        <v>100</v>
      </c>
      <c r="W92" s="92">
        <f t="shared" si="29"/>
        <v>66.875</v>
      </c>
      <c r="X92" s="61">
        <f t="shared" si="30"/>
        <v>334.375</v>
      </c>
    </row>
    <row r="93" spans="1:24" x14ac:dyDescent="0.35">
      <c r="A93" s="4"/>
      <c r="B93" s="109"/>
      <c r="C93" s="74"/>
      <c r="D93" s="40" t="s">
        <v>83</v>
      </c>
      <c r="E93" s="70"/>
      <c r="F93" s="74" t="s">
        <v>110</v>
      </c>
      <c r="G93" s="90">
        <f>SUM(G81:G92)</f>
        <v>60</v>
      </c>
      <c r="H93" s="90">
        <f t="shared" ref="H93:V93" si="33">SUM(H81:H92)</f>
        <v>4705</v>
      </c>
      <c r="I93" s="90">
        <f t="shared" si="33"/>
        <v>23525</v>
      </c>
      <c r="J93" s="90">
        <f t="shared" si="33"/>
        <v>600</v>
      </c>
      <c r="K93" s="101">
        <f t="shared" si="33"/>
        <v>11762.5</v>
      </c>
      <c r="L93" s="90">
        <f t="shared" si="33"/>
        <v>10</v>
      </c>
      <c r="M93" s="90">
        <f t="shared" si="33"/>
        <v>0</v>
      </c>
      <c r="N93" s="90">
        <f t="shared" si="33"/>
        <v>0</v>
      </c>
      <c r="O93" s="90">
        <f t="shared" si="33"/>
        <v>0</v>
      </c>
      <c r="P93" s="90">
        <f t="shared" si="33"/>
        <v>0</v>
      </c>
      <c r="Q93" s="90">
        <f t="shared" si="33"/>
        <v>10</v>
      </c>
      <c r="R93" s="90">
        <f t="shared" si="33"/>
        <v>50</v>
      </c>
      <c r="S93" s="90">
        <f t="shared" si="33"/>
        <v>0</v>
      </c>
      <c r="T93" s="90">
        <f t="shared" si="33"/>
        <v>0</v>
      </c>
      <c r="U93" s="90">
        <f>SUM(U81:U92)</f>
        <v>2352.5</v>
      </c>
      <c r="V93" s="90">
        <f t="shared" si="33"/>
        <v>2650</v>
      </c>
      <c r="W93" s="93">
        <f>SUM(W81:W92)</f>
        <v>2940.625</v>
      </c>
      <c r="X93" s="90">
        <f>SUM(X81:X92)</f>
        <v>14703.125</v>
      </c>
    </row>
    <row r="94" spans="1:24" ht="15.5" x14ac:dyDescent="0.35">
      <c r="A94" s="4"/>
      <c r="B94" s="176" t="s">
        <v>110</v>
      </c>
      <c r="C94" s="177"/>
      <c r="D94" s="177"/>
      <c r="E94" s="177"/>
      <c r="F94" s="178"/>
      <c r="G94" s="95">
        <f>SUM(G93,G80,G72,G66,G58,G51,G44,G37,G30,G20,G10)</f>
        <v>1410</v>
      </c>
      <c r="H94" s="95">
        <f t="shared" ref="H94:X94" si="34">SUM(H93,H80,H72,H66,H58,H51,H44,H37,H30,H20,H10)</f>
        <v>18383</v>
      </c>
      <c r="I94" s="95">
        <f t="shared" si="34"/>
        <v>312195</v>
      </c>
      <c r="J94" s="95">
        <f t="shared" si="34"/>
        <v>3700</v>
      </c>
      <c r="K94" s="103">
        <f t="shared" si="34"/>
        <v>156097.5</v>
      </c>
      <c r="L94" s="95">
        <f t="shared" si="34"/>
        <v>1005</v>
      </c>
      <c r="M94" s="95">
        <f t="shared" si="34"/>
        <v>94195.25</v>
      </c>
      <c r="N94" s="95">
        <f t="shared" si="34"/>
        <v>0</v>
      </c>
      <c r="O94" s="95">
        <f t="shared" si="34"/>
        <v>0</v>
      </c>
      <c r="P94" s="95">
        <f t="shared" si="34"/>
        <v>0</v>
      </c>
      <c r="Q94" s="95">
        <f t="shared" si="34"/>
        <v>1005</v>
      </c>
      <c r="R94" s="95">
        <f t="shared" si="34"/>
        <v>405</v>
      </c>
      <c r="S94" s="95">
        <f t="shared" si="34"/>
        <v>0</v>
      </c>
      <c r="T94" s="95">
        <f t="shared" si="34"/>
        <v>0</v>
      </c>
      <c r="U94" s="95">
        <f>SUM(U93,U80,U72,U66,U58,U51,U44,U37,U30,U20,U10)</f>
        <v>9191.5</v>
      </c>
      <c r="V94" s="95">
        <f t="shared" si="34"/>
        <v>12412</v>
      </c>
      <c r="W94" s="95">
        <f t="shared" si="34"/>
        <v>11489.375</v>
      </c>
      <c r="X94" s="95">
        <f t="shared" si="34"/>
        <v>195121.875</v>
      </c>
    </row>
    <row r="95" spans="1:24" x14ac:dyDescent="0.35">
      <c r="B95" s="110"/>
      <c r="C95" s="2"/>
      <c r="I95" s="174" t="s">
        <v>167</v>
      </c>
      <c r="J95" s="175"/>
      <c r="K95" s="83">
        <f>K94*0.15</f>
        <v>23414.625</v>
      </c>
      <c r="M95" s="98" t="e">
        <f>#REF!*0.15</f>
        <v>#REF!</v>
      </c>
      <c r="N95" s="98"/>
      <c r="O95" s="98"/>
      <c r="P95" s="99" t="e">
        <f>#REF!*0.15</f>
        <v>#REF!</v>
      </c>
      <c r="T95" s="100" t="e">
        <f>#REF!*0.15</f>
        <v>#REF!</v>
      </c>
    </row>
    <row r="96" spans="1:24" x14ac:dyDescent="0.35">
      <c r="B96" s="105"/>
      <c r="C96" s="2"/>
      <c r="I96" s="174" t="s">
        <v>87</v>
      </c>
      <c r="J96" s="175"/>
      <c r="K96" s="83">
        <f>SUM(K94:K95)</f>
        <v>179512.125</v>
      </c>
      <c r="M96" s="98" t="e">
        <f>#REF!+M95</f>
        <v>#REF!</v>
      </c>
      <c r="N96" s="98"/>
      <c r="O96" s="98"/>
      <c r="P96" s="99" t="e">
        <f>#REF!+P95</f>
        <v>#REF!</v>
      </c>
      <c r="T96" s="100" t="e">
        <f>#REF!+T95</f>
        <v>#REF!</v>
      </c>
    </row>
    <row r="97" spans="2:24" x14ac:dyDescent="0.35">
      <c r="B97" s="89"/>
      <c r="C97" s="5"/>
      <c r="D97" s="40" t="s">
        <v>75</v>
      </c>
      <c r="E97" s="4" t="s">
        <v>218</v>
      </c>
      <c r="F97" s="63" t="s">
        <v>216</v>
      </c>
      <c r="K97" s="84"/>
      <c r="U97" s="56">
        <v>30</v>
      </c>
      <c r="V97" s="56"/>
      <c r="W97" s="56"/>
      <c r="X97" s="112"/>
    </row>
    <row r="98" spans="2:24" x14ac:dyDescent="0.35">
      <c r="B98" s="89"/>
      <c r="C98" s="5"/>
      <c r="D98" s="40" t="s">
        <v>75</v>
      </c>
      <c r="E98" s="4" t="s">
        <v>218</v>
      </c>
      <c r="F98" s="63" t="s">
        <v>217</v>
      </c>
      <c r="K98" s="84"/>
      <c r="U98" s="56">
        <v>30</v>
      </c>
      <c r="V98" s="56"/>
      <c r="W98" s="56"/>
      <c r="X98" s="56"/>
    </row>
    <row r="99" spans="2:24" x14ac:dyDescent="0.35">
      <c r="B99" s="89">
        <v>9789773530631</v>
      </c>
      <c r="C99" s="5">
        <v>9789773530631</v>
      </c>
      <c r="D99" s="40" t="s">
        <v>75</v>
      </c>
      <c r="E99" s="4" t="s">
        <v>221</v>
      </c>
      <c r="F99" s="63" t="s">
        <v>219</v>
      </c>
      <c r="K99" s="84"/>
      <c r="U99" s="56">
        <v>30</v>
      </c>
      <c r="V99" s="56"/>
      <c r="W99" s="56"/>
      <c r="X99" s="56"/>
    </row>
    <row r="100" spans="2:24" x14ac:dyDescent="0.35">
      <c r="B100" s="89">
        <v>9789773530990</v>
      </c>
      <c r="C100" s="5">
        <v>9789773530990</v>
      </c>
      <c r="D100" s="40" t="s">
        <v>75</v>
      </c>
      <c r="E100" s="4" t="s">
        <v>221</v>
      </c>
      <c r="F100" s="63" t="s">
        <v>220</v>
      </c>
      <c r="U100" s="56">
        <v>30</v>
      </c>
      <c r="V100" s="56"/>
      <c r="W100" s="56"/>
      <c r="X100" s="56"/>
    </row>
    <row r="101" spans="2:24" x14ac:dyDescent="0.35">
      <c r="B101" s="89">
        <v>9789776523661</v>
      </c>
      <c r="C101" s="5">
        <v>9789776523661</v>
      </c>
      <c r="D101" s="40" t="s">
        <v>75</v>
      </c>
      <c r="E101" s="4" t="s">
        <v>223</v>
      </c>
      <c r="F101" s="63" t="s">
        <v>222</v>
      </c>
      <c r="U101" s="116">
        <v>45</v>
      </c>
      <c r="V101" s="116"/>
      <c r="W101" s="116"/>
      <c r="X101" s="116"/>
    </row>
    <row r="102" spans="2:24" x14ac:dyDescent="0.35">
      <c r="B102" s="56"/>
      <c r="C102" s="4"/>
      <c r="D102" s="4" t="s">
        <v>76</v>
      </c>
      <c r="E102" s="4" t="s">
        <v>218</v>
      </c>
      <c r="F102" s="4" t="s">
        <v>224</v>
      </c>
      <c r="G102" s="56">
        <v>50</v>
      </c>
      <c r="H102" s="56"/>
      <c r="I102" s="56"/>
      <c r="J102" s="56"/>
      <c r="K102" s="81"/>
      <c r="L102" s="56"/>
      <c r="M102" s="56"/>
      <c r="N102" s="56"/>
      <c r="O102" s="56"/>
      <c r="P102" s="56"/>
      <c r="Q102" s="88"/>
      <c r="R102" s="56"/>
      <c r="S102" s="56"/>
      <c r="T102" s="56"/>
      <c r="U102" s="56">
        <v>30</v>
      </c>
      <c r="V102" s="56"/>
      <c r="W102" s="56"/>
      <c r="X102" s="56"/>
    </row>
    <row r="103" spans="2:24" x14ac:dyDescent="0.35">
      <c r="B103" s="89"/>
      <c r="C103" s="5"/>
      <c r="D103" s="4" t="s">
        <v>76</v>
      </c>
      <c r="E103" s="4" t="s">
        <v>218</v>
      </c>
      <c r="F103" s="4" t="s">
        <v>225</v>
      </c>
      <c r="G103" s="56">
        <v>50</v>
      </c>
      <c r="H103" s="56"/>
      <c r="I103" s="56"/>
      <c r="J103" s="56"/>
      <c r="K103" s="81"/>
      <c r="L103" s="56"/>
      <c r="M103" s="56"/>
      <c r="N103" s="56"/>
      <c r="O103" s="56"/>
      <c r="P103" s="56"/>
      <c r="Q103" s="88"/>
      <c r="R103" s="56"/>
      <c r="S103" s="56"/>
      <c r="T103" s="56"/>
      <c r="U103" s="56">
        <v>30</v>
      </c>
      <c r="V103" s="56"/>
      <c r="W103" s="56"/>
      <c r="X103" s="56"/>
    </row>
    <row r="104" spans="2:24" x14ac:dyDescent="0.35">
      <c r="B104" s="89">
        <v>9789773530983</v>
      </c>
      <c r="C104" s="5">
        <v>9789773530983</v>
      </c>
      <c r="D104" s="4" t="s">
        <v>76</v>
      </c>
      <c r="E104" s="4" t="s">
        <v>221</v>
      </c>
      <c r="F104" s="4" t="s">
        <v>226</v>
      </c>
      <c r="G104" s="56">
        <v>50</v>
      </c>
      <c r="H104" s="56"/>
      <c r="I104" s="56"/>
      <c r="J104" s="56"/>
      <c r="K104" s="81"/>
      <c r="L104" s="56"/>
      <c r="M104" s="56"/>
      <c r="N104" s="56"/>
      <c r="O104" s="56"/>
      <c r="P104" s="56"/>
      <c r="Q104" s="88"/>
      <c r="R104" s="56"/>
      <c r="S104" s="56"/>
      <c r="T104" s="56"/>
      <c r="U104" s="56">
        <v>30</v>
      </c>
      <c r="V104" s="56"/>
      <c r="W104" s="56"/>
      <c r="X104" s="56"/>
    </row>
    <row r="105" spans="2:24" x14ac:dyDescent="0.35">
      <c r="B105" s="89">
        <v>9789773530648</v>
      </c>
      <c r="C105" s="5">
        <v>9789773530648</v>
      </c>
      <c r="D105" s="4" t="s">
        <v>76</v>
      </c>
      <c r="E105" s="4" t="s">
        <v>221</v>
      </c>
      <c r="F105" s="4" t="s">
        <v>227</v>
      </c>
      <c r="G105" s="56">
        <v>50</v>
      </c>
      <c r="H105" s="56"/>
      <c r="I105" s="56"/>
      <c r="J105" s="56"/>
      <c r="K105" s="81"/>
      <c r="L105" s="56"/>
      <c r="M105" s="56"/>
      <c r="N105" s="56"/>
      <c r="O105" s="56"/>
      <c r="P105" s="56"/>
      <c r="Q105" s="88"/>
      <c r="R105" s="56"/>
      <c r="S105" s="56"/>
      <c r="T105" s="56"/>
      <c r="U105" s="56">
        <v>30</v>
      </c>
      <c r="V105" s="56"/>
      <c r="W105" s="56"/>
      <c r="X105" s="56"/>
    </row>
    <row r="106" spans="2:24" x14ac:dyDescent="0.35">
      <c r="B106" s="5">
        <v>9789776523678</v>
      </c>
      <c r="C106" s="5">
        <v>9789776523678</v>
      </c>
      <c r="D106" s="4" t="s">
        <v>76</v>
      </c>
      <c r="E106" s="4" t="s">
        <v>223</v>
      </c>
      <c r="F106" s="4" t="s">
        <v>228</v>
      </c>
      <c r="G106" s="56">
        <v>50</v>
      </c>
      <c r="H106" s="56"/>
      <c r="I106" s="56"/>
      <c r="J106" s="56"/>
      <c r="K106" s="81"/>
      <c r="L106" s="56"/>
      <c r="M106" s="56"/>
      <c r="N106" s="56"/>
      <c r="O106" s="56"/>
      <c r="P106" s="56"/>
      <c r="Q106" s="88"/>
      <c r="R106" s="56"/>
      <c r="S106" s="56"/>
      <c r="T106" s="56"/>
      <c r="U106" s="56">
        <v>45</v>
      </c>
      <c r="V106" s="56"/>
      <c r="W106" s="56"/>
      <c r="X106" s="56"/>
    </row>
    <row r="107" spans="2:24" x14ac:dyDescent="0.35">
      <c r="B107" s="89"/>
      <c r="C107" s="5"/>
      <c r="D107" s="40" t="s">
        <v>77</v>
      </c>
      <c r="E107" s="40" t="s">
        <v>218</v>
      </c>
      <c r="F107" s="4" t="s">
        <v>230</v>
      </c>
      <c r="G107" s="56">
        <v>50</v>
      </c>
      <c r="U107" s="56">
        <v>30</v>
      </c>
      <c r="V107" s="56"/>
      <c r="W107" s="56"/>
      <c r="X107" s="56"/>
    </row>
    <row r="108" spans="2:24" x14ac:dyDescent="0.35">
      <c r="B108" s="56"/>
      <c r="C108" s="4"/>
      <c r="D108" s="40" t="s">
        <v>77</v>
      </c>
      <c r="E108" s="40" t="s">
        <v>218</v>
      </c>
      <c r="F108" s="4" t="s">
        <v>231</v>
      </c>
      <c r="G108" s="56">
        <v>50</v>
      </c>
      <c r="U108" s="56">
        <v>30</v>
      </c>
      <c r="V108" s="56"/>
      <c r="W108" s="56"/>
      <c r="X108" s="56"/>
    </row>
    <row r="109" spans="2:24" x14ac:dyDescent="0.35">
      <c r="B109" s="89">
        <v>9789773530990</v>
      </c>
      <c r="C109" s="5">
        <v>9789773530990</v>
      </c>
      <c r="D109" s="40" t="s">
        <v>77</v>
      </c>
      <c r="E109" s="40" t="s">
        <v>221</v>
      </c>
      <c r="F109" s="4" t="s">
        <v>232</v>
      </c>
      <c r="G109" s="56">
        <v>50</v>
      </c>
      <c r="U109" s="56">
        <v>30</v>
      </c>
      <c r="V109" s="56"/>
      <c r="W109" s="56"/>
      <c r="X109" s="56"/>
    </row>
    <row r="110" spans="2:24" x14ac:dyDescent="0.35">
      <c r="B110" s="89">
        <v>9789773531522</v>
      </c>
      <c r="C110" s="5">
        <v>9789773531522</v>
      </c>
      <c r="D110" s="40" t="s">
        <v>77</v>
      </c>
      <c r="E110" s="40" t="s">
        <v>221</v>
      </c>
      <c r="F110" s="4" t="s">
        <v>233</v>
      </c>
      <c r="G110" s="56">
        <v>50</v>
      </c>
      <c r="U110" s="56">
        <v>30</v>
      </c>
      <c r="V110" s="56"/>
      <c r="W110" s="56"/>
      <c r="X110" s="56"/>
    </row>
    <row r="111" spans="2:24" x14ac:dyDescent="0.35">
      <c r="B111" s="89">
        <v>9789776523685</v>
      </c>
      <c r="C111" s="5">
        <v>9789776523685</v>
      </c>
      <c r="D111" s="40" t="s">
        <v>77</v>
      </c>
      <c r="E111" s="40" t="s">
        <v>223</v>
      </c>
      <c r="F111" s="4" t="s">
        <v>234</v>
      </c>
      <c r="G111" s="56">
        <v>50</v>
      </c>
      <c r="U111" s="56">
        <v>45</v>
      </c>
      <c r="V111" s="56"/>
      <c r="W111" s="56"/>
      <c r="X111" s="56"/>
    </row>
    <row r="112" spans="2:24" x14ac:dyDescent="0.35">
      <c r="B112" s="89"/>
      <c r="C112" s="5"/>
      <c r="D112" s="4" t="s">
        <v>78</v>
      </c>
      <c r="E112" s="4" t="s">
        <v>218</v>
      </c>
      <c r="F112" s="4" t="s">
        <v>235</v>
      </c>
      <c r="G112" s="56">
        <v>50</v>
      </c>
      <c r="U112" s="56">
        <v>30</v>
      </c>
      <c r="V112" s="56"/>
      <c r="W112" s="56"/>
      <c r="X112" s="56"/>
    </row>
    <row r="113" spans="2:24" x14ac:dyDescent="0.35">
      <c r="B113" s="89"/>
      <c r="C113" s="5"/>
      <c r="D113" s="4" t="s">
        <v>78</v>
      </c>
      <c r="E113" s="4" t="s">
        <v>218</v>
      </c>
      <c r="F113" s="4" t="s">
        <v>236</v>
      </c>
      <c r="G113" s="56">
        <v>50</v>
      </c>
      <c r="U113" s="56">
        <v>30</v>
      </c>
      <c r="V113" s="56"/>
      <c r="W113" s="56"/>
      <c r="X113" s="56"/>
    </row>
    <row r="114" spans="2:24" x14ac:dyDescent="0.35">
      <c r="B114" s="89">
        <v>9789773531539</v>
      </c>
      <c r="C114" s="5">
        <v>9789773531539</v>
      </c>
      <c r="D114" s="4" t="s">
        <v>78</v>
      </c>
      <c r="E114" s="4" t="s">
        <v>221</v>
      </c>
      <c r="F114" s="4" t="s">
        <v>226</v>
      </c>
      <c r="G114" s="56">
        <v>50</v>
      </c>
      <c r="U114" s="56">
        <v>30</v>
      </c>
      <c r="V114" s="56"/>
      <c r="W114" s="56"/>
      <c r="X114" s="56"/>
    </row>
    <row r="115" spans="2:24" x14ac:dyDescent="0.35">
      <c r="B115" s="89">
        <v>9789773531546</v>
      </c>
      <c r="C115" s="5">
        <v>9789773531546</v>
      </c>
      <c r="D115" s="4" t="s">
        <v>78</v>
      </c>
      <c r="E115" s="4" t="s">
        <v>221</v>
      </c>
      <c r="F115" s="4" t="s">
        <v>227</v>
      </c>
      <c r="G115" s="56">
        <v>50</v>
      </c>
      <c r="U115" s="56">
        <v>30</v>
      </c>
      <c r="V115" s="56"/>
      <c r="W115" s="56"/>
      <c r="X115" s="56"/>
    </row>
    <row r="116" spans="2:24" x14ac:dyDescent="0.35">
      <c r="B116" s="105">
        <v>9789776523692</v>
      </c>
      <c r="C116" s="59">
        <v>9789776523692</v>
      </c>
      <c r="D116" s="60" t="s">
        <v>78</v>
      </c>
      <c r="E116" s="60" t="s">
        <v>223</v>
      </c>
      <c r="F116" s="60" t="s">
        <v>237</v>
      </c>
      <c r="G116" s="116">
        <v>50</v>
      </c>
      <c r="U116" s="116">
        <v>45</v>
      </c>
      <c r="V116" s="56"/>
      <c r="W116" s="56"/>
      <c r="X116" s="56"/>
    </row>
    <row r="117" spans="2:24" x14ac:dyDescent="0.35">
      <c r="B117" s="89"/>
      <c r="C117" s="5"/>
      <c r="D117" s="40" t="s">
        <v>79</v>
      </c>
      <c r="E117" s="40" t="s">
        <v>218</v>
      </c>
      <c r="F117" s="4" t="s">
        <v>238</v>
      </c>
      <c r="G117" s="56">
        <v>50</v>
      </c>
      <c r="H117" s="56">
        <v>30</v>
      </c>
      <c r="U117" s="56">
        <v>30</v>
      </c>
    </row>
    <row r="118" spans="2:24" x14ac:dyDescent="0.35">
      <c r="B118" s="89"/>
      <c r="C118" s="5"/>
      <c r="D118" s="40" t="s">
        <v>79</v>
      </c>
      <c r="E118" s="40" t="s">
        <v>218</v>
      </c>
      <c r="F118" s="4" t="s">
        <v>239</v>
      </c>
      <c r="G118" s="56">
        <v>50</v>
      </c>
      <c r="H118" s="56">
        <v>30</v>
      </c>
      <c r="U118" s="56">
        <v>30</v>
      </c>
    </row>
    <row r="119" spans="2:24" x14ac:dyDescent="0.35">
      <c r="B119" s="89">
        <v>9789773531584</v>
      </c>
      <c r="C119" s="5">
        <v>9789773531584</v>
      </c>
      <c r="D119" s="40" t="s">
        <v>79</v>
      </c>
      <c r="E119" s="40" t="s">
        <v>221</v>
      </c>
      <c r="F119" s="4" t="s">
        <v>240</v>
      </c>
      <c r="G119" s="56">
        <v>50</v>
      </c>
      <c r="H119" s="56">
        <v>30</v>
      </c>
      <c r="U119" s="56">
        <v>30</v>
      </c>
    </row>
    <row r="120" spans="2:24" x14ac:dyDescent="0.35">
      <c r="B120" s="89">
        <v>9789773531577</v>
      </c>
      <c r="C120" s="5">
        <v>9789773531577</v>
      </c>
      <c r="D120" s="40" t="s">
        <v>79</v>
      </c>
      <c r="E120" s="40" t="s">
        <v>221</v>
      </c>
      <c r="F120" s="4" t="s">
        <v>241</v>
      </c>
      <c r="G120" s="56">
        <v>50</v>
      </c>
      <c r="H120" s="56">
        <v>30</v>
      </c>
      <c r="U120" s="56">
        <v>30</v>
      </c>
    </row>
    <row r="121" spans="2:24" x14ac:dyDescent="0.35">
      <c r="B121" s="89">
        <v>9789776523708</v>
      </c>
      <c r="C121" s="5">
        <v>9789776523708</v>
      </c>
      <c r="D121" s="40" t="s">
        <v>79</v>
      </c>
      <c r="E121" s="40" t="s">
        <v>223</v>
      </c>
      <c r="F121" s="4" t="s">
        <v>242</v>
      </c>
      <c r="G121" s="56">
        <v>50</v>
      </c>
      <c r="H121" s="56">
        <v>45</v>
      </c>
      <c r="U121" s="56">
        <v>45</v>
      </c>
    </row>
    <row r="122" spans="2:24" x14ac:dyDescent="0.35">
      <c r="B122" s="56"/>
      <c r="C122" s="4"/>
      <c r="D122" s="4" t="s">
        <v>80</v>
      </c>
      <c r="E122" s="4" t="s">
        <v>218</v>
      </c>
      <c r="F122" s="4" t="s">
        <v>243</v>
      </c>
      <c r="G122" s="56">
        <v>50</v>
      </c>
      <c r="H122" s="56">
        <v>30</v>
      </c>
      <c r="I122" s="57">
        <v>30</v>
      </c>
      <c r="J122" s="57">
        <v>30</v>
      </c>
      <c r="K122" s="57">
        <v>30</v>
      </c>
      <c r="L122" s="57">
        <v>30</v>
      </c>
      <c r="M122" s="57">
        <v>30</v>
      </c>
      <c r="N122" s="57">
        <v>30</v>
      </c>
      <c r="O122" s="57">
        <v>30</v>
      </c>
      <c r="P122" s="57">
        <v>30</v>
      </c>
      <c r="Q122" s="57">
        <v>30</v>
      </c>
      <c r="R122" s="57">
        <v>30</v>
      </c>
      <c r="S122" s="57">
        <v>30</v>
      </c>
      <c r="T122" s="57">
        <v>30</v>
      </c>
      <c r="U122" s="56">
        <v>30</v>
      </c>
    </row>
    <row r="123" spans="2:24" x14ac:dyDescent="0.35">
      <c r="B123" s="56"/>
      <c r="C123" s="4"/>
      <c r="D123" s="4" t="s">
        <v>80</v>
      </c>
      <c r="E123" s="4" t="s">
        <v>218</v>
      </c>
      <c r="F123" s="4" t="s">
        <v>244</v>
      </c>
      <c r="G123" s="56">
        <v>50</v>
      </c>
      <c r="H123" s="56">
        <v>30</v>
      </c>
      <c r="U123" s="56">
        <v>30</v>
      </c>
    </row>
    <row r="124" spans="2:24" x14ac:dyDescent="0.35">
      <c r="B124" s="5">
        <v>9789773531607</v>
      </c>
      <c r="C124" s="5">
        <v>9789773531607</v>
      </c>
      <c r="D124" s="4" t="s">
        <v>80</v>
      </c>
      <c r="E124" s="4" t="s">
        <v>221</v>
      </c>
      <c r="F124" s="4" t="s">
        <v>245</v>
      </c>
      <c r="G124" s="56">
        <v>50</v>
      </c>
      <c r="H124" s="56">
        <v>30</v>
      </c>
      <c r="U124" s="56">
        <v>30</v>
      </c>
    </row>
    <row r="125" spans="2:24" x14ac:dyDescent="0.35">
      <c r="B125" s="5">
        <v>9789773531591</v>
      </c>
      <c r="C125" s="5">
        <v>9789773531591</v>
      </c>
      <c r="D125" s="4" t="s">
        <v>80</v>
      </c>
      <c r="E125" s="4" t="s">
        <v>221</v>
      </c>
      <c r="F125" s="4" t="s">
        <v>246</v>
      </c>
      <c r="G125" s="56">
        <v>50</v>
      </c>
      <c r="H125" s="56">
        <v>30</v>
      </c>
      <c r="U125" s="56">
        <v>30</v>
      </c>
    </row>
    <row r="126" spans="2:24" x14ac:dyDescent="0.35">
      <c r="B126" s="5">
        <v>9789776523715</v>
      </c>
      <c r="C126" s="5">
        <v>9789776523715</v>
      </c>
      <c r="D126" s="4" t="s">
        <v>80</v>
      </c>
      <c r="E126" s="4" t="s">
        <v>223</v>
      </c>
      <c r="F126" s="4" t="s">
        <v>247</v>
      </c>
      <c r="G126" s="56">
        <v>50</v>
      </c>
      <c r="H126" s="56">
        <v>45</v>
      </c>
      <c r="U126" s="56">
        <v>45</v>
      </c>
    </row>
    <row r="127" spans="2:24" x14ac:dyDescent="0.35">
      <c r="B127" s="92">
        <v>9780358264149</v>
      </c>
      <c r="C127" s="43">
        <v>9780358264149</v>
      </c>
      <c r="D127" s="40" t="s">
        <v>81</v>
      </c>
      <c r="E127" s="40" t="s">
        <v>206</v>
      </c>
      <c r="F127" s="40" t="s">
        <v>248</v>
      </c>
      <c r="G127" s="61"/>
      <c r="H127" s="61"/>
      <c r="U127" s="61"/>
    </row>
    <row r="128" spans="2:24" x14ac:dyDescent="0.35">
      <c r="B128" s="92">
        <v>9780821580073</v>
      </c>
      <c r="C128" s="43">
        <v>9780821580073</v>
      </c>
      <c r="D128" s="40" t="s">
        <v>81</v>
      </c>
      <c r="E128" s="40" t="s">
        <v>206</v>
      </c>
      <c r="F128" s="40" t="s">
        <v>249</v>
      </c>
      <c r="G128" s="61"/>
      <c r="H128" s="61"/>
      <c r="U128" s="61"/>
    </row>
    <row r="129" spans="2:21" x14ac:dyDescent="0.35">
      <c r="B129" s="92">
        <v>9789776523777</v>
      </c>
      <c r="C129" s="43">
        <v>9789776523777</v>
      </c>
      <c r="D129" s="40" t="s">
        <v>81</v>
      </c>
      <c r="E129" s="40" t="s">
        <v>218</v>
      </c>
      <c r="F129" s="40" t="s">
        <v>250</v>
      </c>
      <c r="G129" s="61">
        <v>30</v>
      </c>
      <c r="H129" s="61">
        <v>32.5</v>
      </c>
      <c r="U129" s="61">
        <v>32.5</v>
      </c>
    </row>
    <row r="130" spans="2:21" x14ac:dyDescent="0.35">
      <c r="B130" s="92">
        <v>9789776523784</v>
      </c>
      <c r="C130" s="43">
        <v>9789776523784</v>
      </c>
      <c r="D130" s="40" t="s">
        <v>81</v>
      </c>
      <c r="E130" s="40" t="s">
        <v>218</v>
      </c>
      <c r="F130" s="40" t="s">
        <v>251</v>
      </c>
      <c r="G130" s="61">
        <v>30</v>
      </c>
      <c r="H130" s="61">
        <v>32.5</v>
      </c>
      <c r="U130" s="61">
        <v>32.5</v>
      </c>
    </row>
    <row r="131" spans="2:21" x14ac:dyDescent="0.35">
      <c r="B131" s="92">
        <v>9789776315363</v>
      </c>
      <c r="C131" s="43">
        <v>9789776315363</v>
      </c>
      <c r="D131" s="40" t="s">
        <v>81</v>
      </c>
      <c r="E131" s="40" t="s">
        <v>221</v>
      </c>
      <c r="F131" s="40" t="s">
        <v>219</v>
      </c>
      <c r="G131" s="61">
        <v>30</v>
      </c>
      <c r="H131" s="61">
        <v>30</v>
      </c>
      <c r="U131" s="61">
        <v>30</v>
      </c>
    </row>
    <row r="132" spans="2:21" x14ac:dyDescent="0.35">
      <c r="B132" s="92">
        <v>9789776315365</v>
      </c>
      <c r="C132" s="43">
        <v>9789776315365</v>
      </c>
      <c r="D132" s="40" t="s">
        <v>81</v>
      </c>
      <c r="E132" s="40" t="s">
        <v>221</v>
      </c>
      <c r="F132" s="40" t="s">
        <v>220</v>
      </c>
      <c r="G132" s="61">
        <v>30</v>
      </c>
      <c r="H132" s="61">
        <v>30</v>
      </c>
      <c r="U132" s="61">
        <v>30</v>
      </c>
    </row>
    <row r="133" spans="2:21" x14ac:dyDescent="0.35">
      <c r="B133" s="92">
        <v>9789776523722</v>
      </c>
      <c r="C133" s="43">
        <v>9789776523722</v>
      </c>
      <c r="D133" s="40" t="s">
        <v>81</v>
      </c>
      <c r="E133" s="40" t="s">
        <v>223</v>
      </c>
      <c r="F133" s="40" t="s">
        <v>252</v>
      </c>
      <c r="G133" s="61">
        <v>30</v>
      </c>
      <c r="H133" s="61">
        <v>48</v>
      </c>
      <c r="U133" s="61">
        <v>48</v>
      </c>
    </row>
    <row r="134" spans="2:21" x14ac:dyDescent="0.35">
      <c r="B134" s="89">
        <v>9780358264156</v>
      </c>
      <c r="C134" s="5">
        <v>9780358264156</v>
      </c>
      <c r="D134" s="4" t="s">
        <v>82</v>
      </c>
      <c r="E134" s="4" t="s">
        <v>206</v>
      </c>
      <c r="F134" s="4" t="s">
        <v>253</v>
      </c>
      <c r="G134" s="56"/>
      <c r="H134" s="56"/>
      <c r="U134" s="56"/>
    </row>
    <row r="135" spans="2:21" x14ac:dyDescent="0.35">
      <c r="B135" s="89">
        <v>9780821580080</v>
      </c>
      <c r="C135" s="5">
        <v>9780821580080</v>
      </c>
      <c r="D135" s="4" t="s">
        <v>82</v>
      </c>
      <c r="E135" s="4" t="s">
        <v>206</v>
      </c>
      <c r="F135" s="4" t="s">
        <v>254</v>
      </c>
      <c r="G135" s="56"/>
      <c r="H135" s="56"/>
      <c r="U135" s="56"/>
    </row>
    <row r="136" spans="2:21" x14ac:dyDescent="0.35">
      <c r="B136" s="89">
        <v>9789776523791</v>
      </c>
      <c r="C136" s="5">
        <v>9789776523791</v>
      </c>
      <c r="D136" s="4" t="s">
        <v>82</v>
      </c>
      <c r="E136" s="4" t="s">
        <v>218</v>
      </c>
      <c r="F136" s="4" t="s">
        <v>255</v>
      </c>
      <c r="G136" s="56">
        <v>30</v>
      </c>
      <c r="H136" s="56">
        <v>32.5</v>
      </c>
      <c r="U136" s="56">
        <v>32.5</v>
      </c>
    </row>
    <row r="137" spans="2:21" x14ac:dyDescent="0.35">
      <c r="B137" s="89">
        <v>9789776523807</v>
      </c>
      <c r="C137" s="5">
        <v>9789776523807</v>
      </c>
      <c r="D137" s="4" t="s">
        <v>82</v>
      </c>
      <c r="E137" s="4" t="s">
        <v>218</v>
      </c>
      <c r="F137" s="4" t="s">
        <v>256</v>
      </c>
      <c r="G137" s="56">
        <v>30</v>
      </c>
      <c r="H137" s="56">
        <v>32.5</v>
      </c>
      <c r="U137" s="56">
        <v>32.5</v>
      </c>
    </row>
    <row r="138" spans="2:21" x14ac:dyDescent="0.35">
      <c r="B138" s="89">
        <v>9789776315389</v>
      </c>
      <c r="C138" s="5">
        <v>9789776315389</v>
      </c>
      <c r="D138" s="4" t="s">
        <v>82</v>
      </c>
      <c r="E138" s="4" t="s">
        <v>221</v>
      </c>
      <c r="F138" s="4" t="s">
        <v>226</v>
      </c>
      <c r="G138" s="56">
        <v>30</v>
      </c>
      <c r="H138" s="56">
        <v>30</v>
      </c>
      <c r="U138" s="56">
        <v>30</v>
      </c>
    </row>
    <row r="139" spans="2:21" x14ac:dyDescent="0.35">
      <c r="B139" s="89">
        <v>9789776315389</v>
      </c>
      <c r="C139" s="5">
        <v>9789776315389</v>
      </c>
      <c r="D139" s="4" t="s">
        <v>82</v>
      </c>
      <c r="E139" s="4" t="s">
        <v>221</v>
      </c>
      <c r="F139" s="4" t="s">
        <v>227</v>
      </c>
      <c r="G139" s="56">
        <v>30</v>
      </c>
      <c r="H139" s="56">
        <v>30</v>
      </c>
      <c r="U139" s="56">
        <v>30</v>
      </c>
    </row>
    <row r="140" spans="2:21" x14ac:dyDescent="0.35">
      <c r="B140" s="89">
        <v>9789776523739</v>
      </c>
      <c r="C140" s="5">
        <v>9789776523739</v>
      </c>
      <c r="D140" s="4" t="s">
        <v>82</v>
      </c>
      <c r="E140" s="4" t="s">
        <v>223</v>
      </c>
      <c r="F140" s="4" t="s">
        <v>257</v>
      </c>
      <c r="G140" s="56">
        <v>30</v>
      </c>
      <c r="H140" s="56">
        <v>48</v>
      </c>
      <c r="U140" s="56">
        <v>48</v>
      </c>
    </row>
    <row r="141" spans="2:21" x14ac:dyDescent="0.35">
      <c r="B141" s="89">
        <v>9780358264163</v>
      </c>
      <c r="C141" s="5">
        <v>9780358264163</v>
      </c>
      <c r="D141" s="40" t="s">
        <v>83</v>
      </c>
      <c r="E141" s="4" t="s">
        <v>206</v>
      </c>
      <c r="F141" s="4" t="s">
        <v>261</v>
      </c>
      <c r="G141" s="56"/>
      <c r="H141" s="56"/>
      <c r="U141" s="56"/>
    </row>
    <row r="142" spans="2:21" x14ac:dyDescent="0.35">
      <c r="B142" s="89">
        <v>9780821580097</v>
      </c>
      <c r="C142" s="5">
        <v>9780821580097</v>
      </c>
      <c r="D142" s="40" t="s">
        <v>83</v>
      </c>
      <c r="E142" s="4" t="s">
        <v>206</v>
      </c>
      <c r="F142" s="4" t="s">
        <v>262</v>
      </c>
      <c r="G142" s="56"/>
      <c r="H142" s="56"/>
      <c r="U142" s="56"/>
    </row>
    <row r="143" spans="2:21" x14ac:dyDescent="0.35">
      <c r="B143" s="61">
        <v>9789776523814</v>
      </c>
      <c r="C143" s="40">
        <v>9789776523814</v>
      </c>
      <c r="D143" s="40" t="s">
        <v>83</v>
      </c>
      <c r="E143" s="40" t="s">
        <v>218</v>
      </c>
      <c r="F143" s="40" t="s">
        <v>258</v>
      </c>
      <c r="G143" s="61">
        <v>30</v>
      </c>
      <c r="H143" s="61">
        <v>32.5</v>
      </c>
      <c r="U143" s="61">
        <v>32.5</v>
      </c>
    </row>
    <row r="144" spans="2:21" x14ac:dyDescent="0.35">
      <c r="B144" s="61">
        <v>9789776523821</v>
      </c>
      <c r="C144" s="40">
        <v>9789776523821</v>
      </c>
      <c r="D144" s="40" t="s">
        <v>83</v>
      </c>
      <c r="E144" s="40" t="s">
        <v>218</v>
      </c>
      <c r="F144" s="40" t="s">
        <v>259</v>
      </c>
      <c r="G144" s="61">
        <v>30</v>
      </c>
      <c r="H144" s="61">
        <v>32.5</v>
      </c>
      <c r="U144" s="61">
        <v>32.5</v>
      </c>
    </row>
    <row r="145" spans="2:21" x14ac:dyDescent="0.35">
      <c r="B145" s="61">
        <v>9789776315389</v>
      </c>
      <c r="C145" s="40">
        <v>9789776315389</v>
      </c>
      <c r="D145" s="40" t="s">
        <v>83</v>
      </c>
      <c r="E145" s="40" t="s">
        <v>221</v>
      </c>
      <c r="F145" s="40" t="s">
        <v>226</v>
      </c>
      <c r="G145" s="61">
        <v>30</v>
      </c>
      <c r="H145" s="61">
        <v>30</v>
      </c>
      <c r="U145" s="61">
        <v>30</v>
      </c>
    </row>
    <row r="146" spans="2:21" x14ac:dyDescent="0.35">
      <c r="B146" s="61">
        <v>9789776315389</v>
      </c>
      <c r="C146" s="40">
        <v>9789776315389</v>
      </c>
      <c r="D146" s="40" t="s">
        <v>83</v>
      </c>
      <c r="E146" s="40" t="s">
        <v>221</v>
      </c>
      <c r="F146" s="40" t="s">
        <v>227</v>
      </c>
      <c r="G146" s="61">
        <v>30</v>
      </c>
      <c r="H146" s="61">
        <v>30</v>
      </c>
      <c r="U146" s="61">
        <v>30</v>
      </c>
    </row>
    <row r="147" spans="2:21" x14ac:dyDescent="0.35">
      <c r="B147" s="61">
        <v>9789776523746</v>
      </c>
      <c r="C147" s="40">
        <v>9789776523746</v>
      </c>
      <c r="D147" s="40" t="s">
        <v>83</v>
      </c>
      <c r="E147" s="40" t="s">
        <v>223</v>
      </c>
      <c r="F147" s="40" t="s">
        <v>260</v>
      </c>
      <c r="G147" s="61">
        <v>30</v>
      </c>
      <c r="H147" s="61">
        <v>48</v>
      </c>
      <c r="U147" s="61">
        <v>48</v>
      </c>
    </row>
    <row r="148" spans="2:21" x14ac:dyDescent="0.35">
      <c r="B148" s="89">
        <v>9786144058435</v>
      </c>
      <c r="C148" s="5">
        <v>9786144058435</v>
      </c>
      <c r="D148" s="4" t="s">
        <v>169</v>
      </c>
      <c r="E148" s="4" t="s">
        <v>208</v>
      </c>
      <c r="F148" s="4" t="s">
        <v>263</v>
      </c>
      <c r="G148" s="56">
        <v>50</v>
      </c>
      <c r="H148" s="56">
        <v>45</v>
      </c>
      <c r="J148" s="57">
        <v>5</v>
      </c>
      <c r="U148" s="56">
        <v>55</v>
      </c>
    </row>
    <row r="149" spans="2:21" x14ac:dyDescent="0.35">
      <c r="B149" s="89"/>
      <c r="C149" s="5"/>
      <c r="D149" s="4" t="s">
        <v>169</v>
      </c>
      <c r="E149" s="4" t="s">
        <v>264</v>
      </c>
      <c r="F149" s="4" t="s">
        <v>265</v>
      </c>
      <c r="G149" s="56"/>
      <c r="H149" s="56"/>
      <c r="U149" s="56"/>
    </row>
    <row r="150" spans="2:21" x14ac:dyDescent="0.35">
      <c r="B150" s="89"/>
      <c r="C150" s="5"/>
      <c r="D150" s="4" t="s">
        <v>169</v>
      </c>
      <c r="E150" s="4" t="s">
        <v>264</v>
      </c>
      <c r="F150" s="4" t="s">
        <v>266</v>
      </c>
      <c r="G150" s="56"/>
      <c r="H150" s="56"/>
      <c r="U150" s="56"/>
    </row>
    <row r="151" spans="2:21" x14ac:dyDescent="0.35">
      <c r="B151" s="105"/>
      <c r="C151" s="59"/>
      <c r="D151" s="60" t="s">
        <v>169</v>
      </c>
      <c r="E151" s="60" t="s">
        <v>268</v>
      </c>
      <c r="F151" s="60" t="s">
        <v>267</v>
      </c>
      <c r="G151" s="116"/>
      <c r="H151" s="116"/>
      <c r="U151" s="116"/>
    </row>
    <row r="152" spans="2:21" x14ac:dyDescent="0.35">
      <c r="B152" s="89">
        <v>9789957763206</v>
      </c>
      <c r="C152" s="5">
        <v>9789957763206</v>
      </c>
      <c r="D152" s="4" t="s">
        <v>168</v>
      </c>
      <c r="E152" s="4" t="s">
        <v>206</v>
      </c>
      <c r="F152" s="4" t="s">
        <v>269</v>
      </c>
      <c r="G152" s="56">
        <v>30</v>
      </c>
      <c r="H152" s="56">
        <v>40</v>
      </c>
      <c r="J152" s="56">
        <v>5</v>
      </c>
      <c r="U152" s="56"/>
    </row>
    <row r="153" spans="2:21" x14ac:dyDescent="0.35">
      <c r="B153" s="89">
        <v>9789957763190</v>
      </c>
      <c r="C153" s="5">
        <v>9789957763190</v>
      </c>
      <c r="D153" s="4" t="s">
        <v>168</v>
      </c>
      <c r="E153" s="4" t="s">
        <v>206</v>
      </c>
      <c r="F153" s="4" t="s">
        <v>270</v>
      </c>
      <c r="G153" s="56">
        <v>30</v>
      </c>
      <c r="H153" s="56">
        <v>30</v>
      </c>
      <c r="J153" s="56">
        <v>5</v>
      </c>
      <c r="U153" s="56"/>
    </row>
    <row r="154" spans="2:21" x14ac:dyDescent="0.35">
      <c r="B154" s="89">
        <v>9781782604082</v>
      </c>
      <c r="C154" s="5">
        <v>9781782604082</v>
      </c>
      <c r="D154" s="4" t="s">
        <v>168</v>
      </c>
      <c r="E154" s="4" t="s">
        <v>206</v>
      </c>
      <c r="F154" s="4" t="s">
        <v>271</v>
      </c>
      <c r="G154" s="56">
        <v>30</v>
      </c>
      <c r="H154" s="56">
        <v>55</v>
      </c>
      <c r="J154" s="56">
        <v>5</v>
      </c>
      <c r="U154" s="56"/>
    </row>
    <row r="155" spans="2:21" x14ac:dyDescent="0.35">
      <c r="B155" s="89">
        <v>9786144058428</v>
      </c>
      <c r="C155" s="5">
        <v>9786144058428</v>
      </c>
      <c r="D155" s="4" t="s">
        <v>168</v>
      </c>
      <c r="E155" s="4" t="s">
        <v>208</v>
      </c>
      <c r="F155" s="4" t="s">
        <v>273</v>
      </c>
      <c r="G155" s="56">
        <v>30</v>
      </c>
      <c r="H155" s="56">
        <v>45</v>
      </c>
      <c r="J155" s="56">
        <v>5</v>
      </c>
      <c r="U155" s="56"/>
    </row>
    <row r="156" spans="2:21" x14ac:dyDescent="0.35">
      <c r="B156" s="89">
        <v>9789948206934</v>
      </c>
      <c r="C156" s="5">
        <v>9789948206934</v>
      </c>
      <c r="D156" s="4" t="s">
        <v>168</v>
      </c>
      <c r="E156" s="4" t="s">
        <v>206</v>
      </c>
      <c r="F156" s="4" t="s">
        <v>272</v>
      </c>
      <c r="G156" s="56"/>
      <c r="H156" s="56"/>
      <c r="J156" s="56"/>
      <c r="U156" s="56"/>
    </row>
    <row r="157" spans="2:21" x14ac:dyDescent="0.35">
      <c r="B157" s="89"/>
      <c r="C157" s="5"/>
      <c r="D157" s="4" t="s">
        <v>168</v>
      </c>
      <c r="E157" s="4" t="s">
        <v>264</v>
      </c>
      <c r="F157" s="4" t="s">
        <v>265</v>
      </c>
      <c r="G157" s="56"/>
      <c r="H157" s="56"/>
      <c r="J157" s="56"/>
      <c r="U157" s="56"/>
    </row>
    <row r="158" spans="2:21" x14ac:dyDescent="0.35">
      <c r="B158" s="89"/>
      <c r="C158" s="5"/>
      <c r="D158" s="4" t="s">
        <v>168</v>
      </c>
      <c r="E158" s="4" t="s">
        <v>264</v>
      </c>
      <c r="F158" s="4" t="s">
        <v>266</v>
      </c>
      <c r="G158" s="56"/>
      <c r="H158" s="56"/>
      <c r="J158" s="56"/>
      <c r="U158" s="56"/>
    </row>
    <row r="159" spans="2:21" x14ac:dyDescent="0.35">
      <c r="B159" s="89"/>
      <c r="C159" s="5"/>
      <c r="D159" s="4" t="s">
        <v>168</v>
      </c>
      <c r="E159" s="4" t="s">
        <v>268</v>
      </c>
      <c r="F159" s="4" t="s">
        <v>267</v>
      </c>
      <c r="G159" s="56"/>
      <c r="H159" s="56"/>
      <c r="J159" s="56"/>
      <c r="U159" s="56"/>
    </row>
  </sheetData>
  <mergeCells count="4">
    <mergeCell ref="F3:G3"/>
    <mergeCell ref="I95:J95"/>
    <mergeCell ref="I96:J96"/>
    <mergeCell ref="B94:F94"/>
  </mergeCells>
  <phoneticPr fontId="7" type="noConversion"/>
  <printOptions horizontalCentered="1" verticalCentered="1"/>
  <pageMargins left="0" right="0" top="0" bottom="0" header="0" footer="0"/>
  <pageSetup paperSize="9" scale="18" fitToHeight="26" orientation="portrait" r:id="rId1"/>
  <ignoredErrors>
    <ignoredError sqref="C2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A21E-C53F-44F9-8F40-647994DE19E8}">
  <sheetPr codeName="Sheet2">
    <pageSetUpPr fitToPage="1"/>
  </sheetPr>
  <dimension ref="A3:AV110"/>
  <sheetViews>
    <sheetView topLeftCell="A7" zoomScale="85" zoomScaleNormal="85" workbookViewId="0">
      <pane ySplit="2" topLeftCell="A9" activePane="bottomLeft" state="frozen"/>
      <selection activeCell="X7" sqref="X7"/>
      <selection pane="bottomLeft" activeCell="B18" sqref="B18"/>
    </sheetView>
  </sheetViews>
  <sheetFormatPr defaultColWidth="9" defaultRowHeight="14.5" x14ac:dyDescent="0.35"/>
  <cols>
    <col min="1" max="1" width="2.1796875" bestFit="1" customWidth="1"/>
    <col min="2" max="3" width="17" customWidth="1"/>
    <col min="5" max="5" width="65.453125" customWidth="1"/>
    <col min="6" max="6" width="9" customWidth="1"/>
    <col min="7" max="9" width="9.1796875" customWidth="1"/>
    <col min="10" max="10" width="15.7265625" bestFit="1" customWidth="1"/>
    <col min="11" max="11" width="10.54296875" hidden="1" customWidth="1"/>
    <col min="12" max="20" width="10.54296875" customWidth="1"/>
    <col min="21" max="42" width="10" customWidth="1"/>
    <col min="43" max="44" width="9" customWidth="1"/>
    <col min="45" max="45" width="13.26953125" customWidth="1"/>
    <col min="46" max="46" width="9" customWidth="1"/>
    <col min="47" max="47" width="10.1796875" customWidth="1"/>
  </cols>
  <sheetData>
    <row r="3" spans="1:47" ht="18.5" x14ac:dyDescent="0.45">
      <c r="E3" s="173" t="s">
        <v>0</v>
      </c>
      <c r="F3" s="173"/>
    </row>
    <row r="4" spans="1:47" x14ac:dyDescent="0.35">
      <c r="B4" t="s">
        <v>2</v>
      </c>
      <c r="E4" t="s">
        <v>1</v>
      </c>
    </row>
    <row r="5" spans="1:47" x14ac:dyDescent="0.35">
      <c r="B5" t="s">
        <v>3</v>
      </c>
      <c r="J5" t="s">
        <v>5</v>
      </c>
    </row>
    <row r="6" spans="1:47" x14ac:dyDescent="0.35">
      <c r="J6" s="1">
        <v>44304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47" x14ac:dyDescent="0.35"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47" ht="15.5" x14ac:dyDescent="0.35">
      <c r="A8" s="4" t="s">
        <v>8</v>
      </c>
      <c r="B8" s="55" t="s">
        <v>9</v>
      </c>
      <c r="C8" s="55" t="s">
        <v>202</v>
      </c>
      <c r="D8" s="55" t="s">
        <v>203</v>
      </c>
      <c r="E8" s="55" t="s">
        <v>10</v>
      </c>
      <c r="F8" s="55" t="s">
        <v>11</v>
      </c>
      <c r="G8" s="55" t="s">
        <v>12</v>
      </c>
      <c r="H8" s="4" t="s">
        <v>13</v>
      </c>
      <c r="I8" s="4" t="s">
        <v>85</v>
      </c>
      <c r="J8" s="4" t="s">
        <v>14</v>
      </c>
      <c r="K8" s="36"/>
      <c r="L8" s="36" t="s">
        <v>90</v>
      </c>
      <c r="M8" s="9" t="s">
        <v>110</v>
      </c>
      <c r="N8" s="37" t="s">
        <v>91</v>
      </c>
      <c r="O8" s="9" t="s">
        <v>110</v>
      </c>
      <c r="P8" s="12" t="s">
        <v>89</v>
      </c>
      <c r="Q8" s="9" t="s">
        <v>110</v>
      </c>
      <c r="R8" s="12" t="s">
        <v>89</v>
      </c>
      <c r="S8" s="9" t="s">
        <v>110</v>
      </c>
      <c r="T8" s="12" t="s">
        <v>89</v>
      </c>
      <c r="U8" s="9" t="s">
        <v>110</v>
      </c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 t="s">
        <v>193</v>
      </c>
      <c r="AQ8" s="4" t="s">
        <v>88</v>
      </c>
      <c r="AR8" t="s">
        <v>195</v>
      </c>
      <c r="AS8" s="4" t="s">
        <v>196</v>
      </c>
      <c r="AT8" s="4" t="s">
        <v>103</v>
      </c>
      <c r="AU8" s="4" t="s">
        <v>104</v>
      </c>
    </row>
    <row r="9" spans="1:47" x14ac:dyDescent="0.35">
      <c r="A9" s="4"/>
      <c r="B9" s="44">
        <v>9781428430914</v>
      </c>
      <c r="C9" s="44"/>
      <c r="D9" s="45" t="s">
        <v>168</v>
      </c>
      <c r="E9" s="51" t="s">
        <v>161</v>
      </c>
      <c r="F9" s="4">
        <v>20</v>
      </c>
      <c r="G9" s="4">
        <v>123</v>
      </c>
      <c r="H9" s="4">
        <f>F9*G9</f>
        <v>2460</v>
      </c>
      <c r="I9" s="4">
        <v>50</v>
      </c>
      <c r="J9" s="4">
        <f>H9*(1-I9/100)</f>
        <v>1230</v>
      </c>
      <c r="K9" s="4">
        <f>J9/F9</f>
        <v>61.5</v>
      </c>
      <c r="L9" s="4"/>
      <c r="M9" s="4">
        <f>L9*AT9</f>
        <v>0</v>
      </c>
      <c r="N9" s="4"/>
      <c r="O9" s="4"/>
      <c r="P9" s="4"/>
      <c r="Q9" s="4"/>
      <c r="R9" s="4"/>
      <c r="S9" s="4"/>
      <c r="T9" s="4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>
        <f>L9+N9+P9+R9+T9+V9+X9+Z9+AB9+AD9+AF9</f>
        <v>0</v>
      </c>
      <c r="AQ9" s="4">
        <f>F9-AP9</f>
        <v>20</v>
      </c>
      <c r="AR9" s="4">
        <v>10</v>
      </c>
      <c r="AS9" s="4">
        <f>AR9*AT9</f>
        <v>430.5</v>
      </c>
      <c r="AT9" s="4">
        <f>G9*0.35</f>
        <v>43.05</v>
      </c>
      <c r="AU9" s="4"/>
    </row>
    <row r="10" spans="1:47" x14ac:dyDescent="0.35">
      <c r="A10" s="4"/>
      <c r="B10" s="5"/>
      <c r="C10" s="5"/>
      <c r="D10" s="4"/>
      <c r="E10" s="35"/>
      <c r="F10" s="6">
        <f>SUM(F9)</f>
        <v>20</v>
      </c>
      <c r="G10" s="6">
        <f t="shared" ref="G10:AT10" si="0">SUM(G9)</f>
        <v>123</v>
      </c>
      <c r="H10" s="6">
        <f t="shared" si="0"/>
        <v>2460</v>
      </c>
      <c r="I10" s="6">
        <f>SUM(I9)</f>
        <v>50</v>
      </c>
      <c r="J10" s="6">
        <f>SUM(J9)</f>
        <v>1230</v>
      </c>
      <c r="K10" s="6"/>
      <c r="L10" s="6">
        <f t="shared" si="0"/>
        <v>0</v>
      </c>
      <c r="M10" s="6">
        <f t="shared" si="0"/>
        <v>0</v>
      </c>
      <c r="N10" s="6">
        <f t="shared" si="0"/>
        <v>0</v>
      </c>
      <c r="O10" s="6">
        <f t="shared" si="0"/>
        <v>0</v>
      </c>
      <c r="P10" s="6">
        <f t="shared" si="0"/>
        <v>0</v>
      </c>
      <c r="Q10" s="6"/>
      <c r="R10" s="6"/>
      <c r="S10" s="6"/>
      <c r="T10" s="6"/>
      <c r="U10" s="6">
        <f t="shared" si="0"/>
        <v>0</v>
      </c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>
        <f t="shared" si="0"/>
        <v>0</v>
      </c>
      <c r="AQ10" s="6">
        <f t="shared" si="0"/>
        <v>20</v>
      </c>
      <c r="AR10" s="6">
        <f t="shared" si="0"/>
        <v>10</v>
      </c>
      <c r="AS10" s="6">
        <f t="shared" si="0"/>
        <v>430.5</v>
      </c>
      <c r="AT10" s="6">
        <f t="shared" si="0"/>
        <v>43.05</v>
      </c>
      <c r="AU10" s="6"/>
    </row>
    <row r="11" spans="1:47" x14ac:dyDescent="0.35">
      <c r="A11" s="4"/>
      <c r="B11" s="44">
        <v>9781428430921</v>
      </c>
      <c r="C11" s="44"/>
      <c r="D11" s="45" t="s">
        <v>169</v>
      </c>
      <c r="E11" s="51" t="s">
        <v>162</v>
      </c>
      <c r="F11" s="4">
        <v>30</v>
      </c>
      <c r="G11" s="4">
        <v>123</v>
      </c>
      <c r="H11" s="4">
        <f t="shared" ref="H11:H19" si="1">F11*G11</f>
        <v>3690</v>
      </c>
      <c r="I11" s="4">
        <v>50</v>
      </c>
      <c r="J11" s="4">
        <f>H11*(1-I11/100)</f>
        <v>1845</v>
      </c>
      <c r="K11" s="4">
        <f>J11/F11</f>
        <v>61.5</v>
      </c>
      <c r="L11" s="4"/>
      <c r="M11" s="4">
        <f t="shared" ref="M11:M19" si="2">L11*AT11</f>
        <v>0</v>
      </c>
      <c r="N11" s="4"/>
      <c r="O11" s="4"/>
      <c r="P11" s="4"/>
      <c r="Q11" s="4"/>
      <c r="R11" s="4"/>
      <c r="S11" s="4"/>
      <c r="T11" s="4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>
        <f>L11+N11+P11+R11+T11+V11+X11+Z11+AB11+AD11+AF11+AH11+AJ11+AL11+AN11</f>
        <v>0</v>
      </c>
      <c r="AQ11" s="4">
        <f t="shared" ref="AQ11:AQ19" si="3">F11-AP11</f>
        <v>30</v>
      </c>
      <c r="AR11" s="4">
        <v>0</v>
      </c>
      <c r="AS11" s="4">
        <f>AT11*AR11</f>
        <v>0</v>
      </c>
      <c r="AT11" s="4">
        <f t="shared" ref="AT11:AT19" si="4">G11*0.35</f>
        <v>43.05</v>
      </c>
      <c r="AU11" s="4"/>
    </row>
    <row r="12" spans="1:47" x14ac:dyDescent="0.35">
      <c r="A12" s="4"/>
      <c r="B12" s="43">
        <v>9780328909933</v>
      </c>
      <c r="C12" s="43"/>
      <c r="D12" s="40" t="s">
        <v>169</v>
      </c>
      <c r="E12" s="50" t="s">
        <v>160</v>
      </c>
      <c r="F12" s="4">
        <v>30</v>
      </c>
      <c r="G12" s="4">
        <v>131</v>
      </c>
      <c r="H12" s="4">
        <f t="shared" si="1"/>
        <v>3930</v>
      </c>
      <c r="I12" s="4">
        <v>50</v>
      </c>
      <c r="J12" s="4">
        <f>H12*(1-I12/100)</f>
        <v>1965</v>
      </c>
      <c r="K12" s="4">
        <f t="shared" ref="K12:K19" si="5">J12/F12</f>
        <v>65.5</v>
      </c>
      <c r="L12" s="4"/>
      <c r="M12" s="4">
        <f t="shared" si="2"/>
        <v>0</v>
      </c>
      <c r="N12" s="4"/>
      <c r="O12" s="4"/>
      <c r="P12" s="4"/>
      <c r="Q12" s="4"/>
      <c r="R12" s="4"/>
      <c r="S12" s="4"/>
      <c r="T12" s="4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>
        <f t="shared" ref="AP12:AP76" si="6">L12+N12+P12+R12+T12+V12+X12+Z12+AB12+AD12+AF12+AH12+AJ12+AL12+AN12</f>
        <v>0</v>
      </c>
      <c r="AQ12" s="4">
        <f t="shared" si="3"/>
        <v>30</v>
      </c>
      <c r="AR12" s="4">
        <v>7</v>
      </c>
      <c r="AS12" s="4">
        <f t="shared" ref="AS12:AS76" si="7">AT12*AR12</f>
        <v>320.94999999999993</v>
      </c>
      <c r="AT12" s="4">
        <f t="shared" si="4"/>
        <v>45.849999999999994</v>
      </c>
      <c r="AU12" s="4"/>
    </row>
    <row r="13" spans="1:47" x14ac:dyDescent="0.35">
      <c r="A13" s="4"/>
      <c r="B13" s="44"/>
      <c r="C13" s="44"/>
      <c r="D13" s="45" t="s">
        <v>169</v>
      </c>
      <c r="E13" s="51" t="s">
        <v>163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4"/>
      <c r="AR13" s="4"/>
      <c r="AS13" s="4"/>
      <c r="AT13" s="4"/>
      <c r="AU13" s="4"/>
    </row>
    <row r="14" spans="1:47" x14ac:dyDescent="0.35">
      <c r="A14" s="4"/>
      <c r="B14" s="43">
        <v>9780328909957</v>
      </c>
      <c r="C14" s="43"/>
      <c r="D14" s="40" t="s">
        <v>169</v>
      </c>
      <c r="E14" s="50" t="s">
        <v>164</v>
      </c>
      <c r="F14" s="4">
        <v>30</v>
      </c>
      <c r="G14" s="4">
        <v>131</v>
      </c>
      <c r="H14" s="4">
        <f t="shared" si="1"/>
        <v>3930</v>
      </c>
      <c r="I14" s="4">
        <v>50</v>
      </c>
      <c r="J14" s="4">
        <f t="shared" ref="J14:J19" si="8">H14*(1-I14/100)</f>
        <v>1965</v>
      </c>
      <c r="K14" s="4">
        <f t="shared" si="5"/>
        <v>65.5</v>
      </c>
      <c r="L14" s="4"/>
      <c r="M14" s="4">
        <f t="shared" si="2"/>
        <v>0</v>
      </c>
      <c r="N14" s="4">
        <v>30</v>
      </c>
      <c r="O14" s="4">
        <f>AT14*N14</f>
        <v>1375.4999999999998</v>
      </c>
      <c r="P14" s="4"/>
      <c r="Q14" s="4"/>
      <c r="R14" s="4"/>
      <c r="S14" s="4"/>
      <c r="T14" s="4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>
        <f t="shared" si="6"/>
        <v>30</v>
      </c>
      <c r="AQ14" s="4">
        <f t="shared" si="3"/>
        <v>0</v>
      </c>
      <c r="AR14" s="4">
        <v>8</v>
      </c>
      <c r="AS14" s="4">
        <f t="shared" si="7"/>
        <v>366.79999999999995</v>
      </c>
      <c r="AT14" s="4">
        <f t="shared" si="4"/>
        <v>45.849999999999994</v>
      </c>
      <c r="AU14" s="4"/>
    </row>
    <row r="15" spans="1:47" x14ac:dyDescent="0.35">
      <c r="A15" s="4"/>
      <c r="B15" s="44"/>
      <c r="C15" s="44"/>
      <c r="D15" s="45" t="s">
        <v>169</v>
      </c>
      <c r="E15" s="51" t="s">
        <v>201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4"/>
      <c r="AR15" s="4"/>
      <c r="AS15" s="4"/>
      <c r="AT15" s="4"/>
      <c r="AU15" s="4"/>
    </row>
    <row r="16" spans="1:47" x14ac:dyDescent="0.35">
      <c r="A16" s="4"/>
      <c r="B16" s="44">
        <v>9780328909971</v>
      </c>
      <c r="C16" s="44"/>
      <c r="D16" s="45" t="s">
        <v>169</v>
      </c>
      <c r="E16" s="51" t="s">
        <v>170</v>
      </c>
      <c r="F16" s="4">
        <v>30</v>
      </c>
      <c r="G16" s="4">
        <v>131</v>
      </c>
      <c r="H16" s="4">
        <f t="shared" si="1"/>
        <v>3930</v>
      </c>
      <c r="I16" s="4">
        <v>50</v>
      </c>
      <c r="J16" s="4">
        <f t="shared" si="8"/>
        <v>1965</v>
      </c>
      <c r="K16" s="4">
        <f t="shared" si="5"/>
        <v>65.5</v>
      </c>
      <c r="L16" s="4"/>
      <c r="M16" s="4">
        <f t="shared" si="2"/>
        <v>0</v>
      </c>
      <c r="N16" s="4"/>
      <c r="O16" s="4"/>
      <c r="P16" s="4"/>
      <c r="Q16" s="4"/>
      <c r="R16" s="4"/>
      <c r="S16" s="4"/>
      <c r="T16" s="4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>
        <f t="shared" si="6"/>
        <v>0</v>
      </c>
      <c r="AQ16" s="4">
        <f t="shared" si="3"/>
        <v>30</v>
      </c>
      <c r="AR16" s="4">
        <v>8</v>
      </c>
      <c r="AS16" s="4">
        <f t="shared" si="7"/>
        <v>366.79999999999995</v>
      </c>
      <c r="AT16" s="4">
        <f t="shared" si="4"/>
        <v>45.849999999999994</v>
      </c>
      <c r="AU16" s="4"/>
    </row>
    <row r="17" spans="1:48" x14ac:dyDescent="0.35">
      <c r="A17" s="4"/>
      <c r="B17" s="43">
        <v>9780328476794</v>
      </c>
      <c r="C17" s="43"/>
      <c r="D17" s="40" t="s">
        <v>169</v>
      </c>
      <c r="E17" s="40" t="s">
        <v>19</v>
      </c>
      <c r="F17" s="4">
        <v>30</v>
      </c>
      <c r="G17" s="4">
        <v>210</v>
      </c>
      <c r="H17" s="4">
        <f t="shared" si="1"/>
        <v>6300</v>
      </c>
      <c r="I17" s="4">
        <v>50</v>
      </c>
      <c r="J17" s="4">
        <f t="shared" si="8"/>
        <v>3150</v>
      </c>
      <c r="K17" s="4">
        <f t="shared" si="5"/>
        <v>105</v>
      </c>
      <c r="L17" s="4"/>
      <c r="M17" s="4">
        <f t="shared" si="2"/>
        <v>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12">
        <f t="shared" si="6"/>
        <v>0</v>
      </c>
      <c r="AQ17" s="4">
        <f t="shared" si="3"/>
        <v>30</v>
      </c>
      <c r="AR17" s="4">
        <v>7</v>
      </c>
      <c r="AS17" s="4">
        <f t="shared" si="7"/>
        <v>514.5</v>
      </c>
      <c r="AT17" s="4">
        <f t="shared" si="4"/>
        <v>73.5</v>
      </c>
      <c r="AU17" s="4">
        <v>175</v>
      </c>
    </row>
    <row r="18" spans="1:48" x14ac:dyDescent="0.35">
      <c r="A18" s="4"/>
      <c r="B18" s="43">
        <v>9780328827343</v>
      </c>
      <c r="C18" s="43">
        <v>9780328847518</v>
      </c>
      <c r="D18" s="40" t="s">
        <v>169</v>
      </c>
      <c r="E18" s="50" t="s">
        <v>171</v>
      </c>
      <c r="F18" s="4">
        <v>30</v>
      </c>
      <c r="G18" s="4">
        <v>136.5</v>
      </c>
      <c r="H18" s="4">
        <f t="shared" si="1"/>
        <v>4095</v>
      </c>
      <c r="I18" s="4">
        <v>50</v>
      </c>
      <c r="J18" s="4">
        <f t="shared" si="8"/>
        <v>2047.5</v>
      </c>
      <c r="K18" s="4">
        <f t="shared" si="5"/>
        <v>68.25</v>
      </c>
      <c r="L18" s="4"/>
      <c r="M18" s="4">
        <f t="shared" si="2"/>
        <v>0</v>
      </c>
      <c r="N18" s="4"/>
      <c r="O18" s="4"/>
      <c r="P18" s="4"/>
      <c r="Q18" s="4"/>
      <c r="R18" s="4"/>
      <c r="S18" s="4"/>
      <c r="T18" s="4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>
        <f t="shared" si="6"/>
        <v>0</v>
      </c>
      <c r="AQ18" s="4">
        <f t="shared" si="3"/>
        <v>30</v>
      </c>
      <c r="AR18" s="4">
        <v>7</v>
      </c>
      <c r="AS18" s="4">
        <f t="shared" si="7"/>
        <v>334.42500000000001</v>
      </c>
      <c r="AT18" s="4">
        <f t="shared" si="4"/>
        <v>47.774999999999999</v>
      </c>
      <c r="AU18" s="4"/>
    </row>
    <row r="19" spans="1:48" x14ac:dyDescent="0.35">
      <c r="A19" s="4"/>
      <c r="B19" s="43">
        <v>9780328827350</v>
      </c>
      <c r="C19" s="43">
        <v>9780328847518</v>
      </c>
      <c r="D19" s="40" t="s">
        <v>169</v>
      </c>
      <c r="E19" s="50" t="s">
        <v>166</v>
      </c>
      <c r="F19" s="4">
        <v>30</v>
      </c>
      <c r="G19" s="4">
        <v>136.5</v>
      </c>
      <c r="H19" s="4">
        <f t="shared" si="1"/>
        <v>4095</v>
      </c>
      <c r="I19" s="4">
        <v>50</v>
      </c>
      <c r="J19" s="4">
        <f t="shared" si="8"/>
        <v>2047.5</v>
      </c>
      <c r="K19" s="4">
        <f t="shared" si="5"/>
        <v>68.25</v>
      </c>
      <c r="L19" s="4"/>
      <c r="M19" s="4">
        <f t="shared" si="2"/>
        <v>0</v>
      </c>
      <c r="N19" s="4">
        <v>30</v>
      </c>
      <c r="O19" s="4">
        <f>AT19*N19</f>
        <v>1433.25</v>
      </c>
      <c r="P19" s="4"/>
      <c r="Q19" s="4"/>
      <c r="R19" s="4"/>
      <c r="S19" s="4"/>
      <c r="T19" s="4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>
        <f t="shared" si="6"/>
        <v>30</v>
      </c>
      <c r="AQ19" s="4">
        <f t="shared" si="3"/>
        <v>0</v>
      </c>
      <c r="AR19" s="4">
        <v>7</v>
      </c>
      <c r="AS19" s="4">
        <f t="shared" si="7"/>
        <v>334.42500000000001</v>
      </c>
      <c r="AT19" s="4">
        <f t="shared" si="4"/>
        <v>47.774999999999999</v>
      </c>
      <c r="AU19" s="4">
        <v>12</v>
      </c>
    </row>
    <row r="20" spans="1:48" x14ac:dyDescent="0.35">
      <c r="A20" s="4"/>
      <c r="B20" s="4"/>
      <c r="C20" s="4"/>
      <c r="D20" s="4"/>
      <c r="E20" s="30"/>
      <c r="F20" s="6">
        <f>SUM(F11:F19)</f>
        <v>210</v>
      </c>
      <c r="G20" s="6">
        <f>SUM(G11:G19)</f>
        <v>999</v>
      </c>
      <c r="H20" s="6">
        <f t="shared" ref="H20:AT20" si="9">SUM(H11:H19)</f>
        <v>29970</v>
      </c>
      <c r="I20" s="6">
        <f t="shared" si="9"/>
        <v>350</v>
      </c>
      <c r="J20" s="6">
        <f>SUM(J9:J19)</f>
        <v>17445</v>
      </c>
      <c r="K20" s="6"/>
      <c r="L20" s="6">
        <f t="shared" si="9"/>
        <v>0</v>
      </c>
      <c r="M20" s="6">
        <f t="shared" si="9"/>
        <v>0</v>
      </c>
      <c r="N20" s="6">
        <f t="shared" si="9"/>
        <v>60</v>
      </c>
      <c r="O20" s="6">
        <f t="shared" si="9"/>
        <v>2808.75</v>
      </c>
      <c r="P20" s="6">
        <f t="shared" si="9"/>
        <v>0</v>
      </c>
      <c r="Q20" s="6"/>
      <c r="R20" s="6"/>
      <c r="S20" s="6"/>
      <c r="T20" s="6"/>
      <c r="U20" s="6">
        <f t="shared" si="9"/>
        <v>0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>
        <f t="shared" si="9"/>
        <v>60</v>
      </c>
      <c r="AQ20" s="6">
        <f t="shared" si="9"/>
        <v>150</v>
      </c>
      <c r="AR20" s="6">
        <f t="shared" si="9"/>
        <v>44</v>
      </c>
      <c r="AS20" s="6">
        <f t="shared" si="9"/>
        <v>2237.8999999999996</v>
      </c>
      <c r="AT20" s="6">
        <f t="shared" si="9"/>
        <v>349.65</v>
      </c>
      <c r="AU20" s="6"/>
      <c r="AV20" s="3"/>
    </row>
    <row r="21" spans="1:48" x14ac:dyDescent="0.35">
      <c r="A21" s="4"/>
      <c r="B21" s="43">
        <v>9780328910007</v>
      </c>
      <c r="C21" s="43"/>
      <c r="D21" s="40" t="s">
        <v>75</v>
      </c>
      <c r="E21" s="40" t="s">
        <v>15</v>
      </c>
      <c r="F21" s="4">
        <v>25</v>
      </c>
      <c r="G21" s="4">
        <v>175</v>
      </c>
      <c r="H21" s="4">
        <f>F21*G21</f>
        <v>4375</v>
      </c>
      <c r="I21" s="4">
        <v>50</v>
      </c>
      <c r="J21" s="4">
        <f>H21*(1-I21/100)</f>
        <v>2187.5</v>
      </c>
      <c r="K21" s="4">
        <f>J21/F21</f>
        <v>87.5</v>
      </c>
      <c r="L21" s="4"/>
      <c r="M21" s="4">
        <f t="shared" ref="M21:M27" si="10">L21*AT21</f>
        <v>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>
        <v>3</v>
      </c>
      <c r="AE21" s="4">
        <f t="shared" ref="AE21:AE27" si="11">AT21*AD21</f>
        <v>183.74999999999997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12">
        <f t="shared" si="6"/>
        <v>3</v>
      </c>
      <c r="AQ21" s="4">
        <f t="shared" ref="AQ21:AQ27" si="12">F21-AP21</f>
        <v>22</v>
      </c>
      <c r="AR21" s="4">
        <v>0</v>
      </c>
      <c r="AS21" s="4">
        <f t="shared" si="7"/>
        <v>0</v>
      </c>
      <c r="AT21" s="4">
        <f t="shared" ref="AT21:AT27" si="13">G21*0.35</f>
        <v>61.249999999999993</v>
      </c>
      <c r="AU21" s="4">
        <v>150</v>
      </c>
    </row>
    <row r="22" spans="1:48" x14ac:dyDescent="0.35">
      <c r="A22" s="4"/>
      <c r="B22" s="43">
        <v>9780328910014</v>
      </c>
      <c r="C22" s="43"/>
      <c r="D22" s="40" t="s">
        <v>75</v>
      </c>
      <c r="E22" s="40" t="s">
        <v>16</v>
      </c>
      <c r="F22" s="4">
        <v>25</v>
      </c>
      <c r="G22" s="4">
        <v>175</v>
      </c>
      <c r="H22" s="4">
        <f t="shared" ref="H22:H34" si="14">F22*G22</f>
        <v>4375</v>
      </c>
      <c r="I22" s="4">
        <v>50</v>
      </c>
      <c r="J22" s="4">
        <f t="shared" ref="J22:J27" si="15">H22*0.35</f>
        <v>1531.25</v>
      </c>
      <c r="K22" s="4">
        <f t="shared" ref="K22:K27" si="16">J22/F22</f>
        <v>61.25</v>
      </c>
      <c r="L22" s="4"/>
      <c r="M22" s="4">
        <f t="shared" si="10"/>
        <v>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>
        <v>3</v>
      </c>
      <c r="AE22" s="4">
        <f t="shared" si="11"/>
        <v>183.74999999999997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12">
        <f t="shared" si="6"/>
        <v>3</v>
      </c>
      <c r="AQ22" s="4">
        <f t="shared" si="12"/>
        <v>22</v>
      </c>
      <c r="AR22" s="4">
        <v>0</v>
      </c>
      <c r="AS22" s="4">
        <f t="shared" si="7"/>
        <v>0</v>
      </c>
      <c r="AT22" s="4">
        <f t="shared" si="13"/>
        <v>61.249999999999993</v>
      </c>
      <c r="AU22" s="4">
        <v>150</v>
      </c>
    </row>
    <row r="23" spans="1:48" x14ac:dyDescent="0.35">
      <c r="A23" s="4"/>
      <c r="B23" s="43">
        <v>9780328910021</v>
      </c>
      <c r="C23" s="43"/>
      <c r="D23" s="40" t="s">
        <v>75</v>
      </c>
      <c r="E23" s="40" t="s">
        <v>17</v>
      </c>
      <c r="F23" s="4">
        <v>25</v>
      </c>
      <c r="G23" s="4">
        <v>175</v>
      </c>
      <c r="H23" s="4">
        <f t="shared" si="14"/>
        <v>4375</v>
      </c>
      <c r="I23" s="4">
        <v>50</v>
      </c>
      <c r="J23" s="4">
        <f t="shared" si="15"/>
        <v>1531.25</v>
      </c>
      <c r="K23" s="4">
        <f t="shared" si="16"/>
        <v>61.25</v>
      </c>
      <c r="L23" s="4"/>
      <c r="M23" s="4">
        <f t="shared" si="10"/>
        <v>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>
        <v>3</v>
      </c>
      <c r="AE23" s="4">
        <f t="shared" si="11"/>
        <v>183.74999999999997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12">
        <f t="shared" si="6"/>
        <v>3</v>
      </c>
      <c r="AQ23" s="4">
        <f t="shared" si="12"/>
        <v>22</v>
      </c>
      <c r="AR23" s="4">
        <v>0</v>
      </c>
      <c r="AS23" s="4">
        <f t="shared" si="7"/>
        <v>0</v>
      </c>
      <c r="AT23" s="4">
        <f t="shared" si="13"/>
        <v>61.249999999999993</v>
      </c>
      <c r="AU23" s="4">
        <v>150</v>
      </c>
    </row>
    <row r="24" spans="1:48" x14ac:dyDescent="0.35">
      <c r="A24" s="4"/>
      <c r="B24" s="43">
        <v>9780328910045</v>
      </c>
      <c r="C24" s="43"/>
      <c r="D24" s="45" t="s">
        <v>75</v>
      </c>
      <c r="E24" s="45" t="s">
        <v>18</v>
      </c>
      <c r="F24" s="4">
        <v>25</v>
      </c>
      <c r="G24" s="4">
        <v>175</v>
      </c>
      <c r="H24" s="4">
        <f t="shared" si="14"/>
        <v>4375</v>
      </c>
      <c r="I24" s="4">
        <v>50</v>
      </c>
      <c r="J24" s="4">
        <f t="shared" si="15"/>
        <v>1531.25</v>
      </c>
      <c r="K24" s="4">
        <f t="shared" si="16"/>
        <v>61.25</v>
      </c>
      <c r="L24" s="4"/>
      <c r="M24" s="4">
        <f t="shared" si="10"/>
        <v>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>
        <v>3</v>
      </c>
      <c r="AE24" s="4">
        <f t="shared" si="11"/>
        <v>183.74999999999997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12">
        <f t="shared" si="6"/>
        <v>3</v>
      </c>
      <c r="AQ24" s="4">
        <f t="shared" si="12"/>
        <v>22</v>
      </c>
      <c r="AR24" s="4">
        <v>0</v>
      </c>
      <c r="AS24" s="4">
        <f t="shared" si="7"/>
        <v>0</v>
      </c>
      <c r="AT24" s="4">
        <f t="shared" si="13"/>
        <v>61.249999999999993</v>
      </c>
      <c r="AU24" s="4">
        <v>150</v>
      </c>
    </row>
    <row r="25" spans="1:48" x14ac:dyDescent="0.35">
      <c r="A25" s="4"/>
      <c r="B25" s="43">
        <v>9780328476671</v>
      </c>
      <c r="C25" s="43"/>
      <c r="D25" s="40" t="s">
        <v>75</v>
      </c>
      <c r="E25" s="41" t="s">
        <v>19</v>
      </c>
      <c r="F25" s="4">
        <v>25</v>
      </c>
      <c r="G25" s="4">
        <v>210</v>
      </c>
      <c r="H25" s="4">
        <f t="shared" si="14"/>
        <v>5250</v>
      </c>
      <c r="I25" s="4">
        <v>50</v>
      </c>
      <c r="J25" s="4">
        <f t="shared" si="15"/>
        <v>1837.4999999999998</v>
      </c>
      <c r="K25" s="4">
        <f t="shared" si="16"/>
        <v>73.499999999999986</v>
      </c>
      <c r="L25" s="4"/>
      <c r="M25" s="4">
        <f t="shared" si="10"/>
        <v>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>
        <v>3</v>
      </c>
      <c r="AE25" s="4">
        <f t="shared" si="11"/>
        <v>220.5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12">
        <f t="shared" si="6"/>
        <v>3</v>
      </c>
      <c r="AQ25" s="4">
        <f t="shared" si="12"/>
        <v>22</v>
      </c>
      <c r="AR25" s="4">
        <v>0</v>
      </c>
      <c r="AS25" s="4">
        <f t="shared" si="7"/>
        <v>0</v>
      </c>
      <c r="AT25" s="4">
        <f t="shared" si="13"/>
        <v>73.5</v>
      </c>
      <c r="AU25" s="4">
        <v>175</v>
      </c>
    </row>
    <row r="26" spans="1:48" x14ac:dyDescent="0.35">
      <c r="A26" s="4"/>
      <c r="B26" s="46" t="s">
        <v>197</v>
      </c>
      <c r="C26" s="46"/>
      <c r="D26" s="40" t="s">
        <v>75</v>
      </c>
      <c r="E26" s="42" t="s">
        <v>198</v>
      </c>
      <c r="F26" s="4">
        <v>25</v>
      </c>
      <c r="G26" s="4">
        <v>273</v>
      </c>
      <c r="H26" s="4">
        <f t="shared" si="14"/>
        <v>6825</v>
      </c>
      <c r="I26" s="4">
        <v>50</v>
      </c>
      <c r="J26" s="4">
        <f t="shared" si="15"/>
        <v>2388.75</v>
      </c>
      <c r="K26" s="4">
        <f t="shared" si="16"/>
        <v>95.55</v>
      </c>
      <c r="L26" s="4"/>
      <c r="M26" s="4">
        <f t="shared" si="10"/>
        <v>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v>3</v>
      </c>
      <c r="AE26" s="4">
        <f t="shared" si="11"/>
        <v>286.64999999999998</v>
      </c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12">
        <f t="shared" si="6"/>
        <v>3</v>
      </c>
      <c r="AQ26" s="4">
        <f t="shared" si="12"/>
        <v>22</v>
      </c>
      <c r="AR26" s="4">
        <v>0</v>
      </c>
      <c r="AS26" s="4">
        <f t="shared" si="7"/>
        <v>0</v>
      </c>
      <c r="AT26" s="4">
        <f t="shared" si="13"/>
        <v>95.55</v>
      </c>
      <c r="AU26" s="4">
        <v>150</v>
      </c>
    </row>
    <row r="27" spans="1:48" x14ac:dyDescent="0.35">
      <c r="A27" s="4"/>
      <c r="B27" s="47" t="s">
        <v>199</v>
      </c>
      <c r="C27" s="47"/>
      <c r="D27" s="45" t="s">
        <v>75</v>
      </c>
      <c r="E27" s="48" t="s">
        <v>200</v>
      </c>
      <c r="F27" s="4">
        <v>25</v>
      </c>
      <c r="G27" s="4">
        <v>344</v>
      </c>
      <c r="H27" s="4">
        <f t="shared" si="14"/>
        <v>8600</v>
      </c>
      <c r="I27" s="4">
        <v>50</v>
      </c>
      <c r="J27" s="4">
        <f t="shared" si="15"/>
        <v>3010</v>
      </c>
      <c r="K27" s="4">
        <f t="shared" si="16"/>
        <v>120.4</v>
      </c>
      <c r="L27" s="4"/>
      <c r="M27" s="4">
        <f t="shared" si="10"/>
        <v>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>
        <v>3</v>
      </c>
      <c r="AE27" s="4">
        <f t="shared" si="11"/>
        <v>361.2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12">
        <f t="shared" si="6"/>
        <v>3</v>
      </c>
      <c r="AQ27" s="4">
        <f t="shared" si="12"/>
        <v>22</v>
      </c>
      <c r="AR27" s="4">
        <v>0</v>
      </c>
      <c r="AS27" s="4">
        <f t="shared" si="7"/>
        <v>0</v>
      </c>
      <c r="AT27" s="4">
        <f t="shared" si="13"/>
        <v>120.39999999999999</v>
      </c>
      <c r="AU27" s="4">
        <v>150</v>
      </c>
    </row>
    <row r="28" spans="1:48" s="3" customFormat="1" x14ac:dyDescent="0.35">
      <c r="A28" s="6"/>
      <c r="B28" s="7"/>
      <c r="C28" s="7"/>
      <c r="D28" s="6"/>
      <c r="E28" s="6"/>
      <c r="F28" s="6">
        <f>SUM(F21:F27)</f>
        <v>175</v>
      </c>
      <c r="G28" s="6">
        <f>SUM(G21:G27)</f>
        <v>1527</v>
      </c>
      <c r="H28" s="6">
        <f>SUM(H21:H27)</f>
        <v>38175</v>
      </c>
      <c r="I28" s="6"/>
      <c r="J28" s="6">
        <f>SUM(J21:J27)</f>
        <v>14017.5</v>
      </c>
      <c r="K28" s="6"/>
      <c r="L28" s="6">
        <f>SUM(L21:L27)</f>
        <v>0</v>
      </c>
      <c r="M28" s="6">
        <f>SUM(M21:M27)</f>
        <v>0</v>
      </c>
      <c r="N28" s="6">
        <f>SUM(N21:N27)</f>
        <v>0</v>
      </c>
      <c r="O28" s="6">
        <f>SUM(O21:O27)</f>
        <v>0</v>
      </c>
      <c r="P28" s="6">
        <f>SUM(P21:P27)</f>
        <v>0</v>
      </c>
      <c r="Q28" s="6"/>
      <c r="R28" s="6"/>
      <c r="S28" s="6"/>
      <c r="T28" s="6"/>
      <c r="U28" s="6">
        <f>SUM(U21:U27)</f>
        <v>0</v>
      </c>
      <c r="V28" s="6"/>
      <c r="W28" s="6"/>
      <c r="X28" s="6"/>
      <c r="Y28" s="6"/>
      <c r="Z28" s="6"/>
      <c r="AA28" s="6"/>
      <c r="AB28" s="6"/>
      <c r="AC28" s="6"/>
      <c r="AD28" s="6">
        <f>SUM(AD21:AD27)</f>
        <v>21</v>
      </c>
      <c r="AE28" s="6">
        <f>SUM(AE21:AE27)</f>
        <v>1603.35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>
        <f t="shared" ref="AP28:AU28" si="17">SUM(AP21:AP27)</f>
        <v>21</v>
      </c>
      <c r="AQ28" s="6">
        <f t="shared" si="17"/>
        <v>154</v>
      </c>
      <c r="AR28" s="6">
        <f t="shared" si="17"/>
        <v>0</v>
      </c>
      <c r="AS28" s="6">
        <f t="shared" si="17"/>
        <v>0</v>
      </c>
      <c r="AT28" s="6">
        <f t="shared" si="17"/>
        <v>534.45000000000005</v>
      </c>
      <c r="AU28" s="6">
        <f t="shared" si="17"/>
        <v>1075</v>
      </c>
    </row>
    <row r="29" spans="1:48" x14ac:dyDescent="0.35">
      <c r="A29" s="4"/>
      <c r="B29" s="43">
        <v>9780328910052</v>
      </c>
      <c r="C29" s="43">
        <v>9780328913879</v>
      </c>
      <c r="D29" s="40" t="s">
        <v>76</v>
      </c>
      <c r="E29" s="40" t="s">
        <v>23</v>
      </c>
      <c r="F29" s="4">
        <v>25</v>
      </c>
      <c r="G29" s="4">
        <v>246.5</v>
      </c>
      <c r="H29" s="4">
        <f t="shared" si="14"/>
        <v>6162.5</v>
      </c>
      <c r="I29" s="4">
        <v>50</v>
      </c>
      <c r="J29" s="4">
        <f>H29*(1-I29/100)</f>
        <v>3081.25</v>
      </c>
      <c r="K29" s="4">
        <f t="shared" ref="K29:K34" si="18">J29/F29</f>
        <v>123.25</v>
      </c>
      <c r="L29" s="4"/>
      <c r="M29" s="4">
        <f t="shared" ref="M29:M34" si="19">L29*AT29</f>
        <v>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12">
        <f t="shared" si="6"/>
        <v>0</v>
      </c>
      <c r="AQ29" s="4">
        <f t="shared" ref="AQ29:AQ34" si="20">F29-AP29</f>
        <v>25</v>
      </c>
      <c r="AR29" s="4">
        <v>2</v>
      </c>
      <c r="AS29" s="4">
        <f t="shared" si="7"/>
        <v>172.54999999999998</v>
      </c>
      <c r="AT29" s="4">
        <f t="shared" ref="AT29:AT34" si="21">G29*0.35</f>
        <v>86.274999999999991</v>
      </c>
      <c r="AU29" s="4">
        <v>180</v>
      </c>
    </row>
    <row r="30" spans="1:48" x14ac:dyDescent="0.35">
      <c r="A30" s="4"/>
      <c r="B30" s="43">
        <v>9780328910069</v>
      </c>
      <c r="C30" s="43">
        <v>9780328913879</v>
      </c>
      <c r="D30" s="40" t="s">
        <v>76</v>
      </c>
      <c r="E30" s="40" t="s">
        <v>24</v>
      </c>
      <c r="F30" s="4">
        <v>25</v>
      </c>
      <c r="G30" s="4">
        <v>246.5</v>
      </c>
      <c r="H30" s="4">
        <f t="shared" si="14"/>
        <v>6162.5</v>
      </c>
      <c r="I30" s="4">
        <v>50</v>
      </c>
      <c r="J30" s="4">
        <f t="shared" ref="J30:J34" si="22">H30*(1-I30/100)</f>
        <v>3081.25</v>
      </c>
      <c r="K30" s="4">
        <f t="shared" si="18"/>
        <v>123.25</v>
      </c>
      <c r="L30" s="4"/>
      <c r="M30" s="4">
        <f t="shared" si="19"/>
        <v>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12">
        <f t="shared" si="6"/>
        <v>0</v>
      </c>
      <c r="AQ30" s="4">
        <f t="shared" si="20"/>
        <v>25</v>
      </c>
      <c r="AR30" s="4">
        <v>3</v>
      </c>
      <c r="AS30" s="4">
        <f t="shared" si="7"/>
        <v>258.82499999999999</v>
      </c>
      <c r="AT30" s="4">
        <f t="shared" si="21"/>
        <v>86.274999999999991</v>
      </c>
      <c r="AU30" s="4">
        <v>180</v>
      </c>
    </row>
    <row r="31" spans="1:48" x14ac:dyDescent="0.35">
      <c r="A31" s="4"/>
      <c r="B31" s="43">
        <v>9780328476701</v>
      </c>
      <c r="C31" s="43"/>
      <c r="D31" s="40" t="s">
        <v>76</v>
      </c>
      <c r="E31" s="40" t="s">
        <v>25</v>
      </c>
      <c r="F31" s="4">
        <v>25</v>
      </c>
      <c r="G31" s="4">
        <v>210</v>
      </c>
      <c r="H31" s="4">
        <f t="shared" si="14"/>
        <v>5250</v>
      </c>
      <c r="I31" s="4">
        <v>50</v>
      </c>
      <c r="J31" s="4">
        <f t="shared" si="22"/>
        <v>2625</v>
      </c>
      <c r="K31" s="4">
        <f t="shared" si="18"/>
        <v>105</v>
      </c>
      <c r="L31" s="4"/>
      <c r="M31" s="4">
        <f t="shared" si="19"/>
        <v>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12">
        <f t="shared" si="6"/>
        <v>0</v>
      </c>
      <c r="AQ31" s="4">
        <f t="shared" si="20"/>
        <v>25</v>
      </c>
      <c r="AR31" s="4">
        <v>1</v>
      </c>
      <c r="AS31" s="4">
        <f t="shared" si="7"/>
        <v>73.5</v>
      </c>
      <c r="AT31" s="4">
        <f t="shared" si="21"/>
        <v>73.5</v>
      </c>
      <c r="AU31" s="4">
        <v>175</v>
      </c>
    </row>
    <row r="32" spans="1:48" x14ac:dyDescent="0.35">
      <c r="A32" s="4"/>
      <c r="B32" s="43">
        <v>9780328827374</v>
      </c>
      <c r="C32" s="43">
        <v>9780328847532</v>
      </c>
      <c r="D32" s="40" t="s">
        <v>76</v>
      </c>
      <c r="E32" s="40" t="s">
        <v>26</v>
      </c>
      <c r="F32" s="4">
        <v>25</v>
      </c>
      <c r="G32" s="4">
        <v>136.5</v>
      </c>
      <c r="H32" s="4">
        <f t="shared" si="14"/>
        <v>3412.5</v>
      </c>
      <c r="I32" s="4">
        <v>50</v>
      </c>
      <c r="J32" s="4">
        <f t="shared" si="22"/>
        <v>1706.25</v>
      </c>
      <c r="K32" s="4">
        <f t="shared" si="18"/>
        <v>68.25</v>
      </c>
      <c r="L32" s="4"/>
      <c r="M32" s="4">
        <f t="shared" si="19"/>
        <v>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12">
        <f t="shared" si="6"/>
        <v>0</v>
      </c>
      <c r="AQ32" s="4">
        <f t="shared" si="20"/>
        <v>25</v>
      </c>
      <c r="AR32" s="4">
        <v>2</v>
      </c>
      <c r="AS32" s="4">
        <f t="shared" si="7"/>
        <v>95.55</v>
      </c>
      <c r="AT32" s="4">
        <f t="shared" si="21"/>
        <v>47.774999999999999</v>
      </c>
      <c r="AU32" s="4">
        <v>150</v>
      </c>
    </row>
    <row r="33" spans="1:47" x14ac:dyDescent="0.35">
      <c r="A33" s="4"/>
      <c r="B33" s="43">
        <v>9780328827435</v>
      </c>
      <c r="C33" s="43">
        <v>9780328847532</v>
      </c>
      <c r="D33" s="40" t="s">
        <v>76</v>
      </c>
      <c r="E33" s="40" t="s">
        <v>27</v>
      </c>
      <c r="F33" s="4">
        <v>25</v>
      </c>
      <c r="G33" s="4">
        <v>136.5</v>
      </c>
      <c r="H33" s="4">
        <f t="shared" si="14"/>
        <v>3412.5</v>
      </c>
      <c r="I33" s="4">
        <v>50</v>
      </c>
      <c r="J33" s="4">
        <f t="shared" si="22"/>
        <v>1706.25</v>
      </c>
      <c r="K33" s="4">
        <f t="shared" si="18"/>
        <v>68.25</v>
      </c>
      <c r="L33" s="4"/>
      <c r="M33" s="4">
        <f t="shared" si="19"/>
        <v>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12">
        <f t="shared" si="6"/>
        <v>0</v>
      </c>
      <c r="AQ33" s="4">
        <f t="shared" si="20"/>
        <v>25</v>
      </c>
      <c r="AR33" s="4">
        <v>3</v>
      </c>
      <c r="AS33" s="4">
        <f t="shared" si="7"/>
        <v>143.32499999999999</v>
      </c>
      <c r="AT33" s="4">
        <f t="shared" si="21"/>
        <v>47.774999999999999</v>
      </c>
      <c r="AU33" s="4">
        <v>150</v>
      </c>
    </row>
    <row r="34" spans="1:47" x14ac:dyDescent="0.35">
      <c r="A34" s="4"/>
      <c r="B34" s="44">
        <v>9780328871384</v>
      </c>
      <c r="C34" s="44">
        <v>9780328874101</v>
      </c>
      <c r="D34" s="45" t="s">
        <v>76</v>
      </c>
      <c r="E34" s="45" t="s">
        <v>28</v>
      </c>
      <c r="F34" s="4">
        <v>25</v>
      </c>
      <c r="G34" s="4">
        <v>344</v>
      </c>
      <c r="H34" s="4">
        <f t="shared" si="14"/>
        <v>8600</v>
      </c>
      <c r="I34" s="4">
        <v>50</v>
      </c>
      <c r="J34" s="4">
        <f t="shared" si="22"/>
        <v>4300</v>
      </c>
      <c r="K34" s="4">
        <f t="shared" si="18"/>
        <v>172</v>
      </c>
      <c r="L34" s="4"/>
      <c r="M34" s="4">
        <f t="shared" si="19"/>
        <v>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12">
        <f t="shared" si="6"/>
        <v>0</v>
      </c>
      <c r="AQ34" s="4">
        <f t="shared" si="20"/>
        <v>25</v>
      </c>
      <c r="AR34" s="4">
        <v>1</v>
      </c>
      <c r="AS34" s="4">
        <f t="shared" si="7"/>
        <v>120.39999999999999</v>
      </c>
      <c r="AT34" s="4">
        <f t="shared" si="21"/>
        <v>120.39999999999999</v>
      </c>
      <c r="AU34" s="4">
        <v>250</v>
      </c>
    </row>
    <row r="35" spans="1:47" s="3" customFormat="1" x14ac:dyDescent="0.35">
      <c r="A35" s="6"/>
      <c r="B35" s="7"/>
      <c r="C35" s="7"/>
      <c r="D35" s="6"/>
      <c r="E35" s="6"/>
      <c r="F35" s="6">
        <f>SUM(F29:F34)</f>
        <v>150</v>
      </c>
      <c r="G35" s="6">
        <f>SUM(G29:G34)</f>
        <v>1320</v>
      </c>
      <c r="H35" s="6">
        <f t="shared" ref="H35:AS35" si="23">SUM(H29:H34)</f>
        <v>33000</v>
      </c>
      <c r="I35" s="6"/>
      <c r="J35" s="6">
        <f>SUM(J29:J34)</f>
        <v>16500</v>
      </c>
      <c r="K35" s="6"/>
      <c r="L35" s="6">
        <f t="shared" si="23"/>
        <v>0</v>
      </c>
      <c r="M35" s="6">
        <f t="shared" si="23"/>
        <v>0</v>
      </c>
      <c r="N35" s="6">
        <f t="shared" si="23"/>
        <v>0</v>
      </c>
      <c r="O35" s="6">
        <f t="shared" si="23"/>
        <v>0</v>
      </c>
      <c r="P35" s="6">
        <f t="shared" si="23"/>
        <v>0</v>
      </c>
      <c r="Q35" s="6"/>
      <c r="R35" s="6"/>
      <c r="S35" s="6"/>
      <c r="T35" s="6"/>
      <c r="U35" s="6">
        <f t="shared" si="23"/>
        <v>0</v>
      </c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>
        <f t="shared" si="23"/>
        <v>0</v>
      </c>
      <c r="AQ35" s="6">
        <f t="shared" si="23"/>
        <v>150</v>
      </c>
      <c r="AR35" s="6">
        <f t="shared" si="23"/>
        <v>12</v>
      </c>
      <c r="AS35" s="6">
        <f t="shared" si="23"/>
        <v>864.15</v>
      </c>
      <c r="AT35" s="6">
        <f>SUM(AT29:AT34)</f>
        <v>461.99999999999994</v>
      </c>
      <c r="AU35" s="6">
        <f>SUM(AU29:AU34)</f>
        <v>1085</v>
      </c>
    </row>
    <row r="36" spans="1:47" x14ac:dyDescent="0.35">
      <c r="A36" s="4"/>
      <c r="B36" s="43">
        <v>9780328910076</v>
      </c>
      <c r="C36" s="43">
        <v>9780328913886</v>
      </c>
      <c r="D36" s="40" t="s">
        <v>77</v>
      </c>
      <c r="E36" s="40" t="s">
        <v>29</v>
      </c>
      <c r="F36" s="4">
        <v>25</v>
      </c>
      <c r="G36" s="4">
        <v>246.5</v>
      </c>
      <c r="H36" s="4">
        <f t="shared" ref="H36:H41" si="24">F36*G36</f>
        <v>6162.5</v>
      </c>
      <c r="I36" s="4">
        <v>50</v>
      </c>
      <c r="J36" s="4">
        <f>H36*(1-I36/100)</f>
        <v>3081.25</v>
      </c>
      <c r="K36" s="4">
        <f t="shared" ref="K36:K41" si="25">J36/F36</f>
        <v>123.25</v>
      </c>
      <c r="L36" s="4"/>
      <c r="M36" s="4">
        <f t="shared" ref="M36:M41" si="26">L36*AT36</f>
        <v>0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12">
        <f t="shared" si="6"/>
        <v>0</v>
      </c>
      <c r="AQ36" s="4">
        <f t="shared" ref="AQ36:AQ41" si="27">F36-AP36</f>
        <v>25</v>
      </c>
      <c r="AR36" s="4">
        <v>6</v>
      </c>
      <c r="AS36" s="4">
        <f t="shared" si="7"/>
        <v>517.65</v>
      </c>
      <c r="AT36" s="4">
        <f t="shared" ref="AT36:AT41" si="28">G36*0.35</f>
        <v>86.274999999999991</v>
      </c>
      <c r="AU36" s="4">
        <v>180</v>
      </c>
    </row>
    <row r="37" spans="1:47" x14ac:dyDescent="0.35">
      <c r="A37" s="4"/>
      <c r="B37" s="43">
        <v>9780328910083</v>
      </c>
      <c r="C37" s="43">
        <v>9780328913886</v>
      </c>
      <c r="D37" s="40" t="s">
        <v>77</v>
      </c>
      <c r="E37" s="40" t="s">
        <v>30</v>
      </c>
      <c r="F37" s="4">
        <v>25</v>
      </c>
      <c r="G37" s="4">
        <v>246.5</v>
      </c>
      <c r="H37" s="4">
        <f t="shared" si="24"/>
        <v>6162.5</v>
      </c>
      <c r="I37" s="4">
        <v>50</v>
      </c>
      <c r="J37" s="4">
        <f t="shared" ref="J37:J41" si="29">H37*(1-I37/100)</f>
        <v>3081.25</v>
      </c>
      <c r="K37" s="4">
        <f t="shared" si="25"/>
        <v>123.25</v>
      </c>
      <c r="L37" s="4"/>
      <c r="M37" s="4">
        <f t="shared" si="26"/>
        <v>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12">
        <f t="shared" si="6"/>
        <v>0</v>
      </c>
      <c r="AQ37" s="4">
        <f t="shared" si="27"/>
        <v>25</v>
      </c>
      <c r="AR37" s="4">
        <v>7</v>
      </c>
      <c r="AS37" s="4">
        <f t="shared" si="7"/>
        <v>603.92499999999995</v>
      </c>
      <c r="AT37" s="4">
        <f t="shared" si="28"/>
        <v>86.274999999999991</v>
      </c>
      <c r="AU37" s="4">
        <v>180</v>
      </c>
    </row>
    <row r="38" spans="1:47" x14ac:dyDescent="0.35">
      <c r="A38" s="4"/>
      <c r="B38" s="43">
        <v>9780328476718</v>
      </c>
      <c r="C38" s="43"/>
      <c r="D38" s="40" t="s">
        <v>77</v>
      </c>
      <c r="E38" s="40" t="s">
        <v>37</v>
      </c>
      <c r="F38" s="4">
        <v>25</v>
      </c>
      <c r="G38" s="4">
        <v>210</v>
      </c>
      <c r="H38" s="4">
        <f t="shared" si="24"/>
        <v>5250</v>
      </c>
      <c r="I38" s="4">
        <v>50</v>
      </c>
      <c r="J38" s="4">
        <f t="shared" si="29"/>
        <v>2625</v>
      </c>
      <c r="K38" s="4">
        <f t="shared" si="25"/>
        <v>105</v>
      </c>
      <c r="L38" s="4"/>
      <c r="M38" s="4">
        <f t="shared" si="26"/>
        <v>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12">
        <f t="shared" si="6"/>
        <v>0</v>
      </c>
      <c r="AQ38" s="4">
        <f t="shared" si="27"/>
        <v>25</v>
      </c>
      <c r="AR38" s="4">
        <v>2</v>
      </c>
      <c r="AS38" s="4">
        <f t="shared" si="7"/>
        <v>147</v>
      </c>
      <c r="AT38" s="4">
        <f t="shared" si="28"/>
        <v>73.5</v>
      </c>
      <c r="AU38" s="4">
        <v>175</v>
      </c>
    </row>
    <row r="39" spans="1:47" x14ac:dyDescent="0.35">
      <c r="A39" s="4"/>
      <c r="B39" s="43">
        <v>9780328827381</v>
      </c>
      <c r="C39" s="43">
        <v>9780328847549</v>
      </c>
      <c r="D39" s="40" t="s">
        <v>77</v>
      </c>
      <c r="E39" s="40" t="s">
        <v>31</v>
      </c>
      <c r="F39" s="4">
        <v>25</v>
      </c>
      <c r="G39" s="4">
        <v>136.5</v>
      </c>
      <c r="H39" s="4">
        <f t="shared" si="24"/>
        <v>3412.5</v>
      </c>
      <c r="I39" s="4">
        <v>50</v>
      </c>
      <c r="J39" s="4">
        <f t="shared" si="29"/>
        <v>1706.25</v>
      </c>
      <c r="K39" s="4">
        <f t="shared" si="25"/>
        <v>68.25</v>
      </c>
      <c r="L39" s="4"/>
      <c r="M39" s="4">
        <f t="shared" si="26"/>
        <v>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12">
        <f t="shared" si="6"/>
        <v>0</v>
      </c>
      <c r="AQ39" s="4">
        <f t="shared" si="27"/>
        <v>25</v>
      </c>
      <c r="AR39" s="4">
        <v>0</v>
      </c>
      <c r="AS39" s="4">
        <f t="shared" si="7"/>
        <v>0</v>
      </c>
      <c r="AT39" s="4">
        <f t="shared" si="28"/>
        <v>47.774999999999999</v>
      </c>
      <c r="AU39" s="4">
        <v>150</v>
      </c>
    </row>
    <row r="40" spans="1:47" x14ac:dyDescent="0.35">
      <c r="A40" s="4"/>
      <c r="B40" s="43">
        <v>9780328827442</v>
      </c>
      <c r="C40" s="43">
        <v>9780328847549</v>
      </c>
      <c r="D40" s="40" t="s">
        <v>77</v>
      </c>
      <c r="E40" s="40" t="s">
        <v>32</v>
      </c>
      <c r="F40" s="4">
        <v>25</v>
      </c>
      <c r="G40" s="4">
        <v>136.5</v>
      </c>
      <c r="H40" s="4">
        <f t="shared" si="24"/>
        <v>3412.5</v>
      </c>
      <c r="I40" s="4">
        <v>50</v>
      </c>
      <c r="J40" s="4">
        <f t="shared" si="29"/>
        <v>1706.25</v>
      </c>
      <c r="K40" s="4">
        <f t="shared" si="25"/>
        <v>68.25</v>
      </c>
      <c r="L40" s="4"/>
      <c r="M40" s="4">
        <f t="shared" si="26"/>
        <v>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12">
        <f t="shared" si="6"/>
        <v>0</v>
      </c>
      <c r="AQ40" s="4">
        <f t="shared" si="27"/>
        <v>25</v>
      </c>
      <c r="AR40" s="4">
        <v>4</v>
      </c>
      <c r="AS40" s="4">
        <f t="shared" si="7"/>
        <v>191.1</v>
      </c>
      <c r="AT40" s="4">
        <f t="shared" si="28"/>
        <v>47.774999999999999</v>
      </c>
      <c r="AU40" s="4">
        <v>150</v>
      </c>
    </row>
    <row r="41" spans="1:47" ht="15" customHeight="1" x14ac:dyDescent="0.35">
      <c r="A41" s="4"/>
      <c r="B41" s="44">
        <v>9780328871391</v>
      </c>
      <c r="C41" s="44">
        <v>9780328874118</v>
      </c>
      <c r="D41" s="45" t="s">
        <v>77</v>
      </c>
      <c r="E41" s="45" t="s">
        <v>33</v>
      </c>
      <c r="F41" s="4">
        <v>25</v>
      </c>
      <c r="G41" s="4">
        <v>344</v>
      </c>
      <c r="H41" s="4">
        <f t="shared" si="24"/>
        <v>8600</v>
      </c>
      <c r="I41" s="4">
        <v>50</v>
      </c>
      <c r="J41" s="4">
        <f t="shared" si="29"/>
        <v>4300</v>
      </c>
      <c r="K41" s="4">
        <f t="shared" si="25"/>
        <v>172</v>
      </c>
      <c r="L41" s="4"/>
      <c r="M41" s="4">
        <f t="shared" si="26"/>
        <v>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12">
        <f t="shared" si="6"/>
        <v>0</v>
      </c>
      <c r="AQ41" s="4">
        <f t="shared" si="27"/>
        <v>25</v>
      </c>
      <c r="AR41" s="4">
        <v>4</v>
      </c>
      <c r="AS41" s="4">
        <f t="shared" si="7"/>
        <v>481.59999999999997</v>
      </c>
      <c r="AT41" s="4">
        <f t="shared" si="28"/>
        <v>120.39999999999999</v>
      </c>
      <c r="AU41" s="4">
        <v>250</v>
      </c>
    </row>
    <row r="42" spans="1:47" s="3" customFormat="1" x14ac:dyDescent="0.35">
      <c r="A42" s="6"/>
      <c r="B42" s="7"/>
      <c r="C42" s="7"/>
      <c r="D42" s="6"/>
      <c r="E42" s="6"/>
      <c r="F42" s="6">
        <f>SUM(F36:F41)</f>
        <v>150</v>
      </c>
      <c r="G42" s="6">
        <f>SUM(G36:G41)</f>
        <v>1320</v>
      </c>
      <c r="H42" s="6">
        <f t="shared" ref="H42:AS42" si="30">SUM(H36:H41)</f>
        <v>33000</v>
      </c>
      <c r="I42" s="6"/>
      <c r="J42" s="6">
        <f>SUM(J36:J41)</f>
        <v>16500</v>
      </c>
      <c r="K42" s="6"/>
      <c r="L42" s="6">
        <f t="shared" si="30"/>
        <v>0</v>
      </c>
      <c r="M42" s="6">
        <f t="shared" si="30"/>
        <v>0</v>
      </c>
      <c r="N42" s="6">
        <f t="shared" si="30"/>
        <v>0</v>
      </c>
      <c r="O42" s="6">
        <f t="shared" si="30"/>
        <v>0</v>
      </c>
      <c r="P42" s="6">
        <f t="shared" si="30"/>
        <v>0</v>
      </c>
      <c r="Q42" s="6"/>
      <c r="R42" s="6"/>
      <c r="S42" s="6"/>
      <c r="T42" s="6"/>
      <c r="U42" s="6">
        <f t="shared" si="30"/>
        <v>0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>
        <f t="shared" si="30"/>
        <v>0</v>
      </c>
      <c r="AQ42" s="6">
        <f t="shared" si="30"/>
        <v>150</v>
      </c>
      <c r="AR42" s="6">
        <f t="shared" si="30"/>
        <v>23</v>
      </c>
      <c r="AS42" s="6">
        <f t="shared" si="30"/>
        <v>1941.2749999999996</v>
      </c>
      <c r="AT42" s="6">
        <f>SUM(AT36:AT41)</f>
        <v>461.99999999999994</v>
      </c>
      <c r="AU42" s="6">
        <f>SUM(AU36:AU41)</f>
        <v>1085</v>
      </c>
    </row>
    <row r="43" spans="1:47" x14ac:dyDescent="0.35">
      <c r="A43" s="4"/>
      <c r="B43" s="43">
        <v>9780328910090</v>
      </c>
      <c r="C43" s="43">
        <v>9780328913893</v>
      </c>
      <c r="D43" s="40" t="s">
        <v>78</v>
      </c>
      <c r="E43" s="40" t="s">
        <v>34</v>
      </c>
      <c r="F43" s="4">
        <v>25</v>
      </c>
      <c r="G43" s="4">
        <v>262</v>
      </c>
      <c r="H43" s="4">
        <f t="shared" ref="H43:H48" si="31">F43*G43</f>
        <v>6550</v>
      </c>
      <c r="I43" s="4">
        <v>50</v>
      </c>
      <c r="J43" s="4">
        <f>H43*(1-I43/100)</f>
        <v>3275</v>
      </c>
      <c r="K43" s="4">
        <f t="shared" ref="K43:K48" si="32">J43/F43</f>
        <v>131</v>
      </c>
      <c r="L43" s="4"/>
      <c r="M43" s="4">
        <f t="shared" ref="M43:M48" si="33">L43*AT43</f>
        <v>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12">
        <f t="shared" si="6"/>
        <v>0</v>
      </c>
      <c r="AQ43" s="4">
        <f t="shared" ref="AQ43:AQ48" si="34">F43-AP43</f>
        <v>25</v>
      </c>
      <c r="AR43" s="4">
        <v>9</v>
      </c>
      <c r="AS43" s="4">
        <f t="shared" si="7"/>
        <v>825.3</v>
      </c>
      <c r="AT43" s="4">
        <f t="shared" ref="AT43:AT48" si="35">G43*0.35</f>
        <v>91.699999999999989</v>
      </c>
      <c r="AU43" s="4">
        <v>190</v>
      </c>
    </row>
    <row r="44" spans="1:47" x14ac:dyDescent="0.35">
      <c r="A44" s="4"/>
      <c r="B44" s="43">
        <v>9780328910106</v>
      </c>
      <c r="C44" s="43">
        <v>9780328913893</v>
      </c>
      <c r="D44" s="40" t="s">
        <v>78</v>
      </c>
      <c r="E44" s="40" t="s">
        <v>35</v>
      </c>
      <c r="F44" s="4">
        <v>25</v>
      </c>
      <c r="G44" s="4">
        <v>262</v>
      </c>
      <c r="H44" s="4">
        <f t="shared" si="31"/>
        <v>6550</v>
      </c>
      <c r="I44" s="4">
        <v>50</v>
      </c>
      <c r="J44" s="4">
        <f t="shared" ref="J44:J90" si="36">H44*(1-I44/100)</f>
        <v>3275</v>
      </c>
      <c r="K44" s="4">
        <f t="shared" si="32"/>
        <v>131</v>
      </c>
      <c r="L44" s="4"/>
      <c r="M44" s="4">
        <f t="shared" si="33"/>
        <v>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12">
        <f t="shared" si="6"/>
        <v>0</v>
      </c>
      <c r="AQ44" s="4">
        <f t="shared" si="34"/>
        <v>25</v>
      </c>
      <c r="AR44" s="4">
        <v>11</v>
      </c>
      <c r="AS44" s="4">
        <f t="shared" si="7"/>
        <v>1008.6999999999998</v>
      </c>
      <c r="AT44" s="4">
        <f t="shared" si="35"/>
        <v>91.699999999999989</v>
      </c>
      <c r="AU44" s="4">
        <v>190</v>
      </c>
    </row>
    <row r="45" spans="1:47" x14ac:dyDescent="0.35">
      <c r="A45" s="4"/>
      <c r="B45" s="43">
        <v>9780328476732</v>
      </c>
      <c r="C45" s="43"/>
      <c r="D45" s="40" t="s">
        <v>78</v>
      </c>
      <c r="E45" s="40" t="s">
        <v>36</v>
      </c>
      <c r="F45" s="4">
        <v>25</v>
      </c>
      <c r="G45" s="4">
        <v>210</v>
      </c>
      <c r="H45" s="4">
        <f t="shared" si="31"/>
        <v>5250</v>
      </c>
      <c r="I45" s="4">
        <v>50</v>
      </c>
      <c r="J45" s="4">
        <f t="shared" si="36"/>
        <v>2625</v>
      </c>
      <c r="K45" s="4">
        <f t="shared" si="32"/>
        <v>105</v>
      </c>
      <c r="L45" s="4"/>
      <c r="M45" s="4">
        <f t="shared" si="33"/>
        <v>0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12">
        <f t="shared" si="6"/>
        <v>0</v>
      </c>
      <c r="AQ45" s="4">
        <f t="shared" si="34"/>
        <v>25</v>
      </c>
      <c r="AR45" s="4">
        <v>6</v>
      </c>
      <c r="AS45" s="4">
        <f t="shared" si="7"/>
        <v>441</v>
      </c>
      <c r="AT45" s="4">
        <f t="shared" si="35"/>
        <v>73.5</v>
      </c>
      <c r="AU45" s="4">
        <v>175</v>
      </c>
    </row>
    <row r="46" spans="1:47" x14ac:dyDescent="0.35">
      <c r="A46" s="4"/>
      <c r="B46" s="43">
        <v>9780328827398</v>
      </c>
      <c r="C46" s="43">
        <v>9780328847556</v>
      </c>
      <c r="D46" s="40" t="s">
        <v>78</v>
      </c>
      <c r="E46" s="40" t="s">
        <v>38</v>
      </c>
      <c r="F46" s="4">
        <v>25</v>
      </c>
      <c r="G46" s="4">
        <v>136.5</v>
      </c>
      <c r="H46" s="4">
        <f t="shared" si="31"/>
        <v>3412.5</v>
      </c>
      <c r="I46" s="4">
        <v>50</v>
      </c>
      <c r="J46" s="4">
        <f t="shared" si="36"/>
        <v>1706.25</v>
      </c>
      <c r="K46" s="4">
        <f t="shared" si="32"/>
        <v>68.25</v>
      </c>
      <c r="L46" s="4"/>
      <c r="M46" s="4">
        <f t="shared" si="33"/>
        <v>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12">
        <f t="shared" si="6"/>
        <v>0</v>
      </c>
      <c r="AQ46" s="4">
        <f t="shared" si="34"/>
        <v>25</v>
      </c>
      <c r="AR46" s="4">
        <v>6</v>
      </c>
      <c r="AS46" s="4">
        <f t="shared" si="7"/>
        <v>286.64999999999998</v>
      </c>
      <c r="AT46" s="4">
        <f t="shared" si="35"/>
        <v>47.774999999999999</v>
      </c>
      <c r="AU46" s="4">
        <v>150</v>
      </c>
    </row>
    <row r="47" spans="1:47" x14ac:dyDescent="0.35">
      <c r="A47" s="4"/>
      <c r="B47" s="43">
        <v>9780328827459</v>
      </c>
      <c r="C47" s="43">
        <v>9780328847556</v>
      </c>
      <c r="D47" s="40" t="s">
        <v>78</v>
      </c>
      <c r="E47" s="40" t="s">
        <v>39</v>
      </c>
      <c r="F47" s="4">
        <v>25</v>
      </c>
      <c r="G47" s="4">
        <v>136.5</v>
      </c>
      <c r="H47" s="4">
        <f t="shared" si="31"/>
        <v>3412.5</v>
      </c>
      <c r="I47" s="4">
        <v>50</v>
      </c>
      <c r="J47" s="4">
        <f t="shared" si="36"/>
        <v>1706.25</v>
      </c>
      <c r="K47" s="4">
        <f t="shared" si="32"/>
        <v>68.25</v>
      </c>
      <c r="L47" s="4"/>
      <c r="M47" s="4">
        <f t="shared" si="33"/>
        <v>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12">
        <f t="shared" si="6"/>
        <v>0</v>
      </c>
      <c r="AQ47" s="4">
        <f t="shared" si="34"/>
        <v>25</v>
      </c>
      <c r="AR47" s="4">
        <v>10</v>
      </c>
      <c r="AS47" s="4">
        <f t="shared" si="7"/>
        <v>477.75</v>
      </c>
      <c r="AT47" s="4">
        <f t="shared" si="35"/>
        <v>47.774999999999999</v>
      </c>
      <c r="AU47" s="4">
        <v>150</v>
      </c>
    </row>
    <row r="48" spans="1:47" x14ac:dyDescent="0.35">
      <c r="A48" s="4"/>
      <c r="B48" s="44">
        <v>9780328871407</v>
      </c>
      <c r="C48" s="44">
        <v>9780328874125</v>
      </c>
      <c r="D48" s="45" t="s">
        <v>78</v>
      </c>
      <c r="E48" s="45" t="s">
        <v>40</v>
      </c>
      <c r="F48" s="4">
        <v>25</v>
      </c>
      <c r="G48" s="4">
        <v>344</v>
      </c>
      <c r="H48" s="4">
        <f t="shared" si="31"/>
        <v>8600</v>
      </c>
      <c r="I48" s="4">
        <v>50</v>
      </c>
      <c r="J48" s="4">
        <f t="shared" si="36"/>
        <v>4300</v>
      </c>
      <c r="K48" s="4">
        <f t="shared" si="32"/>
        <v>172</v>
      </c>
      <c r="L48" s="4"/>
      <c r="M48" s="4">
        <f t="shared" si="33"/>
        <v>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12">
        <f t="shared" si="6"/>
        <v>0</v>
      </c>
      <c r="AQ48" s="4">
        <f t="shared" si="34"/>
        <v>25</v>
      </c>
      <c r="AR48" s="4">
        <v>9</v>
      </c>
      <c r="AS48" s="4">
        <f t="shared" si="7"/>
        <v>1083.5999999999999</v>
      </c>
      <c r="AT48" s="4">
        <f t="shared" si="35"/>
        <v>120.39999999999999</v>
      </c>
      <c r="AU48" s="4">
        <v>250</v>
      </c>
    </row>
    <row r="49" spans="1:47" s="3" customFormat="1" x14ac:dyDescent="0.35">
      <c r="A49" s="6"/>
      <c r="B49" s="7"/>
      <c r="C49" s="7"/>
      <c r="D49" s="6"/>
      <c r="E49" s="6"/>
      <c r="F49" s="6">
        <f>SUM(F43:F48)</f>
        <v>150</v>
      </c>
      <c r="G49" s="6">
        <f>SUM(G43:G48)</f>
        <v>1351</v>
      </c>
      <c r="H49" s="6">
        <f t="shared" ref="H49:AS49" si="37">SUM(H43:H48)</f>
        <v>33775</v>
      </c>
      <c r="I49" s="6"/>
      <c r="J49" s="6">
        <f>SUM(J43:J48)</f>
        <v>16887.5</v>
      </c>
      <c r="K49" s="6"/>
      <c r="L49" s="6">
        <f t="shared" si="37"/>
        <v>0</v>
      </c>
      <c r="M49" s="6">
        <f t="shared" si="37"/>
        <v>0</v>
      </c>
      <c r="N49" s="6">
        <f t="shared" si="37"/>
        <v>0</v>
      </c>
      <c r="O49" s="6">
        <f t="shared" si="37"/>
        <v>0</v>
      </c>
      <c r="P49" s="6">
        <f t="shared" si="37"/>
        <v>0</v>
      </c>
      <c r="Q49" s="6"/>
      <c r="R49" s="6"/>
      <c r="S49" s="6"/>
      <c r="T49" s="6"/>
      <c r="U49" s="6">
        <f t="shared" si="37"/>
        <v>0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>
        <f t="shared" si="37"/>
        <v>0</v>
      </c>
      <c r="AQ49" s="6">
        <f t="shared" si="37"/>
        <v>150</v>
      </c>
      <c r="AR49" s="6">
        <f t="shared" si="37"/>
        <v>51</v>
      </c>
      <c r="AS49" s="6">
        <f t="shared" si="37"/>
        <v>4123</v>
      </c>
      <c r="AT49" s="6">
        <f>SUM(AT43:AT48)</f>
        <v>472.84999999999991</v>
      </c>
      <c r="AU49" s="6">
        <f>SUM(AU43:AU48)</f>
        <v>1105</v>
      </c>
    </row>
    <row r="50" spans="1:47" x14ac:dyDescent="0.35">
      <c r="A50" s="4"/>
      <c r="B50" s="43">
        <v>9780328910113</v>
      </c>
      <c r="C50" s="43">
        <v>9780328913909</v>
      </c>
      <c r="D50" s="40" t="s">
        <v>79</v>
      </c>
      <c r="E50" s="40" t="s">
        <v>41</v>
      </c>
      <c r="F50" s="4">
        <v>25</v>
      </c>
      <c r="G50" s="4">
        <v>284.5</v>
      </c>
      <c r="H50" s="4">
        <f>F50*G50</f>
        <v>7112.5</v>
      </c>
      <c r="I50" s="4">
        <v>50</v>
      </c>
      <c r="J50" s="4">
        <f t="shared" si="36"/>
        <v>3556.25</v>
      </c>
      <c r="K50" s="4">
        <f t="shared" ref="K50:K55" si="38">J50/F50</f>
        <v>142.25</v>
      </c>
      <c r="L50" s="4"/>
      <c r="M50" s="4">
        <f t="shared" ref="M50:M55" si="39">L50*AT50</f>
        <v>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12">
        <f t="shared" si="6"/>
        <v>0</v>
      </c>
      <c r="AQ50" s="4">
        <f t="shared" ref="AQ50:AQ55" si="40">F50-AP50</f>
        <v>25</v>
      </c>
      <c r="AR50" s="4">
        <v>4</v>
      </c>
      <c r="AS50" s="4">
        <f t="shared" si="7"/>
        <v>398.29999999999995</v>
      </c>
      <c r="AT50" s="4">
        <f t="shared" ref="AT50:AT55" si="41">G50*0.35</f>
        <v>99.574999999999989</v>
      </c>
      <c r="AU50" s="4">
        <v>200</v>
      </c>
    </row>
    <row r="51" spans="1:47" x14ac:dyDescent="0.35">
      <c r="A51" s="4"/>
      <c r="B51" s="43">
        <v>9780328910120</v>
      </c>
      <c r="C51" s="43">
        <v>9780328913909</v>
      </c>
      <c r="D51" s="40" t="s">
        <v>79</v>
      </c>
      <c r="E51" s="40" t="s">
        <v>42</v>
      </c>
      <c r="F51" s="4">
        <v>25</v>
      </c>
      <c r="G51" s="4">
        <v>284.5</v>
      </c>
      <c r="H51" s="4">
        <f t="shared" ref="H51:H55" si="42">F51*G51</f>
        <v>7112.5</v>
      </c>
      <c r="I51" s="4">
        <v>50</v>
      </c>
      <c r="J51" s="4">
        <f t="shared" si="36"/>
        <v>3556.25</v>
      </c>
      <c r="K51" s="4">
        <f t="shared" si="38"/>
        <v>142.25</v>
      </c>
      <c r="L51" s="4"/>
      <c r="M51" s="4">
        <f t="shared" si="39"/>
        <v>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12">
        <f t="shared" si="6"/>
        <v>0</v>
      </c>
      <c r="AQ51" s="4">
        <f t="shared" si="40"/>
        <v>25</v>
      </c>
      <c r="AR51" s="4">
        <v>6</v>
      </c>
      <c r="AS51" s="4">
        <f t="shared" si="7"/>
        <v>597.44999999999993</v>
      </c>
      <c r="AT51" s="4">
        <f t="shared" si="41"/>
        <v>99.574999999999989</v>
      </c>
      <c r="AU51" s="4">
        <v>200</v>
      </c>
    </row>
    <row r="52" spans="1:47" x14ac:dyDescent="0.35">
      <c r="A52" s="4"/>
      <c r="B52" s="43">
        <v>9780328476756</v>
      </c>
      <c r="C52" s="43"/>
      <c r="D52" s="40" t="s">
        <v>79</v>
      </c>
      <c r="E52" s="40" t="s">
        <v>43</v>
      </c>
      <c r="F52" s="4">
        <v>25</v>
      </c>
      <c r="G52" s="4">
        <v>210</v>
      </c>
      <c r="H52" s="4">
        <f t="shared" si="42"/>
        <v>5250</v>
      </c>
      <c r="I52" s="4">
        <v>50</v>
      </c>
      <c r="J52" s="4">
        <f t="shared" si="36"/>
        <v>2625</v>
      </c>
      <c r="K52" s="4">
        <f t="shared" si="38"/>
        <v>105</v>
      </c>
      <c r="L52" s="4"/>
      <c r="M52" s="4">
        <f t="shared" si="39"/>
        <v>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12">
        <f t="shared" si="6"/>
        <v>0</v>
      </c>
      <c r="AQ52" s="4">
        <f t="shared" si="40"/>
        <v>25</v>
      </c>
      <c r="AR52" s="4">
        <v>0</v>
      </c>
      <c r="AS52" s="4">
        <f t="shared" si="7"/>
        <v>0</v>
      </c>
      <c r="AT52" s="4">
        <f t="shared" si="41"/>
        <v>73.5</v>
      </c>
      <c r="AU52" s="4">
        <v>175</v>
      </c>
    </row>
    <row r="53" spans="1:47" x14ac:dyDescent="0.35">
      <c r="A53" s="4"/>
      <c r="B53" s="43">
        <v>9780328827404</v>
      </c>
      <c r="C53" s="43">
        <v>9780328847563</v>
      </c>
      <c r="D53" s="40" t="s">
        <v>79</v>
      </c>
      <c r="E53" s="40" t="s">
        <v>44</v>
      </c>
      <c r="F53" s="4">
        <v>25</v>
      </c>
      <c r="G53" s="4">
        <v>136.5</v>
      </c>
      <c r="H53" s="4">
        <f t="shared" si="42"/>
        <v>3412.5</v>
      </c>
      <c r="I53" s="4">
        <v>50</v>
      </c>
      <c r="J53" s="4">
        <f t="shared" si="36"/>
        <v>1706.25</v>
      </c>
      <c r="K53" s="4">
        <f t="shared" si="38"/>
        <v>68.25</v>
      </c>
      <c r="L53" s="4"/>
      <c r="M53" s="4">
        <f t="shared" si="39"/>
        <v>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12">
        <f t="shared" si="6"/>
        <v>0</v>
      </c>
      <c r="AQ53" s="4">
        <f t="shared" si="40"/>
        <v>25</v>
      </c>
      <c r="AR53" s="4">
        <v>0</v>
      </c>
      <c r="AS53" s="4">
        <f t="shared" si="7"/>
        <v>0</v>
      </c>
      <c r="AT53" s="4">
        <f t="shared" si="41"/>
        <v>47.774999999999999</v>
      </c>
      <c r="AU53" s="4">
        <v>150</v>
      </c>
    </row>
    <row r="54" spans="1:47" x14ac:dyDescent="0.35">
      <c r="A54" s="4"/>
      <c r="B54" s="43">
        <v>9780328827466</v>
      </c>
      <c r="C54" s="43">
        <v>9780328847563</v>
      </c>
      <c r="D54" s="40" t="s">
        <v>79</v>
      </c>
      <c r="E54" s="40" t="s">
        <v>45</v>
      </c>
      <c r="F54" s="4">
        <v>25</v>
      </c>
      <c r="G54" s="4">
        <v>136.5</v>
      </c>
      <c r="H54" s="4">
        <f t="shared" si="42"/>
        <v>3412.5</v>
      </c>
      <c r="I54" s="4">
        <v>50</v>
      </c>
      <c r="J54" s="4">
        <f t="shared" si="36"/>
        <v>1706.25</v>
      </c>
      <c r="K54" s="4">
        <f t="shared" si="38"/>
        <v>68.25</v>
      </c>
      <c r="L54" s="4"/>
      <c r="M54" s="4">
        <f t="shared" si="39"/>
        <v>0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12">
        <f t="shared" si="6"/>
        <v>0</v>
      </c>
      <c r="AQ54" s="4">
        <f t="shared" si="40"/>
        <v>25</v>
      </c>
      <c r="AR54" s="4">
        <v>1</v>
      </c>
      <c r="AS54" s="4">
        <f t="shared" si="7"/>
        <v>47.774999999999999</v>
      </c>
      <c r="AT54" s="4">
        <f t="shared" si="41"/>
        <v>47.774999999999999</v>
      </c>
      <c r="AU54" s="4">
        <v>150</v>
      </c>
    </row>
    <row r="55" spans="1:47" x14ac:dyDescent="0.35">
      <c r="A55" s="4"/>
      <c r="B55" s="44">
        <v>9780328871414</v>
      </c>
      <c r="C55" s="44">
        <v>9780328874132</v>
      </c>
      <c r="D55" s="45" t="s">
        <v>79</v>
      </c>
      <c r="E55" s="45" t="s">
        <v>46</v>
      </c>
      <c r="F55" s="4">
        <v>25</v>
      </c>
      <c r="G55" s="4">
        <v>344</v>
      </c>
      <c r="H55" s="4">
        <f t="shared" si="42"/>
        <v>8600</v>
      </c>
      <c r="I55" s="4">
        <v>50</v>
      </c>
      <c r="J55" s="4">
        <f t="shared" si="36"/>
        <v>4300</v>
      </c>
      <c r="K55" s="4">
        <f t="shared" si="38"/>
        <v>172</v>
      </c>
      <c r="L55" s="4"/>
      <c r="M55" s="4">
        <f t="shared" si="39"/>
        <v>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12">
        <f t="shared" si="6"/>
        <v>0</v>
      </c>
      <c r="AQ55" s="4">
        <f t="shared" si="40"/>
        <v>25</v>
      </c>
      <c r="AR55" s="4">
        <v>2</v>
      </c>
      <c r="AS55" s="4">
        <f t="shared" si="7"/>
        <v>240.79999999999998</v>
      </c>
      <c r="AT55" s="4">
        <f t="shared" si="41"/>
        <v>120.39999999999999</v>
      </c>
      <c r="AU55" s="4">
        <v>250</v>
      </c>
    </row>
    <row r="56" spans="1:47" s="3" customFormat="1" x14ac:dyDescent="0.35">
      <c r="A56" s="6"/>
      <c r="B56" s="7"/>
      <c r="C56" s="7"/>
      <c r="D56" s="6"/>
      <c r="E56" s="6"/>
      <c r="F56" s="6">
        <f>SUM(F50:F55)</f>
        <v>150</v>
      </c>
      <c r="G56" s="6">
        <f>SUM(G50:G55)</f>
        <v>1396</v>
      </c>
      <c r="H56" s="6">
        <f t="shared" ref="H56:AS56" si="43">SUM(H50:H55)</f>
        <v>34900</v>
      </c>
      <c r="I56" s="6"/>
      <c r="J56" s="6">
        <f>SUM(J50:J55)</f>
        <v>17450</v>
      </c>
      <c r="K56" s="6"/>
      <c r="L56" s="6">
        <f t="shared" si="43"/>
        <v>0</v>
      </c>
      <c r="M56" s="6">
        <f t="shared" si="43"/>
        <v>0</v>
      </c>
      <c r="N56" s="6">
        <f t="shared" si="43"/>
        <v>0</v>
      </c>
      <c r="O56" s="6">
        <f t="shared" si="43"/>
        <v>0</v>
      </c>
      <c r="P56" s="6">
        <f t="shared" si="43"/>
        <v>0</v>
      </c>
      <c r="Q56" s="6"/>
      <c r="R56" s="6"/>
      <c r="S56" s="6"/>
      <c r="T56" s="6"/>
      <c r="U56" s="6">
        <f t="shared" si="43"/>
        <v>0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>
        <f t="shared" si="43"/>
        <v>0</v>
      </c>
      <c r="AQ56" s="6">
        <f t="shared" si="43"/>
        <v>150</v>
      </c>
      <c r="AR56" s="6">
        <f t="shared" si="43"/>
        <v>13</v>
      </c>
      <c r="AS56" s="6">
        <f t="shared" si="43"/>
        <v>1284.3249999999998</v>
      </c>
      <c r="AT56" s="6">
        <f>SUM(AT50:AT55)</f>
        <v>488.59999999999991</v>
      </c>
      <c r="AU56" s="6">
        <f>SUM(AU50:AU55)</f>
        <v>1125</v>
      </c>
    </row>
    <row r="57" spans="1:47" x14ac:dyDescent="0.35">
      <c r="A57" s="4"/>
      <c r="B57" s="43">
        <v>9780328910137</v>
      </c>
      <c r="C57" s="43">
        <v>9780328913916</v>
      </c>
      <c r="D57" s="40" t="s">
        <v>80</v>
      </c>
      <c r="E57" s="40" t="s">
        <v>47</v>
      </c>
      <c r="F57" s="4">
        <v>25</v>
      </c>
      <c r="G57" s="4">
        <v>284.5</v>
      </c>
      <c r="H57" s="4">
        <f t="shared" ref="H57:H63" si="44">F57*G57</f>
        <v>7112.5</v>
      </c>
      <c r="I57" s="4">
        <v>50</v>
      </c>
      <c r="J57" s="4">
        <f t="shared" si="36"/>
        <v>3556.25</v>
      </c>
      <c r="K57" s="4">
        <f t="shared" ref="K57:K63" si="45">J57/F57</f>
        <v>142.25</v>
      </c>
      <c r="L57" s="4"/>
      <c r="M57" s="4">
        <f t="shared" ref="M57:M63" si="46">L57*AT57</f>
        <v>0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12">
        <f t="shared" si="6"/>
        <v>0</v>
      </c>
      <c r="AQ57" s="4">
        <f t="shared" ref="AQ57:AQ63" si="47">F57-AP57</f>
        <v>25</v>
      </c>
      <c r="AR57" s="4">
        <v>7</v>
      </c>
      <c r="AS57" s="4">
        <f t="shared" si="7"/>
        <v>697.02499999999986</v>
      </c>
      <c r="AT57" s="4">
        <f t="shared" ref="AT57:AT63" si="48">G57*0.35</f>
        <v>99.574999999999989</v>
      </c>
      <c r="AU57" s="4">
        <v>200</v>
      </c>
    </row>
    <row r="58" spans="1:47" x14ac:dyDescent="0.35">
      <c r="A58" s="4"/>
      <c r="B58" s="43">
        <v>9780328910144</v>
      </c>
      <c r="C58" s="43">
        <v>9780328913916</v>
      </c>
      <c r="D58" s="40" t="s">
        <v>80</v>
      </c>
      <c r="E58" s="40" t="s">
        <v>48</v>
      </c>
      <c r="F58" s="4">
        <v>25</v>
      </c>
      <c r="G58" s="4">
        <v>284.5</v>
      </c>
      <c r="H58" s="4">
        <f t="shared" si="44"/>
        <v>7112.5</v>
      </c>
      <c r="I58" s="4">
        <v>50</v>
      </c>
      <c r="J58" s="4">
        <f t="shared" si="36"/>
        <v>3556.25</v>
      </c>
      <c r="K58" s="4">
        <f t="shared" si="45"/>
        <v>142.25</v>
      </c>
      <c r="L58" s="4"/>
      <c r="M58" s="4">
        <f t="shared" si="46"/>
        <v>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12">
        <f t="shared" si="6"/>
        <v>0</v>
      </c>
      <c r="AQ58" s="4">
        <f t="shared" si="47"/>
        <v>25</v>
      </c>
      <c r="AR58" s="4">
        <v>10</v>
      </c>
      <c r="AS58" s="4">
        <f t="shared" si="7"/>
        <v>995.74999999999989</v>
      </c>
      <c r="AT58" s="4">
        <f t="shared" si="48"/>
        <v>99.574999999999989</v>
      </c>
      <c r="AU58" s="4">
        <v>200</v>
      </c>
    </row>
    <row r="59" spans="1:47" x14ac:dyDescent="0.35">
      <c r="A59" s="4"/>
      <c r="B59" s="43">
        <v>9780328476770</v>
      </c>
      <c r="C59" s="43"/>
      <c r="D59" s="40" t="s">
        <v>80</v>
      </c>
      <c r="E59" s="40" t="s">
        <v>49</v>
      </c>
      <c r="F59" s="4">
        <v>25</v>
      </c>
      <c r="G59" s="4">
        <v>210</v>
      </c>
      <c r="H59" s="4">
        <f t="shared" si="44"/>
        <v>5250</v>
      </c>
      <c r="I59" s="4">
        <v>50</v>
      </c>
      <c r="J59" s="4">
        <f t="shared" si="36"/>
        <v>2625</v>
      </c>
      <c r="K59" s="4">
        <f t="shared" si="45"/>
        <v>105</v>
      </c>
      <c r="L59" s="4"/>
      <c r="M59" s="4">
        <f t="shared" si="46"/>
        <v>0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12">
        <f t="shared" si="6"/>
        <v>0</v>
      </c>
      <c r="AQ59" s="4">
        <f t="shared" si="47"/>
        <v>25</v>
      </c>
      <c r="AR59" s="4">
        <v>8</v>
      </c>
      <c r="AS59" s="4">
        <f t="shared" si="7"/>
        <v>588</v>
      </c>
      <c r="AT59" s="4">
        <f t="shared" si="48"/>
        <v>73.5</v>
      </c>
      <c r="AU59" s="4">
        <v>175</v>
      </c>
    </row>
    <row r="60" spans="1:47" x14ac:dyDescent="0.35">
      <c r="A60" s="4"/>
      <c r="B60" s="43">
        <v>9780328827411</v>
      </c>
      <c r="C60" s="43">
        <v>9780328847570</v>
      </c>
      <c r="D60" s="40" t="s">
        <v>80</v>
      </c>
      <c r="E60" s="40" t="s">
        <v>50</v>
      </c>
      <c r="F60" s="4">
        <v>25</v>
      </c>
      <c r="G60" s="4">
        <v>136.5</v>
      </c>
      <c r="H60" s="4">
        <f t="shared" si="44"/>
        <v>3412.5</v>
      </c>
      <c r="I60" s="4">
        <v>50</v>
      </c>
      <c r="J60" s="4">
        <f t="shared" si="36"/>
        <v>1706.25</v>
      </c>
      <c r="K60" s="4">
        <f t="shared" si="45"/>
        <v>68.25</v>
      </c>
      <c r="L60" s="4"/>
      <c r="M60" s="4">
        <f t="shared" si="46"/>
        <v>0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12">
        <f t="shared" si="6"/>
        <v>0</v>
      </c>
      <c r="AQ60" s="4">
        <f t="shared" si="47"/>
        <v>25</v>
      </c>
      <c r="AR60" s="4">
        <v>7</v>
      </c>
      <c r="AS60" s="4">
        <f t="shared" si="7"/>
        <v>334.42500000000001</v>
      </c>
      <c r="AT60" s="4">
        <f t="shared" si="48"/>
        <v>47.774999999999999</v>
      </c>
      <c r="AU60" s="4">
        <v>150</v>
      </c>
    </row>
    <row r="61" spans="1:47" x14ac:dyDescent="0.35">
      <c r="A61" s="4"/>
      <c r="B61" s="43">
        <v>9780328827473</v>
      </c>
      <c r="C61" s="43">
        <v>9780328847570</v>
      </c>
      <c r="D61" s="40" t="s">
        <v>80</v>
      </c>
      <c r="E61" s="40" t="s">
        <v>51</v>
      </c>
      <c r="F61" s="4">
        <v>25</v>
      </c>
      <c r="G61" s="4">
        <v>136.5</v>
      </c>
      <c r="H61" s="4">
        <f t="shared" si="44"/>
        <v>3412.5</v>
      </c>
      <c r="I61" s="4">
        <v>50</v>
      </c>
      <c r="J61" s="4">
        <f t="shared" si="36"/>
        <v>1706.25</v>
      </c>
      <c r="K61" s="4">
        <f t="shared" si="45"/>
        <v>68.25</v>
      </c>
      <c r="L61" s="4"/>
      <c r="M61" s="4">
        <f t="shared" si="46"/>
        <v>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12">
        <f t="shared" si="6"/>
        <v>0</v>
      </c>
      <c r="AQ61" s="4">
        <f t="shared" si="47"/>
        <v>25</v>
      </c>
      <c r="AR61" s="4">
        <v>10</v>
      </c>
      <c r="AS61" s="4">
        <f t="shared" si="7"/>
        <v>477.75</v>
      </c>
      <c r="AT61" s="4">
        <f t="shared" si="48"/>
        <v>47.774999999999999</v>
      </c>
      <c r="AU61" s="4">
        <v>150</v>
      </c>
    </row>
    <row r="62" spans="1:47" x14ac:dyDescent="0.35">
      <c r="A62" s="4"/>
      <c r="B62" s="44">
        <v>9780133684827</v>
      </c>
      <c r="C62" s="44">
        <v>9780328875160</v>
      </c>
      <c r="D62" s="45" t="s">
        <v>80</v>
      </c>
      <c r="E62" s="45" t="s">
        <v>178</v>
      </c>
      <c r="F62" s="4">
        <v>25</v>
      </c>
      <c r="G62" s="4">
        <v>168</v>
      </c>
      <c r="H62" s="4">
        <f t="shared" si="44"/>
        <v>4200</v>
      </c>
      <c r="I62" s="4">
        <v>50</v>
      </c>
      <c r="J62" s="4">
        <f t="shared" si="36"/>
        <v>2100</v>
      </c>
      <c r="K62" s="4">
        <f t="shared" si="45"/>
        <v>84</v>
      </c>
      <c r="L62" s="4"/>
      <c r="M62" s="4">
        <f t="shared" si="46"/>
        <v>0</v>
      </c>
      <c r="N62" s="4"/>
      <c r="O62" s="4"/>
      <c r="P62" s="4"/>
      <c r="Q62" s="4"/>
      <c r="R62" s="4">
        <v>25</v>
      </c>
      <c r="S62" s="4">
        <f>AT62*R62</f>
        <v>1470</v>
      </c>
      <c r="T62" s="4"/>
      <c r="U62" s="4">
        <f>AT62*P62</f>
        <v>0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12">
        <f t="shared" si="6"/>
        <v>25</v>
      </c>
      <c r="AQ62" s="4">
        <f t="shared" si="47"/>
        <v>0</v>
      </c>
      <c r="AR62" s="4">
        <v>0</v>
      </c>
      <c r="AS62" s="4">
        <f t="shared" si="7"/>
        <v>0</v>
      </c>
      <c r="AT62" s="4">
        <f t="shared" si="48"/>
        <v>58.8</v>
      </c>
      <c r="AU62" s="4">
        <v>150</v>
      </c>
    </row>
    <row r="63" spans="1:47" x14ac:dyDescent="0.35">
      <c r="A63" s="4"/>
      <c r="B63" s="44">
        <v>9780133684889</v>
      </c>
      <c r="C63" s="44">
        <v>9780328875122</v>
      </c>
      <c r="D63" s="45" t="s">
        <v>80</v>
      </c>
      <c r="E63" s="45" t="s">
        <v>179</v>
      </c>
      <c r="F63" s="4">
        <v>25</v>
      </c>
      <c r="G63" s="4">
        <v>168</v>
      </c>
      <c r="H63" s="4">
        <f t="shared" si="44"/>
        <v>4200</v>
      </c>
      <c r="I63" s="4">
        <v>50</v>
      </c>
      <c r="J63" s="4">
        <f t="shared" si="36"/>
        <v>2100</v>
      </c>
      <c r="K63" s="4">
        <f t="shared" si="45"/>
        <v>84</v>
      </c>
      <c r="L63" s="4"/>
      <c r="M63" s="4">
        <f t="shared" si="46"/>
        <v>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12">
        <f t="shared" si="6"/>
        <v>0</v>
      </c>
      <c r="AQ63" s="4">
        <f t="shared" si="47"/>
        <v>25</v>
      </c>
      <c r="AR63" s="4">
        <v>0</v>
      </c>
      <c r="AS63" s="4">
        <f t="shared" si="7"/>
        <v>0</v>
      </c>
      <c r="AT63" s="4">
        <f t="shared" si="48"/>
        <v>58.8</v>
      </c>
      <c r="AU63" s="4">
        <v>150</v>
      </c>
    </row>
    <row r="64" spans="1:47" s="3" customFormat="1" x14ac:dyDescent="0.35">
      <c r="A64" s="6"/>
      <c r="B64" s="7"/>
      <c r="C64" s="7"/>
      <c r="D64" s="6"/>
      <c r="E64" s="6"/>
      <c r="F64" s="6">
        <f>SUM(F57:F63)</f>
        <v>175</v>
      </c>
      <c r="G64" s="6">
        <f>SUM(G57:G63)</f>
        <v>1388</v>
      </c>
      <c r="H64" s="6">
        <f t="shared" ref="H64:AS64" si="49">SUM(H57:H63)</f>
        <v>34700</v>
      </c>
      <c r="I64" s="6"/>
      <c r="J64" s="6">
        <f>SUM(J57:J63)</f>
        <v>17350</v>
      </c>
      <c r="K64" s="6"/>
      <c r="L64" s="6">
        <f t="shared" si="49"/>
        <v>0</v>
      </c>
      <c r="M64" s="6">
        <f t="shared" si="49"/>
        <v>0</v>
      </c>
      <c r="N64" s="6">
        <f t="shared" si="49"/>
        <v>0</v>
      </c>
      <c r="O64" s="6">
        <f t="shared" si="49"/>
        <v>0</v>
      </c>
      <c r="P64" s="6">
        <f t="shared" si="49"/>
        <v>0</v>
      </c>
      <c r="Q64" s="6"/>
      <c r="R64" s="6">
        <f>SUM(R57:R63)</f>
        <v>25</v>
      </c>
      <c r="S64" s="6">
        <f>SUM(S57:S63)</f>
        <v>1470</v>
      </c>
      <c r="T64" s="6"/>
      <c r="U64" s="6">
        <f t="shared" si="49"/>
        <v>0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>
        <f t="shared" si="49"/>
        <v>25</v>
      </c>
      <c r="AQ64" s="6">
        <f t="shared" si="49"/>
        <v>150</v>
      </c>
      <c r="AR64" s="6">
        <f t="shared" si="49"/>
        <v>42</v>
      </c>
      <c r="AS64" s="6">
        <f t="shared" si="49"/>
        <v>3092.95</v>
      </c>
      <c r="AT64" s="6">
        <f>SUM(AT57:AT63)</f>
        <v>485.79999999999995</v>
      </c>
      <c r="AU64" s="6">
        <f>SUM(AU57:AU63)</f>
        <v>1175</v>
      </c>
    </row>
    <row r="65" spans="1:47" x14ac:dyDescent="0.35">
      <c r="A65" s="4"/>
      <c r="B65" s="49">
        <v>9780133338744</v>
      </c>
      <c r="C65" s="49">
        <v>9781418372989</v>
      </c>
      <c r="D65" s="54" t="s">
        <v>81</v>
      </c>
      <c r="E65" s="54" t="s">
        <v>53</v>
      </c>
      <c r="F65" s="54">
        <v>15</v>
      </c>
      <c r="G65" s="54">
        <v>616</v>
      </c>
      <c r="H65" s="4">
        <f>F65*G65</f>
        <v>9240</v>
      </c>
      <c r="I65" s="4">
        <v>50</v>
      </c>
      <c r="J65" s="4">
        <f t="shared" si="36"/>
        <v>4620</v>
      </c>
      <c r="K65" s="4">
        <f t="shared" ref="K65:K69" si="50">J65/F65</f>
        <v>308</v>
      </c>
      <c r="L65" s="4"/>
      <c r="M65" s="4">
        <f>L65*AT65</f>
        <v>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12">
        <f t="shared" si="6"/>
        <v>0</v>
      </c>
      <c r="AQ65" s="4">
        <f>F65-AP65</f>
        <v>15</v>
      </c>
      <c r="AR65" s="4">
        <v>4</v>
      </c>
      <c r="AS65" s="4">
        <f t="shared" si="7"/>
        <v>862.4</v>
      </c>
      <c r="AT65" s="4">
        <f>G65*0.35</f>
        <v>215.6</v>
      </c>
      <c r="AU65" s="4">
        <v>400</v>
      </c>
    </row>
    <row r="66" spans="1:47" x14ac:dyDescent="0.35">
      <c r="A66" s="4"/>
      <c r="B66" s="49">
        <v>9780133684803</v>
      </c>
      <c r="C66" s="49">
        <v>9780328875177</v>
      </c>
      <c r="D66" s="54" t="s">
        <v>81</v>
      </c>
      <c r="E66" s="54" t="s">
        <v>180</v>
      </c>
      <c r="F66" s="54">
        <v>15</v>
      </c>
      <c r="G66" s="40">
        <v>168</v>
      </c>
      <c r="H66" s="4">
        <f t="shared" ref="H66:H69" si="51">F66*G66</f>
        <v>2520</v>
      </c>
      <c r="I66" s="4">
        <v>50</v>
      </c>
      <c r="J66" s="4">
        <f t="shared" si="36"/>
        <v>1260</v>
      </c>
      <c r="K66" s="4">
        <f t="shared" si="50"/>
        <v>84</v>
      </c>
      <c r="L66" s="4"/>
      <c r="M66" s="4">
        <f>L66*AT66</f>
        <v>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>
        <v>1</v>
      </c>
      <c r="AM66" s="4">
        <f>AL66*AT66</f>
        <v>58.8</v>
      </c>
      <c r="AN66" s="4"/>
      <c r="AO66" s="4"/>
      <c r="AP66" s="12">
        <f t="shared" si="6"/>
        <v>1</v>
      </c>
      <c r="AQ66" s="4">
        <f>F66-AP66</f>
        <v>14</v>
      </c>
      <c r="AR66" s="4">
        <v>0</v>
      </c>
      <c r="AS66" s="4">
        <f t="shared" si="7"/>
        <v>0</v>
      </c>
      <c r="AT66" s="4">
        <f>G66*0.35</f>
        <v>58.8</v>
      </c>
      <c r="AU66" s="4">
        <v>150</v>
      </c>
    </row>
    <row r="67" spans="1:47" x14ac:dyDescent="0.35">
      <c r="A67" s="4"/>
      <c r="B67" s="49">
        <v>9780133684896</v>
      </c>
      <c r="C67" s="49">
        <v>9780328875139</v>
      </c>
      <c r="D67" s="54" t="s">
        <v>81</v>
      </c>
      <c r="E67" s="54" t="s">
        <v>181</v>
      </c>
      <c r="F67" s="40">
        <v>15</v>
      </c>
      <c r="G67" s="40">
        <v>168</v>
      </c>
      <c r="H67" s="4">
        <f t="shared" si="51"/>
        <v>2520</v>
      </c>
      <c r="I67" s="4">
        <v>50</v>
      </c>
      <c r="J67" s="4">
        <f t="shared" si="36"/>
        <v>1260</v>
      </c>
      <c r="K67" s="4">
        <f t="shared" si="50"/>
        <v>84</v>
      </c>
      <c r="L67" s="4"/>
      <c r="M67" s="4">
        <f>L67*AT67</f>
        <v>0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>
        <v>1</v>
      </c>
      <c r="AK67" s="4">
        <f>AJ67*AT67</f>
        <v>58.8</v>
      </c>
      <c r="AL67" s="4"/>
      <c r="AM67" s="4"/>
      <c r="AN67" s="4"/>
      <c r="AO67" s="4"/>
      <c r="AP67" s="12">
        <f t="shared" si="6"/>
        <v>1</v>
      </c>
      <c r="AQ67" s="4">
        <f>F67-AP67</f>
        <v>14</v>
      </c>
      <c r="AR67" s="4">
        <v>0</v>
      </c>
      <c r="AS67" s="4">
        <f t="shared" si="7"/>
        <v>0</v>
      </c>
      <c r="AT67" s="4">
        <f>G67*0.35</f>
        <v>58.8</v>
      </c>
      <c r="AU67" s="4">
        <v>150</v>
      </c>
    </row>
    <row r="68" spans="1:47" x14ac:dyDescent="0.35">
      <c r="A68" s="4"/>
      <c r="B68" s="49">
        <v>9780133174526</v>
      </c>
      <c r="C68" s="49"/>
      <c r="D68" s="54" t="s">
        <v>81</v>
      </c>
      <c r="E68" s="54" t="s">
        <v>55</v>
      </c>
      <c r="F68" s="4">
        <v>15</v>
      </c>
      <c r="G68" s="4">
        <v>628</v>
      </c>
      <c r="H68" s="4">
        <f t="shared" si="51"/>
        <v>9420</v>
      </c>
      <c r="I68" s="4">
        <v>50</v>
      </c>
      <c r="J68" s="4">
        <f t="shared" si="36"/>
        <v>4710</v>
      </c>
      <c r="K68" s="4">
        <f t="shared" si="50"/>
        <v>314</v>
      </c>
      <c r="L68" s="4"/>
      <c r="M68" s="4">
        <f>L68*AT68</f>
        <v>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12">
        <f t="shared" si="6"/>
        <v>0</v>
      </c>
      <c r="AQ68" s="4">
        <f>F68-AP68</f>
        <v>15</v>
      </c>
      <c r="AR68" s="4">
        <v>4</v>
      </c>
      <c r="AS68" s="4">
        <f t="shared" si="7"/>
        <v>879.19999999999993</v>
      </c>
      <c r="AT68" s="4">
        <f>G68*0.35</f>
        <v>219.79999999999998</v>
      </c>
      <c r="AU68" s="4">
        <v>400</v>
      </c>
    </row>
    <row r="69" spans="1:47" x14ac:dyDescent="0.35">
      <c r="A69" s="4"/>
      <c r="B69" s="52">
        <v>9780133721492</v>
      </c>
      <c r="C69" s="52"/>
      <c r="D69" s="53" t="s">
        <v>81</v>
      </c>
      <c r="E69" s="53" t="s">
        <v>182</v>
      </c>
      <c r="F69" s="4">
        <v>15</v>
      </c>
      <c r="G69" s="4"/>
      <c r="H69" s="4">
        <f t="shared" si="51"/>
        <v>0</v>
      </c>
      <c r="I69" s="4">
        <v>50</v>
      </c>
      <c r="J69" s="4">
        <f t="shared" si="36"/>
        <v>0</v>
      </c>
      <c r="K69" s="4">
        <f t="shared" si="50"/>
        <v>0</v>
      </c>
      <c r="L69" s="4"/>
      <c r="M69" s="4">
        <f>L69*AT69</f>
        <v>0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12">
        <f t="shared" si="6"/>
        <v>0</v>
      </c>
      <c r="AQ69" s="4">
        <f>F69-AP69</f>
        <v>15</v>
      </c>
      <c r="AR69" s="4">
        <v>3</v>
      </c>
      <c r="AS69" s="4">
        <f t="shared" si="7"/>
        <v>0</v>
      </c>
      <c r="AT69" s="4">
        <f>G69*0.35</f>
        <v>0</v>
      </c>
      <c r="AU69" s="4">
        <v>100</v>
      </c>
    </row>
    <row r="70" spans="1:47" s="3" customFormat="1" x14ac:dyDescent="0.35">
      <c r="A70" s="6"/>
      <c r="B70" s="7"/>
      <c r="C70" s="7"/>
      <c r="D70" s="6"/>
      <c r="E70" s="6"/>
      <c r="F70" s="6">
        <f>SUM(F65:F69)</f>
        <v>75</v>
      </c>
      <c r="G70" s="6">
        <f t="shared" ref="G70:AS70" si="52">SUM(G65:G69)</f>
        <v>1580</v>
      </c>
      <c r="H70" s="6">
        <f>SUM(H65:H69)</f>
        <v>23700</v>
      </c>
      <c r="I70" s="6"/>
      <c r="J70" s="6">
        <f>SUM(J65:J69)</f>
        <v>11850</v>
      </c>
      <c r="K70" s="6"/>
      <c r="L70" s="6">
        <f t="shared" si="52"/>
        <v>0</v>
      </c>
      <c r="M70" s="6">
        <f t="shared" si="52"/>
        <v>0</v>
      </c>
      <c r="N70" s="6">
        <f t="shared" si="52"/>
        <v>0</v>
      </c>
      <c r="O70" s="6">
        <f t="shared" si="52"/>
        <v>0</v>
      </c>
      <c r="P70" s="6">
        <f t="shared" si="52"/>
        <v>0</v>
      </c>
      <c r="Q70" s="6"/>
      <c r="R70" s="6"/>
      <c r="S70" s="6"/>
      <c r="T70" s="6"/>
      <c r="U70" s="6">
        <f t="shared" si="52"/>
        <v>0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>
        <f>SUM(AJ65:AJ69)</f>
        <v>1</v>
      </c>
      <c r="AK70" s="6">
        <f t="shared" ref="AK70:AM70" si="53">SUM(AK65:AK69)</f>
        <v>58.8</v>
      </c>
      <c r="AL70" s="6">
        <f t="shared" si="53"/>
        <v>1</v>
      </c>
      <c r="AM70" s="6">
        <f t="shared" si="53"/>
        <v>58.8</v>
      </c>
      <c r="AN70" s="6"/>
      <c r="AO70" s="6"/>
      <c r="AP70" s="6">
        <f t="shared" si="52"/>
        <v>2</v>
      </c>
      <c r="AQ70" s="6">
        <f t="shared" si="52"/>
        <v>73</v>
      </c>
      <c r="AR70" s="6">
        <f t="shared" si="52"/>
        <v>11</v>
      </c>
      <c r="AS70" s="6">
        <f t="shared" si="52"/>
        <v>1741.6</v>
      </c>
      <c r="AT70" s="6">
        <f>SUM(AT65:AT69)</f>
        <v>553</v>
      </c>
      <c r="AU70" s="6">
        <f>SUM(AU65:AU69)</f>
        <v>1200</v>
      </c>
    </row>
    <row r="71" spans="1:47" x14ac:dyDescent="0.35">
      <c r="A71" s="4"/>
      <c r="B71" s="49">
        <v>9780133338751</v>
      </c>
      <c r="C71" s="49">
        <v>9781418372996</v>
      </c>
      <c r="D71" s="54" t="s">
        <v>82</v>
      </c>
      <c r="E71" s="54" t="s">
        <v>57</v>
      </c>
      <c r="F71" s="54">
        <v>10</v>
      </c>
      <c r="G71" s="54">
        <v>628</v>
      </c>
      <c r="H71" s="4">
        <f t="shared" ref="H71:H77" si="54">F71*G71</f>
        <v>6280</v>
      </c>
      <c r="I71" s="4">
        <v>50</v>
      </c>
      <c r="J71" s="4">
        <f t="shared" si="36"/>
        <v>3140</v>
      </c>
      <c r="K71" s="4">
        <f t="shared" ref="K71:K77" si="55">J71/F71</f>
        <v>314</v>
      </c>
      <c r="L71" s="4"/>
      <c r="M71" s="4">
        <f t="shared" ref="M71:M77" si="56">L71*AT71</f>
        <v>0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12">
        <f t="shared" si="6"/>
        <v>0</v>
      </c>
      <c r="AQ71" s="4">
        <f t="shared" ref="AQ71:AQ77" si="57">F71-AP71</f>
        <v>10</v>
      </c>
      <c r="AR71" s="4">
        <v>1</v>
      </c>
      <c r="AS71" s="4">
        <f t="shared" si="7"/>
        <v>219.79999999999998</v>
      </c>
      <c r="AT71" s="4">
        <f t="shared" ref="AT71:AT77" si="58">G71*0.35</f>
        <v>219.79999999999998</v>
      </c>
      <c r="AU71" s="4">
        <v>400</v>
      </c>
    </row>
    <row r="72" spans="1:47" x14ac:dyDescent="0.35">
      <c r="A72" s="4"/>
      <c r="B72" s="49">
        <v>9780133684797</v>
      </c>
      <c r="C72" s="49">
        <v>9780328875184</v>
      </c>
      <c r="D72" s="54" t="s">
        <v>82</v>
      </c>
      <c r="E72" s="54" t="s">
        <v>191</v>
      </c>
      <c r="F72" s="54">
        <v>10</v>
      </c>
      <c r="G72" s="54">
        <v>168</v>
      </c>
      <c r="H72" s="4">
        <f t="shared" si="54"/>
        <v>1680</v>
      </c>
      <c r="I72" s="4">
        <v>50</v>
      </c>
      <c r="J72" s="4">
        <f t="shared" si="36"/>
        <v>840</v>
      </c>
      <c r="K72" s="4">
        <f t="shared" si="55"/>
        <v>84</v>
      </c>
      <c r="L72" s="4"/>
      <c r="M72" s="4">
        <f t="shared" si="56"/>
        <v>0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>
        <v>1</v>
      </c>
      <c r="AK72" s="4">
        <f>AJ72*AT72</f>
        <v>58.8</v>
      </c>
      <c r="AL72" s="4"/>
      <c r="AM72" s="4"/>
      <c r="AN72" s="4"/>
      <c r="AO72" s="4"/>
      <c r="AP72" s="12">
        <f t="shared" si="6"/>
        <v>1</v>
      </c>
      <c r="AQ72" s="4">
        <f t="shared" si="57"/>
        <v>9</v>
      </c>
      <c r="AR72" s="4">
        <v>0</v>
      </c>
      <c r="AS72" s="4">
        <f t="shared" si="7"/>
        <v>0</v>
      </c>
      <c r="AT72" s="4">
        <f t="shared" si="58"/>
        <v>58.8</v>
      </c>
      <c r="AU72" s="4">
        <v>150</v>
      </c>
    </row>
    <row r="73" spans="1:47" x14ac:dyDescent="0.35">
      <c r="A73" s="4"/>
      <c r="B73" s="49">
        <v>9780133684919</v>
      </c>
      <c r="C73" s="49">
        <v>9780328875153</v>
      </c>
      <c r="D73" s="54" t="s">
        <v>82</v>
      </c>
      <c r="E73" s="54" t="s">
        <v>183</v>
      </c>
      <c r="F73" s="54">
        <v>10</v>
      </c>
      <c r="G73" s="54">
        <v>168</v>
      </c>
      <c r="H73" s="4">
        <f t="shared" ref="H73" si="59">F73*G73</f>
        <v>1680</v>
      </c>
      <c r="I73" s="4">
        <v>50</v>
      </c>
      <c r="J73" s="4">
        <f t="shared" si="36"/>
        <v>840</v>
      </c>
      <c r="K73" s="4">
        <f t="shared" si="55"/>
        <v>84</v>
      </c>
      <c r="L73" s="4"/>
      <c r="M73" s="4">
        <f t="shared" si="56"/>
        <v>0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>
        <v>10</v>
      </c>
      <c r="AC73" s="4">
        <f>AT73*AB73</f>
        <v>588</v>
      </c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12">
        <f t="shared" si="6"/>
        <v>10</v>
      </c>
      <c r="AQ73" s="4">
        <f t="shared" si="57"/>
        <v>0</v>
      </c>
      <c r="AR73" s="4">
        <v>0</v>
      </c>
      <c r="AS73" s="4">
        <f t="shared" si="7"/>
        <v>0</v>
      </c>
      <c r="AT73" s="4">
        <f t="shared" si="58"/>
        <v>58.8</v>
      </c>
      <c r="AU73" s="4">
        <v>150</v>
      </c>
    </row>
    <row r="74" spans="1:47" x14ac:dyDescent="0.35">
      <c r="A74" s="4"/>
      <c r="B74" s="49">
        <v>9780133281149</v>
      </c>
      <c r="C74" s="49"/>
      <c r="D74" s="54" t="s">
        <v>82</v>
      </c>
      <c r="E74" s="54" t="s">
        <v>184</v>
      </c>
      <c r="F74" s="54">
        <v>10</v>
      </c>
      <c r="G74" s="54">
        <v>628</v>
      </c>
      <c r="H74" s="4">
        <f t="shared" si="54"/>
        <v>6280</v>
      </c>
      <c r="I74" s="4">
        <v>50</v>
      </c>
      <c r="J74" s="4">
        <f t="shared" si="36"/>
        <v>3140</v>
      </c>
      <c r="K74" s="4">
        <f t="shared" si="55"/>
        <v>314</v>
      </c>
      <c r="L74" s="4"/>
      <c r="M74" s="4">
        <f t="shared" si="56"/>
        <v>0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>
        <v>10</v>
      </c>
      <c r="AC74" s="4">
        <f>AT74*AB74</f>
        <v>2198</v>
      </c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12">
        <f t="shared" si="6"/>
        <v>10</v>
      </c>
      <c r="AQ74" s="4">
        <f t="shared" si="57"/>
        <v>0</v>
      </c>
      <c r="AR74" s="4">
        <v>6</v>
      </c>
      <c r="AS74" s="4">
        <f t="shared" si="7"/>
        <v>1318.8</v>
      </c>
      <c r="AT74" s="4">
        <f t="shared" si="58"/>
        <v>219.79999999999998</v>
      </c>
      <c r="AU74" s="4">
        <v>400</v>
      </c>
    </row>
    <row r="75" spans="1:47" x14ac:dyDescent="0.35">
      <c r="A75" s="4"/>
      <c r="B75" s="49">
        <v>9780133185614</v>
      </c>
      <c r="C75" s="49"/>
      <c r="D75" s="54" t="s">
        <v>82</v>
      </c>
      <c r="E75" s="54" t="s">
        <v>185</v>
      </c>
      <c r="F75" s="54">
        <v>10</v>
      </c>
      <c r="G75" s="54">
        <v>107</v>
      </c>
      <c r="H75" s="4">
        <f t="shared" si="54"/>
        <v>1070</v>
      </c>
      <c r="I75" s="4">
        <v>50</v>
      </c>
      <c r="J75" s="4">
        <f t="shared" si="36"/>
        <v>535</v>
      </c>
      <c r="K75" s="4">
        <f t="shared" si="55"/>
        <v>53.5</v>
      </c>
      <c r="L75" s="4"/>
      <c r="M75" s="4">
        <f t="shared" si="56"/>
        <v>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12">
        <f t="shared" si="6"/>
        <v>0</v>
      </c>
      <c r="AQ75" s="4">
        <f t="shared" si="57"/>
        <v>10</v>
      </c>
      <c r="AR75" s="4">
        <v>0</v>
      </c>
      <c r="AS75" s="4">
        <f t="shared" si="7"/>
        <v>0</v>
      </c>
      <c r="AT75" s="4">
        <f t="shared" si="58"/>
        <v>37.449999999999996</v>
      </c>
      <c r="AU75" s="4">
        <v>100</v>
      </c>
    </row>
    <row r="76" spans="1:47" x14ac:dyDescent="0.35">
      <c r="A76" s="4"/>
      <c r="B76" s="49">
        <v>9780133281156</v>
      </c>
      <c r="C76" s="49"/>
      <c r="D76" s="54" t="s">
        <v>82</v>
      </c>
      <c r="E76" s="54" t="s">
        <v>186</v>
      </c>
      <c r="F76" s="54">
        <v>10</v>
      </c>
      <c r="G76" s="54">
        <v>693</v>
      </c>
      <c r="H76" s="4">
        <f t="shared" si="54"/>
        <v>6930</v>
      </c>
      <c r="I76" s="4">
        <v>50</v>
      </c>
      <c r="J76" s="4">
        <f t="shared" si="36"/>
        <v>3465</v>
      </c>
      <c r="K76" s="4">
        <f t="shared" si="55"/>
        <v>346.5</v>
      </c>
      <c r="L76" s="4"/>
      <c r="M76" s="4">
        <f t="shared" si="56"/>
        <v>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>
        <v>10</v>
      </c>
      <c r="AC76" s="4">
        <f>AT76*AB76</f>
        <v>2425.5</v>
      </c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12">
        <f t="shared" si="6"/>
        <v>10</v>
      </c>
      <c r="AQ76" s="4">
        <f t="shared" si="57"/>
        <v>0</v>
      </c>
      <c r="AR76" s="4">
        <v>7</v>
      </c>
      <c r="AS76" s="4">
        <f t="shared" si="7"/>
        <v>1697.85</v>
      </c>
      <c r="AT76" s="4">
        <f t="shared" si="58"/>
        <v>242.54999999999998</v>
      </c>
      <c r="AU76" s="4">
        <v>425</v>
      </c>
    </row>
    <row r="77" spans="1:47" x14ac:dyDescent="0.35">
      <c r="A77" s="4"/>
      <c r="B77" s="49">
        <v>9780133185966</v>
      </c>
      <c r="C77" s="49"/>
      <c r="D77" s="54" t="s">
        <v>82</v>
      </c>
      <c r="E77" s="54" t="s">
        <v>187</v>
      </c>
      <c r="F77" s="54">
        <v>10</v>
      </c>
      <c r="G77" s="54">
        <v>107</v>
      </c>
      <c r="H77" s="4">
        <f t="shared" si="54"/>
        <v>1070</v>
      </c>
      <c r="I77" s="4">
        <v>50</v>
      </c>
      <c r="J77" s="4">
        <f t="shared" si="36"/>
        <v>535</v>
      </c>
      <c r="K77" s="4">
        <f t="shared" si="55"/>
        <v>53.5</v>
      </c>
      <c r="L77" s="4"/>
      <c r="M77" s="4">
        <f t="shared" si="56"/>
        <v>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>
        <v>1</v>
      </c>
      <c r="Y77" s="4">
        <f>AT77*X77</f>
        <v>37.449999999999996</v>
      </c>
      <c r="Z77" s="4"/>
      <c r="AA77" s="4"/>
      <c r="AB77" s="4">
        <v>9</v>
      </c>
      <c r="AC77" s="4">
        <f>AT77*AB77</f>
        <v>337.04999999999995</v>
      </c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12">
        <f t="shared" ref="AP77" si="60">L77+N77+P77+R77+T77+V77+X77+Z77+AB77+AD77+AF77+AH77+AJ77+AL77+AN77</f>
        <v>10</v>
      </c>
      <c r="AQ77" s="4">
        <f t="shared" si="57"/>
        <v>0</v>
      </c>
      <c r="AR77" s="4">
        <v>3</v>
      </c>
      <c r="AS77" s="4">
        <f t="shared" ref="AS77" si="61">AT77*AR77</f>
        <v>112.35</v>
      </c>
      <c r="AT77" s="4">
        <f t="shared" si="58"/>
        <v>37.449999999999996</v>
      </c>
      <c r="AU77" s="4">
        <v>100</v>
      </c>
    </row>
    <row r="78" spans="1:47" s="3" customFormat="1" x14ac:dyDescent="0.35">
      <c r="A78" s="6"/>
      <c r="B78" s="7"/>
      <c r="C78" s="7"/>
      <c r="D78" s="6"/>
      <c r="E78" s="6"/>
      <c r="F78" s="6">
        <f>SUM(F71:F77)</f>
        <v>70</v>
      </c>
      <c r="G78" s="6">
        <f>SUM(G71:G77)</f>
        <v>2499</v>
      </c>
      <c r="H78" s="6">
        <f>SUM(H71:H77)</f>
        <v>24990</v>
      </c>
      <c r="I78" s="6"/>
      <c r="J78" s="6">
        <f>SUM(J71:J77)</f>
        <v>12495</v>
      </c>
      <c r="K78" s="6"/>
      <c r="L78" s="6">
        <f t="shared" ref="L78:AU78" si="62">SUM(L71:L77)</f>
        <v>0</v>
      </c>
      <c r="M78" s="6">
        <f t="shared" si="62"/>
        <v>0</v>
      </c>
      <c r="N78" s="6">
        <f t="shared" si="62"/>
        <v>0</v>
      </c>
      <c r="O78" s="6">
        <f t="shared" si="62"/>
        <v>0</v>
      </c>
      <c r="P78" s="6">
        <f t="shared" si="62"/>
        <v>0</v>
      </c>
      <c r="Q78" s="6"/>
      <c r="R78" s="6"/>
      <c r="S78" s="6"/>
      <c r="T78" s="6"/>
      <c r="U78" s="6">
        <f t="shared" si="62"/>
        <v>0</v>
      </c>
      <c r="V78" s="6"/>
      <c r="W78" s="6"/>
      <c r="X78" s="6">
        <f>SUM(X71:X77)</f>
        <v>1</v>
      </c>
      <c r="Y78" s="6">
        <f>SUM(Y71:Y77)</f>
        <v>37.449999999999996</v>
      </c>
      <c r="Z78" s="6"/>
      <c r="AA78" s="6"/>
      <c r="AB78" s="6">
        <f>SUM(AB71:AB77)</f>
        <v>39</v>
      </c>
      <c r="AC78" s="6">
        <f>SUM(AC71:AC77)</f>
        <v>5548.55</v>
      </c>
      <c r="AD78" s="6"/>
      <c r="AE78" s="6"/>
      <c r="AF78" s="6"/>
      <c r="AG78" s="6"/>
      <c r="AH78" s="6"/>
      <c r="AI78" s="6"/>
      <c r="AJ78" s="6">
        <f>SUM(AJ71:AJ77)</f>
        <v>1</v>
      </c>
      <c r="AK78" s="6">
        <f>SUM(AK71:AK77)</f>
        <v>58.8</v>
      </c>
      <c r="AL78" s="6"/>
      <c r="AM78" s="6"/>
      <c r="AN78" s="6"/>
      <c r="AO78" s="6"/>
      <c r="AP78" s="6">
        <f t="shared" si="62"/>
        <v>41</v>
      </c>
      <c r="AQ78" s="6">
        <f t="shared" si="62"/>
        <v>29</v>
      </c>
      <c r="AR78" s="6">
        <f t="shared" si="62"/>
        <v>17</v>
      </c>
      <c r="AS78" s="6">
        <f t="shared" si="62"/>
        <v>3348.7999999999997</v>
      </c>
      <c r="AT78" s="6">
        <f t="shared" si="62"/>
        <v>874.65</v>
      </c>
      <c r="AU78" s="6">
        <f t="shared" si="62"/>
        <v>1725</v>
      </c>
    </row>
    <row r="79" spans="1:47" x14ac:dyDescent="0.35">
      <c r="A79" s="4"/>
      <c r="B79" s="49">
        <v>9780133338768</v>
      </c>
      <c r="C79" s="49">
        <v>9781418373009</v>
      </c>
      <c r="D79" s="54" t="s">
        <v>83</v>
      </c>
      <c r="E79" s="54" t="s">
        <v>63</v>
      </c>
      <c r="F79" s="4">
        <v>5</v>
      </c>
      <c r="G79" s="4">
        <v>407.5</v>
      </c>
      <c r="H79" s="4">
        <f t="shared" ref="H79:H90" si="63">F79*G79</f>
        <v>2037.5</v>
      </c>
      <c r="I79" s="4">
        <v>50</v>
      </c>
      <c r="J79" s="4">
        <f t="shared" si="36"/>
        <v>1018.75</v>
      </c>
      <c r="K79" s="4">
        <f t="shared" ref="K79:K90" si="64">J79/F79</f>
        <v>203.75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>
        <v>5</v>
      </c>
      <c r="W79" s="4">
        <f>AT79*V79</f>
        <v>713.125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12">
        <f t="shared" ref="AP79:AP90" si="65">L79+N79+P79+R79+T79+V79+X79+Z79+AB79+AD79+AF79+AH79+AJ79+AL79+AN79</f>
        <v>5</v>
      </c>
      <c r="AQ79" s="4">
        <f t="shared" ref="AQ79:AQ90" si="66">F79-AP79</f>
        <v>0</v>
      </c>
      <c r="AR79" s="4">
        <v>1</v>
      </c>
      <c r="AS79" s="4">
        <f t="shared" ref="AS79:AS90" si="67">AT79*AR79</f>
        <v>142.625</v>
      </c>
      <c r="AT79" s="4">
        <f t="shared" ref="AT79:AT90" si="68">G79*0.35</f>
        <v>142.625</v>
      </c>
      <c r="AU79" s="4">
        <v>300</v>
      </c>
    </row>
    <row r="80" spans="1:47" x14ac:dyDescent="0.35">
      <c r="A80" s="4"/>
      <c r="B80" s="49">
        <v>9780133338775</v>
      </c>
      <c r="C80" s="49">
        <v>9781418373009</v>
      </c>
      <c r="D80" s="54" t="s">
        <v>83</v>
      </c>
      <c r="E80" s="54" t="s">
        <v>64</v>
      </c>
      <c r="F80" s="4">
        <v>5</v>
      </c>
      <c r="G80" s="4">
        <v>407.5</v>
      </c>
      <c r="H80" s="4">
        <f t="shared" si="63"/>
        <v>2037.5</v>
      </c>
      <c r="I80" s="4">
        <v>50</v>
      </c>
      <c r="J80" s="4">
        <f t="shared" si="36"/>
        <v>1018.75</v>
      </c>
      <c r="K80" s="4">
        <f t="shared" si="64"/>
        <v>203.75</v>
      </c>
      <c r="L80" s="4"/>
      <c r="M80" s="4"/>
      <c r="N80" s="4"/>
      <c r="O80" s="4"/>
      <c r="P80" s="4">
        <v>5</v>
      </c>
      <c r="Q80" s="4">
        <f>AT80*P80</f>
        <v>713.125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12">
        <f t="shared" si="65"/>
        <v>5</v>
      </c>
      <c r="AQ80" s="4">
        <f t="shared" si="66"/>
        <v>0</v>
      </c>
      <c r="AR80" s="4">
        <v>1</v>
      </c>
      <c r="AS80" s="4">
        <f t="shared" si="67"/>
        <v>142.625</v>
      </c>
      <c r="AT80" s="4">
        <f t="shared" si="68"/>
        <v>142.625</v>
      </c>
      <c r="AU80" s="4">
        <v>300</v>
      </c>
    </row>
    <row r="81" spans="1:47" x14ac:dyDescent="0.35">
      <c r="A81" s="4"/>
      <c r="B81" s="49">
        <v>9780133281149</v>
      </c>
      <c r="C81" s="49"/>
      <c r="D81" s="54" t="s">
        <v>83</v>
      </c>
      <c r="E81" s="54" t="s">
        <v>184</v>
      </c>
      <c r="F81" s="54">
        <v>5</v>
      </c>
      <c r="G81" s="54">
        <v>628</v>
      </c>
      <c r="H81" s="4">
        <f t="shared" si="63"/>
        <v>3140</v>
      </c>
      <c r="I81" s="4">
        <v>50</v>
      </c>
      <c r="J81" s="4">
        <f t="shared" si="36"/>
        <v>1570</v>
      </c>
      <c r="K81" s="4">
        <f t="shared" si="64"/>
        <v>314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>
        <v>5</v>
      </c>
      <c r="AC81" s="4">
        <f>AT81*AB81</f>
        <v>1099</v>
      </c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12">
        <f t="shared" si="65"/>
        <v>5</v>
      </c>
      <c r="AQ81" s="4">
        <f t="shared" si="66"/>
        <v>0</v>
      </c>
      <c r="AR81" s="4">
        <v>0</v>
      </c>
      <c r="AS81" s="4">
        <f t="shared" si="67"/>
        <v>0</v>
      </c>
      <c r="AT81" s="4">
        <f t="shared" si="68"/>
        <v>219.79999999999998</v>
      </c>
      <c r="AU81" s="4">
        <v>400</v>
      </c>
    </row>
    <row r="82" spans="1:47" x14ac:dyDescent="0.35">
      <c r="A82" s="4"/>
      <c r="B82" s="49">
        <v>9780133185614</v>
      </c>
      <c r="C82" s="49"/>
      <c r="D82" s="54" t="s">
        <v>83</v>
      </c>
      <c r="E82" s="54" t="s">
        <v>185</v>
      </c>
      <c r="F82" s="54">
        <v>5</v>
      </c>
      <c r="G82" s="54">
        <v>107</v>
      </c>
      <c r="H82" s="4">
        <f t="shared" si="63"/>
        <v>535</v>
      </c>
      <c r="I82" s="4">
        <v>50</v>
      </c>
      <c r="J82" s="4">
        <f t="shared" si="36"/>
        <v>267.5</v>
      </c>
      <c r="K82" s="4">
        <f t="shared" si="64"/>
        <v>53.5</v>
      </c>
      <c r="L82" s="4"/>
      <c r="M82" s="4">
        <f>L82*AT82</f>
        <v>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12">
        <f t="shared" si="65"/>
        <v>0</v>
      </c>
      <c r="AQ82" s="4">
        <f t="shared" si="66"/>
        <v>5</v>
      </c>
      <c r="AR82" s="4">
        <v>0</v>
      </c>
      <c r="AS82" s="4">
        <f t="shared" si="67"/>
        <v>0</v>
      </c>
      <c r="AT82" s="4">
        <f t="shared" si="68"/>
        <v>37.449999999999996</v>
      </c>
      <c r="AU82" s="4"/>
    </row>
    <row r="83" spans="1:47" x14ac:dyDescent="0.35">
      <c r="A83" s="4"/>
      <c r="B83" s="49">
        <v>9780133281156</v>
      </c>
      <c r="C83" s="49"/>
      <c r="D83" s="54" t="s">
        <v>83</v>
      </c>
      <c r="E83" s="54" t="s">
        <v>186</v>
      </c>
      <c r="F83" s="54">
        <v>5</v>
      </c>
      <c r="G83" s="54">
        <v>693</v>
      </c>
      <c r="H83" s="4">
        <f t="shared" si="63"/>
        <v>3465</v>
      </c>
      <c r="I83" s="4">
        <v>50</v>
      </c>
      <c r="J83" s="4">
        <f t="shared" si="36"/>
        <v>1732.5</v>
      </c>
      <c r="K83" s="4">
        <f t="shared" si="64"/>
        <v>346.5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>
        <v>5</v>
      </c>
      <c r="AC83" s="4">
        <f>AT83*AB83</f>
        <v>1212.75</v>
      </c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12">
        <f t="shared" si="65"/>
        <v>5</v>
      </c>
      <c r="AQ83" s="4">
        <f t="shared" si="66"/>
        <v>0</v>
      </c>
      <c r="AR83" s="4">
        <v>0</v>
      </c>
      <c r="AS83" s="4">
        <f t="shared" si="67"/>
        <v>0</v>
      </c>
      <c r="AT83" s="4">
        <f t="shared" si="68"/>
        <v>242.54999999999998</v>
      </c>
      <c r="AU83" s="4"/>
    </row>
    <row r="84" spans="1:47" x14ac:dyDescent="0.35">
      <c r="A84" s="4"/>
      <c r="B84" s="49">
        <v>9780133185966</v>
      </c>
      <c r="C84" s="49"/>
      <c r="D84" s="54" t="s">
        <v>83</v>
      </c>
      <c r="E84" s="54" t="s">
        <v>187</v>
      </c>
      <c r="F84" s="54">
        <v>5</v>
      </c>
      <c r="G84" s="54">
        <v>107</v>
      </c>
      <c r="H84" s="4">
        <f t="shared" si="63"/>
        <v>535</v>
      </c>
      <c r="I84" s="4">
        <v>50</v>
      </c>
      <c r="J84" s="4">
        <f t="shared" si="36"/>
        <v>267.5</v>
      </c>
      <c r="K84" s="4">
        <f t="shared" si="64"/>
        <v>53.5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>
        <v>5</v>
      </c>
      <c r="Y84" s="4">
        <f>AT84*X84</f>
        <v>187.24999999999997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12">
        <f t="shared" si="65"/>
        <v>5</v>
      </c>
      <c r="AQ84" s="4">
        <f t="shared" si="66"/>
        <v>0</v>
      </c>
      <c r="AR84" s="4">
        <v>0</v>
      </c>
      <c r="AS84" s="4">
        <f t="shared" si="67"/>
        <v>0</v>
      </c>
      <c r="AT84" s="4">
        <f t="shared" si="68"/>
        <v>37.449999999999996</v>
      </c>
      <c r="AU84" s="4"/>
    </row>
    <row r="85" spans="1:47" x14ac:dyDescent="0.35">
      <c r="A85" s="4"/>
      <c r="B85" s="49">
        <v>9781323205853</v>
      </c>
      <c r="C85" s="49">
        <v>9781323214695</v>
      </c>
      <c r="D85" s="54" t="s">
        <v>83</v>
      </c>
      <c r="E85" s="54" t="s">
        <v>188</v>
      </c>
      <c r="F85" s="54">
        <v>5</v>
      </c>
      <c r="G85" s="54">
        <v>678</v>
      </c>
      <c r="H85" s="4">
        <f t="shared" si="63"/>
        <v>3390</v>
      </c>
      <c r="I85" s="4">
        <v>50</v>
      </c>
      <c r="J85" s="4">
        <f t="shared" si="36"/>
        <v>1695</v>
      </c>
      <c r="K85" s="4">
        <f t="shared" si="64"/>
        <v>339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>
        <v>1</v>
      </c>
      <c r="AI85" s="4">
        <f>AT85*AH85</f>
        <v>237.29999999999998</v>
      </c>
      <c r="AJ85" s="4"/>
      <c r="AK85" s="4"/>
      <c r="AL85" s="4"/>
      <c r="AM85" s="4"/>
      <c r="AN85" s="4">
        <v>2</v>
      </c>
      <c r="AO85" s="4">
        <f>AN85*AT85</f>
        <v>474.59999999999997</v>
      </c>
      <c r="AP85" s="12">
        <f t="shared" si="65"/>
        <v>3</v>
      </c>
      <c r="AQ85" s="4">
        <f t="shared" si="66"/>
        <v>2</v>
      </c>
      <c r="AR85" s="4">
        <v>1</v>
      </c>
      <c r="AS85" s="4">
        <f t="shared" si="67"/>
        <v>237.29999999999998</v>
      </c>
      <c r="AT85" s="4">
        <f t="shared" si="68"/>
        <v>237.29999999999998</v>
      </c>
      <c r="AU85" s="4">
        <v>450</v>
      </c>
    </row>
    <row r="86" spans="1:47" x14ac:dyDescent="0.35">
      <c r="A86" s="4"/>
      <c r="B86" s="49">
        <v>9780133687187</v>
      </c>
      <c r="C86" s="49"/>
      <c r="D86" s="54" t="s">
        <v>83</v>
      </c>
      <c r="E86" s="54" t="s">
        <v>189</v>
      </c>
      <c r="F86" s="54">
        <v>5</v>
      </c>
      <c r="G86" s="54">
        <v>107</v>
      </c>
      <c r="H86" s="4">
        <f t="shared" si="63"/>
        <v>535</v>
      </c>
      <c r="I86" s="4">
        <v>50</v>
      </c>
      <c r="J86" s="4">
        <f t="shared" si="36"/>
        <v>267.5</v>
      </c>
      <c r="K86" s="4">
        <f t="shared" si="64"/>
        <v>53.5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>
        <v>5</v>
      </c>
      <c r="AA86" s="4">
        <f>AT86*Z86</f>
        <v>187.24999999999997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12">
        <f t="shared" si="65"/>
        <v>5</v>
      </c>
      <c r="AQ86" s="4">
        <f t="shared" si="66"/>
        <v>0</v>
      </c>
      <c r="AR86" s="4">
        <v>2</v>
      </c>
      <c r="AS86" s="4">
        <f t="shared" si="67"/>
        <v>74.899999999999991</v>
      </c>
      <c r="AT86" s="4">
        <f t="shared" si="68"/>
        <v>37.449999999999996</v>
      </c>
      <c r="AU86" s="4">
        <v>100</v>
      </c>
    </row>
    <row r="87" spans="1:47" x14ac:dyDescent="0.35">
      <c r="A87" s="4"/>
      <c r="B87" s="49">
        <v>9781323205907</v>
      </c>
      <c r="C87" s="49">
        <v>9781323213537</v>
      </c>
      <c r="D87" s="54" t="s">
        <v>83</v>
      </c>
      <c r="E87" s="54" t="s">
        <v>67</v>
      </c>
      <c r="F87" s="54">
        <v>5</v>
      </c>
      <c r="G87" s="54">
        <v>678</v>
      </c>
      <c r="H87" s="4">
        <f t="shared" si="63"/>
        <v>3390</v>
      </c>
      <c r="I87" s="4">
        <v>50</v>
      </c>
      <c r="J87" s="4">
        <f t="shared" si="36"/>
        <v>1695</v>
      </c>
      <c r="K87" s="4">
        <f t="shared" si="64"/>
        <v>339</v>
      </c>
      <c r="L87" s="4"/>
      <c r="M87" s="4"/>
      <c r="N87" s="4"/>
      <c r="O87" s="4"/>
      <c r="P87" s="4"/>
      <c r="Q87" s="4"/>
      <c r="R87" s="4"/>
      <c r="S87" s="4"/>
      <c r="T87" s="4">
        <v>5</v>
      </c>
      <c r="U87" s="4">
        <f>AT87*T87</f>
        <v>1186.5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12">
        <f t="shared" si="65"/>
        <v>5</v>
      </c>
      <c r="AQ87" s="4">
        <f t="shared" si="66"/>
        <v>0</v>
      </c>
      <c r="AR87" s="4">
        <v>0</v>
      </c>
      <c r="AS87" s="4">
        <f t="shared" si="67"/>
        <v>0</v>
      </c>
      <c r="AT87" s="4">
        <f t="shared" si="68"/>
        <v>237.29999999999998</v>
      </c>
      <c r="AU87" s="4">
        <v>450</v>
      </c>
    </row>
    <row r="88" spans="1:47" x14ac:dyDescent="0.35">
      <c r="A88" s="4"/>
      <c r="B88" s="49">
        <v>9780132525886</v>
      </c>
      <c r="C88" s="49"/>
      <c r="D88" s="54" t="s">
        <v>83</v>
      </c>
      <c r="E88" s="54" t="s">
        <v>68</v>
      </c>
      <c r="F88" s="54">
        <v>5</v>
      </c>
      <c r="G88" s="54">
        <v>107</v>
      </c>
      <c r="H88" s="4">
        <f t="shared" si="63"/>
        <v>535</v>
      </c>
      <c r="I88" s="4">
        <v>50</v>
      </c>
      <c r="J88" s="4">
        <f t="shared" si="36"/>
        <v>267.5</v>
      </c>
      <c r="K88" s="4">
        <f t="shared" si="64"/>
        <v>53.5</v>
      </c>
      <c r="L88" s="4"/>
      <c r="M88" s="4"/>
      <c r="N88" s="4"/>
      <c r="O88" s="4"/>
      <c r="P88" s="4"/>
      <c r="Q88" s="4"/>
      <c r="R88" s="4"/>
      <c r="S88" s="4"/>
      <c r="T88" s="4">
        <v>5</v>
      </c>
      <c r="U88" s="4">
        <f>AT88*T88</f>
        <v>187.24999999999997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12">
        <f t="shared" si="65"/>
        <v>5</v>
      </c>
      <c r="AQ88" s="4">
        <f t="shared" si="66"/>
        <v>0</v>
      </c>
      <c r="AR88" s="4">
        <v>1</v>
      </c>
      <c r="AS88" s="4">
        <f t="shared" si="67"/>
        <v>37.449999999999996</v>
      </c>
      <c r="AT88" s="4">
        <f t="shared" si="68"/>
        <v>37.449999999999996</v>
      </c>
      <c r="AU88" s="4">
        <v>100</v>
      </c>
    </row>
    <row r="89" spans="1:47" x14ac:dyDescent="0.35">
      <c r="A89" s="4"/>
      <c r="B89" s="49">
        <v>9780131371156</v>
      </c>
      <c r="C89" s="49"/>
      <c r="D89" s="54" t="s">
        <v>83</v>
      </c>
      <c r="E89" s="54" t="s">
        <v>190</v>
      </c>
      <c r="F89" s="54">
        <v>5</v>
      </c>
      <c r="G89" s="54">
        <v>678</v>
      </c>
      <c r="H89" s="4">
        <f t="shared" si="63"/>
        <v>3390</v>
      </c>
      <c r="I89" s="4">
        <v>50</v>
      </c>
      <c r="J89" s="4">
        <f t="shared" si="36"/>
        <v>1695</v>
      </c>
      <c r="K89" s="4">
        <f t="shared" si="64"/>
        <v>339</v>
      </c>
      <c r="L89" s="4"/>
      <c r="M89" s="4"/>
      <c r="N89" s="4"/>
      <c r="O89" s="4"/>
      <c r="P89" s="4"/>
      <c r="Q89" s="4"/>
      <c r="R89" s="4"/>
      <c r="S89" s="4"/>
      <c r="T89" s="4">
        <v>5</v>
      </c>
      <c r="U89" s="4">
        <f>AT89*T89</f>
        <v>1186.5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12">
        <f t="shared" si="65"/>
        <v>5</v>
      </c>
      <c r="AQ89" s="4">
        <f t="shared" si="66"/>
        <v>0</v>
      </c>
      <c r="AR89" s="4">
        <v>1</v>
      </c>
      <c r="AS89" s="4">
        <f t="shared" si="67"/>
        <v>237.29999999999998</v>
      </c>
      <c r="AT89" s="4">
        <f t="shared" si="68"/>
        <v>237.29999999999998</v>
      </c>
      <c r="AU89" s="4">
        <v>450</v>
      </c>
    </row>
    <row r="90" spans="1:47" x14ac:dyDescent="0.35">
      <c r="A90" s="4"/>
      <c r="B90" s="49">
        <v>9780132957052</v>
      </c>
      <c r="C90" s="49"/>
      <c r="D90" s="54" t="s">
        <v>83</v>
      </c>
      <c r="E90" s="54" t="s">
        <v>70</v>
      </c>
      <c r="F90" s="54">
        <v>5</v>
      </c>
      <c r="G90" s="54">
        <v>107</v>
      </c>
      <c r="H90" s="4">
        <f t="shared" si="63"/>
        <v>535</v>
      </c>
      <c r="I90" s="4">
        <v>50</v>
      </c>
      <c r="J90" s="4">
        <f t="shared" si="36"/>
        <v>267.5</v>
      </c>
      <c r="K90" s="4">
        <f t="shared" si="64"/>
        <v>53.5</v>
      </c>
      <c r="L90" s="4"/>
      <c r="M90" s="4"/>
      <c r="N90" s="4"/>
      <c r="O90" s="4"/>
      <c r="P90" s="4"/>
      <c r="Q90" s="4"/>
      <c r="R90" s="4"/>
      <c r="S90" s="4"/>
      <c r="T90" s="4"/>
      <c r="U90" s="4">
        <f>AT90*T90</f>
        <v>0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>
        <v>5</v>
      </c>
      <c r="AG90" s="4">
        <f>AT90*AF90</f>
        <v>187.24999999999997</v>
      </c>
      <c r="AH90" s="4"/>
      <c r="AI90" s="4"/>
      <c r="AJ90" s="4"/>
      <c r="AK90" s="4"/>
      <c r="AL90" s="4"/>
      <c r="AM90" s="4"/>
      <c r="AN90" s="4"/>
      <c r="AO90" s="4"/>
      <c r="AP90" s="12">
        <f t="shared" si="65"/>
        <v>5</v>
      </c>
      <c r="AQ90" s="4">
        <f t="shared" si="66"/>
        <v>0</v>
      </c>
      <c r="AR90" s="4">
        <v>4</v>
      </c>
      <c r="AS90" s="4">
        <f t="shared" si="67"/>
        <v>149.79999999999998</v>
      </c>
      <c r="AT90" s="4">
        <f t="shared" si="68"/>
        <v>37.449999999999996</v>
      </c>
      <c r="AU90" s="4">
        <v>100</v>
      </c>
    </row>
    <row r="91" spans="1:47" s="3" customFormat="1" x14ac:dyDescent="0.35">
      <c r="A91" s="6"/>
      <c r="B91" s="7"/>
      <c r="C91" s="7"/>
      <c r="D91" s="6"/>
      <c r="E91" s="6"/>
      <c r="F91" s="6">
        <f>SUM(F79:F90)</f>
        <v>60</v>
      </c>
      <c r="G91" s="6">
        <f t="shared" ref="G91:AS91" si="69">SUM(G79:G90)</f>
        <v>4705</v>
      </c>
      <c r="H91" s="6">
        <f t="shared" si="69"/>
        <v>23525</v>
      </c>
      <c r="I91" s="6"/>
      <c r="J91" s="6">
        <f>SUM(J79:J90)</f>
        <v>11762.5</v>
      </c>
      <c r="K91" s="6"/>
      <c r="L91" s="6">
        <f t="shared" si="69"/>
        <v>0</v>
      </c>
      <c r="M91" s="6">
        <f t="shared" si="69"/>
        <v>0</v>
      </c>
      <c r="N91" s="6">
        <f t="shared" si="69"/>
        <v>0</v>
      </c>
      <c r="O91" s="6">
        <f t="shared" si="69"/>
        <v>0</v>
      </c>
      <c r="P91" s="6">
        <f t="shared" si="69"/>
        <v>5</v>
      </c>
      <c r="Q91" s="6">
        <f t="shared" si="69"/>
        <v>713.125</v>
      </c>
      <c r="R91" s="6"/>
      <c r="S91" s="6"/>
      <c r="T91" s="6">
        <f t="shared" si="69"/>
        <v>15</v>
      </c>
      <c r="U91" s="6">
        <f t="shared" si="69"/>
        <v>2560.25</v>
      </c>
      <c r="V91" s="6">
        <f t="shared" si="69"/>
        <v>5</v>
      </c>
      <c r="W91" s="6">
        <f t="shared" si="69"/>
        <v>713.125</v>
      </c>
      <c r="X91" s="6">
        <f t="shared" si="69"/>
        <v>5</v>
      </c>
      <c r="Y91" s="6">
        <f t="shared" si="69"/>
        <v>187.24999999999997</v>
      </c>
      <c r="Z91" s="6">
        <f>SUM(Z81:Z90)</f>
        <v>5</v>
      </c>
      <c r="AA91" s="6">
        <f>SUM(AA81:AA90)</f>
        <v>187.24999999999997</v>
      </c>
      <c r="AB91" s="6">
        <f>SUM(AB80:AB90)</f>
        <v>10</v>
      </c>
      <c r="AC91" s="6">
        <f>SUM(AC81:AC90)</f>
        <v>2311.75</v>
      </c>
      <c r="AD91" s="6"/>
      <c r="AE91" s="6"/>
      <c r="AF91" s="6">
        <f>SUM(AF90)</f>
        <v>5</v>
      </c>
      <c r="AG91" s="6">
        <f>SUM(AG90)</f>
        <v>187.24999999999997</v>
      </c>
      <c r="AH91" s="6">
        <f>SUM(AH79:AH90)</f>
        <v>1</v>
      </c>
      <c r="AI91" s="6">
        <f>SUM(AI79:AI90)</f>
        <v>237.29999999999998</v>
      </c>
      <c r="AJ91" s="6">
        <f t="shared" ref="AJ91:AO91" si="70">SUM(AJ79:AJ90)</f>
        <v>0</v>
      </c>
      <c r="AK91" s="6">
        <f t="shared" si="70"/>
        <v>0</v>
      </c>
      <c r="AL91" s="6">
        <f t="shared" si="70"/>
        <v>0</v>
      </c>
      <c r="AM91" s="6">
        <f t="shared" si="70"/>
        <v>0</v>
      </c>
      <c r="AN91" s="6">
        <f t="shared" si="70"/>
        <v>2</v>
      </c>
      <c r="AO91" s="6">
        <f t="shared" si="70"/>
        <v>474.59999999999997</v>
      </c>
      <c r="AP91" s="6">
        <f t="shared" si="69"/>
        <v>53</v>
      </c>
      <c r="AQ91" s="6">
        <f t="shared" si="69"/>
        <v>7</v>
      </c>
      <c r="AR91" s="6">
        <f t="shared" si="69"/>
        <v>11</v>
      </c>
      <c r="AS91" s="6">
        <f t="shared" si="69"/>
        <v>1021.9999999999999</v>
      </c>
      <c r="AT91" s="6">
        <f>SUM(AT79:AT90)</f>
        <v>1646.75</v>
      </c>
      <c r="AU91" s="6">
        <f>SUM(AU79:AU90)</f>
        <v>2650</v>
      </c>
    </row>
    <row r="92" spans="1:47" x14ac:dyDescent="0.35">
      <c r="A92" s="4"/>
      <c r="B92" s="5">
        <v>9780133338782</v>
      </c>
      <c r="C92" s="5"/>
      <c r="D92" s="4" t="s">
        <v>84</v>
      </c>
      <c r="E92" s="4" t="s">
        <v>71</v>
      </c>
      <c r="F92" s="4">
        <v>0</v>
      </c>
      <c r="G92" s="4">
        <v>529</v>
      </c>
      <c r="H92" s="4">
        <f t="shared" ref="H92:H95" si="71">F92*G92</f>
        <v>0</v>
      </c>
      <c r="I92" s="4">
        <v>65</v>
      </c>
      <c r="J92" s="4">
        <f t="shared" ref="J92:J95" si="72">H92*0.35</f>
        <v>0</v>
      </c>
      <c r="K92" s="4"/>
      <c r="L92" s="4"/>
      <c r="M92" s="4"/>
      <c r="N92" s="4"/>
      <c r="O92" s="4">
        <v>0</v>
      </c>
      <c r="P92" s="4"/>
      <c r="Q92" s="4"/>
      <c r="R92" s="4"/>
      <c r="S92" s="4"/>
      <c r="T92" s="4"/>
      <c r="U92" s="4">
        <f>L92+N92+O92</f>
        <v>0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>
        <f>F92-U92</f>
        <v>0</v>
      </c>
      <c r="AR92" s="4"/>
      <c r="AS92" s="4">
        <f t="shared" ref="AS92:AS95" si="73">AT92*AR92</f>
        <v>0</v>
      </c>
      <c r="AT92" s="4"/>
      <c r="AU92" s="4">
        <v>300</v>
      </c>
    </row>
    <row r="93" spans="1:47" x14ac:dyDescent="0.35">
      <c r="A93" s="4"/>
      <c r="B93" s="5">
        <v>9780133338799</v>
      </c>
      <c r="C93" s="5"/>
      <c r="D93" s="4" t="s">
        <v>84</v>
      </c>
      <c r="E93" s="4" t="s">
        <v>72</v>
      </c>
      <c r="F93" s="4">
        <v>0</v>
      </c>
      <c r="G93" s="4">
        <v>529</v>
      </c>
      <c r="H93" s="4">
        <f t="shared" si="71"/>
        <v>0</v>
      </c>
      <c r="I93" s="4">
        <v>65</v>
      </c>
      <c r="J93" s="4">
        <f t="shared" si="72"/>
        <v>0</v>
      </c>
      <c r="K93" s="4"/>
      <c r="L93" s="4"/>
      <c r="M93" s="4"/>
      <c r="N93" s="4"/>
      <c r="O93" s="4">
        <v>0</v>
      </c>
      <c r="P93" s="4"/>
      <c r="Q93" s="4"/>
      <c r="R93" s="4"/>
      <c r="S93" s="4"/>
      <c r="T93" s="4"/>
      <c r="U93" s="4">
        <f>L93+N93+O93</f>
        <v>0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>
        <f>F93-U93</f>
        <v>0</v>
      </c>
      <c r="AR93" s="4"/>
      <c r="AS93" s="4">
        <f t="shared" si="73"/>
        <v>0</v>
      </c>
      <c r="AT93" s="4"/>
      <c r="AU93" s="4">
        <v>300</v>
      </c>
    </row>
    <row r="94" spans="1:47" x14ac:dyDescent="0.35">
      <c r="A94" s="4"/>
      <c r="B94" s="5">
        <v>9780133281163</v>
      </c>
      <c r="C94" s="5"/>
      <c r="D94" s="4" t="s">
        <v>84</v>
      </c>
      <c r="E94" s="4" t="s">
        <v>73</v>
      </c>
      <c r="F94" s="4">
        <v>0</v>
      </c>
      <c r="G94" s="4">
        <v>815</v>
      </c>
      <c r="H94" s="4">
        <f t="shared" si="71"/>
        <v>0</v>
      </c>
      <c r="I94" s="4">
        <v>65</v>
      </c>
      <c r="J94" s="4">
        <f t="shared" si="72"/>
        <v>0</v>
      </c>
      <c r="K94" s="4"/>
      <c r="L94" s="4"/>
      <c r="M94" s="4"/>
      <c r="N94" s="4"/>
      <c r="O94" s="4">
        <v>0</v>
      </c>
      <c r="P94" s="4"/>
      <c r="Q94" s="4"/>
      <c r="R94" s="4"/>
      <c r="S94" s="4"/>
      <c r="T94" s="4"/>
      <c r="U94" s="4">
        <f>L94+N94+O94</f>
        <v>0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>
        <f>F94-U94</f>
        <v>0</v>
      </c>
      <c r="AR94" s="4"/>
      <c r="AS94" s="4">
        <f t="shared" si="73"/>
        <v>0</v>
      </c>
      <c r="AT94" s="4"/>
      <c r="AU94" s="4">
        <v>450</v>
      </c>
    </row>
    <row r="95" spans="1:47" x14ac:dyDescent="0.35">
      <c r="A95" s="4"/>
      <c r="B95" s="5">
        <v>9780133186147</v>
      </c>
      <c r="C95" s="5"/>
      <c r="D95" s="4" t="s">
        <v>84</v>
      </c>
      <c r="E95" s="4" t="s">
        <v>74</v>
      </c>
      <c r="F95" s="4">
        <v>0</v>
      </c>
      <c r="G95" s="4">
        <v>138</v>
      </c>
      <c r="H95" s="4">
        <f t="shared" si="71"/>
        <v>0</v>
      </c>
      <c r="I95" s="4">
        <v>65</v>
      </c>
      <c r="J95" s="4">
        <f t="shared" si="72"/>
        <v>0</v>
      </c>
      <c r="K95" s="4"/>
      <c r="L95" s="4"/>
      <c r="M95" s="4"/>
      <c r="N95" s="4"/>
      <c r="O95" s="4">
        <v>0</v>
      </c>
      <c r="P95" s="4"/>
      <c r="Q95" s="4"/>
      <c r="R95" s="4"/>
      <c r="S95" s="4"/>
      <c r="T95" s="4"/>
      <c r="U95" s="4">
        <f>L95+N95+O95</f>
        <v>0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>
        <f>F95-U95</f>
        <v>0</v>
      </c>
      <c r="AR95" s="4"/>
      <c r="AS95" s="4">
        <f t="shared" si="73"/>
        <v>0</v>
      </c>
      <c r="AT95" s="4"/>
      <c r="AU95" s="4">
        <v>100</v>
      </c>
    </row>
    <row r="96" spans="1:47" s="3" customFormat="1" x14ac:dyDescent="0.35">
      <c r="A96" s="6"/>
      <c r="B96" s="7"/>
      <c r="C96" s="7"/>
      <c r="D96" s="6"/>
      <c r="E96" s="6"/>
      <c r="F96" s="6">
        <f>SUM(F92:F95)</f>
        <v>0</v>
      </c>
      <c r="G96" s="6"/>
      <c r="H96" s="6">
        <f t="shared" ref="H96:AS96" si="74">SUM(H92:H95)</f>
        <v>0</v>
      </c>
      <c r="I96" s="6"/>
      <c r="J96" s="6">
        <f t="shared" si="74"/>
        <v>0</v>
      </c>
      <c r="K96" s="6"/>
      <c r="L96" s="6">
        <f t="shared" si="74"/>
        <v>0</v>
      </c>
      <c r="M96" s="6">
        <f t="shared" si="74"/>
        <v>0</v>
      </c>
      <c r="N96" s="6">
        <f t="shared" si="74"/>
        <v>0</v>
      </c>
      <c r="O96" s="6">
        <f t="shared" si="74"/>
        <v>0</v>
      </c>
      <c r="P96" s="6">
        <f t="shared" si="74"/>
        <v>0</v>
      </c>
      <c r="Q96" s="6">
        <f t="shared" si="74"/>
        <v>0</v>
      </c>
      <c r="R96" s="6">
        <f t="shared" si="74"/>
        <v>0</v>
      </c>
      <c r="S96" s="6">
        <f t="shared" si="74"/>
        <v>0</v>
      </c>
      <c r="T96" s="6">
        <f t="shared" si="74"/>
        <v>0</v>
      </c>
      <c r="U96" s="6">
        <f t="shared" si="74"/>
        <v>0</v>
      </c>
      <c r="V96" s="6">
        <f t="shared" si="74"/>
        <v>0</v>
      </c>
      <c r="W96" s="6">
        <f t="shared" si="74"/>
        <v>0</v>
      </c>
      <c r="X96" s="6">
        <f t="shared" si="74"/>
        <v>0</v>
      </c>
      <c r="Y96" s="6">
        <f t="shared" si="74"/>
        <v>0</v>
      </c>
      <c r="Z96" s="6">
        <f t="shared" si="74"/>
        <v>0</v>
      </c>
      <c r="AA96" s="6">
        <f t="shared" si="74"/>
        <v>0</v>
      </c>
      <c r="AB96" s="6">
        <f t="shared" si="74"/>
        <v>0</v>
      </c>
      <c r="AC96" s="6">
        <f t="shared" si="74"/>
        <v>0</v>
      </c>
      <c r="AD96" s="6">
        <f t="shared" si="74"/>
        <v>0</v>
      </c>
      <c r="AE96" s="6">
        <f t="shared" si="74"/>
        <v>0</v>
      </c>
      <c r="AF96" s="6">
        <f t="shared" si="74"/>
        <v>0</v>
      </c>
      <c r="AG96" s="6">
        <f t="shared" si="74"/>
        <v>0</v>
      </c>
      <c r="AH96" s="6">
        <f t="shared" si="74"/>
        <v>0</v>
      </c>
      <c r="AI96" s="6">
        <f t="shared" si="74"/>
        <v>0</v>
      </c>
      <c r="AJ96" s="6">
        <f t="shared" si="74"/>
        <v>0</v>
      </c>
      <c r="AK96" s="6">
        <f t="shared" si="74"/>
        <v>0</v>
      </c>
      <c r="AL96" s="6">
        <f t="shared" si="74"/>
        <v>0</v>
      </c>
      <c r="AM96" s="6">
        <f t="shared" si="74"/>
        <v>0</v>
      </c>
      <c r="AN96" s="6">
        <f t="shared" si="74"/>
        <v>0</v>
      </c>
      <c r="AO96" s="6">
        <f t="shared" si="74"/>
        <v>0</v>
      </c>
      <c r="AP96" s="6">
        <f t="shared" si="74"/>
        <v>0</v>
      </c>
      <c r="AQ96" s="6">
        <f t="shared" si="74"/>
        <v>0</v>
      </c>
      <c r="AR96" s="6">
        <f t="shared" si="74"/>
        <v>0</v>
      </c>
      <c r="AS96" s="6">
        <f t="shared" si="74"/>
        <v>0</v>
      </c>
      <c r="AT96" s="6"/>
      <c r="AU96" s="6">
        <f>SUM(AU92:AU95)</f>
        <v>1150</v>
      </c>
    </row>
    <row r="97" spans="2:47" x14ac:dyDescent="0.35">
      <c r="B97" s="2"/>
      <c r="C97" s="2"/>
      <c r="F97" s="8">
        <f>F10+F20+F28+F35+F42+F49+F56+F64+F70+F78+F91+F96</f>
        <v>1385</v>
      </c>
      <c r="G97" s="8">
        <f>G10+G20+G28+G35+G42+G49+G56+G64+G70+G78+G91+G96</f>
        <v>18208</v>
      </c>
      <c r="H97" s="8">
        <f>H10+H20+H28+H35+H42+H49+H56+H64+H70+H78+H91+H96</f>
        <v>312195</v>
      </c>
      <c r="I97" s="8">
        <f>I10+I20+I28+I35+I42+I49+I56+I64+I70+I78+I91+I96</f>
        <v>400</v>
      </c>
      <c r="J97" s="8">
        <f>J10+J20+J28+J35+J42+J49+J56+J64+J70+J78+J91+J96</f>
        <v>153487.5</v>
      </c>
      <c r="K97" s="8"/>
      <c r="L97" s="8">
        <f t="shared" ref="L97:AU97" si="75">L10+L20+L28+L35+L42+L49+L56+L64+L70+L78+L91+L96</f>
        <v>0</v>
      </c>
      <c r="M97" s="8">
        <f t="shared" si="75"/>
        <v>0</v>
      </c>
      <c r="N97" s="8">
        <f t="shared" si="75"/>
        <v>60</v>
      </c>
      <c r="O97" s="8">
        <f t="shared" si="75"/>
        <v>2808.75</v>
      </c>
      <c r="P97" s="8">
        <f t="shared" si="75"/>
        <v>5</v>
      </c>
      <c r="Q97" s="8">
        <f t="shared" si="75"/>
        <v>713.125</v>
      </c>
      <c r="R97" s="8">
        <f t="shared" si="75"/>
        <v>25</v>
      </c>
      <c r="S97" s="8">
        <f t="shared" si="75"/>
        <v>1470</v>
      </c>
      <c r="T97" s="8">
        <f t="shared" si="75"/>
        <v>15</v>
      </c>
      <c r="U97" s="8">
        <f t="shared" si="75"/>
        <v>2560.25</v>
      </c>
      <c r="V97" s="8">
        <f t="shared" si="75"/>
        <v>5</v>
      </c>
      <c r="W97" s="8">
        <f t="shared" si="75"/>
        <v>713.125</v>
      </c>
      <c r="X97" s="8">
        <f t="shared" si="75"/>
        <v>6</v>
      </c>
      <c r="Y97" s="8">
        <f t="shared" si="75"/>
        <v>224.69999999999996</v>
      </c>
      <c r="Z97" s="8">
        <f t="shared" si="75"/>
        <v>5</v>
      </c>
      <c r="AA97" s="8">
        <f t="shared" si="75"/>
        <v>187.24999999999997</v>
      </c>
      <c r="AB97" s="8">
        <f t="shared" si="75"/>
        <v>49</v>
      </c>
      <c r="AC97" s="8">
        <f t="shared" si="75"/>
        <v>7860.3</v>
      </c>
      <c r="AD97" s="8">
        <f t="shared" si="75"/>
        <v>21</v>
      </c>
      <c r="AE97" s="8">
        <f t="shared" si="75"/>
        <v>1603.35</v>
      </c>
      <c r="AF97" s="8">
        <f t="shared" si="75"/>
        <v>5</v>
      </c>
      <c r="AG97" s="8">
        <f t="shared" si="75"/>
        <v>187.24999999999997</v>
      </c>
      <c r="AH97" s="8">
        <f t="shared" si="75"/>
        <v>1</v>
      </c>
      <c r="AI97" s="8">
        <f t="shared" si="75"/>
        <v>237.29999999999998</v>
      </c>
      <c r="AJ97" s="8">
        <f t="shared" si="75"/>
        <v>2</v>
      </c>
      <c r="AK97" s="8">
        <f t="shared" si="75"/>
        <v>117.6</v>
      </c>
      <c r="AL97" s="8">
        <f t="shared" si="75"/>
        <v>1</v>
      </c>
      <c r="AM97" s="8">
        <f t="shared" si="75"/>
        <v>58.8</v>
      </c>
      <c r="AN97" s="8">
        <f t="shared" si="75"/>
        <v>2</v>
      </c>
      <c r="AO97" s="8">
        <f t="shared" si="75"/>
        <v>474.59999999999997</v>
      </c>
      <c r="AP97" s="8">
        <f t="shared" si="75"/>
        <v>202</v>
      </c>
      <c r="AQ97" s="8">
        <f t="shared" si="75"/>
        <v>1183</v>
      </c>
      <c r="AR97" s="8">
        <f t="shared" si="75"/>
        <v>234</v>
      </c>
      <c r="AS97" s="8">
        <f t="shared" si="75"/>
        <v>20086.5</v>
      </c>
      <c r="AT97" s="8">
        <f t="shared" si="75"/>
        <v>6372.7999999999993</v>
      </c>
      <c r="AU97" s="8">
        <f t="shared" si="75"/>
        <v>13375</v>
      </c>
    </row>
    <row r="98" spans="2:47" x14ac:dyDescent="0.35">
      <c r="B98" s="2"/>
      <c r="C98" s="2"/>
      <c r="H98" s="179" t="s">
        <v>167</v>
      </c>
      <c r="I98" s="180"/>
      <c r="J98" s="29">
        <f>J97*0.15</f>
        <v>23023.125</v>
      </c>
      <c r="K98" s="15"/>
      <c r="L98" s="11"/>
      <c r="M98" s="11">
        <f>M97*0.15</f>
        <v>0</v>
      </c>
      <c r="N98" s="11"/>
      <c r="O98" s="11">
        <f>O97*0.15</f>
        <v>421.3125</v>
      </c>
      <c r="P98" s="11"/>
      <c r="Q98" s="15">
        <f>Q97*0.15</f>
        <v>106.96875</v>
      </c>
      <c r="R98" s="11"/>
      <c r="S98" s="15">
        <f>S97*0.15</f>
        <v>220.5</v>
      </c>
      <c r="T98" s="11"/>
      <c r="U98" s="15">
        <f>U97*0.15</f>
        <v>384.03749999999997</v>
      </c>
      <c r="V98" s="15"/>
      <c r="W98" s="15">
        <f>W97*0.15</f>
        <v>106.96875</v>
      </c>
      <c r="X98" s="15"/>
      <c r="Y98" s="15">
        <f>Y97*0.15</f>
        <v>33.704999999999991</v>
      </c>
      <c r="Z98" s="15"/>
      <c r="AA98" s="15">
        <f>AA97*0.15</f>
        <v>28.087499999999995</v>
      </c>
      <c r="AB98" s="15"/>
      <c r="AC98" s="15">
        <f>AC97*0.15</f>
        <v>1179.0450000000001</v>
      </c>
      <c r="AD98" s="15"/>
      <c r="AE98" s="15">
        <f>AE97*0.15</f>
        <v>240.50249999999997</v>
      </c>
      <c r="AF98" s="15"/>
      <c r="AG98" s="15">
        <f>AG97*0.15</f>
        <v>28.087499999999995</v>
      </c>
      <c r="AH98" s="15"/>
      <c r="AI98" s="15">
        <f>AI97*0.15</f>
        <v>35.594999999999999</v>
      </c>
      <c r="AJ98" s="15"/>
      <c r="AK98" s="15">
        <f>AK97*0.15</f>
        <v>17.639999999999997</v>
      </c>
      <c r="AL98" s="15"/>
      <c r="AM98" s="15">
        <f>AM97*0.15</f>
        <v>8.8199999999999985</v>
      </c>
      <c r="AN98" s="15"/>
      <c r="AO98" s="15">
        <f>AO97*0.15</f>
        <v>71.19</v>
      </c>
      <c r="AS98" s="29">
        <f>AS97*0.15</f>
        <v>3012.9749999999999</v>
      </c>
    </row>
    <row r="99" spans="2:47" x14ac:dyDescent="0.35">
      <c r="B99" s="5"/>
      <c r="C99" s="2"/>
      <c r="H99" s="179" t="s">
        <v>87</v>
      </c>
      <c r="I99" s="180"/>
      <c r="J99" s="29">
        <f>J97+J98</f>
        <v>176510.625</v>
      </c>
      <c r="K99" s="15"/>
      <c r="L99" s="11"/>
      <c r="M99" s="11">
        <f>M97+M98</f>
        <v>0</v>
      </c>
      <c r="N99" s="11"/>
      <c r="O99" s="11">
        <f>O97+O98</f>
        <v>3230.0625</v>
      </c>
      <c r="P99" s="11"/>
      <c r="Q99" s="15">
        <f>Q97+Q98</f>
        <v>820.09375</v>
      </c>
      <c r="R99" s="11"/>
      <c r="S99" s="15">
        <f>S97+S98</f>
        <v>1690.5</v>
      </c>
      <c r="T99" s="11"/>
      <c r="U99" s="15">
        <f>U97+U98</f>
        <v>2944.2874999999999</v>
      </c>
      <c r="V99" s="15"/>
      <c r="W99" s="15">
        <f>W97+W98</f>
        <v>820.09375</v>
      </c>
      <c r="X99" s="15"/>
      <c r="Y99" s="15">
        <f>Y97+Y98</f>
        <v>258.40499999999997</v>
      </c>
      <c r="Z99" s="15"/>
      <c r="AA99" s="15">
        <f>AA97+AA98</f>
        <v>215.33749999999998</v>
      </c>
      <c r="AB99" s="15"/>
      <c r="AC99" s="15">
        <f>AC97+AC98</f>
        <v>9039.3450000000012</v>
      </c>
      <c r="AD99" s="15"/>
      <c r="AE99" s="15">
        <f>AE97+AE98</f>
        <v>1843.8525</v>
      </c>
      <c r="AF99" s="15"/>
      <c r="AG99" s="15">
        <f>AG97+AG98</f>
        <v>215.33749999999998</v>
      </c>
      <c r="AH99" s="15"/>
      <c r="AI99" s="15">
        <f>AI97+AI98</f>
        <v>272.89499999999998</v>
      </c>
      <c r="AJ99" s="15"/>
      <c r="AK99" s="15">
        <f>AK97+AK98</f>
        <v>135.23999999999998</v>
      </c>
      <c r="AL99" s="15"/>
      <c r="AM99" s="15">
        <f>AM97+AM98</f>
        <v>67.61999999999999</v>
      </c>
      <c r="AN99" s="15"/>
      <c r="AO99" s="15">
        <f>AO97+AO98</f>
        <v>545.79</v>
      </c>
      <c r="AS99" s="29">
        <f>AS97+AS98</f>
        <v>23099.474999999999</v>
      </c>
    </row>
    <row r="100" spans="2:47" x14ac:dyDescent="0.35">
      <c r="B100" s="2"/>
      <c r="C100" s="2"/>
      <c r="J100" s="39">
        <f>M98+O98+Q98+S98+U98+W98+Y98+AA98+AC98+AE98++AG98</f>
        <v>2749.2150000000001</v>
      </c>
      <c r="K100" s="39"/>
    </row>
    <row r="101" spans="2:47" x14ac:dyDescent="0.35">
      <c r="B101" s="2"/>
      <c r="C101" s="2"/>
      <c r="J101" s="39">
        <f>M99+O99+Q99+S99+U99+W99+Y99+AA99+AC99+AE99+AG99</f>
        <v>21077.315000000002</v>
      </c>
      <c r="K101" s="39"/>
    </row>
    <row r="102" spans="2:47" x14ac:dyDescent="0.35">
      <c r="B102" s="2"/>
      <c r="C102" s="2"/>
      <c r="J102" s="39"/>
      <c r="K102" s="39"/>
    </row>
    <row r="103" spans="2:47" x14ac:dyDescent="0.35">
      <c r="B103" s="2"/>
      <c r="C103" s="2"/>
    </row>
    <row r="104" spans="2:47" x14ac:dyDescent="0.35">
      <c r="B104" s="2"/>
      <c r="C104" s="2"/>
    </row>
    <row r="105" spans="2:47" x14ac:dyDescent="0.35">
      <c r="B105" s="2"/>
      <c r="C105" s="2"/>
    </row>
    <row r="106" spans="2:47" x14ac:dyDescent="0.35">
      <c r="B106" s="2"/>
      <c r="C106" s="2"/>
    </row>
    <row r="107" spans="2:47" x14ac:dyDescent="0.35">
      <c r="B107" s="2"/>
      <c r="C107" s="2"/>
    </row>
    <row r="108" spans="2:47" x14ac:dyDescent="0.35">
      <c r="B108" s="2"/>
      <c r="C108" s="2"/>
    </row>
    <row r="109" spans="2:47" x14ac:dyDescent="0.35">
      <c r="B109" s="2"/>
      <c r="C109" s="2"/>
    </row>
    <row r="110" spans="2:47" x14ac:dyDescent="0.35">
      <c r="B110" s="2"/>
      <c r="C110" s="2"/>
    </row>
  </sheetData>
  <mergeCells count="3">
    <mergeCell ref="E3:F3"/>
    <mergeCell ref="H98:I98"/>
    <mergeCell ref="H99:I99"/>
  </mergeCells>
  <phoneticPr fontId="7" type="noConversion"/>
  <printOptions horizontalCentered="1" verticalCentered="1"/>
  <pageMargins left="0" right="0" top="0" bottom="0" header="0" footer="0"/>
  <pageSetup paperSize="9" scale="18" fitToHeight="2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3:Q121"/>
  <sheetViews>
    <sheetView topLeftCell="A17" workbookViewId="0">
      <pane ySplit="7" topLeftCell="A30" activePane="bottomLeft" state="frozen"/>
      <selection activeCell="A17" sqref="A17"/>
      <selection pane="bottomLeft" activeCell="B35" sqref="B35"/>
    </sheetView>
  </sheetViews>
  <sheetFormatPr defaultColWidth="9" defaultRowHeight="14.5" x14ac:dyDescent="0.35"/>
  <cols>
    <col min="1" max="1" width="6.453125" customWidth="1"/>
    <col min="2" max="2" width="17" customWidth="1"/>
    <col min="4" max="4" width="65.453125" customWidth="1"/>
    <col min="5" max="5" width="9" hidden="1" customWidth="1"/>
    <col min="6" max="8" width="9.1796875" hidden="1" customWidth="1"/>
    <col min="9" max="12" width="10.54296875" hidden="1" customWidth="1"/>
    <col min="13" max="13" width="11.453125" customWidth="1"/>
    <col min="14" max="14" width="13.1796875" customWidth="1"/>
    <col min="15" max="15" width="9" customWidth="1"/>
    <col min="16" max="16" width="10.1796875" customWidth="1"/>
  </cols>
  <sheetData>
    <row r="3" spans="2:9" ht="18.5" x14ac:dyDescent="0.45">
      <c r="D3" s="173" t="s">
        <v>0</v>
      </c>
      <c r="E3" s="173"/>
    </row>
    <row r="4" spans="2:9" x14ac:dyDescent="0.35">
      <c r="B4" t="s">
        <v>2</v>
      </c>
      <c r="D4" t="s">
        <v>1</v>
      </c>
    </row>
    <row r="5" spans="2:9" x14ac:dyDescent="0.35">
      <c r="B5" t="s">
        <v>3</v>
      </c>
      <c r="I5" t="s">
        <v>5</v>
      </c>
    </row>
    <row r="20" spans="1:16" x14ac:dyDescent="0.35">
      <c r="I20" s="1">
        <v>43702</v>
      </c>
      <c r="J20" s="1"/>
      <c r="K20" s="1"/>
      <c r="L20" s="1"/>
    </row>
    <row r="21" spans="1:16" x14ac:dyDescent="0.35">
      <c r="A21" t="s">
        <v>93</v>
      </c>
      <c r="B21" t="s">
        <v>4</v>
      </c>
      <c r="I21" t="s">
        <v>6</v>
      </c>
      <c r="J21" t="s">
        <v>173</v>
      </c>
      <c r="K21" t="s">
        <v>172</v>
      </c>
    </row>
    <row r="22" spans="1:16" x14ac:dyDescent="0.35">
      <c r="B22" t="s">
        <v>7</v>
      </c>
      <c r="J22">
        <v>3326</v>
      </c>
      <c r="K22">
        <v>3451</v>
      </c>
    </row>
    <row r="23" spans="1:16" x14ac:dyDescent="0.35">
      <c r="A23" s="4" t="s">
        <v>8</v>
      </c>
      <c r="B23" s="4" t="s">
        <v>9</v>
      </c>
      <c r="C23" s="4"/>
      <c r="D23" s="9" t="s">
        <v>10</v>
      </c>
      <c r="E23" s="4" t="s">
        <v>11</v>
      </c>
      <c r="F23" s="4" t="s">
        <v>12</v>
      </c>
      <c r="G23" s="4" t="s">
        <v>13</v>
      </c>
      <c r="H23" s="4" t="s">
        <v>85</v>
      </c>
      <c r="I23" s="4" t="s">
        <v>14</v>
      </c>
      <c r="J23" s="4" t="s">
        <v>90</v>
      </c>
      <c r="K23" s="4" t="s">
        <v>91</v>
      </c>
      <c r="L23" s="4" t="s">
        <v>110</v>
      </c>
      <c r="M23" s="4" t="s">
        <v>174</v>
      </c>
      <c r="N23" s="4" t="s">
        <v>175</v>
      </c>
      <c r="O23" s="4" t="s">
        <v>103</v>
      </c>
      <c r="P23" s="4" t="s">
        <v>104</v>
      </c>
    </row>
    <row r="24" spans="1:16" x14ac:dyDescent="0.35">
      <c r="A24" s="4"/>
      <c r="B24" s="4"/>
      <c r="C24" s="4"/>
      <c r="D24" s="9"/>
      <c r="E24" s="4"/>
      <c r="F24" s="4"/>
      <c r="G24" s="4"/>
      <c r="H24" s="4"/>
      <c r="I24" s="4"/>
      <c r="J24" s="4"/>
      <c r="K24" s="4"/>
      <c r="L24" s="4"/>
      <c r="M24" s="12"/>
      <c r="N24" s="4"/>
      <c r="O24" s="4"/>
      <c r="P24" s="4"/>
    </row>
    <row r="25" spans="1:16" x14ac:dyDescent="0.35">
      <c r="A25" s="4"/>
      <c r="B25" s="5">
        <v>9780765232113</v>
      </c>
      <c r="C25" s="4" t="s">
        <v>168</v>
      </c>
      <c r="D25" s="33" t="s">
        <v>159</v>
      </c>
      <c r="E25" s="34">
        <v>0</v>
      </c>
      <c r="F25" s="34">
        <v>149</v>
      </c>
      <c r="G25" s="34">
        <f>E25*F25</f>
        <v>0</v>
      </c>
      <c r="H25" s="34">
        <v>65</v>
      </c>
      <c r="I25" s="34">
        <f>G25*0.35</f>
        <v>0</v>
      </c>
      <c r="J25" s="4"/>
      <c r="K25" s="4"/>
      <c r="L25" s="4"/>
      <c r="M25" s="12"/>
      <c r="N25" s="4"/>
      <c r="O25" s="4">
        <f>F25*0.35</f>
        <v>52.15</v>
      </c>
      <c r="P25" s="4"/>
    </row>
    <row r="26" spans="1:16" ht="26.25" customHeight="1" x14ac:dyDescent="0.35">
      <c r="A26" s="4"/>
      <c r="B26" s="5">
        <v>9781428430914</v>
      </c>
      <c r="C26" s="4" t="s">
        <v>168</v>
      </c>
      <c r="D26" s="32" t="s">
        <v>161</v>
      </c>
      <c r="E26" s="4">
        <v>5</v>
      </c>
      <c r="F26" s="4">
        <v>159</v>
      </c>
      <c r="G26" s="4">
        <f t="shared" ref="G26:G36" si="0">E26*F26</f>
        <v>795</v>
      </c>
      <c r="H26" s="4">
        <v>65</v>
      </c>
      <c r="I26" s="4">
        <f t="shared" ref="I26:I36" si="1">G26*0.35</f>
        <v>278.25</v>
      </c>
      <c r="J26" s="4">
        <v>2</v>
      </c>
      <c r="K26" s="4"/>
      <c r="L26" s="4">
        <f>E26+J26+K26</f>
        <v>7</v>
      </c>
      <c r="M26" s="12"/>
      <c r="N26" s="4"/>
      <c r="O26" s="4">
        <f t="shared" ref="O26:O36" si="2">F26*0.35</f>
        <v>55.65</v>
      </c>
      <c r="P26" s="4">
        <v>100</v>
      </c>
    </row>
    <row r="27" spans="1:16" ht="26.25" customHeight="1" x14ac:dyDescent="0.35">
      <c r="A27" s="4"/>
      <c r="B27" s="5"/>
      <c r="C27" s="4"/>
      <c r="D27" s="32"/>
      <c r="E27" s="4"/>
      <c r="F27" s="4"/>
      <c r="G27" s="4"/>
      <c r="H27" s="4"/>
      <c r="I27" s="4"/>
      <c r="J27" s="4"/>
      <c r="K27" s="4"/>
      <c r="L27" s="4">
        <f t="shared" ref="L27:L90" si="3">E27+J27+K27</f>
        <v>0</v>
      </c>
      <c r="M27" s="12"/>
      <c r="N27" s="4"/>
      <c r="O27" s="4"/>
      <c r="P27" s="4"/>
    </row>
    <row r="28" spans="1:16" ht="26.25" customHeight="1" x14ac:dyDescent="0.35">
      <c r="A28" s="4"/>
      <c r="B28" s="5">
        <v>9781428430921</v>
      </c>
      <c r="C28" s="4" t="s">
        <v>169</v>
      </c>
      <c r="D28" s="32" t="s">
        <v>162</v>
      </c>
      <c r="E28" s="4">
        <v>10</v>
      </c>
      <c r="F28" s="4">
        <v>159</v>
      </c>
      <c r="G28" s="4">
        <f t="shared" si="0"/>
        <v>1590</v>
      </c>
      <c r="H28" s="4">
        <v>65</v>
      </c>
      <c r="I28" s="4">
        <f t="shared" si="1"/>
        <v>556.5</v>
      </c>
      <c r="J28" s="4"/>
      <c r="K28" s="4">
        <v>15</v>
      </c>
      <c r="L28" s="4">
        <f t="shared" si="3"/>
        <v>25</v>
      </c>
      <c r="M28" s="12"/>
      <c r="N28" s="4"/>
      <c r="O28" s="4">
        <f t="shared" si="2"/>
        <v>55.65</v>
      </c>
      <c r="P28" s="4">
        <v>100</v>
      </c>
    </row>
    <row r="29" spans="1:16" ht="26.25" customHeight="1" x14ac:dyDescent="0.35">
      <c r="A29" s="4"/>
      <c r="B29" s="5">
        <v>9780328909933</v>
      </c>
      <c r="C29" s="4" t="s">
        <v>169</v>
      </c>
      <c r="D29" s="32" t="s">
        <v>160</v>
      </c>
      <c r="E29" s="4">
        <v>10</v>
      </c>
      <c r="F29" s="4">
        <v>169</v>
      </c>
      <c r="G29" s="4">
        <f t="shared" si="0"/>
        <v>1690</v>
      </c>
      <c r="H29" s="4">
        <v>65</v>
      </c>
      <c r="I29" s="4">
        <f t="shared" si="1"/>
        <v>591.5</v>
      </c>
      <c r="J29" s="4"/>
      <c r="K29" s="4">
        <v>15</v>
      </c>
      <c r="L29" s="4">
        <f t="shared" si="3"/>
        <v>25</v>
      </c>
      <c r="M29" s="12"/>
      <c r="N29" s="4"/>
      <c r="O29" s="4">
        <f t="shared" si="2"/>
        <v>59.15</v>
      </c>
      <c r="P29" s="4">
        <v>100</v>
      </c>
    </row>
    <row r="30" spans="1:16" ht="26.25" customHeight="1" x14ac:dyDescent="0.35">
      <c r="A30" s="4"/>
      <c r="B30" s="5">
        <v>9780328909940</v>
      </c>
      <c r="C30" s="4" t="s">
        <v>169</v>
      </c>
      <c r="D30" s="33" t="s">
        <v>163</v>
      </c>
      <c r="E30" s="34"/>
      <c r="F30" s="34">
        <v>169</v>
      </c>
      <c r="G30" s="34">
        <f t="shared" si="0"/>
        <v>0</v>
      </c>
      <c r="H30" s="34">
        <v>65</v>
      </c>
      <c r="I30" s="34">
        <f t="shared" si="1"/>
        <v>0</v>
      </c>
      <c r="J30" s="4"/>
      <c r="K30" s="4"/>
      <c r="L30" s="4">
        <f t="shared" si="3"/>
        <v>0</v>
      </c>
      <c r="M30" s="12"/>
      <c r="N30" s="4"/>
      <c r="O30" s="4">
        <f t="shared" si="2"/>
        <v>59.15</v>
      </c>
      <c r="P30" s="4"/>
    </row>
    <row r="31" spans="1:16" ht="26.25" customHeight="1" x14ac:dyDescent="0.35">
      <c r="A31" s="4"/>
      <c r="B31" s="5">
        <v>9780328909957</v>
      </c>
      <c r="C31" s="4" t="s">
        <v>169</v>
      </c>
      <c r="D31" s="32" t="s">
        <v>164</v>
      </c>
      <c r="E31" s="4">
        <v>10</v>
      </c>
      <c r="F31" s="4">
        <v>169</v>
      </c>
      <c r="G31" s="4">
        <f t="shared" si="0"/>
        <v>1690</v>
      </c>
      <c r="H31" s="4">
        <v>65</v>
      </c>
      <c r="I31" s="4">
        <f t="shared" si="1"/>
        <v>591.5</v>
      </c>
      <c r="J31" s="4"/>
      <c r="K31" s="4">
        <v>15</v>
      </c>
      <c r="L31" s="4">
        <f t="shared" si="3"/>
        <v>25</v>
      </c>
      <c r="M31" s="12">
        <v>2</v>
      </c>
      <c r="N31" s="4">
        <f>O31*M31</f>
        <v>118.3</v>
      </c>
      <c r="O31" s="4">
        <f t="shared" si="2"/>
        <v>59.15</v>
      </c>
      <c r="P31" s="4">
        <v>100</v>
      </c>
    </row>
    <row r="32" spans="1:16" ht="26.25" customHeight="1" x14ac:dyDescent="0.35">
      <c r="A32" s="4"/>
      <c r="B32" s="5">
        <v>9780328909971</v>
      </c>
      <c r="C32" s="4" t="s">
        <v>169</v>
      </c>
      <c r="D32" s="32" t="s">
        <v>170</v>
      </c>
      <c r="E32" s="4">
        <v>10</v>
      </c>
      <c r="F32" s="4">
        <v>169</v>
      </c>
      <c r="G32" s="4">
        <f t="shared" si="0"/>
        <v>1690</v>
      </c>
      <c r="H32" s="4">
        <v>65</v>
      </c>
      <c r="I32" s="4">
        <f t="shared" si="1"/>
        <v>591.5</v>
      </c>
      <c r="J32" s="4"/>
      <c r="K32" s="4">
        <v>15</v>
      </c>
      <c r="L32" s="4">
        <f t="shared" si="3"/>
        <v>25</v>
      </c>
      <c r="M32" s="12">
        <v>2</v>
      </c>
      <c r="N32" s="4">
        <f t="shared" ref="N32:N36" si="4">O32*M32</f>
        <v>118.3</v>
      </c>
      <c r="O32" s="4">
        <f t="shared" si="2"/>
        <v>59.15</v>
      </c>
      <c r="P32" s="4">
        <v>100</v>
      </c>
    </row>
    <row r="33" spans="1:17" ht="26.25" customHeight="1" x14ac:dyDescent="0.35">
      <c r="A33" s="4"/>
      <c r="B33" s="5">
        <v>9780328476794</v>
      </c>
      <c r="C33" s="4" t="s">
        <v>169</v>
      </c>
      <c r="D33" s="4" t="s">
        <v>19</v>
      </c>
      <c r="E33" s="4">
        <v>10</v>
      </c>
      <c r="F33" s="4">
        <v>272</v>
      </c>
      <c r="G33" s="4">
        <f t="shared" si="0"/>
        <v>2720</v>
      </c>
      <c r="H33" s="4">
        <v>65</v>
      </c>
      <c r="I33" s="4">
        <f t="shared" si="1"/>
        <v>951.99999999999989</v>
      </c>
      <c r="J33" s="4">
        <v>15</v>
      </c>
      <c r="K33" s="4"/>
      <c r="L33" s="4">
        <f t="shared" si="3"/>
        <v>25</v>
      </c>
      <c r="M33" s="4">
        <v>1</v>
      </c>
      <c r="N33" s="4">
        <f t="shared" si="4"/>
        <v>95.199999999999989</v>
      </c>
      <c r="O33" s="4">
        <f t="shared" si="2"/>
        <v>95.199999999999989</v>
      </c>
      <c r="P33" s="4">
        <v>150</v>
      </c>
    </row>
    <row r="34" spans="1:17" ht="26.25" customHeight="1" x14ac:dyDescent="0.35">
      <c r="A34" s="4"/>
      <c r="B34" s="5">
        <v>9780328871360</v>
      </c>
      <c r="C34" s="4" t="s">
        <v>169</v>
      </c>
      <c r="D34" s="32" t="s">
        <v>165</v>
      </c>
      <c r="E34" s="4">
        <v>10</v>
      </c>
      <c r="F34" s="4">
        <v>446</v>
      </c>
      <c r="G34" s="4">
        <f t="shared" si="0"/>
        <v>4460</v>
      </c>
      <c r="H34" s="4">
        <v>65</v>
      </c>
      <c r="I34" s="4">
        <f t="shared" si="1"/>
        <v>1561</v>
      </c>
      <c r="J34" s="4">
        <f>5+10</f>
        <v>15</v>
      </c>
      <c r="K34" s="4"/>
      <c r="L34" s="4">
        <f t="shared" si="3"/>
        <v>25</v>
      </c>
      <c r="M34" s="12">
        <v>2</v>
      </c>
      <c r="N34" s="4">
        <f t="shared" si="4"/>
        <v>312.2</v>
      </c>
      <c r="O34" s="4">
        <f t="shared" si="2"/>
        <v>156.1</v>
      </c>
      <c r="P34" s="4">
        <v>250</v>
      </c>
    </row>
    <row r="35" spans="1:17" ht="26.25" customHeight="1" x14ac:dyDescent="0.35">
      <c r="A35" s="4"/>
      <c r="B35" s="5">
        <v>9780328827350</v>
      </c>
      <c r="C35" s="4" t="s">
        <v>169</v>
      </c>
      <c r="D35" s="32" t="s">
        <v>171</v>
      </c>
      <c r="E35" s="4">
        <v>10</v>
      </c>
      <c r="F35" s="4">
        <v>177</v>
      </c>
      <c r="G35" s="4">
        <f t="shared" si="0"/>
        <v>1770</v>
      </c>
      <c r="H35" s="4">
        <v>65</v>
      </c>
      <c r="I35" s="4">
        <f t="shared" si="1"/>
        <v>619.5</v>
      </c>
      <c r="J35" s="4">
        <v>15</v>
      </c>
      <c r="K35" s="4"/>
      <c r="L35" s="4">
        <f t="shared" si="3"/>
        <v>25</v>
      </c>
      <c r="M35" s="12"/>
      <c r="N35" s="4"/>
      <c r="O35" s="4">
        <f t="shared" si="2"/>
        <v>61.949999999999996</v>
      </c>
      <c r="P35" s="4">
        <v>100</v>
      </c>
    </row>
    <row r="36" spans="1:17" ht="26.25" customHeight="1" x14ac:dyDescent="0.35">
      <c r="A36" s="4"/>
      <c r="B36" s="5">
        <v>9780328827350</v>
      </c>
      <c r="C36" s="4" t="s">
        <v>169</v>
      </c>
      <c r="D36" s="32" t="s">
        <v>166</v>
      </c>
      <c r="E36" s="4">
        <v>10</v>
      </c>
      <c r="F36" s="4">
        <v>177</v>
      </c>
      <c r="G36" s="4">
        <f t="shared" si="0"/>
        <v>1770</v>
      </c>
      <c r="H36" s="4">
        <v>65</v>
      </c>
      <c r="I36" s="4">
        <f t="shared" si="1"/>
        <v>619.5</v>
      </c>
      <c r="J36" s="4">
        <v>15</v>
      </c>
      <c r="K36" s="4"/>
      <c r="L36" s="4">
        <f t="shared" si="3"/>
        <v>25</v>
      </c>
      <c r="M36" s="12">
        <v>2</v>
      </c>
      <c r="N36" s="4">
        <f t="shared" si="4"/>
        <v>123.89999999999999</v>
      </c>
      <c r="O36" s="4">
        <f t="shared" si="2"/>
        <v>61.949999999999996</v>
      </c>
      <c r="P36" s="4">
        <v>100</v>
      </c>
    </row>
    <row r="37" spans="1:17" ht="26.25" customHeight="1" x14ac:dyDescent="0.35">
      <c r="A37" s="4"/>
      <c r="B37" s="4"/>
      <c r="C37" s="4"/>
      <c r="D37" s="30"/>
      <c r="E37" s="6">
        <f>SUM(E25:E36)</f>
        <v>85</v>
      </c>
      <c r="F37" s="6">
        <f>SUM(F25:F36)</f>
        <v>2215</v>
      </c>
      <c r="G37" s="6">
        <f>SUM(G25:G36)</f>
        <v>18175</v>
      </c>
      <c r="H37" s="6"/>
      <c r="I37" s="6">
        <f>SUM(I25:I36)</f>
        <v>6361.25</v>
      </c>
      <c r="J37" s="6">
        <f>SUM(J26:J36)</f>
        <v>62</v>
      </c>
      <c r="K37" s="6">
        <f>SUM(K26:K36)</f>
        <v>60</v>
      </c>
      <c r="L37" s="6">
        <f t="shared" ref="L37:N37" si="5">SUM(L26:L36)</f>
        <v>207</v>
      </c>
      <c r="M37" s="6">
        <f t="shared" si="5"/>
        <v>9</v>
      </c>
      <c r="N37" s="6">
        <f t="shared" si="5"/>
        <v>767.9</v>
      </c>
      <c r="O37" s="6"/>
      <c r="P37" s="6">
        <f>SUM(P28:P36)</f>
        <v>1000</v>
      </c>
      <c r="Q37" s="3"/>
    </row>
    <row r="38" spans="1:17" ht="26.25" customHeight="1" x14ac:dyDescent="0.35">
      <c r="A38" s="4"/>
      <c r="B38" s="5">
        <v>9780328910007</v>
      </c>
      <c r="C38" s="4" t="s">
        <v>75</v>
      </c>
      <c r="D38" s="4" t="s">
        <v>15</v>
      </c>
      <c r="E38" s="4">
        <v>20</v>
      </c>
      <c r="F38" s="4">
        <v>226</v>
      </c>
      <c r="G38" s="4">
        <f>E38*F38</f>
        <v>4520</v>
      </c>
      <c r="H38" s="4">
        <v>65</v>
      </c>
      <c r="I38" s="4">
        <f>G38*0.35</f>
        <v>1582</v>
      </c>
      <c r="J38" s="4"/>
      <c r="K38" s="4">
        <v>10</v>
      </c>
      <c r="L38" s="4">
        <f t="shared" si="3"/>
        <v>30</v>
      </c>
      <c r="M38" s="4"/>
      <c r="N38" s="4"/>
      <c r="O38" s="4">
        <f>F38*0.35</f>
        <v>79.099999999999994</v>
      </c>
      <c r="P38" s="4">
        <v>150</v>
      </c>
    </row>
    <row r="39" spans="1:17" ht="26.25" customHeight="1" x14ac:dyDescent="0.35">
      <c r="A39" s="4"/>
      <c r="B39" s="5">
        <v>9780328910014</v>
      </c>
      <c r="C39" s="4" t="s">
        <v>75</v>
      </c>
      <c r="D39" s="4" t="s">
        <v>16</v>
      </c>
      <c r="E39" s="4">
        <v>20</v>
      </c>
      <c r="F39" s="4">
        <v>226</v>
      </c>
      <c r="G39" s="4">
        <f t="shared" ref="G39:G52" si="6">E39*F39</f>
        <v>4520</v>
      </c>
      <c r="H39" s="4">
        <v>65</v>
      </c>
      <c r="I39" s="4">
        <f t="shared" ref="I39:I45" si="7">G39*0.35</f>
        <v>1582</v>
      </c>
      <c r="J39" s="4"/>
      <c r="K39" s="4">
        <v>10</v>
      </c>
      <c r="L39" s="4">
        <f t="shared" si="3"/>
        <v>30</v>
      </c>
      <c r="M39" s="4"/>
      <c r="N39" s="4"/>
      <c r="O39" s="4">
        <f t="shared" ref="O39:O80" si="8">F39*0.35</f>
        <v>79.099999999999994</v>
      </c>
      <c r="P39" s="4">
        <v>150</v>
      </c>
    </row>
    <row r="40" spans="1:17" ht="26.25" customHeight="1" x14ac:dyDescent="0.35">
      <c r="A40" s="4"/>
      <c r="B40" s="5">
        <v>9780328910021</v>
      </c>
      <c r="C40" s="4" t="s">
        <v>75</v>
      </c>
      <c r="D40" s="4" t="s">
        <v>17</v>
      </c>
      <c r="E40" s="4">
        <v>20</v>
      </c>
      <c r="F40" s="4">
        <v>226</v>
      </c>
      <c r="G40" s="4">
        <f t="shared" si="6"/>
        <v>4520</v>
      </c>
      <c r="H40" s="4">
        <v>65</v>
      </c>
      <c r="I40" s="4">
        <f t="shared" si="7"/>
        <v>1582</v>
      </c>
      <c r="J40" s="4"/>
      <c r="K40" s="4">
        <v>10</v>
      </c>
      <c r="L40" s="4">
        <f t="shared" si="3"/>
        <v>30</v>
      </c>
      <c r="M40" s="4"/>
      <c r="N40" s="4"/>
      <c r="O40" s="4">
        <f t="shared" si="8"/>
        <v>79.099999999999994</v>
      </c>
      <c r="P40" s="4">
        <v>150</v>
      </c>
    </row>
    <row r="41" spans="1:17" ht="26.25" customHeight="1" x14ac:dyDescent="0.35">
      <c r="A41" s="4"/>
      <c r="B41" s="5">
        <v>9780328910045</v>
      </c>
      <c r="C41" s="4" t="s">
        <v>75</v>
      </c>
      <c r="D41" s="4" t="s">
        <v>18</v>
      </c>
      <c r="E41" s="4">
        <v>20</v>
      </c>
      <c r="F41" s="4">
        <v>226</v>
      </c>
      <c r="G41" s="4">
        <f t="shared" si="6"/>
        <v>4520</v>
      </c>
      <c r="H41" s="4">
        <v>65</v>
      </c>
      <c r="I41" s="4">
        <f t="shared" si="7"/>
        <v>1582</v>
      </c>
      <c r="J41" s="4"/>
      <c r="K41" s="4">
        <v>10</v>
      </c>
      <c r="L41" s="4">
        <f t="shared" si="3"/>
        <v>30</v>
      </c>
      <c r="M41" s="4"/>
      <c r="N41" s="4"/>
      <c r="O41" s="4">
        <f t="shared" si="8"/>
        <v>79.099999999999994</v>
      </c>
      <c r="P41" s="4">
        <v>150</v>
      </c>
    </row>
    <row r="42" spans="1:17" ht="26.25" customHeight="1" x14ac:dyDescent="0.35">
      <c r="A42" s="4"/>
      <c r="B42" s="5">
        <v>9780328476671</v>
      </c>
      <c r="C42" s="4" t="s">
        <v>75</v>
      </c>
      <c r="D42" s="4" t="s">
        <v>19</v>
      </c>
      <c r="E42" s="4">
        <v>20</v>
      </c>
      <c r="F42" s="4">
        <v>272</v>
      </c>
      <c r="G42" s="4">
        <f t="shared" si="6"/>
        <v>5440</v>
      </c>
      <c r="H42" s="4">
        <v>65</v>
      </c>
      <c r="I42" s="4">
        <f t="shared" si="7"/>
        <v>1903.9999999999998</v>
      </c>
      <c r="J42" s="4">
        <v>10</v>
      </c>
      <c r="K42" s="4"/>
      <c r="L42" s="4">
        <f t="shared" si="3"/>
        <v>30</v>
      </c>
      <c r="M42" s="4"/>
      <c r="N42" s="4"/>
      <c r="O42" s="4">
        <f t="shared" si="8"/>
        <v>95.199999999999989</v>
      </c>
      <c r="P42" s="4">
        <v>175</v>
      </c>
    </row>
    <row r="43" spans="1:17" ht="26.25" customHeight="1" x14ac:dyDescent="0.35">
      <c r="A43" s="4"/>
      <c r="B43" s="5">
        <v>9780328827367</v>
      </c>
      <c r="C43" s="4" t="s">
        <v>75</v>
      </c>
      <c r="D43" s="4" t="s">
        <v>20</v>
      </c>
      <c r="E43" s="4">
        <v>20</v>
      </c>
      <c r="F43" s="4">
        <v>177</v>
      </c>
      <c r="G43" s="4">
        <f t="shared" si="6"/>
        <v>3540</v>
      </c>
      <c r="H43" s="4">
        <v>65</v>
      </c>
      <c r="I43" s="4">
        <f t="shared" si="7"/>
        <v>1239</v>
      </c>
      <c r="J43" s="4">
        <v>10</v>
      </c>
      <c r="K43" s="4"/>
      <c r="L43" s="4">
        <f t="shared" si="3"/>
        <v>30</v>
      </c>
      <c r="M43" s="4"/>
      <c r="N43" s="4"/>
      <c r="O43" s="4">
        <f t="shared" si="8"/>
        <v>61.949999999999996</v>
      </c>
      <c r="P43" s="4">
        <v>150</v>
      </c>
    </row>
    <row r="44" spans="1:17" ht="26.25" customHeight="1" x14ac:dyDescent="0.35">
      <c r="A44" s="4"/>
      <c r="B44" s="5">
        <v>9780328827428</v>
      </c>
      <c r="C44" s="4" t="s">
        <v>75</v>
      </c>
      <c r="D44" s="4" t="s">
        <v>21</v>
      </c>
      <c r="E44" s="4">
        <v>20</v>
      </c>
      <c r="F44" s="4">
        <v>177</v>
      </c>
      <c r="G44" s="4">
        <f t="shared" si="6"/>
        <v>3540</v>
      </c>
      <c r="H44" s="4">
        <v>65</v>
      </c>
      <c r="I44" s="4">
        <f t="shared" si="7"/>
        <v>1239</v>
      </c>
      <c r="J44" s="4">
        <v>10</v>
      </c>
      <c r="K44" s="4"/>
      <c r="L44" s="4">
        <f t="shared" si="3"/>
        <v>30</v>
      </c>
      <c r="M44" s="4"/>
      <c r="N44" s="4"/>
      <c r="O44" s="4">
        <f t="shared" si="8"/>
        <v>61.949999999999996</v>
      </c>
      <c r="P44" s="4">
        <v>150</v>
      </c>
    </row>
    <row r="45" spans="1:17" ht="26.25" customHeight="1" x14ac:dyDescent="0.35">
      <c r="A45" s="4"/>
      <c r="B45" s="5">
        <v>9780328871377</v>
      </c>
      <c r="C45" s="4" t="s">
        <v>75</v>
      </c>
      <c r="D45" s="4" t="s">
        <v>22</v>
      </c>
      <c r="E45" s="4">
        <v>20</v>
      </c>
      <c r="F45" s="4">
        <v>446</v>
      </c>
      <c r="G45" s="4">
        <f t="shared" si="6"/>
        <v>8920</v>
      </c>
      <c r="H45" s="4">
        <v>65</v>
      </c>
      <c r="I45" s="4">
        <f t="shared" si="7"/>
        <v>3122</v>
      </c>
      <c r="J45" s="4">
        <v>10</v>
      </c>
      <c r="K45" s="4"/>
      <c r="L45" s="4">
        <f t="shared" si="3"/>
        <v>30</v>
      </c>
      <c r="M45" s="4">
        <v>1</v>
      </c>
      <c r="N45" s="4">
        <f>O45*M45</f>
        <v>156.1</v>
      </c>
      <c r="O45" s="4">
        <f t="shared" si="8"/>
        <v>156.1</v>
      </c>
      <c r="P45" s="4">
        <v>250</v>
      </c>
    </row>
    <row r="46" spans="1:17" s="3" customFormat="1" ht="26.25" customHeight="1" x14ac:dyDescent="0.35">
      <c r="A46" s="6"/>
      <c r="B46" s="7"/>
      <c r="C46" s="6"/>
      <c r="D46" s="6"/>
      <c r="E46" s="6">
        <f>SUM(E38:E45)</f>
        <v>160</v>
      </c>
      <c r="F46" s="6">
        <f t="shared" ref="F46:N46" si="9">SUM(F38:F45)</f>
        <v>1976</v>
      </c>
      <c r="G46" s="6">
        <f t="shared" si="9"/>
        <v>39520</v>
      </c>
      <c r="H46" s="6"/>
      <c r="I46" s="6">
        <f t="shared" si="9"/>
        <v>13832</v>
      </c>
      <c r="J46" s="6">
        <f t="shared" si="9"/>
        <v>40</v>
      </c>
      <c r="K46" s="6">
        <f t="shared" si="9"/>
        <v>40</v>
      </c>
      <c r="L46" s="6">
        <f t="shared" si="9"/>
        <v>240</v>
      </c>
      <c r="M46" s="6">
        <f t="shared" si="9"/>
        <v>1</v>
      </c>
      <c r="N46" s="6">
        <f t="shared" si="9"/>
        <v>156.1</v>
      </c>
      <c r="O46" s="6"/>
      <c r="P46" s="6">
        <f>SUM(P38:P45)</f>
        <v>1325</v>
      </c>
    </row>
    <row r="47" spans="1:17" ht="26.25" customHeight="1" x14ac:dyDescent="0.35">
      <c r="A47" s="4"/>
      <c r="B47" s="5">
        <v>9780328910052</v>
      </c>
      <c r="C47" s="4" t="s">
        <v>76</v>
      </c>
      <c r="D47" s="4" t="s">
        <v>23</v>
      </c>
      <c r="E47" s="4">
        <v>20</v>
      </c>
      <c r="F47" s="4">
        <v>320</v>
      </c>
      <c r="G47" s="4">
        <f t="shared" si="6"/>
        <v>6400</v>
      </c>
      <c r="H47" s="4">
        <v>65</v>
      </c>
      <c r="I47" s="4">
        <f>G47*0.35</f>
        <v>2240</v>
      </c>
      <c r="J47" s="4"/>
      <c r="K47" s="4"/>
      <c r="L47" s="4">
        <f t="shared" si="3"/>
        <v>20</v>
      </c>
      <c r="M47" s="4">
        <v>1</v>
      </c>
      <c r="N47" s="4">
        <f>O47*M47</f>
        <v>112</v>
      </c>
      <c r="O47" s="4">
        <f t="shared" si="8"/>
        <v>112</v>
      </c>
      <c r="P47" s="4">
        <v>180</v>
      </c>
    </row>
    <row r="48" spans="1:17" ht="26.25" customHeight="1" x14ac:dyDescent="0.35">
      <c r="A48" s="4"/>
      <c r="B48" s="5">
        <v>9780328910069</v>
      </c>
      <c r="C48" s="4" t="s">
        <v>76</v>
      </c>
      <c r="D48" s="4" t="s">
        <v>24</v>
      </c>
      <c r="E48" s="4">
        <v>20</v>
      </c>
      <c r="F48" s="4">
        <v>320</v>
      </c>
      <c r="G48" s="4">
        <f t="shared" si="6"/>
        <v>6400</v>
      </c>
      <c r="H48" s="4">
        <v>65</v>
      </c>
      <c r="I48" s="4">
        <f t="shared" ref="I48:I59" si="10">G48*0.35</f>
        <v>2240</v>
      </c>
      <c r="J48" s="4"/>
      <c r="K48" s="4"/>
      <c r="L48" s="4">
        <f t="shared" si="3"/>
        <v>20</v>
      </c>
      <c r="M48" s="4">
        <v>1</v>
      </c>
      <c r="N48" s="4">
        <f>O48*M48</f>
        <v>112</v>
      </c>
      <c r="O48" s="4">
        <f t="shared" si="8"/>
        <v>112</v>
      </c>
      <c r="P48" s="4">
        <v>180</v>
      </c>
    </row>
    <row r="49" spans="1:16" ht="26.25" customHeight="1" x14ac:dyDescent="0.35">
      <c r="A49" s="4"/>
      <c r="B49" s="5">
        <v>9780328476701</v>
      </c>
      <c r="C49" s="4" t="s">
        <v>76</v>
      </c>
      <c r="D49" s="4" t="s">
        <v>25</v>
      </c>
      <c r="E49" s="4">
        <v>20</v>
      </c>
      <c r="F49" s="4">
        <v>272</v>
      </c>
      <c r="G49" s="4">
        <f t="shared" si="6"/>
        <v>5440</v>
      </c>
      <c r="H49" s="4">
        <v>65</v>
      </c>
      <c r="I49" s="4">
        <f t="shared" si="10"/>
        <v>1903.9999999999998</v>
      </c>
      <c r="J49" s="4"/>
      <c r="K49" s="4"/>
      <c r="L49" s="4">
        <f t="shared" si="3"/>
        <v>20</v>
      </c>
      <c r="M49" s="4"/>
      <c r="N49" s="4"/>
      <c r="O49" s="4">
        <f t="shared" si="8"/>
        <v>95.199999999999989</v>
      </c>
      <c r="P49" s="4">
        <v>175</v>
      </c>
    </row>
    <row r="50" spans="1:16" ht="26.25" customHeight="1" x14ac:dyDescent="0.35">
      <c r="A50" s="4"/>
      <c r="B50" s="5">
        <v>9780328827374</v>
      </c>
      <c r="C50" s="4" t="s">
        <v>76</v>
      </c>
      <c r="D50" s="4" t="s">
        <v>26</v>
      </c>
      <c r="E50" s="4">
        <v>20</v>
      </c>
      <c r="F50" s="4">
        <v>177</v>
      </c>
      <c r="G50" s="4">
        <f t="shared" si="6"/>
        <v>3540</v>
      </c>
      <c r="H50" s="4">
        <v>65</v>
      </c>
      <c r="I50" s="4">
        <f t="shared" si="10"/>
        <v>1239</v>
      </c>
      <c r="J50" s="4"/>
      <c r="K50" s="4"/>
      <c r="L50" s="4">
        <f t="shared" si="3"/>
        <v>20</v>
      </c>
      <c r="M50" s="4"/>
      <c r="N50" s="4"/>
      <c r="O50" s="4">
        <f t="shared" si="8"/>
        <v>61.949999999999996</v>
      </c>
      <c r="P50" s="4">
        <v>150</v>
      </c>
    </row>
    <row r="51" spans="1:16" ht="26.25" customHeight="1" x14ac:dyDescent="0.35">
      <c r="A51" s="4"/>
      <c r="B51" s="5">
        <v>9780328827435</v>
      </c>
      <c r="C51" s="4" t="s">
        <v>76</v>
      </c>
      <c r="D51" s="4" t="s">
        <v>27</v>
      </c>
      <c r="E51" s="4">
        <v>20</v>
      </c>
      <c r="F51" s="4">
        <v>177</v>
      </c>
      <c r="G51" s="4">
        <f t="shared" si="6"/>
        <v>3540</v>
      </c>
      <c r="H51" s="4">
        <v>65</v>
      </c>
      <c r="I51" s="4">
        <f t="shared" si="10"/>
        <v>1239</v>
      </c>
      <c r="J51" s="4"/>
      <c r="K51" s="4"/>
      <c r="L51" s="4">
        <f t="shared" si="3"/>
        <v>20</v>
      </c>
      <c r="M51" s="4">
        <v>1</v>
      </c>
      <c r="N51" s="4">
        <f>O51*M51</f>
        <v>61.949999999999996</v>
      </c>
      <c r="O51" s="4">
        <f t="shared" si="8"/>
        <v>61.949999999999996</v>
      </c>
      <c r="P51" s="4">
        <v>150</v>
      </c>
    </row>
    <row r="52" spans="1:16" ht="26.25" customHeight="1" x14ac:dyDescent="0.35">
      <c r="A52" s="4"/>
      <c r="B52" s="5">
        <v>9780328871384</v>
      </c>
      <c r="C52" s="4" t="s">
        <v>76</v>
      </c>
      <c r="D52" s="4" t="s">
        <v>28</v>
      </c>
      <c r="E52" s="4">
        <v>20</v>
      </c>
      <c r="F52" s="4">
        <v>446</v>
      </c>
      <c r="G52" s="4">
        <f t="shared" si="6"/>
        <v>8920</v>
      </c>
      <c r="H52" s="4">
        <v>65</v>
      </c>
      <c r="I52" s="4">
        <f t="shared" si="10"/>
        <v>3122</v>
      </c>
      <c r="J52" s="4"/>
      <c r="K52" s="4"/>
      <c r="L52" s="4">
        <f t="shared" si="3"/>
        <v>20</v>
      </c>
      <c r="M52" s="4"/>
      <c r="N52" s="4"/>
      <c r="O52" s="4">
        <f t="shared" si="8"/>
        <v>156.1</v>
      </c>
      <c r="P52" s="4">
        <v>250</v>
      </c>
    </row>
    <row r="53" spans="1:16" s="3" customFormat="1" ht="26.25" customHeight="1" x14ac:dyDescent="0.35">
      <c r="A53" s="6"/>
      <c r="B53" s="7"/>
      <c r="C53" s="6"/>
      <c r="D53" s="6"/>
      <c r="E53" s="6">
        <f>SUM(E47:E52)</f>
        <v>120</v>
      </c>
      <c r="F53" s="6">
        <f t="shared" ref="F53:N53" si="11">SUM(F47:F52)</f>
        <v>1712</v>
      </c>
      <c r="G53" s="6">
        <f t="shared" si="11"/>
        <v>34240</v>
      </c>
      <c r="H53" s="6"/>
      <c r="I53" s="6">
        <f t="shared" si="11"/>
        <v>11984</v>
      </c>
      <c r="J53" s="6">
        <f t="shared" si="11"/>
        <v>0</v>
      </c>
      <c r="K53" s="6">
        <f t="shared" si="11"/>
        <v>0</v>
      </c>
      <c r="L53" s="6">
        <f t="shared" si="11"/>
        <v>120</v>
      </c>
      <c r="M53" s="6">
        <f t="shared" si="11"/>
        <v>3</v>
      </c>
      <c r="N53" s="6">
        <f t="shared" si="11"/>
        <v>285.95</v>
      </c>
      <c r="O53" s="6"/>
      <c r="P53" s="6">
        <f>SUM(P47:P52)</f>
        <v>1085</v>
      </c>
    </row>
    <row r="54" spans="1:16" ht="26.25" customHeight="1" x14ac:dyDescent="0.35">
      <c r="A54" s="4"/>
      <c r="B54" s="5">
        <v>9780328910076</v>
      </c>
      <c r="C54" s="4" t="s">
        <v>77</v>
      </c>
      <c r="D54" s="4" t="s">
        <v>29</v>
      </c>
      <c r="E54" s="4">
        <v>20</v>
      </c>
      <c r="F54" s="4">
        <v>320</v>
      </c>
      <c r="G54" s="4">
        <f t="shared" ref="G54:G59" si="12">E54*F54</f>
        <v>6400</v>
      </c>
      <c r="H54" s="4">
        <v>65</v>
      </c>
      <c r="I54" s="4">
        <f t="shared" si="10"/>
        <v>2240</v>
      </c>
      <c r="J54" s="4"/>
      <c r="K54" s="4"/>
      <c r="L54" s="4">
        <f t="shared" si="3"/>
        <v>20</v>
      </c>
      <c r="M54" s="4">
        <v>5</v>
      </c>
      <c r="N54" s="4">
        <f>O54*M54</f>
        <v>560</v>
      </c>
      <c r="O54" s="4">
        <f t="shared" si="8"/>
        <v>112</v>
      </c>
      <c r="P54" s="4">
        <v>180</v>
      </c>
    </row>
    <row r="55" spans="1:16" ht="26.25" customHeight="1" x14ac:dyDescent="0.35">
      <c r="A55" s="4"/>
      <c r="B55" s="5">
        <v>9780328910083</v>
      </c>
      <c r="C55" s="4" t="s">
        <v>77</v>
      </c>
      <c r="D55" s="4" t="s">
        <v>30</v>
      </c>
      <c r="E55" s="4">
        <v>20</v>
      </c>
      <c r="F55" s="4">
        <v>320</v>
      </c>
      <c r="G55" s="4">
        <f t="shared" si="12"/>
        <v>6400</v>
      </c>
      <c r="H55" s="4">
        <v>65</v>
      </c>
      <c r="I55" s="4">
        <f t="shared" si="10"/>
        <v>2240</v>
      </c>
      <c r="J55" s="4"/>
      <c r="K55" s="4"/>
      <c r="L55" s="4">
        <f t="shared" si="3"/>
        <v>20</v>
      </c>
      <c r="M55" s="4">
        <v>5</v>
      </c>
      <c r="N55" s="4">
        <f>O55*M55</f>
        <v>560</v>
      </c>
      <c r="O55" s="4">
        <f t="shared" si="8"/>
        <v>112</v>
      </c>
      <c r="P55" s="4">
        <v>180</v>
      </c>
    </row>
    <row r="56" spans="1:16" ht="26.25" customHeight="1" x14ac:dyDescent="0.35">
      <c r="A56" s="4"/>
      <c r="B56" s="5">
        <v>9780328476718</v>
      </c>
      <c r="C56" s="4" t="s">
        <v>77</v>
      </c>
      <c r="D56" s="4" t="s">
        <v>37</v>
      </c>
      <c r="E56" s="4">
        <v>20</v>
      </c>
      <c r="F56" s="4">
        <v>272</v>
      </c>
      <c r="G56" s="4">
        <f t="shared" si="12"/>
        <v>5440</v>
      </c>
      <c r="H56" s="4">
        <v>65</v>
      </c>
      <c r="I56" s="4">
        <f t="shared" si="10"/>
        <v>1903.9999999999998</v>
      </c>
      <c r="J56" s="4"/>
      <c r="K56" s="4"/>
      <c r="L56" s="4">
        <f t="shared" si="3"/>
        <v>20</v>
      </c>
      <c r="M56" s="4"/>
      <c r="N56" s="4"/>
      <c r="O56" s="4">
        <f t="shared" si="8"/>
        <v>95.199999999999989</v>
      </c>
      <c r="P56" s="4">
        <v>175</v>
      </c>
    </row>
    <row r="57" spans="1:16" ht="26.25" customHeight="1" x14ac:dyDescent="0.35">
      <c r="A57" s="4"/>
      <c r="B57" s="5">
        <v>9780328827381</v>
      </c>
      <c r="C57" s="4" t="s">
        <v>77</v>
      </c>
      <c r="D57" s="4" t="s">
        <v>31</v>
      </c>
      <c r="E57" s="4">
        <v>20</v>
      </c>
      <c r="F57" s="4">
        <v>177</v>
      </c>
      <c r="G57" s="4">
        <f t="shared" si="12"/>
        <v>3540</v>
      </c>
      <c r="H57" s="4">
        <v>65</v>
      </c>
      <c r="I57" s="4">
        <f t="shared" si="10"/>
        <v>1239</v>
      </c>
      <c r="J57" s="4"/>
      <c r="K57" s="4"/>
      <c r="L57" s="4">
        <f t="shared" si="3"/>
        <v>20</v>
      </c>
      <c r="M57" s="4">
        <v>5</v>
      </c>
      <c r="N57" s="4">
        <f>O57*M57</f>
        <v>309.75</v>
      </c>
      <c r="O57" s="4">
        <f t="shared" si="8"/>
        <v>61.949999999999996</v>
      </c>
      <c r="P57" s="4">
        <v>150</v>
      </c>
    </row>
    <row r="58" spans="1:16" ht="26.25" customHeight="1" x14ac:dyDescent="0.35">
      <c r="A58" s="4"/>
      <c r="B58" s="5">
        <v>9780328827442</v>
      </c>
      <c r="C58" s="4" t="s">
        <v>77</v>
      </c>
      <c r="D58" s="4" t="s">
        <v>32</v>
      </c>
      <c r="E58" s="4">
        <v>20</v>
      </c>
      <c r="F58" s="4">
        <v>177</v>
      </c>
      <c r="G58" s="4">
        <f t="shared" si="12"/>
        <v>3540</v>
      </c>
      <c r="H58" s="4">
        <v>65</v>
      </c>
      <c r="I58" s="4">
        <f t="shared" si="10"/>
        <v>1239</v>
      </c>
      <c r="J58" s="4"/>
      <c r="K58" s="4"/>
      <c r="L58" s="4">
        <f t="shared" si="3"/>
        <v>20</v>
      </c>
      <c r="M58" s="4">
        <v>5</v>
      </c>
      <c r="N58" s="4">
        <f>O58*M58</f>
        <v>309.75</v>
      </c>
      <c r="O58" s="4">
        <f t="shared" si="8"/>
        <v>61.949999999999996</v>
      </c>
      <c r="P58" s="4">
        <v>150</v>
      </c>
    </row>
    <row r="59" spans="1:16" ht="26.25" customHeight="1" x14ac:dyDescent="0.35">
      <c r="A59" s="4"/>
      <c r="B59" s="5">
        <v>9780328871391</v>
      </c>
      <c r="C59" s="4" t="s">
        <v>77</v>
      </c>
      <c r="D59" s="4" t="s">
        <v>33</v>
      </c>
      <c r="E59" s="4">
        <v>20</v>
      </c>
      <c r="F59" s="4">
        <v>446</v>
      </c>
      <c r="G59" s="4">
        <f t="shared" si="12"/>
        <v>8920</v>
      </c>
      <c r="H59" s="4">
        <v>65</v>
      </c>
      <c r="I59" s="4">
        <f t="shared" si="10"/>
        <v>3122</v>
      </c>
      <c r="J59" s="4"/>
      <c r="K59" s="4"/>
      <c r="L59" s="4">
        <f t="shared" si="3"/>
        <v>20</v>
      </c>
      <c r="M59" s="4">
        <v>4</v>
      </c>
      <c r="N59" s="4">
        <f>O59*M59</f>
        <v>624.4</v>
      </c>
      <c r="O59" s="4">
        <f t="shared" si="8"/>
        <v>156.1</v>
      </c>
      <c r="P59" s="4">
        <v>250</v>
      </c>
    </row>
    <row r="60" spans="1:16" s="3" customFormat="1" ht="26.25" customHeight="1" x14ac:dyDescent="0.35">
      <c r="A60" s="6"/>
      <c r="B60" s="7"/>
      <c r="C60" s="6"/>
      <c r="D60" s="6"/>
      <c r="E60" s="6">
        <f>SUM(E54:E59)</f>
        <v>120</v>
      </c>
      <c r="F60" s="6">
        <f t="shared" ref="F60:N60" si="13">SUM(F54:F59)</f>
        <v>1712</v>
      </c>
      <c r="G60" s="6">
        <f t="shared" si="13"/>
        <v>34240</v>
      </c>
      <c r="H60" s="6"/>
      <c r="I60" s="6">
        <f>SUM(I54:I59)</f>
        <v>11984</v>
      </c>
      <c r="J60" s="6">
        <f t="shared" si="13"/>
        <v>0</v>
      </c>
      <c r="K60" s="6">
        <f t="shared" si="13"/>
        <v>0</v>
      </c>
      <c r="L60" s="6">
        <f t="shared" si="13"/>
        <v>120</v>
      </c>
      <c r="M60" s="6">
        <f t="shared" si="13"/>
        <v>24</v>
      </c>
      <c r="N60" s="6">
        <f t="shared" si="13"/>
        <v>2363.9</v>
      </c>
      <c r="O60" s="6"/>
      <c r="P60" s="6">
        <f>SUM(P54:P59)</f>
        <v>1085</v>
      </c>
    </row>
    <row r="61" spans="1:16" ht="26.25" customHeight="1" x14ac:dyDescent="0.35">
      <c r="A61" s="4"/>
      <c r="B61" s="5">
        <v>9780328910090</v>
      </c>
      <c r="C61" s="4" t="s">
        <v>78</v>
      </c>
      <c r="D61" s="4" t="s">
        <v>34</v>
      </c>
      <c r="E61" s="4">
        <v>20</v>
      </c>
      <c r="F61" s="4">
        <v>340</v>
      </c>
      <c r="G61" s="4">
        <f t="shared" ref="G61:G66" si="14">E61*F61</f>
        <v>6800</v>
      </c>
      <c r="H61" s="4">
        <v>65</v>
      </c>
      <c r="I61" s="4">
        <f t="shared" ref="I61:I66" si="15">G61*0.35</f>
        <v>2380</v>
      </c>
      <c r="J61" s="4"/>
      <c r="K61" s="4"/>
      <c r="L61" s="4">
        <f t="shared" si="3"/>
        <v>20</v>
      </c>
      <c r="M61" s="4"/>
      <c r="N61" s="4"/>
      <c r="O61" s="4">
        <f t="shared" si="8"/>
        <v>118.99999999999999</v>
      </c>
      <c r="P61" s="4">
        <v>190</v>
      </c>
    </row>
    <row r="62" spans="1:16" ht="26.25" customHeight="1" x14ac:dyDescent="0.35">
      <c r="A62" s="4"/>
      <c r="B62" s="5">
        <v>9780328910106</v>
      </c>
      <c r="C62" s="4" t="s">
        <v>78</v>
      </c>
      <c r="D62" s="4" t="s">
        <v>35</v>
      </c>
      <c r="E62" s="4">
        <v>20</v>
      </c>
      <c r="F62" s="4">
        <v>340</v>
      </c>
      <c r="G62" s="4">
        <f t="shared" si="14"/>
        <v>6800</v>
      </c>
      <c r="H62" s="4">
        <v>65</v>
      </c>
      <c r="I62" s="4">
        <f t="shared" si="15"/>
        <v>2380</v>
      </c>
      <c r="J62" s="4"/>
      <c r="K62" s="4"/>
      <c r="L62" s="4">
        <f t="shared" si="3"/>
        <v>20</v>
      </c>
      <c r="M62" s="4"/>
      <c r="N62" s="4"/>
      <c r="O62" s="4">
        <f t="shared" si="8"/>
        <v>118.99999999999999</v>
      </c>
      <c r="P62" s="4">
        <v>190</v>
      </c>
    </row>
    <row r="63" spans="1:16" ht="26.25" customHeight="1" x14ac:dyDescent="0.35">
      <c r="A63" s="4"/>
      <c r="B63" s="5">
        <v>9780328476732</v>
      </c>
      <c r="C63" s="4" t="s">
        <v>78</v>
      </c>
      <c r="D63" s="4" t="s">
        <v>36</v>
      </c>
      <c r="E63" s="4">
        <v>20</v>
      </c>
      <c r="F63" s="4">
        <v>272</v>
      </c>
      <c r="G63" s="4">
        <f t="shared" si="14"/>
        <v>5440</v>
      </c>
      <c r="H63" s="4">
        <v>65</v>
      </c>
      <c r="I63" s="4">
        <f t="shared" si="15"/>
        <v>1903.9999999999998</v>
      </c>
      <c r="J63" s="4"/>
      <c r="K63" s="4">
        <v>1</v>
      </c>
      <c r="L63" s="4">
        <f t="shared" si="3"/>
        <v>21</v>
      </c>
      <c r="M63" s="4"/>
      <c r="N63" s="4"/>
      <c r="O63" s="4">
        <f t="shared" si="8"/>
        <v>95.199999999999989</v>
      </c>
      <c r="P63" s="4">
        <v>175</v>
      </c>
    </row>
    <row r="64" spans="1:16" ht="26.25" customHeight="1" x14ac:dyDescent="0.35">
      <c r="A64" s="4"/>
      <c r="B64" s="5">
        <v>9780328827398</v>
      </c>
      <c r="C64" s="4" t="s">
        <v>78</v>
      </c>
      <c r="D64" s="4" t="s">
        <v>38</v>
      </c>
      <c r="E64" s="4">
        <v>20</v>
      </c>
      <c r="F64" s="4">
        <v>177</v>
      </c>
      <c r="G64" s="4">
        <f t="shared" si="14"/>
        <v>3540</v>
      </c>
      <c r="H64" s="4">
        <v>65</v>
      </c>
      <c r="I64" s="4">
        <f t="shared" si="15"/>
        <v>1239</v>
      </c>
      <c r="J64" s="4"/>
      <c r="K64" s="4">
        <v>1</v>
      </c>
      <c r="L64" s="4">
        <f t="shared" si="3"/>
        <v>21</v>
      </c>
      <c r="M64" s="4"/>
      <c r="N64" s="4"/>
      <c r="O64" s="4">
        <f t="shared" si="8"/>
        <v>61.949999999999996</v>
      </c>
      <c r="P64" s="4">
        <v>150</v>
      </c>
    </row>
    <row r="65" spans="1:16" ht="26.25" customHeight="1" x14ac:dyDescent="0.35">
      <c r="A65" s="4"/>
      <c r="B65" s="5">
        <v>9780328827459</v>
      </c>
      <c r="C65" s="4" t="s">
        <v>78</v>
      </c>
      <c r="D65" s="4" t="s">
        <v>39</v>
      </c>
      <c r="E65" s="4">
        <v>20</v>
      </c>
      <c r="F65" s="4">
        <v>177</v>
      </c>
      <c r="G65" s="4">
        <f t="shared" si="14"/>
        <v>3540</v>
      </c>
      <c r="H65" s="4">
        <v>65</v>
      </c>
      <c r="I65" s="4">
        <f t="shared" si="15"/>
        <v>1239</v>
      </c>
      <c r="J65" s="4"/>
      <c r="K65" s="4"/>
      <c r="L65" s="4">
        <f t="shared" si="3"/>
        <v>20</v>
      </c>
      <c r="M65" s="4"/>
      <c r="N65" s="4"/>
      <c r="O65" s="4">
        <f t="shared" si="8"/>
        <v>61.949999999999996</v>
      </c>
      <c r="P65" s="4">
        <v>150</v>
      </c>
    </row>
    <row r="66" spans="1:16" ht="26.25" customHeight="1" x14ac:dyDescent="0.35">
      <c r="A66" s="4"/>
      <c r="B66" s="5">
        <v>9780328871407</v>
      </c>
      <c r="C66" s="4" t="s">
        <v>78</v>
      </c>
      <c r="D66" s="4" t="s">
        <v>40</v>
      </c>
      <c r="E66" s="4">
        <v>20</v>
      </c>
      <c r="F66" s="4">
        <v>446</v>
      </c>
      <c r="G66" s="4">
        <f t="shared" si="14"/>
        <v>8920</v>
      </c>
      <c r="H66" s="4">
        <v>65</v>
      </c>
      <c r="I66" s="4">
        <f t="shared" si="15"/>
        <v>3122</v>
      </c>
      <c r="J66" s="4"/>
      <c r="K66" s="4"/>
      <c r="L66" s="4">
        <f t="shared" si="3"/>
        <v>20</v>
      </c>
      <c r="M66" s="4"/>
      <c r="N66" s="4"/>
      <c r="O66" s="4">
        <f t="shared" si="8"/>
        <v>156.1</v>
      </c>
      <c r="P66" s="4">
        <v>250</v>
      </c>
    </row>
    <row r="67" spans="1:16" s="3" customFormat="1" ht="26.25" customHeight="1" x14ac:dyDescent="0.35">
      <c r="A67" s="6"/>
      <c r="B67" s="7"/>
      <c r="C67" s="6"/>
      <c r="D67" s="6"/>
      <c r="E67" s="6">
        <f>SUM(E61:E66)</f>
        <v>120</v>
      </c>
      <c r="F67" s="6">
        <f t="shared" ref="F67:L67" si="16">SUM(F61:F66)</f>
        <v>1752</v>
      </c>
      <c r="G67" s="6">
        <f t="shared" si="16"/>
        <v>35040</v>
      </c>
      <c r="H67" s="6"/>
      <c r="I67" s="6">
        <f t="shared" si="16"/>
        <v>12264</v>
      </c>
      <c r="J67" s="6">
        <f t="shared" si="16"/>
        <v>0</v>
      </c>
      <c r="K67" s="6">
        <f t="shared" si="16"/>
        <v>2</v>
      </c>
      <c r="L67" s="6">
        <f t="shared" si="16"/>
        <v>122</v>
      </c>
      <c r="M67" s="6"/>
      <c r="N67" s="6"/>
      <c r="O67" s="6"/>
      <c r="P67" s="6">
        <f>SUM(P61:P66)</f>
        <v>1105</v>
      </c>
    </row>
    <row r="68" spans="1:16" ht="26.25" customHeight="1" x14ac:dyDescent="0.35">
      <c r="A68" s="4"/>
      <c r="B68" s="5">
        <v>9780328910113</v>
      </c>
      <c r="C68" s="4" t="s">
        <v>79</v>
      </c>
      <c r="D68" s="4" t="s">
        <v>41</v>
      </c>
      <c r="E68" s="4">
        <v>20</v>
      </c>
      <c r="F68" s="4">
        <v>369</v>
      </c>
      <c r="G68" s="4">
        <f t="shared" ref="G68:G73" si="17">E68*F68</f>
        <v>7380</v>
      </c>
      <c r="H68" s="4">
        <v>65</v>
      </c>
      <c r="I68" s="4">
        <f t="shared" ref="I68:I73" si="18">G68*0.35</f>
        <v>2583</v>
      </c>
      <c r="J68" s="4"/>
      <c r="K68" s="4"/>
      <c r="L68" s="4">
        <f t="shared" si="3"/>
        <v>20</v>
      </c>
      <c r="M68" s="4">
        <v>1</v>
      </c>
      <c r="N68" s="4">
        <f>O68*M68</f>
        <v>129.15</v>
      </c>
      <c r="O68" s="4">
        <f t="shared" si="8"/>
        <v>129.15</v>
      </c>
      <c r="P68" s="4">
        <v>200</v>
      </c>
    </row>
    <row r="69" spans="1:16" ht="26.25" customHeight="1" x14ac:dyDescent="0.35">
      <c r="A69" s="4"/>
      <c r="B69" s="5">
        <v>9780328910120</v>
      </c>
      <c r="C69" s="4" t="s">
        <v>79</v>
      </c>
      <c r="D69" s="4" t="s">
        <v>42</v>
      </c>
      <c r="E69" s="4">
        <v>20</v>
      </c>
      <c r="F69" s="4">
        <v>369</v>
      </c>
      <c r="G69" s="4">
        <f t="shared" si="17"/>
        <v>7380</v>
      </c>
      <c r="H69" s="4">
        <v>65</v>
      </c>
      <c r="I69" s="4">
        <f t="shared" si="18"/>
        <v>2583</v>
      </c>
      <c r="J69" s="4"/>
      <c r="K69" s="4"/>
      <c r="L69" s="4">
        <f t="shared" si="3"/>
        <v>20</v>
      </c>
      <c r="M69" s="4">
        <v>1</v>
      </c>
      <c r="N69" s="4">
        <f>O69*M69</f>
        <v>129.15</v>
      </c>
      <c r="O69" s="4">
        <f t="shared" si="8"/>
        <v>129.15</v>
      </c>
      <c r="P69" s="4">
        <v>200</v>
      </c>
    </row>
    <row r="70" spans="1:16" ht="26.25" customHeight="1" x14ac:dyDescent="0.35">
      <c r="A70" s="4"/>
      <c r="B70" s="5">
        <v>9780328476756</v>
      </c>
      <c r="C70" s="4" t="s">
        <v>79</v>
      </c>
      <c r="D70" s="4" t="s">
        <v>43</v>
      </c>
      <c r="E70" s="4">
        <v>20</v>
      </c>
      <c r="F70" s="4">
        <v>272</v>
      </c>
      <c r="G70" s="4">
        <f t="shared" si="17"/>
        <v>5440</v>
      </c>
      <c r="H70" s="4">
        <v>65</v>
      </c>
      <c r="I70" s="4">
        <f t="shared" si="18"/>
        <v>1903.9999999999998</v>
      </c>
      <c r="J70" s="4"/>
      <c r="K70" s="4">
        <v>1</v>
      </c>
      <c r="L70" s="4">
        <f t="shared" si="3"/>
        <v>21</v>
      </c>
      <c r="M70" s="4"/>
      <c r="N70" s="4"/>
      <c r="O70" s="4">
        <f t="shared" si="8"/>
        <v>95.199999999999989</v>
      </c>
      <c r="P70" s="4">
        <v>175</v>
      </c>
    </row>
    <row r="71" spans="1:16" ht="26.25" customHeight="1" x14ac:dyDescent="0.35">
      <c r="A71" s="4"/>
      <c r="B71" s="5">
        <v>9780328827404</v>
      </c>
      <c r="C71" s="4" t="s">
        <v>79</v>
      </c>
      <c r="D71" s="4" t="s">
        <v>44</v>
      </c>
      <c r="E71" s="4">
        <v>20</v>
      </c>
      <c r="F71" s="4">
        <v>177</v>
      </c>
      <c r="G71" s="4">
        <f t="shared" si="17"/>
        <v>3540</v>
      </c>
      <c r="H71" s="4">
        <v>65</v>
      </c>
      <c r="I71" s="4">
        <f t="shared" si="18"/>
        <v>1239</v>
      </c>
      <c r="J71" s="4"/>
      <c r="K71" s="4"/>
      <c r="L71" s="4">
        <f t="shared" si="3"/>
        <v>20</v>
      </c>
      <c r="M71" s="4"/>
      <c r="N71" s="4"/>
      <c r="O71" s="4">
        <f t="shared" si="8"/>
        <v>61.949999999999996</v>
      </c>
      <c r="P71" s="4">
        <v>150</v>
      </c>
    </row>
    <row r="72" spans="1:16" ht="26.25" customHeight="1" x14ac:dyDescent="0.35">
      <c r="A72" s="4"/>
      <c r="B72" s="5">
        <v>9780328827466</v>
      </c>
      <c r="C72" s="4" t="s">
        <v>79</v>
      </c>
      <c r="D72" s="4" t="s">
        <v>45</v>
      </c>
      <c r="E72" s="4">
        <v>20</v>
      </c>
      <c r="F72" s="4">
        <v>177</v>
      </c>
      <c r="G72" s="4">
        <f t="shared" si="17"/>
        <v>3540</v>
      </c>
      <c r="H72" s="4">
        <v>65</v>
      </c>
      <c r="I72" s="4">
        <f t="shared" si="18"/>
        <v>1239</v>
      </c>
      <c r="J72" s="4"/>
      <c r="K72" s="4"/>
      <c r="L72" s="4">
        <f t="shared" si="3"/>
        <v>20</v>
      </c>
      <c r="M72" s="4"/>
      <c r="N72" s="4"/>
      <c r="O72" s="4">
        <f t="shared" si="8"/>
        <v>61.949999999999996</v>
      </c>
      <c r="P72" s="4">
        <v>150</v>
      </c>
    </row>
    <row r="73" spans="1:16" ht="26.25" customHeight="1" x14ac:dyDescent="0.35">
      <c r="A73" s="4"/>
      <c r="B73" s="5">
        <v>9780328871414</v>
      </c>
      <c r="C73" s="4" t="s">
        <v>79</v>
      </c>
      <c r="D73" s="4" t="s">
        <v>46</v>
      </c>
      <c r="E73" s="4">
        <v>20</v>
      </c>
      <c r="F73" s="4">
        <v>446</v>
      </c>
      <c r="G73" s="4">
        <f t="shared" si="17"/>
        <v>8920</v>
      </c>
      <c r="H73" s="4">
        <v>65</v>
      </c>
      <c r="I73" s="4">
        <f t="shared" si="18"/>
        <v>3122</v>
      </c>
      <c r="J73" s="4"/>
      <c r="K73" s="4"/>
      <c r="L73" s="4">
        <f t="shared" si="3"/>
        <v>20</v>
      </c>
      <c r="M73" s="4"/>
      <c r="N73" s="4"/>
      <c r="O73" s="4">
        <f t="shared" si="8"/>
        <v>156.1</v>
      </c>
      <c r="P73" s="4">
        <v>250</v>
      </c>
    </row>
    <row r="74" spans="1:16" s="3" customFormat="1" ht="26.25" customHeight="1" x14ac:dyDescent="0.35">
      <c r="A74" s="6"/>
      <c r="B74" s="7"/>
      <c r="C74" s="6"/>
      <c r="D74" s="6"/>
      <c r="E74" s="6">
        <f>SUM(E68:E73)</f>
        <v>120</v>
      </c>
      <c r="F74" s="6">
        <f t="shared" ref="F74:N74" si="19">SUM(F68:F73)</f>
        <v>1810</v>
      </c>
      <c r="G74" s="6">
        <f t="shared" si="19"/>
        <v>36200</v>
      </c>
      <c r="H74" s="6"/>
      <c r="I74" s="6">
        <f t="shared" si="19"/>
        <v>12670</v>
      </c>
      <c r="J74" s="6">
        <f t="shared" si="19"/>
        <v>0</v>
      </c>
      <c r="K74" s="6">
        <f t="shared" si="19"/>
        <v>1</v>
      </c>
      <c r="L74" s="6">
        <f t="shared" si="19"/>
        <v>121</v>
      </c>
      <c r="M74" s="6">
        <f t="shared" si="19"/>
        <v>2</v>
      </c>
      <c r="N74" s="6">
        <f t="shared" si="19"/>
        <v>258.3</v>
      </c>
      <c r="O74" s="6"/>
      <c r="P74" s="6">
        <f>SUM(P68:P73)</f>
        <v>1125</v>
      </c>
    </row>
    <row r="75" spans="1:16" ht="26.25" customHeight="1" x14ac:dyDescent="0.35">
      <c r="A75" s="4"/>
      <c r="B75" s="5">
        <v>9780328910137</v>
      </c>
      <c r="C75" s="4" t="s">
        <v>80</v>
      </c>
      <c r="D75" s="4" t="s">
        <v>47</v>
      </c>
      <c r="E75" s="4">
        <v>20</v>
      </c>
      <c r="F75" s="4">
        <v>369</v>
      </c>
      <c r="G75" s="4">
        <f t="shared" ref="G75:G80" si="20">E75*F75</f>
        <v>7380</v>
      </c>
      <c r="H75" s="4">
        <v>65</v>
      </c>
      <c r="I75" s="4">
        <f t="shared" ref="I75:I80" si="21">G75*0.35</f>
        <v>2583</v>
      </c>
      <c r="J75" s="4"/>
      <c r="K75" s="4"/>
      <c r="L75" s="4">
        <f t="shared" si="3"/>
        <v>20</v>
      </c>
      <c r="M75" s="4"/>
      <c r="N75" s="4"/>
      <c r="O75" s="4">
        <f t="shared" si="8"/>
        <v>129.15</v>
      </c>
      <c r="P75" s="4">
        <v>200</v>
      </c>
    </row>
    <row r="76" spans="1:16" ht="26.25" customHeight="1" x14ac:dyDescent="0.35">
      <c r="A76" s="4"/>
      <c r="B76" s="5">
        <v>9780328910144</v>
      </c>
      <c r="C76" s="4" t="s">
        <v>80</v>
      </c>
      <c r="D76" s="4" t="s">
        <v>48</v>
      </c>
      <c r="E76" s="4">
        <v>20</v>
      </c>
      <c r="F76" s="4">
        <v>369</v>
      </c>
      <c r="G76" s="4">
        <f t="shared" si="20"/>
        <v>7380</v>
      </c>
      <c r="H76" s="4">
        <v>65</v>
      </c>
      <c r="I76" s="4">
        <f t="shared" si="21"/>
        <v>2583</v>
      </c>
      <c r="J76" s="4"/>
      <c r="K76" s="4"/>
      <c r="L76" s="4">
        <f t="shared" si="3"/>
        <v>20</v>
      </c>
      <c r="M76" s="4"/>
      <c r="N76" s="4"/>
      <c r="O76" s="4">
        <f t="shared" si="8"/>
        <v>129.15</v>
      </c>
      <c r="P76" s="4">
        <v>200</v>
      </c>
    </row>
    <row r="77" spans="1:16" ht="26.25" customHeight="1" x14ac:dyDescent="0.35">
      <c r="A77" s="4"/>
      <c r="B77" s="5">
        <v>9780328476770</v>
      </c>
      <c r="C77" s="4" t="s">
        <v>80</v>
      </c>
      <c r="D77" s="4" t="s">
        <v>49</v>
      </c>
      <c r="E77" s="4">
        <v>20</v>
      </c>
      <c r="F77" s="4">
        <v>272</v>
      </c>
      <c r="G77" s="4">
        <f t="shared" si="20"/>
        <v>5440</v>
      </c>
      <c r="H77" s="4">
        <v>65</v>
      </c>
      <c r="I77" s="4">
        <f t="shared" si="21"/>
        <v>1903.9999999999998</v>
      </c>
      <c r="J77" s="4"/>
      <c r="K77" s="4">
        <v>1</v>
      </c>
      <c r="L77" s="4">
        <f t="shared" si="3"/>
        <v>21</v>
      </c>
      <c r="M77" s="4"/>
      <c r="N77" s="4"/>
      <c r="O77" s="4">
        <f t="shared" si="8"/>
        <v>95.199999999999989</v>
      </c>
      <c r="P77" s="4">
        <v>175</v>
      </c>
    </row>
    <row r="78" spans="1:16" ht="26.25" customHeight="1" x14ac:dyDescent="0.35">
      <c r="A78" s="4"/>
      <c r="B78" s="5">
        <v>9780328827411</v>
      </c>
      <c r="C78" s="4" t="s">
        <v>80</v>
      </c>
      <c r="D78" s="4" t="s">
        <v>50</v>
      </c>
      <c r="E78" s="4">
        <v>20</v>
      </c>
      <c r="F78" s="4">
        <v>177</v>
      </c>
      <c r="G78" s="4">
        <f t="shared" si="20"/>
        <v>3540</v>
      </c>
      <c r="H78" s="4">
        <v>65</v>
      </c>
      <c r="I78" s="4">
        <f t="shared" si="21"/>
        <v>1239</v>
      </c>
      <c r="J78" s="4"/>
      <c r="K78" s="4"/>
      <c r="L78" s="4">
        <f t="shared" si="3"/>
        <v>20</v>
      </c>
      <c r="M78" s="4"/>
      <c r="N78" s="4"/>
      <c r="O78" s="4">
        <f t="shared" si="8"/>
        <v>61.949999999999996</v>
      </c>
      <c r="P78" s="4">
        <v>150</v>
      </c>
    </row>
    <row r="79" spans="1:16" ht="26.25" customHeight="1" x14ac:dyDescent="0.35">
      <c r="A79" s="4"/>
      <c r="B79" s="5">
        <v>9780328827473</v>
      </c>
      <c r="C79" s="4" t="s">
        <v>80</v>
      </c>
      <c r="D79" s="4" t="s">
        <v>51</v>
      </c>
      <c r="E79" s="4">
        <v>20</v>
      </c>
      <c r="F79" s="4">
        <v>177</v>
      </c>
      <c r="G79" s="4">
        <f t="shared" si="20"/>
        <v>3540</v>
      </c>
      <c r="H79" s="4">
        <v>65</v>
      </c>
      <c r="I79" s="4">
        <f t="shared" si="21"/>
        <v>1239</v>
      </c>
      <c r="J79" s="4"/>
      <c r="K79" s="4"/>
      <c r="L79" s="4">
        <f t="shared" si="3"/>
        <v>20</v>
      </c>
      <c r="M79" s="4"/>
      <c r="N79" s="4"/>
      <c r="O79" s="4">
        <f t="shared" si="8"/>
        <v>61.949999999999996</v>
      </c>
      <c r="P79" s="4">
        <v>150</v>
      </c>
    </row>
    <row r="80" spans="1:16" ht="26.25" customHeight="1" x14ac:dyDescent="0.35">
      <c r="A80" s="4"/>
      <c r="B80" s="5">
        <v>9781323205945</v>
      </c>
      <c r="C80" s="4" t="s">
        <v>80</v>
      </c>
      <c r="D80" s="4" t="s">
        <v>52</v>
      </c>
      <c r="E80" s="4">
        <v>20</v>
      </c>
      <c r="F80" s="4">
        <v>537</v>
      </c>
      <c r="G80" s="4">
        <f t="shared" si="20"/>
        <v>10740</v>
      </c>
      <c r="H80" s="4">
        <v>65</v>
      </c>
      <c r="I80" s="4">
        <f t="shared" si="21"/>
        <v>3758.9999999999995</v>
      </c>
      <c r="J80" s="4"/>
      <c r="K80" s="4"/>
      <c r="L80" s="4">
        <f t="shared" si="3"/>
        <v>20</v>
      </c>
      <c r="M80" s="4"/>
      <c r="N80" s="4"/>
      <c r="O80" s="4">
        <f t="shared" si="8"/>
        <v>187.95</v>
      </c>
      <c r="P80" s="4">
        <v>300</v>
      </c>
    </row>
    <row r="81" spans="1:16" s="3" customFormat="1" ht="26.25" customHeight="1" x14ac:dyDescent="0.35">
      <c r="A81" s="6"/>
      <c r="B81" s="7"/>
      <c r="C81" s="6"/>
      <c r="D81" s="6"/>
      <c r="E81" s="6">
        <f>SUM(E75:E80)</f>
        <v>120</v>
      </c>
      <c r="F81" s="6">
        <f t="shared" ref="F81:L81" si="22">SUM(F75:F80)</f>
        <v>1901</v>
      </c>
      <c r="G81" s="6">
        <f t="shared" si="22"/>
        <v>38020</v>
      </c>
      <c r="H81" s="6"/>
      <c r="I81" s="6">
        <f t="shared" si="22"/>
        <v>13307</v>
      </c>
      <c r="J81" s="6">
        <f t="shared" si="22"/>
        <v>0</v>
      </c>
      <c r="K81" s="6">
        <f t="shared" si="22"/>
        <v>1</v>
      </c>
      <c r="L81" s="6">
        <f t="shared" si="22"/>
        <v>121</v>
      </c>
      <c r="M81" s="6"/>
      <c r="N81" s="6"/>
      <c r="O81" s="6"/>
      <c r="P81" s="6">
        <f>SUM(P75:P80)</f>
        <v>1175</v>
      </c>
    </row>
    <row r="82" spans="1:16" ht="26.25" customHeight="1" x14ac:dyDescent="0.35">
      <c r="A82" s="4"/>
      <c r="B82" s="5">
        <v>9780133338744</v>
      </c>
      <c r="C82" s="4" t="s">
        <v>81</v>
      </c>
      <c r="D82" s="4" t="s">
        <v>53</v>
      </c>
      <c r="E82" s="4">
        <v>9</v>
      </c>
      <c r="F82" s="4">
        <v>800</v>
      </c>
      <c r="G82" s="4">
        <f t="shared" ref="G82:G85" si="23">E82*F82</f>
        <v>7200</v>
      </c>
      <c r="H82" s="4">
        <v>65</v>
      </c>
      <c r="I82" s="4">
        <f t="shared" ref="I82:I85" si="24">G82*0.35</f>
        <v>2520</v>
      </c>
      <c r="J82" s="4"/>
      <c r="K82" s="4">
        <v>1</v>
      </c>
      <c r="L82" s="4">
        <f t="shared" si="3"/>
        <v>10</v>
      </c>
      <c r="M82" s="4"/>
      <c r="N82" s="4"/>
      <c r="O82" s="4">
        <f>F82*0.35</f>
        <v>280</v>
      </c>
      <c r="P82" s="4">
        <v>400</v>
      </c>
    </row>
    <row r="83" spans="1:16" ht="26.25" customHeight="1" x14ac:dyDescent="0.35">
      <c r="A83" s="4"/>
      <c r="B83" s="5">
        <v>9781323205976</v>
      </c>
      <c r="C83" s="4" t="s">
        <v>81</v>
      </c>
      <c r="D83" s="4" t="s">
        <v>54</v>
      </c>
      <c r="E83" s="4">
        <v>9</v>
      </c>
      <c r="F83" s="4">
        <v>800</v>
      </c>
      <c r="G83" s="4">
        <f t="shared" si="23"/>
        <v>7200</v>
      </c>
      <c r="H83" s="4">
        <v>65</v>
      </c>
      <c r="I83" s="4">
        <f t="shared" si="24"/>
        <v>2520</v>
      </c>
      <c r="J83" s="4"/>
      <c r="K83" s="4">
        <v>2</v>
      </c>
      <c r="L83" s="4">
        <f t="shared" si="3"/>
        <v>11</v>
      </c>
      <c r="M83" s="4"/>
      <c r="N83" s="4"/>
      <c r="O83" s="4">
        <f t="shared" ref="O83:O101" si="25">F83*0.35</f>
        <v>280</v>
      </c>
      <c r="P83" s="4">
        <v>400</v>
      </c>
    </row>
    <row r="84" spans="1:16" ht="26.25" customHeight="1" x14ac:dyDescent="0.35">
      <c r="A84" s="4"/>
      <c r="B84" s="5">
        <v>9780133174526</v>
      </c>
      <c r="C84" s="4" t="s">
        <v>81</v>
      </c>
      <c r="D84" s="4" t="s">
        <v>55</v>
      </c>
      <c r="E84" s="4">
        <v>9</v>
      </c>
      <c r="F84" s="4">
        <v>815</v>
      </c>
      <c r="G84" s="4">
        <f t="shared" si="23"/>
        <v>7335</v>
      </c>
      <c r="H84" s="4">
        <v>65</v>
      </c>
      <c r="I84" s="4">
        <f t="shared" si="24"/>
        <v>2567.25</v>
      </c>
      <c r="J84" s="4"/>
      <c r="K84" s="4">
        <v>2</v>
      </c>
      <c r="L84" s="4">
        <f t="shared" si="3"/>
        <v>11</v>
      </c>
      <c r="M84" s="4"/>
      <c r="N84" s="4"/>
      <c r="O84" s="4">
        <f t="shared" si="25"/>
        <v>285.25</v>
      </c>
      <c r="P84" s="4">
        <v>400</v>
      </c>
    </row>
    <row r="85" spans="1:16" ht="26.25" customHeight="1" x14ac:dyDescent="0.35">
      <c r="A85" s="4"/>
      <c r="B85" s="5">
        <v>9780133721492</v>
      </c>
      <c r="C85" s="4" t="s">
        <v>81</v>
      </c>
      <c r="D85" s="4" t="s">
        <v>56</v>
      </c>
      <c r="E85" s="4">
        <v>9</v>
      </c>
      <c r="F85" s="4">
        <v>138</v>
      </c>
      <c r="G85" s="4">
        <f t="shared" si="23"/>
        <v>1242</v>
      </c>
      <c r="H85" s="4">
        <v>65</v>
      </c>
      <c r="I85" s="4">
        <f t="shared" si="24"/>
        <v>434.7</v>
      </c>
      <c r="J85" s="4"/>
      <c r="K85" s="4"/>
      <c r="L85" s="4">
        <f t="shared" si="3"/>
        <v>9</v>
      </c>
      <c r="M85" s="4"/>
      <c r="N85" s="4"/>
      <c r="O85" s="4">
        <f t="shared" si="25"/>
        <v>48.3</v>
      </c>
      <c r="P85" s="4">
        <v>100</v>
      </c>
    </row>
    <row r="86" spans="1:16" s="3" customFormat="1" ht="26.25" customHeight="1" x14ac:dyDescent="0.35">
      <c r="A86" s="6"/>
      <c r="B86" s="7"/>
      <c r="C86" s="6"/>
      <c r="D86" s="6"/>
      <c r="E86" s="6">
        <f>SUM(E82:E85)</f>
        <v>36</v>
      </c>
      <c r="F86" s="6">
        <f t="shared" ref="F86:L86" si="26">SUM(F82:F85)</f>
        <v>2553</v>
      </c>
      <c r="G86" s="6">
        <f t="shared" si="26"/>
        <v>22977</v>
      </c>
      <c r="H86" s="6"/>
      <c r="I86" s="6">
        <f t="shared" si="26"/>
        <v>8041.95</v>
      </c>
      <c r="J86" s="6">
        <f t="shared" si="26"/>
        <v>0</v>
      </c>
      <c r="K86" s="6">
        <f t="shared" si="26"/>
        <v>5</v>
      </c>
      <c r="L86" s="6">
        <f t="shared" si="26"/>
        <v>41</v>
      </c>
      <c r="M86" s="6"/>
      <c r="N86" s="6"/>
      <c r="O86" s="6"/>
      <c r="P86" s="6">
        <f>SUM(P82:P85)</f>
        <v>1300</v>
      </c>
    </row>
    <row r="87" spans="1:16" ht="26.25" customHeight="1" x14ac:dyDescent="0.35">
      <c r="A87" s="4"/>
      <c r="B87" s="5">
        <v>9780133338751</v>
      </c>
      <c r="C87" s="4" t="s">
        <v>82</v>
      </c>
      <c r="D87" s="4" t="s">
        <v>57</v>
      </c>
      <c r="E87" s="4">
        <v>7</v>
      </c>
      <c r="F87" s="4">
        <v>815</v>
      </c>
      <c r="G87" s="4">
        <f t="shared" ref="G87:G92" si="27">E87*F87</f>
        <v>5705</v>
      </c>
      <c r="H87" s="4">
        <v>65</v>
      </c>
      <c r="I87" s="4">
        <f t="shared" ref="I87:I92" si="28">G87*0.35</f>
        <v>1996.7499999999998</v>
      </c>
      <c r="J87" s="4"/>
      <c r="K87" s="4"/>
      <c r="L87" s="4">
        <f t="shared" si="3"/>
        <v>7</v>
      </c>
      <c r="M87" s="4">
        <v>1</v>
      </c>
      <c r="N87" s="4">
        <f>O87*M87</f>
        <v>285.25</v>
      </c>
      <c r="O87" s="4">
        <f t="shared" si="25"/>
        <v>285.25</v>
      </c>
      <c r="P87" s="4">
        <v>400</v>
      </c>
    </row>
    <row r="88" spans="1:16" ht="26.25" customHeight="1" x14ac:dyDescent="0.35">
      <c r="A88" s="4"/>
      <c r="B88" s="5">
        <v>9781323206003</v>
      </c>
      <c r="C88" s="4" t="s">
        <v>82</v>
      </c>
      <c r="D88" s="4" t="s">
        <v>58</v>
      </c>
      <c r="E88" s="4">
        <v>7</v>
      </c>
      <c r="F88" s="4">
        <v>800</v>
      </c>
      <c r="G88" s="4">
        <f t="shared" si="27"/>
        <v>5600</v>
      </c>
      <c r="H88" s="4">
        <v>65</v>
      </c>
      <c r="I88" s="4">
        <f t="shared" si="28"/>
        <v>1959.9999999999998</v>
      </c>
      <c r="J88" s="4"/>
      <c r="K88" s="4"/>
      <c r="L88" s="4">
        <f t="shared" si="3"/>
        <v>7</v>
      </c>
      <c r="M88" s="4"/>
      <c r="N88" s="4"/>
      <c r="O88" s="4">
        <f t="shared" si="25"/>
        <v>280</v>
      </c>
      <c r="P88" s="4">
        <v>400</v>
      </c>
    </row>
    <row r="89" spans="1:16" ht="26.25" customHeight="1" x14ac:dyDescent="0.35">
      <c r="A89" s="4"/>
      <c r="B89" s="5">
        <v>9780133281149</v>
      </c>
      <c r="C89" s="4" t="s">
        <v>82</v>
      </c>
      <c r="D89" s="4" t="s">
        <v>59</v>
      </c>
      <c r="E89" s="4">
        <v>7</v>
      </c>
      <c r="F89" s="4">
        <v>815</v>
      </c>
      <c r="G89" s="4">
        <f t="shared" si="27"/>
        <v>5705</v>
      </c>
      <c r="H89" s="4">
        <v>65</v>
      </c>
      <c r="I89" s="4">
        <f t="shared" si="28"/>
        <v>1996.7499999999998</v>
      </c>
      <c r="J89" s="4"/>
      <c r="K89" s="4"/>
      <c r="L89" s="4">
        <f t="shared" si="3"/>
        <v>7</v>
      </c>
      <c r="M89" s="4"/>
      <c r="N89" s="4"/>
      <c r="O89" s="4">
        <f t="shared" si="25"/>
        <v>285.25</v>
      </c>
      <c r="P89" s="4">
        <v>400</v>
      </c>
    </row>
    <row r="90" spans="1:16" ht="26.25" customHeight="1" x14ac:dyDescent="0.35">
      <c r="A90" s="4"/>
      <c r="B90" s="5">
        <v>9780133185614</v>
      </c>
      <c r="C90" s="4" t="s">
        <v>82</v>
      </c>
      <c r="D90" s="4" t="s">
        <v>60</v>
      </c>
      <c r="E90" s="4">
        <v>7</v>
      </c>
      <c r="F90" s="4">
        <v>138</v>
      </c>
      <c r="G90" s="4">
        <f t="shared" si="27"/>
        <v>966</v>
      </c>
      <c r="H90" s="4">
        <v>65</v>
      </c>
      <c r="I90" s="4">
        <f t="shared" si="28"/>
        <v>338.09999999999997</v>
      </c>
      <c r="J90" s="4"/>
      <c r="K90" s="4"/>
      <c r="L90" s="4">
        <f t="shared" si="3"/>
        <v>7</v>
      </c>
      <c r="M90" s="4"/>
      <c r="N90" s="4"/>
      <c r="O90" s="4">
        <f t="shared" si="25"/>
        <v>48.3</v>
      </c>
      <c r="P90" s="4">
        <v>100</v>
      </c>
    </row>
    <row r="91" spans="1:16" ht="26.25" customHeight="1" x14ac:dyDescent="0.35">
      <c r="A91" s="4"/>
      <c r="B91" s="5">
        <v>9780133281156</v>
      </c>
      <c r="C91" s="4" t="s">
        <v>82</v>
      </c>
      <c r="D91" s="4" t="s">
        <v>61</v>
      </c>
      <c r="E91" s="4">
        <v>7</v>
      </c>
      <c r="F91" s="4">
        <v>900</v>
      </c>
      <c r="G91" s="4">
        <f t="shared" si="27"/>
        <v>6300</v>
      </c>
      <c r="H91" s="4">
        <v>65</v>
      </c>
      <c r="I91" s="4">
        <f t="shared" si="28"/>
        <v>2205</v>
      </c>
      <c r="J91" s="4"/>
      <c r="K91" s="4"/>
      <c r="L91" s="4">
        <f t="shared" ref="L91:L92" si="29">E91+J91+K91</f>
        <v>7</v>
      </c>
      <c r="M91" s="4"/>
      <c r="N91" s="4"/>
      <c r="O91" s="4">
        <f t="shared" si="25"/>
        <v>315</v>
      </c>
      <c r="P91" s="4">
        <v>425</v>
      </c>
    </row>
    <row r="92" spans="1:16" ht="26.25" customHeight="1" x14ac:dyDescent="0.35">
      <c r="A92" s="4"/>
      <c r="B92" s="5">
        <v>9780133185966</v>
      </c>
      <c r="C92" s="4" t="s">
        <v>82</v>
      </c>
      <c r="D92" s="4" t="s">
        <v>62</v>
      </c>
      <c r="E92" s="4">
        <v>7</v>
      </c>
      <c r="F92" s="4">
        <v>138</v>
      </c>
      <c r="G92" s="4">
        <f t="shared" si="27"/>
        <v>966</v>
      </c>
      <c r="H92" s="4">
        <v>65</v>
      </c>
      <c r="I92" s="4">
        <f t="shared" si="28"/>
        <v>338.09999999999997</v>
      </c>
      <c r="J92" s="4"/>
      <c r="K92" s="4"/>
      <c r="L92" s="4">
        <f t="shared" si="29"/>
        <v>7</v>
      </c>
      <c r="M92" s="4"/>
      <c r="N92" s="4"/>
      <c r="O92" s="4">
        <f t="shared" si="25"/>
        <v>48.3</v>
      </c>
      <c r="P92" s="4">
        <v>100</v>
      </c>
    </row>
    <row r="93" spans="1:16" s="3" customFormat="1" ht="26.25" customHeight="1" x14ac:dyDescent="0.35">
      <c r="A93" s="6"/>
      <c r="B93" s="7"/>
      <c r="C93" s="6"/>
      <c r="D93" s="6"/>
      <c r="E93" s="6">
        <f>SUM(E87:E92)</f>
        <v>42</v>
      </c>
      <c r="F93" s="6">
        <f t="shared" ref="F93:N93" si="30">SUM(F87:F92)</f>
        <v>3606</v>
      </c>
      <c r="G93" s="6">
        <f t="shared" si="30"/>
        <v>25242</v>
      </c>
      <c r="H93" s="6"/>
      <c r="I93" s="6">
        <f t="shared" si="30"/>
        <v>8834.6999999999989</v>
      </c>
      <c r="J93" s="6">
        <f t="shared" si="30"/>
        <v>0</v>
      </c>
      <c r="K93" s="6">
        <f t="shared" si="30"/>
        <v>0</v>
      </c>
      <c r="L93" s="6">
        <f t="shared" si="30"/>
        <v>42</v>
      </c>
      <c r="M93" s="6">
        <f t="shared" si="30"/>
        <v>1</v>
      </c>
      <c r="N93" s="6">
        <f t="shared" si="30"/>
        <v>285.25</v>
      </c>
      <c r="O93" s="6"/>
      <c r="P93" s="6">
        <f>SUM(P87:P92)</f>
        <v>1825</v>
      </c>
    </row>
    <row r="94" spans="1:16" ht="26.25" customHeight="1" x14ac:dyDescent="0.35">
      <c r="A94" s="4"/>
      <c r="B94" s="5">
        <v>9780133338768</v>
      </c>
      <c r="C94" s="4" t="s">
        <v>83</v>
      </c>
      <c r="D94" s="4" t="s">
        <v>63</v>
      </c>
      <c r="E94" s="4">
        <v>5</v>
      </c>
      <c r="F94" s="4">
        <v>529</v>
      </c>
      <c r="G94" s="4">
        <f t="shared" ref="G94:G101" si="31">E94*F94</f>
        <v>2645</v>
      </c>
      <c r="H94" s="4">
        <v>65</v>
      </c>
      <c r="I94" s="4">
        <f t="shared" ref="I94:I101" si="32">G94*0.35</f>
        <v>925.74999999999989</v>
      </c>
      <c r="J94" s="4"/>
      <c r="K94" s="4"/>
      <c r="L94" s="4">
        <f t="shared" ref="L94:L101" si="33">E94+J94+K94</f>
        <v>5</v>
      </c>
      <c r="M94" s="4"/>
      <c r="N94" s="4"/>
      <c r="O94" s="4">
        <f t="shared" si="25"/>
        <v>185.14999999999998</v>
      </c>
      <c r="P94" s="4">
        <v>300</v>
      </c>
    </row>
    <row r="95" spans="1:16" ht="26.25" customHeight="1" x14ac:dyDescent="0.35">
      <c r="A95" s="4"/>
      <c r="B95" s="5">
        <v>9780133338775</v>
      </c>
      <c r="C95" s="4" t="s">
        <v>83</v>
      </c>
      <c r="D95" s="4" t="s">
        <v>64</v>
      </c>
      <c r="E95" s="4">
        <v>5</v>
      </c>
      <c r="F95" s="4">
        <v>529</v>
      </c>
      <c r="G95" s="4">
        <f t="shared" si="31"/>
        <v>2645</v>
      </c>
      <c r="H95" s="4">
        <v>65</v>
      </c>
      <c r="I95" s="4">
        <f t="shared" si="32"/>
        <v>925.74999999999989</v>
      </c>
      <c r="J95" s="4"/>
      <c r="K95" s="4"/>
      <c r="L95" s="4">
        <f t="shared" si="33"/>
        <v>5</v>
      </c>
      <c r="M95" s="4"/>
      <c r="N95" s="4"/>
      <c r="O95" s="4">
        <f t="shared" si="25"/>
        <v>185.14999999999998</v>
      </c>
      <c r="P95" s="4">
        <v>300</v>
      </c>
    </row>
    <row r="96" spans="1:16" ht="26.25" customHeight="1" x14ac:dyDescent="0.35">
      <c r="A96" s="4"/>
      <c r="B96" s="5">
        <v>9781323205853</v>
      </c>
      <c r="C96" s="4" t="s">
        <v>83</v>
      </c>
      <c r="D96" s="4" t="s">
        <v>65</v>
      </c>
      <c r="E96" s="4">
        <v>5</v>
      </c>
      <c r="F96" s="4">
        <v>880</v>
      </c>
      <c r="G96" s="4">
        <f t="shared" si="31"/>
        <v>4400</v>
      </c>
      <c r="H96" s="4">
        <v>65</v>
      </c>
      <c r="I96" s="4">
        <f t="shared" si="32"/>
        <v>1540</v>
      </c>
      <c r="J96" s="4"/>
      <c r="K96" s="4"/>
      <c r="L96" s="4">
        <f t="shared" si="33"/>
        <v>5</v>
      </c>
      <c r="M96" s="4">
        <v>1</v>
      </c>
      <c r="N96" s="4">
        <f>O96*M96</f>
        <v>308</v>
      </c>
      <c r="O96" s="4">
        <f t="shared" si="25"/>
        <v>308</v>
      </c>
      <c r="P96" s="4">
        <v>450</v>
      </c>
    </row>
    <row r="97" spans="1:16" ht="26.25" customHeight="1" x14ac:dyDescent="0.35">
      <c r="A97" s="4"/>
      <c r="B97" s="5">
        <v>9780133687187</v>
      </c>
      <c r="C97" s="4" t="s">
        <v>83</v>
      </c>
      <c r="D97" s="4" t="s">
        <v>66</v>
      </c>
      <c r="E97" s="4">
        <v>5</v>
      </c>
      <c r="F97" s="4">
        <v>138</v>
      </c>
      <c r="G97" s="4">
        <f t="shared" si="31"/>
        <v>690</v>
      </c>
      <c r="H97" s="4">
        <v>65</v>
      </c>
      <c r="I97" s="4">
        <f t="shared" si="32"/>
        <v>241.49999999999997</v>
      </c>
      <c r="J97" s="4"/>
      <c r="K97" s="4"/>
      <c r="L97" s="4">
        <f t="shared" si="33"/>
        <v>5</v>
      </c>
      <c r="M97" s="4"/>
      <c r="N97" s="4"/>
      <c r="O97" s="4">
        <f t="shared" si="25"/>
        <v>48.3</v>
      </c>
      <c r="P97" s="4">
        <v>100</v>
      </c>
    </row>
    <row r="98" spans="1:16" ht="26.25" customHeight="1" x14ac:dyDescent="0.35">
      <c r="A98" s="4"/>
      <c r="B98" s="5">
        <v>9781323205907</v>
      </c>
      <c r="C98" s="4" t="s">
        <v>83</v>
      </c>
      <c r="D98" s="4" t="s">
        <v>67</v>
      </c>
      <c r="E98" s="4">
        <v>5</v>
      </c>
      <c r="F98" s="4">
        <v>880</v>
      </c>
      <c r="G98" s="4">
        <f t="shared" si="31"/>
        <v>4400</v>
      </c>
      <c r="H98" s="4">
        <v>65</v>
      </c>
      <c r="I98" s="4">
        <f t="shared" si="32"/>
        <v>1540</v>
      </c>
      <c r="J98" s="4"/>
      <c r="K98" s="4"/>
      <c r="L98" s="4">
        <f t="shared" si="33"/>
        <v>5</v>
      </c>
      <c r="M98" s="4"/>
      <c r="N98" s="4"/>
      <c r="O98" s="4">
        <f t="shared" si="25"/>
        <v>308</v>
      </c>
      <c r="P98" s="4">
        <v>450</v>
      </c>
    </row>
    <row r="99" spans="1:16" ht="26.25" customHeight="1" x14ac:dyDescent="0.35">
      <c r="A99" s="4"/>
      <c r="B99" s="5">
        <v>9780132525886</v>
      </c>
      <c r="C99" s="4" t="s">
        <v>83</v>
      </c>
      <c r="D99" s="4" t="s">
        <v>68</v>
      </c>
      <c r="E99" s="4">
        <v>5</v>
      </c>
      <c r="F99" s="4">
        <v>138</v>
      </c>
      <c r="G99" s="4">
        <f t="shared" si="31"/>
        <v>690</v>
      </c>
      <c r="H99" s="4">
        <v>65</v>
      </c>
      <c r="I99" s="4">
        <f t="shared" si="32"/>
        <v>241.49999999999997</v>
      </c>
      <c r="J99" s="4"/>
      <c r="K99" s="4"/>
      <c r="L99" s="4">
        <f t="shared" si="33"/>
        <v>5</v>
      </c>
      <c r="M99" s="4"/>
      <c r="N99" s="4"/>
      <c r="O99" s="4">
        <f t="shared" si="25"/>
        <v>48.3</v>
      </c>
      <c r="P99" s="4">
        <v>100</v>
      </c>
    </row>
    <row r="100" spans="1:16" ht="26.25" customHeight="1" x14ac:dyDescent="0.35">
      <c r="A100" s="4"/>
      <c r="B100" s="5">
        <v>9780131371156</v>
      </c>
      <c r="C100" s="4" t="s">
        <v>83</v>
      </c>
      <c r="D100" s="4" t="s">
        <v>69</v>
      </c>
      <c r="E100" s="4">
        <v>5</v>
      </c>
      <c r="F100" s="4">
        <v>880</v>
      </c>
      <c r="G100" s="4">
        <f t="shared" si="31"/>
        <v>4400</v>
      </c>
      <c r="H100" s="4">
        <v>65</v>
      </c>
      <c r="I100" s="4">
        <f t="shared" si="32"/>
        <v>1540</v>
      </c>
      <c r="J100" s="4"/>
      <c r="K100" s="4"/>
      <c r="L100" s="4">
        <f t="shared" si="33"/>
        <v>5</v>
      </c>
      <c r="M100" s="4"/>
      <c r="N100" s="4"/>
      <c r="O100" s="4">
        <f t="shared" si="25"/>
        <v>308</v>
      </c>
      <c r="P100" s="4">
        <v>450</v>
      </c>
    </row>
    <row r="101" spans="1:16" ht="26.25" customHeight="1" x14ac:dyDescent="0.35">
      <c r="A101" s="4"/>
      <c r="B101" s="5">
        <v>9780132957052</v>
      </c>
      <c r="C101" s="4" t="s">
        <v>83</v>
      </c>
      <c r="D101" s="4" t="s">
        <v>70</v>
      </c>
      <c r="E101" s="4">
        <v>5</v>
      </c>
      <c r="F101" s="4">
        <v>138</v>
      </c>
      <c r="G101" s="4">
        <f t="shared" si="31"/>
        <v>690</v>
      </c>
      <c r="H101" s="4">
        <v>65</v>
      </c>
      <c r="I101" s="4">
        <f t="shared" si="32"/>
        <v>241.49999999999997</v>
      </c>
      <c r="J101" s="4"/>
      <c r="K101" s="4"/>
      <c r="L101" s="4">
        <f t="shared" si="33"/>
        <v>5</v>
      </c>
      <c r="M101" s="4"/>
      <c r="N101" s="4"/>
      <c r="O101" s="4">
        <f t="shared" si="25"/>
        <v>48.3</v>
      </c>
      <c r="P101" s="4">
        <v>100</v>
      </c>
    </row>
    <row r="102" spans="1:16" s="3" customFormat="1" ht="26.25" customHeight="1" x14ac:dyDescent="0.35">
      <c r="A102" s="6"/>
      <c r="B102" s="7"/>
      <c r="C102" s="6"/>
      <c r="D102" s="6"/>
      <c r="E102" s="6">
        <f>SUM(E94:E101)</f>
        <v>40</v>
      </c>
      <c r="F102" s="6">
        <f t="shared" ref="F102:N102" si="34">SUM(F94:F101)</f>
        <v>4112</v>
      </c>
      <c r="G102" s="6">
        <f t="shared" si="34"/>
        <v>20560</v>
      </c>
      <c r="H102" s="6"/>
      <c r="I102" s="6">
        <f t="shared" si="34"/>
        <v>7196</v>
      </c>
      <c r="J102" s="6">
        <f t="shared" si="34"/>
        <v>0</v>
      </c>
      <c r="K102" s="6">
        <f t="shared" si="34"/>
        <v>0</v>
      </c>
      <c r="L102" s="6">
        <f t="shared" si="34"/>
        <v>40</v>
      </c>
      <c r="M102" s="6">
        <f t="shared" si="34"/>
        <v>1</v>
      </c>
      <c r="N102" s="6">
        <f t="shared" si="34"/>
        <v>308</v>
      </c>
      <c r="O102" s="6"/>
      <c r="P102" s="6">
        <f>SUM(P94:P101)</f>
        <v>2250</v>
      </c>
    </row>
    <row r="103" spans="1:16" x14ac:dyDescent="0.35">
      <c r="A103" s="4"/>
      <c r="B103" s="5">
        <v>9780133338782</v>
      </c>
      <c r="C103" s="4" t="s">
        <v>84</v>
      </c>
      <c r="D103" s="4" t="s">
        <v>71</v>
      </c>
      <c r="E103" s="4">
        <v>0</v>
      </c>
      <c r="F103" s="4">
        <v>529</v>
      </c>
      <c r="G103" s="4">
        <f t="shared" ref="G103:G106" si="35">E103*F103</f>
        <v>0</v>
      </c>
      <c r="H103" s="4">
        <v>65</v>
      </c>
      <c r="I103" s="4">
        <f t="shared" ref="I103:I106" si="36">G103*0.35</f>
        <v>0</v>
      </c>
      <c r="J103" s="4">
        <v>0</v>
      </c>
      <c r="K103" s="4">
        <v>0</v>
      </c>
      <c r="L103" s="4">
        <v>0</v>
      </c>
      <c r="M103" s="4"/>
      <c r="N103" s="4"/>
      <c r="O103" s="4"/>
      <c r="P103" s="4">
        <v>300</v>
      </c>
    </row>
    <row r="104" spans="1:16" x14ac:dyDescent="0.35">
      <c r="A104" s="4"/>
      <c r="B104" s="5">
        <v>9780133338799</v>
      </c>
      <c r="C104" s="4" t="s">
        <v>84</v>
      </c>
      <c r="D104" s="4" t="s">
        <v>72</v>
      </c>
      <c r="E104" s="4">
        <v>0</v>
      </c>
      <c r="F104" s="4">
        <v>529</v>
      </c>
      <c r="G104" s="4">
        <f t="shared" si="35"/>
        <v>0</v>
      </c>
      <c r="H104" s="4">
        <v>65</v>
      </c>
      <c r="I104" s="4">
        <f t="shared" si="36"/>
        <v>0</v>
      </c>
      <c r="J104" s="4">
        <v>0</v>
      </c>
      <c r="K104" s="4">
        <v>0</v>
      </c>
      <c r="L104" s="4">
        <v>0</v>
      </c>
      <c r="M104" s="4"/>
      <c r="N104" s="4"/>
      <c r="O104" s="4"/>
      <c r="P104" s="4">
        <v>300</v>
      </c>
    </row>
    <row r="105" spans="1:16" x14ac:dyDescent="0.35">
      <c r="A105" s="4"/>
      <c r="B105" s="5">
        <v>9780133281163</v>
      </c>
      <c r="C105" s="4" t="s">
        <v>84</v>
      </c>
      <c r="D105" s="4" t="s">
        <v>73</v>
      </c>
      <c r="E105" s="4">
        <v>0</v>
      </c>
      <c r="F105" s="4">
        <v>815</v>
      </c>
      <c r="G105" s="4">
        <f t="shared" si="35"/>
        <v>0</v>
      </c>
      <c r="H105" s="4">
        <v>65</v>
      </c>
      <c r="I105" s="4">
        <f t="shared" si="36"/>
        <v>0</v>
      </c>
      <c r="J105" s="4">
        <v>0</v>
      </c>
      <c r="K105" s="4">
        <v>0</v>
      </c>
      <c r="L105" s="4">
        <v>0</v>
      </c>
      <c r="M105" s="4"/>
      <c r="N105" s="4"/>
      <c r="O105" s="4"/>
      <c r="P105" s="4">
        <v>450</v>
      </c>
    </row>
    <row r="106" spans="1:16" x14ac:dyDescent="0.35">
      <c r="A106" s="4"/>
      <c r="B106" s="5">
        <v>9780133186147</v>
      </c>
      <c r="C106" s="4" t="s">
        <v>84</v>
      </c>
      <c r="D106" s="4" t="s">
        <v>74</v>
      </c>
      <c r="E106" s="4">
        <v>0</v>
      </c>
      <c r="F106" s="4">
        <v>138</v>
      </c>
      <c r="G106" s="4">
        <f t="shared" si="35"/>
        <v>0</v>
      </c>
      <c r="H106" s="4">
        <v>65</v>
      </c>
      <c r="I106" s="4">
        <f t="shared" si="36"/>
        <v>0</v>
      </c>
      <c r="J106" s="4">
        <v>0</v>
      </c>
      <c r="K106" s="4">
        <v>0</v>
      </c>
      <c r="L106" s="4">
        <v>0</v>
      </c>
      <c r="M106" s="4"/>
      <c r="N106" s="4"/>
      <c r="O106" s="4"/>
      <c r="P106" s="4">
        <v>100</v>
      </c>
    </row>
    <row r="107" spans="1:16" s="3" customFormat="1" x14ac:dyDescent="0.35">
      <c r="A107" s="6"/>
      <c r="B107" s="7"/>
      <c r="C107" s="6"/>
      <c r="D107" s="6"/>
      <c r="E107" s="6">
        <f>SUM(E103:E106)</f>
        <v>0</v>
      </c>
      <c r="F107" s="6">
        <f t="shared" ref="F107:N107" si="37">SUM(F103:F106)</f>
        <v>2011</v>
      </c>
      <c r="G107" s="6">
        <f t="shared" si="37"/>
        <v>0</v>
      </c>
      <c r="H107" s="6"/>
      <c r="I107" s="6">
        <f t="shared" si="37"/>
        <v>0</v>
      </c>
      <c r="J107" s="6">
        <f t="shared" si="37"/>
        <v>0</v>
      </c>
      <c r="K107" s="6">
        <f t="shared" si="37"/>
        <v>0</v>
      </c>
      <c r="L107" s="6">
        <f t="shared" si="37"/>
        <v>0</v>
      </c>
      <c r="M107" s="6">
        <f t="shared" si="37"/>
        <v>0</v>
      </c>
      <c r="N107" s="6">
        <f t="shared" si="37"/>
        <v>0</v>
      </c>
      <c r="O107" s="6"/>
      <c r="P107" s="6">
        <f>SUM(P103:P106)</f>
        <v>1150</v>
      </c>
    </row>
    <row r="108" spans="1:16" x14ac:dyDescent="0.35">
      <c r="B108" s="2"/>
      <c r="E108" s="8">
        <f>E37+E46+E53+E60+E67+E74+E81+E86+E93+E102+E107</f>
        <v>963</v>
      </c>
      <c r="F108" s="8">
        <f>F37+F46+F53+F60+F67+F74+F81+F86+F93+F102+F107</f>
        <v>25360</v>
      </c>
      <c r="G108" s="8">
        <f t="shared" ref="G108:P108" si="38">G37+G46+G53+G60+G67+G74+G81+G86+G93+G102+G107</f>
        <v>304214</v>
      </c>
      <c r="H108" s="8">
        <f t="shared" si="38"/>
        <v>0</v>
      </c>
      <c r="I108" s="8">
        <f t="shared" si="38"/>
        <v>106474.9</v>
      </c>
      <c r="J108" s="8">
        <f t="shared" si="38"/>
        <v>102</v>
      </c>
      <c r="K108" s="8">
        <f t="shared" si="38"/>
        <v>109</v>
      </c>
      <c r="L108" s="8">
        <f t="shared" si="38"/>
        <v>1174</v>
      </c>
      <c r="M108" s="8">
        <f t="shared" si="38"/>
        <v>41</v>
      </c>
      <c r="N108" s="8">
        <f t="shared" si="38"/>
        <v>4425.4000000000005</v>
      </c>
      <c r="O108" s="8">
        <f t="shared" si="38"/>
        <v>0</v>
      </c>
      <c r="P108" s="8">
        <f t="shared" si="38"/>
        <v>14425</v>
      </c>
    </row>
    <row r="109" spans="1:16" x14ac:dyDescent="0.35">
      <c r="B109" s="2"/>
      <c r="G109" s="179" t="s">
        <v>167</v>
      </c>
      <c r="H109" s="180"/>
      <c r="I109" s="29">
        <f>I108*0.15</f>
        <v>15971.234999999999</v>
      </c>
      <c r="J109" s="11"/>
      <c r="K109" s="11"/>
      <c r="L109" s="11"/>
      <c r="N109" s="4">
        <f>N108*0.15</f>
        <v>663.81000000000006</v>
      </c>
      <c r="O109" t="s">
        <v>176</v>
      </c>
    </row>
    <row r="110" spans="1:16" x14ac:dyDescent="0.35">
      <c r="B110" s="2"/>
      <c r="G110" s="179" t="s">
        <v>87</v>
      </c>
      <c r="H110" s="180"/>
      <c r="I110" s="29">
        <f>I108+I109</f>
        <v>122446.13499999999</v>
      </c>
      <c r="J110" s="11"/>
      <c r="K110" s="11"/>
      <c r="L110" s="11"/>
      <c r="N110" s="4">
        <f>N108+N109</f>
        <v>5089.2100000000009</v>
      </c>
      <c r="O110" t="s">
        <v>177</v>
      </c>
    </row>
    <row r="111" spans="1:16" x14ac:dyDescent="0.35">
      <c r="B111" s="2"/>
    </row>
    <row r="112" spans="1:16" x14ac:dyDescent="0.35">
      <c r="B112" s="2"/>
    </row>
    <row r="113" spans="2:2" x14ac:dyDescent="0.35">
      <c r="B113" s="2"/>
    </row>
    <row r="114" spans="2:2" x14ac:dyDescent="0.35">
      <c r="B114" s="2"/>
    </row>
    <row r="115" spans="2:2" x14ac:dyDescent="0.35">
      <c r="B115" s="2"/>
    </row>
    <row r="116" spans="2:2" x14ac:dyDescent="0.35">
      <c r="B116" s="2"/>
    </row>
    <row r="117" spans="2:2" x14ac:dyDescent="0.35">
      <c r="B117" s="2"/>
    </row>
    <row r="118" spans="2:2" x14ac:dyDescent="0.35">
      <c r="B118" s="2"/>
    </row>
    <row r="119" spans="2:2" x14ac:dyDescent="0.35">
      <c r="B119" s="2"/>
    </row>
    <row r="120" spans="2:2" x14ac:dyDescent="0.35">
      <c r="B120" s="2"/>
    </row>
    <row r="121" spans="2:2" x14ac:dyDescent="0.35">
      <c r="B121" s="2"/>
    </row>
  </sheetData>
  <autoFilter ref="A23:Q110" xr:uid="{00000000-0009-0000-0000-000000000000}"/>
  <mergeCells count="3">
    <mergeCell ref="D3:E3"/>
    <mergeCell ref="G109:H109"/>
    <mergeCell ref="G110:H110"/>
  </mergeCells>
  <printOptions horizontalCentered="1" verticalCentered="1"/>
  <pageMargins left="0" right="0" top="0" bottom="0" header="0" footer="0"/>
  <pageSetup paperSize="9" scale="60" fitToHeight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6A08-7D53-4BF4-84D3-539F37A5756A}">
  <sheetPr codeName="Sheet4">
    <pageSetUpPr fitToPage="1"/>
  </sheetPr>
  <dimension ref="A3:AU111"/>
  <sheetViews>
    <sheetView topLeftCell="G7" zoomScale="85" zoomScaleNormal="85" workbookViewId="0">
      <pane ySplit="3" topLeftCell="A10" activePane="bottomLeft" state="frozen"/>
      <selection activeCell="X7" sqref="X7"/>
      <selection pane="bottomLeft" activeCell="AV15" sqref="AV15"/>
    </sheetView>
  </sheetViews>
  <sheetFormatPr defaultColWidth="9" defaultRowHeight="14.5" x14ac:dyDescent="0.35"/>
  <cols>
    <col min="1" max="1" width="6.453125" customWidth="1"/>
    <col min="2" max="2" width="17" customWidth="1"/>
    <col min="4" max="4" width="65.453125" customWidth="1"/>
    <col min="5" max="5" width="13.1796875" customWidth="1"/>
    <col min="6" max="6" width="9" customWidth="1"/>
    <col min="7" max="9" width="9.1796875" customWidth="1"/>
    <col min="10" max="15" width="10.54296875" customWidth="1"/>
    <col min="16" max="19" width="10.54296875" hidden="1" customWidth="1"/>
    <col min="20" max="40" width="10" hidden="1" customWidth="1"/>
    <col min="41" max="41" width="10" customWidth="1"/>
    <col min="42" max="43" width="9" customWidth="1"/>
    <col min="44" max="44" width="13.26953125" customWidth="1"/>
    <col min="45" max="45" width="9" customWidth="1"/>
    <col min="46" max="46" width="10.1796875" customWidth="1"/>
  </cols>
  <sheetData>
    <row r="3" spans="1:46" ht="18.5" x14ac:dyDescent="0.45">
      <c r="D3" s="173" t="s">
        <v>0</v>
      </c>
      <c r="E3" s="173"/>
      <c r="F3" s="173"/>
    </row>
    <row r="4" spans="1:46" x14ac:dyDescent="0.35">
      <c r="B4" t="s">
        <v>2</v>
      </c>
      <c r="D4" t="s">
        <v>1</v>
      </c>
    </row>
    <row r="5" spans="1:46" x14ac:dyDescent="0.35">
      <c r="B5" t="s">
        <v>3</v>
      </c>
      <c r="J5" t="s">
        <v>5</v>
      </c>
    </row>
    <row r="6" spans="1:46" x14ac:dyDescent="0.35">
      <c r="J6" s="1">
        <v>44304</v>
      </c>
      <c r="K6" s="1"/>
      <c r="L6" s="1"/>
      <c r="M6" s="1"/>
      <c r="N6" s="1"/>
      <c r="O6" s="1"/>
      <c r="P6" s="1"/>
      <c r="Q6" s="1"/>
      <c r="R6" s="1"/>
      <c r="S6" s="1"/>
    </row>
    <row r="7" spans="1:46" x14ac:dyDescent="0.35">
      <c r="A7" t="s">
        <v>93</v>
      </c>
      <c r="B7" t="s">
        <v>4</v>
      </c>
      <c r="J7" t="s">
        <v>6</v>
      </c>
    </row>
    <row r="8" spans="1:46" x14ac:dyDescent="0.35">
      <c r="B8" t="s">
        <v>192</v>
      </c>
      <c r="K8" s="9">
        <v>5637</v>
      </c>
      <c r="L8" s="38">
        <v>44361</v>
      </c>
      <c r="M8">
        <v>5636</v>
      </c>
      <c r="N8" s="14">
        <v>44377</v>
      </c>
      <c r="O8" s="2">
        <v>5778</v>
      </c>
      <c r="P8" s="14">
        <v>44383</v>
      </c>
      <c r="Q8" s="2">
        <v>6243</v>
      </c>
      <c r="R8" s="14">
        <v>44418</v>
      </c>
      <c r="S8" s="2">
        <v>6244</v>
      </c>
      <c r="T8" s="14">
        <v>44418</v>
      </c>
      <c r="U8" s="2">
        <v>6657</v>
      </c>
      <c r="V8" s="14">
        <v>44431</v>
      </c>
      <c r="W8" s="2">
        <v>8140</v>
      </c>
      <c r="X8" s="14">
        <v>44453</v>
      </c>
      <c r="Y8" s="2">
        <v>8141</v>
      </c>
      <c r="Z8" s="14">
        <v>44453</v>
      </c>
      <c r="AA8" s="2">
        <v>8302</v>
      </c>
      <c r="AB8" s="14">
        <v>44455</v>
      </c>
      <c r="AC8" s="2">
        <v>8481</v>
      </c>
      <c r="AD8" s="14">
        <v>44518</v>
      </c>
      <c r="AE8" s="2">
        <v>8110</v>
      </c>
      <c r="AF8" s="14">
        <v>44466</v>
      </c>
      <c r="AG8" s="2">
        <v>8920</v>
      </c>
      <c r="AH8" s="14">
        <v>44476</v>
      </c>
      <c r="AI8" s="2">
        <v>8985</v>
      </c>
      <c r="AJ8" s="14">
        <v>44476</v>
      </c>
      <c r="AK8" s="2">
        <v>8986</v>
      </c>
      <c r="AL8" s="14">
        <v>44476</v>
      </c>
      <c r="AM8" s="14" t="s">
        <v>194</v>
      </c>
      <c r="AN8" s="14">
        <v>44483</v>
      </c>
    </row>
    <row r="9" spans="1:46" x14ac:dyDescent="0.35">
      <c r="A9" s="4" t="s">
        <v>8</v>
      </c>
      <c r="B9" s="4" t="s">
        <v>9</v>
      </c>
      <c r="C9" s="4"/>
      <c r="D9" s="9" t="s">
        <v>10</v>
      </c>
      <c r="E9" s="9"/>
      <c r="F9" s="4" t="s">
        <v>11</v>
      </c>
      <c r="G9" s="4" t="s">
        <v>12</v>
      </c>
      <c r="H9" s="4" t="s">
        <v>13</v>
      </c>
      <c r="I9" s="4" t="s">
        <v>85</v>
      </c>
      <c r="J9" s="4" t="s">
        <v>14</v>
      </c>
      <c r="K9" s="36" t="s">
        <v>90</v>
      </c>
      <c r="L9" s="9" t="s">
        <v>110</v>
      </c>
      <c r="M9" s="37" t="s">
        <v>91</v>
      </c>
      <c r="N9" s="9" t="s">
        <v>110</v>
      </c>
      <c r="O9" s="12" t="s">
        <v>89</v>
      </c>
      <c r="P9" s="9" t="s">
        <v>110</v>
      </c>
      <c r="Q9" s="12" t="s">
        <v>89</v>
      </c>
      <c r="R9" s="9" t="s">
        <v>110</v>
      </c>
      <c r="S9" s="12" t="s">
        <v>89</v>
      </c>
      <c r="T9" s="9" t="s">
        <v>110</v>
      </c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 t="s">
        <v>193</v>
      </c>
      <c r="AP9" s="4" t="s">
        <v>88</v>
      </c>
      <c r="AQ9" t="s">
        <v>195</v>
      </c>
      <c r="AR9" s="4" t="s">
        <v>196</v>
      </c>
      <c r="AS9" s="4" t="s">
        <v>103</v>
      </c>
      <c r="AT9" s="4" t="s">
        <v>104</v>
      </c>
    </row>
    <row r="10" spans="1:46" x14ac:dyDescent="0.35">
      <c r="A10" s="4"/>
      <c r="B10" s="4"/>
      <c r="C10" s="4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4"/>
      <c r="AQ10" s="4"/>
      <c r="AR10" s="4"/>
      <c r="AS10" s="4"/>
      <c r="AT10" s="4"/>
    </row>
    <row r="11" spans="1:46" x14ac:dyDescent="0.35">
      <c r="A11" s="4"/>
      <c r="B11" s="5">
        <v>9781428430914</v>
      </c>
      <c r="C11" s="4" t="s">
        <v>168</v>
      </c>
      <c r="D11" s="32" t="s">
        <v>161</v>
      </c>
      <c r="E11" s="32"/>
      <c r="F11" s="4">
        <v>20</v>
      </c>
      <c r="G11" s="4">
        <v>159</v>
      </c>
      <c r="H11" s="4">
        <f t="shared" ref="H11:H19" si="0">F11*G11</f>
        <v>3180</v>
      </c>
      <c r="I11" s="4">
        <v>65</v>
      </c>
      <c r="J11" s="4">
        <f t="shared" ref="J11:J19" si="1">H11*0.35</f>
        <v>1113</v>
      </c>
      <c r="K11" s="4">
        <v>20</v>
      </c>
      <c r="L11" s="4">
        <f>K11*AS11</f>
        <v>1113</v>
      </c>
      <c r="M11" s="4"/>
      <c r="N11" s="4"/>
      <c r="O11" s="4"/>
      <c r="P11" s="4"/>
      <c r="Q11" s="4"/>
      <c r="R11" s="4"/>
      <c r="S11" s="4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>
        <f>K11+M11+O11+Q11+S11+U11+W11+Y11+AA11+AC11+AE11</f>
        <v>20</v>
      </c>
      <c r="AP11" s="4">
        <f>F11-AO11</f>
        <v>0</v>
      </c>
      <c r="AQ11" s="4">
        <v>10</v>
      </c>
      <c r="AR11" s="4">
        <f>AQ11*AS11</f>
        <v>556.5</v>
      </c>
      <c r="AS11" s="4">
        <f>G11*0.35</f>
        <v>55.65</v>
      </c>
      <c r="AT11" s="4"/>
    </row>
    <row r="12" spans="1:46" x14ac:dyDescent="0.35">
      <c r="A12" s="4"/>
      <c r="B12" s="5"/>
      <c r="C12" s="4"/>
      <c r="D12" s="35"/>
      <c r="E12" s="35"/>
      <c r="F12" s="6">
        <f>SUM(F11)</f>
        <v>20</v>
      </c>
      <c r="G12" s="6">
        <f t="shared" ref="G12:AS12" si="2">SUM(G11)</f>
        <v>159</v>
      </c>
      <c r="H12" s="6">
        <f t="shared" si="2"/>
        <v>3180</v>
      </c>
      <c r="I12" s="6">
        <f t="shared" si="2"/>
        <v>65</v>
      </c>
      <c r="J12" s="6">
        <f t="shared" si="2"/>
        <v>1113</v>
      </c>
      <c r="K12" s="6">
        <f t="shared" si="2"/>
        <v>20</v>
      </c>
      <c r="L12" s="6">
        <f t="shared" si="2"/>
        <v>1113</v>
      </c>
      <c r="M12" s="6">
        <f t="shared" si="2"/>
        <v>0</v>
      </c>
      <c r="N12" s="6">
        <f t="shared" si="2"/>
        <v>0</v>
      </c>
      <c r="O12" s="6">
        <f t="shared" si="2"/>
        <v>0</v>
      </c>
      <c r="P12" s="6"/>
      <c r="Q12" s="6"/>
      <c r="R12" s="6"/>
      <c r="S12" s="6"/>
      <c r="T12" s="6">
        <f t="shared" si="2"/>
        <v>0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>
        <f t="shared" si="2"/>
        <v>20</v>
      </c>
      <c r="AP12" s="6">
        <f t="shared" si="2"/>
        <v>0</v>
      </c>
      <c r="AQ12" s="6">
        <f t="shared" si="2"/>
        <v>10</v>
      </c>
      <c r="AR12" s="6">
        <f t="shared" si="2"/>
        <v>556.5</v>
      </c>
      <c r="AS12" s="6">
        <f t="shared" si="2"/>
        <v>55.65</v>
      </c>
      <c r="AT12" s="6"/>
    </row>
    <row r="13" spans="1:46" x14ac:dyDescent="0.35">
      <c r="A13" s="4"/>
      <c r="B13" s="5">
        <v>9781428430921</v>
      </c>
      <c r="C13" s="4" t="s">
        <v>169</v>
      </c>
      <c r="D13" s="32" t="s">
        <v>162</v>
      </c>
      <c r="E13" s="32"/>
      <c r="F13" s="4">
        <v>30</v>
      </c>
      <c r="G13" s="4">
        <v>159</v>
      </c>
      <c r="H13" s="4">
        <f t="shared" si="0"/>
        <v>4770</v>
      </c>
      <c r="I13" s="4">
        <v>65</v>
      </c>
      <c r="J13" s="4">
        <f t="shared" si="1"/>
        <v>1669.5</v>
      </c>
      <c r="K13" s="4">
        <v>30</v>
      </c>
      <c r="L13" s="4">
        <f t="shared" ref="L13:L19" si="3">K13*AS13</f>
        <v>1669.5</v>
      </c>
      <c r="M13" s="4"/>
      <c r="N13" s="4"/>
      <c r="O13" s="4"/>
      <c r="P13" s="4"/>
      <c r="Q13" s="4"/>
      <c r="R13" s="4"/>
      <c r="S13" s="4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>
        <f>K13+M13+O13+Q13+S13+U13+W13+Y13+AA13+AC13+AE13+AG13+AI13+AK13+AM13</f>
        <v>30</v>
      </c>
      <c r="AP13" s="4">
        <f t="shared" ref="AP13:AP19" si="4">F13-AO13</f>
        <v>0</v>
      </c>
      <c r="AQ13" s="4">
        <v>0</v>
      </c>
      <c r="AR13" s="4">
        <f>AS13*AQ13</f>
        <v>0</v>
      </c>
      <c r="AS13" s="4">
        <f t="shared" ref="AS13:AS19" si="5">G13*0.35</f>
        <v>55.65</v>
      </c>
      <c r="AT13" s="4"/>
    </row>
    <row r="14" spans="1:46" x14ac:dyDescent="0.35">
      <c r="A14" s="4"/>
      <c r="B14" s="5">
        <v>9780328909933</v>
      </c>
      <c r="C14" s="4" t="s">
        <v>169</v>
      </c>
      <c r="D14" s="32" t="s">
        <v>160</v>
      </c>
      <c r="E14" s="32"/>
      <c r="F14" s="4">
        <v>30</v>
      </c>
      <c r="G14" s="4">
        <v>169</v>
      </c>
      <c r="H14" s="4">
        <f t="shared" si="0"/>
        <v>5070</v>
      </c>
      <c r="I14" s="4">
        <v>65</v>
      </c>
      <c r="J14" s="4">
        <f t="shared" si="1"/>
        <v>1774.5</v>
      </c>
      <c r="K14" s="4">
        <v>30</v>
      </c>
      <c r="L14" s="4">
        <f t="shared" si="3"/>
        <v>1774.5</v>
      </c>
      <c r="M14" s="4"/>
      <c r="N14" s="4"/>
      <c r="O14" s="4"/>
      <c r="P14" s="4"/>
      <c r="Q14" s="4"/>
      <c r="R14" s="4"/>
      <c r="S14" s="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>
        <f t="shared" ref="AO14:AO77" si="6">K14+M14+O14+Q14+S14+U14+W14+Y14+AA14+AC14+AE14+AG14+AI14+AK14+AM14</f>
        <v>30</v>
      </c>
      <c r="AP14" s="4">
        <f t="shared" si="4"/>
        <v>0</v>
      </c>
      <c r="AQ14" s="4">
        <v>7</v>
      </c>
      <c r="AR14" s="4">
        <f t="shared" ref="AR14:AR77" si="7">AS14*AQ14</f>
        <v>414.05</v>
      </c>
      <c r="AS14" s="4">
        <f t="shared" si="5"/>
        <v>59.15</v>
      </c>
      <c r="AT14" s="4"/>
    </row>
    <row r="15" spans="1:46" x14ac:dyDescent="0.35">
      <c r="A15" s="4"/>
      <c r="B15" s="5">
        <v>9780328909957</v>
      </c>
      <c r="C15" s="4" t="s">
        <v>169</v>
      </c>
      <c r="D15" s="32" t="s">
        <v>164</v>
      </c>
      <c r="E15" s="32"/>
      <c r="F15" s="4">
        <v>30</v>
      </c>
      <c r="G15" s="4">
        <v>169</v>
      </c>
      <c r="H15" s="4">
        <f t="shared" si="0"/>
        <v>5070</v>
      </c>
      <c r="I15" s="4">
        <v>65</v>
      </c>
      <c r="J15" s="4">
        <f t="shared" si="1"/>
        <v>1774.5</v>
      </c>
      <c r="K15" s="4">
        <v>0</v>
      </c>
      <c r="L15" s="4">
        <f t="shared" si="3"/>
        <v>0</v>
      </c>
      <c r="M15" s="4">
        <v>30</v>
      </c>
      <c r="N15" s="4">
        <f>AS15*M15</f>
        <v>1774.5</v>
      </c>
      <c r="O15" s="4"/>
      <c r="P15" s="4"/>
      <c r="Q15" s="4"/>
      <c r="R15" s="4"/>
      <c r="S15" s="4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>
        <f t="shared" si="6"/>
        <v>30</v>
      </c>
      <c r="AP15" s="4">
        <f t="shared" si="4"/>
        <v>0</v>
      </c>
      <c r="AQ15" s="4">
        <v>8</v>
      </c>
      <c r="AR15" s="4">
        <f t="shared" si="7"/>
        <v>473.2</v>
      </c>
      <c r="AS15" s="4">
        <f t="shared" si="5"/>
        <v>59.15</v>
      </c>
      <c r="AT15" s="4"/>
    </row>
    <row r="16" spans="1:46" x14ac:dyDescent="0.35">
      <c r="A16" s="4"/>
      <c r="B16" s="5">
        <v>9780328909971</v>
      </c>
      <c r="C16" s="4" t="s">
        <v>169</v>
      </c>
      <c r="D16" s="32" t="s">
        <v>170</v>
      </c>
      <c r="E16" s="32"/>
      <c r="F16" s="4">
        <v>30</v>
      </c>
      <c r="G16" s="4">
        <v>169</v>
      </c>
      <c r="H16" s="4">
        <f t="shared" si="0"/>
        <v>5070</v>
      </c>
      <c r="I16" s="4">
        <v>65</v>
      </c>
      <c r="J16" s="4">
        <f t="shared" si="1"/>
        <v>1774.5</v>
      </c>
      <c r="K16" s="4">
        <v>30</v>
      </c>
      <c r="L16" s="4">
        <f t="shared" si="3"/>
        <v>1774.5</v>
      </c>
      <c r="M16" s="4"/>
      <c r="N16" s="4"/>
      <c r="O16" s="4"/>
      <c r="P16" s="4"/>
      <c r="Q16" s="4"/>
      <c r="R16" s="4"/>
      <c r="S16" s="4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>
        <f t="shared" si="6"/>
        <v>30</v>
      </c>
      <c r="AP16" s="4">
        <f t="shared" si="4"/>
        <v>0</v>
      </c>
      <c r="AQ16" s="4">
        <v>8</v>
      </c>
      <c r="AR16" s="4">
        <f t="shared" si="7"/>
        <v>473.2</v>
      </c>
      <c r="AS16" s="4">
        <f t="shared" si="5"/>
        <v>59.15</v>
      </c>
      <c r="AT16" s="4"/>
    </row>
    <row r="17" spans="1:47" x14ac:dyDescent="0.35">
      <c r="A17" s="4"/>
      <c r="B17" s="5">
        <v>9780328476794</v>
      </c>
      <c r="C17" s="4" t="s">
        <v>169</v>
      </c>
      <c r="D17" s="4" t="s">
        <v>19</v>
      </c>
      <c r="E17" s="4"/>
      <c r="F17" s="4">
        <v>30</v>
      </c>
      <c r="G17" s="4">
        <v>272</v>
      </c>
      <c r="H17" s="4">
        <f t="shared" si="0"/>
        <v>8160</v>
      </c>
      <c r="I17" s="4">
        <v>65</v>
      </c>
      <c r="J17" s="4">
        <f t="shared" si="1"/>
        <v>2856</v>
      </c>
      <c r="K17" s="4">
        <v>30</v>
      </c>
      <c r="L17" s="4">
        <f t="shared" si="3"/>
        <v>2855.9999999999995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12">
        <f t="shared" si="6"/>
        <v>30</v>
      </c>
      <c r="AP17" s="4">
        <f t="shared" si="4"/>
        <v>0</v>
      </c>
      <c r="AQ17" s="4">
        <v>7</v>
      </c>
      <c r="AR17" s="4">
        <f t="shared" si="7"/>
        <v>666.39999999999986</v>
      </c>
      <c r="AS17" s="4">
        <f t="shared" si="5"/>
        <v>95.199999999999989</v>
      </c>
      <c r="AT17" s="4">
        <v>175</v>
      </c>
    </row>
    <row r="18" spans="1:47" x14ac:dyDescent="0.35">
      <c r="A18" s="4"/>
      <c r="B18" s="5">
        <v>9780328827343</v>
      </c>
      <c r="C18" s="4" t="s">
        <v>169</v>
      </c>
      <c r="D18" s="32" t="s">
        <v>171</v>
      </c>
      <c r="E18" s="32"/>
      <c r="F18" s="4">
        <v>30</v>
      </c>
      <c r="G18" s="4">
        <v>177</v>
      </c>
      <c r="H18" s="4">
        <f t="shared" si="0"/>
        <v>5310</v>
      </c>
      <c r="I18" s="4">
        <v>65</v>
      </c>
      <c r="J18" s="4">
        <f t="shared" si="1"/>
        <v>1858.4999999999998</v>
      </c>
      <c r="K18" s="4">
        <v>30</v>
      </c>
      <c r="L18" s="4">
        <f t="shared" si="3"/>
        <v>1858.4999999999998</v>
      </c>
      <c r="M18" s="4"/>
      <c r="N18" s="4"/>
      <c r="O18" s="4"/>
      <c r="P18" s="4"/>
      <c r="Q18" s="4"/>
      <c r="R18" s="4"/>
      <c r="S18" s="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>
        <f t="shared" si="6"/>
        <v>30</v>
      </c>
      <c r="AP18" s="4">
        <f t="shared" si="4"/>
        <v>0</v>
      </c>
      <c r="AQ18" s="4">
        <v>7</v>
      </c>
      <c r="AR18" s="4">
        <f t="shared" si="7"/>
        <v>433.65</v>
      </c>
      <c r="AS18" s="4">
        <f t="shared" si="5"/>
        <v>61.949999999999996</v>
      </c>
      <c r="AT18" s="4"/>
    </row>
    <row r="19" spans="1:47" x14ac:dyDescent="0.35">
      <c r="A19" s="4"/>
      <c r="B19" s="5">
        <v>9780328827350</v>
      </c>
      <c r="C19" s="4" t="s">
        <v>169</v>
      </c>
      <c r="D19" s="32" t="s">
        <v>166</v>
      </c>
      <c r="E19" s="32"/>
      <c r="F19" s="4">
        <v>30</v>
      </c>
      <c r="G19" s="4">
        <v>177</v>
      </c>
      <c r="H19" s="4">
        <f t="shared" si="0"/>
        <v>5310</v>
      </c>
      <c r="I19" s="4">
        <v>65</v>
      </c>
      <c r="J19" s="4">
        <f t="shared" si="1"/>
        <v>1858.4999999999998</v>
      </c>
      <c r="K19" s="4">
        <v>0</v>
      </c>
      <c r="L19" s="4">
        <f t="shared" si="3"/>
        <v>0</v>
      </c>
      <c r="M19" s="4">
        <v>30</v>
      </c>
      <c r="N19" s="4">
        <f>AS19*M19</f>
        <v>1858.4999999999998</v>
      </c>
      <c r="O19" s="4"/>
      <c r="P19" s="4"/>
      <c r="Q19" s="4"/>
      <c r="R19" s="4"/>
      <c r="S19" s="4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>
        <f t="shared" si="6"/>
        <v>30</v>
      </c>
      <c r="AP19" s="4">
        <f t="shared" si="4"/>
        <v>0</v>
      </c>
      <c r="AQ19" s="4">
        <v>7</v>
      </c>
      <c r="AR19" s="4">
        <f t="shared" si="7"/>
        <v>433.65</v>
      </c>
      <c r="AS19" s="4">
        <f t="shared" si="5"/>
        <v>61.949999999999996</v>
      </c>
      <c r="AT19" s="4">
        <v>12</v>
      </c>
    </row>
    <row r="20" spans="1:47" x14ac:dyDescent="0.35">
      <c r="A20" s="4"/>
      <c r="B20" s="4"/>
      <c r="C20" s="4"/>
      <c r="D20" s="30"/>
      <c r="E20" s="30"/>
      <c r="F20" s="6">
        <f>SUM(F13:F19)</f>
        <v>210</v>
      </c>
      <c r="G20" s="6">
        <f t="shared" ref="G20:AS20" si="8">SUM(G13:G19)</f>
        <v>1292</v>
      </c>
      <c r="H20" s="6">
        <f t="shared" si="8"/>
        <v>38760</v>
      </c>
      <c r="I20" s="6">
        <f t="shared" si="8"/>
        <v>455</v>
      </c>
      <c r="J20" s="6">
        <f t="shared" si="8"/>
        <v>13566</v>
      </c>
      <c r="K20" s="6">
        <f t="shared" si="8"/>
        <v>150</v>
      </c>
      <c r="L20" s="6">
        <f t="shared" si="8"/>
        <v>9933</v>
      </c>
      <c r="M20" s="6">
        <f t="shared" si="8"/>
        <v>60</v>
      </c>
      <c r="N20" s="6">
        <f t="shared" si="8"/>
        <v>3633</v>
      </c>
      <c r="O20" s="6">
        <f t="shared" si="8"/>
        <v>0</v>
      </c>
      <c r="P20" s="6"/>
      <c r="Q20" s="6"/>
      <c r="R20" s="6"/>
      <c r="S20" s="6"/>
      <c r="T20" s="6">
        <f t="shared" si="8"/>
        <v>0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>
        <f t="shared" si="8"/>
        <v>210</v>
      </c>
      <c r="AP20" s="6">
        <f t="shared" si="8"/>
        <v>0</v>
      </c>
      <c r="AQ20" s="6">
        <f t="shared" si="8"/>
        <v>44</v>
      </c>
      <c r="AR20" s="6">
        <f t="shared" si="8"/>
        <v>2894.15</v>
      </c>
      <c r="AS20" s="6">
        <f t="shared" si="8"/>
        <v>452.19999999999993</v>
      </c>
      <c r="AT20" s="6"/>
      <c r="AU20" s="3"/>
    </row>
    <row r="21" spans="1:47" x14ac:dyDescent="0.35">
      <c r="A21" s="4"/>
      <c r="B21" s="5">
        <v>9780328910007</v>
      </c>
      <c r="C21" s="4" t="s">
        <v>75</v>
      </c>
      <c r="D21" s="4" t="s">
        <v>15</v>
      </c>
      <c r="E21" s="4"/>
      <c r="F21" s="4">
        <v>25</v>
      </c>
      <c r="G21" s="4">
        <v>226</v>
      </c>
      <c r="H21" s="4">
        <f>F21*G21</f>
        <v>5650</v>
      </c>
      <c r="I21" s="4">
        <v>65</v>
      </c>
      <c r="J21" s="4">
        <f>H21*0.35</f>
        <v>1977.4999999999998</v>
      </c>
      <c r="K21" s="4">
        <v>25</v>
      </c>
      <c r="L21" s="4">
        <f t="shared" ref="L21:L28" si="9">K21*AS21</f>
        <v>1977.4999999999998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>
        <v>3</v>
      </c>
      <c r="AD21" s="4">
        <f t="shared" ref="AD21:AD28" si="10">AS21*AC21</f>
        <v>237.29999999999998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12">
        <f t="shared" si="6"/>
        <v>28</v>
      </c>
      <c r="AP21" s="4">
        <f t="shared" ref="AP21:AP28" si="11">F21-AO21</f>
        <v>-3</v>
      </c>
      <c r="AQ21" s="4">
        <v>0</v>
      </c>
      <c r="AR21" s="4">
        <f t="shared" si="7"/>
        <v>0</v>
      </c>
      <c r="AS21" s="4">
        <f t="shared" ref="AS21:AS28" si="12">G21*0.35</f>
        <v>79.099999999999994</v>
      </c>
      <c r="AT21" s="4">
        <v>150</v>
      </c>
    </row>
    <row r="22" spans="1:47" x14ac:dyDescent="0.35">
      <c r="A22" s="4"/>
      <c r="B22" s="5">
        <v>9780328910014</v>
      </c>
      <c r="C22" s="4" t="s">
        <v>75</v>
      </c>
      <c r="D22" s="4" t="s">
        <v>16</v>
      </c>
      <c r="E22" s="4"/>
      <c r="F22" s="4">
        <v>25</v>
      </c>
      <c r="G22" s="4">
        <v>226</v>
      </c>
      <c r="H22" s="4">
        <f t="shared" ref="H22:H35" si="13">F22*G22</f>
        <v>5650</v>
      </c>
      <c r="I22" s="4">
        <v>65</v>
      </c>
      <c r="J22" s="4">
        <f t="shared" ref="J22:J28" si="14">H22*0.35</f>
        <v>1977.4999999999998</v>
      </c>
      <c r="K22" s="4">
        <v>25</v>
      </c>
      <c r="L22" s="4">
        <f t="shared" si="9"/>
        <v>1977.4999999999998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>
        <v>3</v>
      </c>
      <c r="AD22" s="4">
        <f t="shared" si="10"/>
        <v>237.29999999999998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12">
        <f t="shared" si="6"/>
        <v>28</v>
      </c>
      <c r="AP22" s="4">
        <f t="shared" si="11"/>
        <v>-3</v>
      </c>
      <c r="AQ22" s="4">
        <v>0</v>
      </c>
      <c r="AR22" s="4">
        <f t="shared" si="7"/>
        <v>0</v>
      </c>
      <c r="AS22" s="4">
        <f t="shared" si="12"/>
        <v>79.099999999999994</v>
      </c>
      <c r="AT22" s="4">
        <v>150</v>
      </c>
    </row>
    <row r="23" spans="1:47" x14ac:dyDescent="0.35">
      <c r="A23" s="4"/>
      <c r="B23" s="5">
        <v>9780328910021</v>
      </c>
      <c r="C23" s="4" t="s">
        <v>75</v>
      </c>
      <c r="D23" s="4" t="s">
        <v>17</v>
      </c>
      <c r="E23" s="4"/>
      <c r="F23" s="4">
        <v>25</v>
      </c>
      <c r="G23" s="4">
        <v>226</v>
      </c>
      <c r="H23" s="4">
        <f t="shared" si="13"/>
        <v>5650</v>
      </c>
      <c r="I23" s="4">
        <v>65</v>
      </c>
      <c r="J23" s="4">
        <f t="shared" si="14"/>
        <v>1977.4999999999998</v>
      </c>
      <c r="K23" s="4">
        <v>25</v>
      </c>
      <c r="L23" s="4">
        <f t="shared" si="9"/>
        <v>1977.4999999999998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>
        <v>3</v>
      </c>
      <c r="AD23" s="4">
        <f t="shared" si="10"/>
        <v>237.29999999999998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12">
        <f t="shared" si="6"/>
        <v>28</v>
      </c>
      <c r="AP23" s="4">
        <f t="shared" si="11"/>
        <v>-3</v>
      </c>
      <c r="AQ23" s="4">
        <v>0</v>
      </c>
      <c r="AR23" s="4">
        <f t="shared" si="7"/>
        <v>0</v>
      </c>
      <c r="AS23" s="4">
        <f t="shared" si="12"/>
        <v>79.099999999999994</v>
      </c>
      <c r="AT23" s="4">
        <v>150</v>
      </c>
    </row>
    <row r="24" spans="1:47" x14ac:dyDescent="0.35">
      <c r="A24" s="4"/>
      <c r="B24" s="5">
        <v>9780328910045</v>
      </c>
      <c r="C24" s="4" t="s">
        <v>75</v>
      </c>
      <c r="D24" s="4" t="s">
        <v>18</v>
      </c>
      <c r="E24" s="4"/>
      <c r="F24" s="4">
        <v>25</v>
      </c>
      <c r="G24" s="4">
        <v>226</v>
      </c>
      <c r="H24" s="4">
        <f t="shared" si="13"/>
        <v>5650</v>
      </c>
      <c r="I24" s="4">
        <v>65</v>
      </c>
      <c r="J24" s="4">
        <f t="shared" si="14"/>
        <v>1977.4999999999998</v>
      </c>
      <c r="K24" s="4">
        <v>25</v>
      </c>
      <c r="L24" s="4">
        <f t="shared" si="9"/>
        <v>1977.4999999999998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3</v>
      </c>
      <c r="AD24" s="4">
        <f t="shared" si="10"/>
        <v>237.29999999999998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12">
        <f t="shared" si="6"/>
        <v>28</v>
      </c>
      <c r="AP24" s="4">
        <f t="shared" si="11"/>
        <v>-3</v>
      </c>
      <c r="AQ24" s="4">
        <v>0</v>
      </c>
      <c r="AR24" s="4">
        <f t="shared" si="7"/>
        <v>0</v>
      </c>
      <c r="AS24" s="4">
        <f t="shared" si="12"/>
        <v>79.099999999999994</v>
      </c>
      <c r="AT24" s="4">
        <v>150</v>
      </c>
    </row>
    <row r="25" spans="1:47" x14ac:dyDescent="0.35">
      <c r="A25" s="4"/>
      <c r="B25" s="5">
        <v>9780328476671</v>
      </c>
      <c r="C25" s="4" t="s">
        <v>75</v>
      </c>
      <c r="D25" s="4" t="s">
        <v>19</v>
      </c>
      <c r="E25" s="4"/>
      <c r="F25" s="4">
        <v>25</v>
      </c>
      <c r="G25" s="4">
        <v>272</v>
      </c>
      <c r="H25" s="4">
        <f t="shared" si="13"/>
        <v>6800</v>
      </c>
      <c r="I25" s="4">
        <v>65</v>
      </c>
      <c r="J25" s="4">
        <f t="shared" si="14"/>
        <v>2380</v>
      </c>
      <c r="K25" s="4">
        <v>25</v>
      </c>
      <c r="L25" s="4">
        <f t="shared" si="9"/>
        <v>2379.9999999999995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3</v>
      </c>
      <c r="AD25" s="4">
        <f t="shared" si="10"/>
        <v>285.59999999999997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12">
        <f t="shared" si="6"/>
        <v>28</v>
      </c>
      <c r="AP25" s="4">
        <f t="shared" si="11"/>
        <v>-3</v>
      </c>
      <c r="AQ25" s="4">
        <v>0</v>
      </c>
      <c r="AR25" s="4">
        <f t="shared" si="7"/>
        <v>0</v>
      </c>
      <c r="AS25" s="4">
        <f t="shared" si="12"/>
        <v>95.199999999999989</v>
      </c>
      <c r="AT25" s="4">
        <v>175</v>
      </c>
    </row>
    <row r="26" spans="1:47" x14ac:dyDescent="0.35">
      <c r="A26" s="4"/>
      <c r="B26" s="5">
        <v>9780328827367</v>
      </c>
      <c r="C26" s="4" t="s">
        <v>75</v>
      </c>
      <c r="D26" s="4" t="s">
        <v>20</v>
      </c>
      <c r="E26" s="4"/>
      <c r="F26" s="4">
        <v>25</v>
      </c>
      <c r="G26" s="4">
        <v>177</v>
      </c>
      <c r="H26" s="4">
        <f t="shared" si="13"/>
        <v>4425</v>
      </c>
      <c r="I26" s="4">
        <v>65</v>
      </c>
      <c r="J26" s="4">
        <f t="shared" si="14"/>
        <v>1548.75</v>
      </c>
      <c r="K26" s="4">
        <v>25</v>
      </c>
      <c r="L26" s="4">
        <f t="shared" si="9"/>
        <v>1548.75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v>3</v>
      </c>
      <c r="AD26" s="4">
        <f t="shared" si="10"/>
        <v>185.85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12">
        <f t="shared" si="6"/>
        <v>28</v>
      </c>
      <c r="AP26" s="4">
        <f t="shared" si="11"/>
        <v>-3</v>
      </c>
      <c r="AQ26" s="4">
        <v>0</v>
      </c>
      <c r="AR26" s="4">
        <f t="shared" si="7"/>
        <v>0</v>
      </c>
      <c r="AS26" s="4">
        <f t="shared" si="12"/>
        <v>61.949999999999996</v>
      </c>
      <c r="AT26" s="4">
        <v>150</v>
      </c>
    </row>
    <row r="27" spans="1:47" x14ac:dyDescent="0.35">
      <c r="A27" s="4"/>
      <c r="B27" s="5">
        <v>9780328827428</v>
      </c>
      <c r="C27" s="4" t="s">
        <v>75</v>
      </c>
      <c r="D27" s="4" t="s">
        <v>21</v>
      </c>
      <c r="E27" s="4"/>
      <c r="F27" s="4">
        <v>25</v>
      </c>
      <c r="G27" s="4">
        <v>177</v>
      </c>
      <c r="H27" s="4">
        <f t="shared" si="13"/>
        <v>4425</v>
      </c>
      <c r="I27" s="4">
        <v>65</v>
      </c>
      <c r="J27" s="4">
        <f t="shared" si="14"/>
        <v>1548.75</v>
      </c>
      <c r="K27" s="4">
        <v>25</v>
      </c>
      <c r="L27" s="4">
        <f t="shared" si="9"/>
        <v>1548.75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3</v>
      </c>
      <c r="AD27" s="4">
        <f t="shared" si="10"/>
        <v>185.85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2">
        <f t="shared" si="6"/>
        <v>28</v>
      </c>
      <c r="AP27" s="4">
        <f t="shared" si="11"/>
        <v>-3</v>
      </c>
      <c r="AQ27" s="4">
        <v>0</v>
      </c>
      <c r="AR27" s="4">
        <f t="shared" si="7"/>
        <v>0</v>
      </c>
      <c r="AS27" s="4">
        <f t="shared" si="12"/>
        <v>61.949999999999996</v>
      </c>
      <c r="AT27" s="4">
        <v>150</v>
      </c>
    </row>
    <row r="28" spans="1:47" x14ac:dyDescent="0.35">
      <c r="A28" s="4"/>
      <c r="B28" s="5">
        <v>9780328871377</v>
      </c>
      <c r="C28" s="4" t="s">
        <v>75</v>
      </c>
      <c r="D28" s="4" t="s">
        <v>22</v>
      </c>
      <c r="E28" s="4"/>
      <c r="F28" s="4">
        <v>25</v>
      </c>
      <c r="G28" s="4">
        <v>446</v>
      </c>
      <c r="H28" s="4">
        <f t="shared" si="13"/>
        <v>11150</v>
      </c>
      <c r="I28" s="4">
        <v>65</v>
      </c>
      <c r="J28" s="4">
        <f t="shared" si="14"/>
        <v>3902.4999999999995</v>
      </c>
      <c r="K28" s="4">
        <v>25</v>
      </c>
      <c r="L28" s="4">
        <f t="shared" si="9"/>
        <v>3902.5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3</v>
      </c>
      <c r="AD28" s="4">
        <f t="shared" si="10"/>
        <v>468.29999999999995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12">
        <f t="shared" si="6"/>
        <v>28</v>
      </c>
      <c r="AP28" s="4">
        <f t="shared" si="11"/>
        <v>-3</v>
      </c>
      <c r="AQ28" s="4">
        <v>0</v>
      </c>
      <c r="AR28" s="4">
        <f t="shared" si="7"/>
        <v>0</v>
      </c>
      <c r="AS28" s="4">
        <f t="shared" si="12"/>
        <v>156.1</v>
      </c>
      <c r="AT28" s="4">
        <v>250</v>
      </c>
    </row>
    <row r="29" spans="1:47" s="3" customFormat="1" x14ac:dyDescent="0.35">
      <c r="A29" s="6"/>
      <c r="B29" s="7"/>
      <c r="C29" s="6"/>
      <c r="D29" s="6"/>
      <c r="E29" s="6"/>
      <c r="F29" s="6">
        <f>SUM(F21:F28)</f>
        <v>200</v>
      </c>
      <c r="G29" s="6">
        <f t="shared" ref="G29:AR29" si="15">SUM(G21:G28)</f>
        <v>1976</v>
      </c>
      <c r="H29" s="6">
        <f t="shared" si="15"/>
        <v>49400</v>
      </c>
      <c r="I29" s="6"/>
      <c r="J29" s="6">
        <f t="shared" si="15"/>
        <v>17290</v>
      </c>
      <c r="K29" s="6">
        <f t="shared" si="15"/>
        <v>200</v>
      </c>
      <c r="L29" s="6">
        <f t="shared" si="15"/>
        <v>17290</v>
      </c>
      <c r="M29" s="6">
        <f t="shared" si="15"/>
        <v>0</v>
      </c>
      <c r="N29" s="6">
        <f t="shared" si="15"/>
        <v>0</v>
      </c>
      <c r="O29" s="6">
        <f t="shared" si="15"/>
        <v>0</v>
      </c>
      <c r="P29" s="6"/>
      <c r="Q29" s="6"/>
      <c r="R29" s="6"/>
      <c r="S29" s="6"/>
      <c r="T29" s="6">
        <f t="shared" si="15"/>
        <v>0</v>
      </c>
      <c r="U29" s="6"/>
      <c r="V29" s="6"/>
      <c r="W29" s="6"/>
      <c r="X29" s="6"/>
      <c r="Y29" s="6"/>
      <c r="Z29" s="6"/>
      <c r="AA29" s="6"/>
      <c r="AB29" s="6"/>
      <c r="AC29" s="6">
        <f>SUM(AC21:AC28)</f>
        <v>24</v>
      </c>
      <c r="AD29" s="6">
        <f>SUM(AD21:AD28)</f>
        <v>2074.7999999999997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>
        <f t="shared" si="15"/>
        <v>224</v>
      </c>
      <c r="AP29" s="6">
        <f t="shared" si="15"/>
        <v>-24</v>
      </c>
      <c r="AQ29" s="6">
        <f t="shared" si="15"/>
        <v>0</v>
      </c>
      <c r="AR29" s="6">
        <f t="shared" si="15"/>
        <v>0</v>
      </c>
      <c r="AS29" s="6">
        <f>SUM(AS21:AS28)</f>
        <v>691.6</v>
      </c>
      <c r="AT29" s="6">
        <f>SUM(AT21:AT28)</f>
        <v>1325</v>
      </c>
    </row>
    <row r="30" spans="1:47" x14ac:dyDescent="0.35">
      <c r="A30" s="4"/>
      <c r="B30" s="5">
        <v>9780328910052</v>
      </c>
      <c r="C30" s="4" t="s">
        <v>76</v>
      </c>
      <c r="D30" s="4" t="s">
        <v>23</v>
      </c>
      <c r="E30" s="4"/>
      <c r="F30" s="4">
        <v>25</v>
      </c>
      <c r="G30" s="4">
        <v>320</v>
      </c>
      <c r="H30" s="4">
        <f t="shared" si="13"/>
        <v>8000</v>
      </c>
      <c r="I30" s="4">
        <v>65</v>
      </c>
      <c r="J30" s="4">
        <f>H30*0.35</f>
        <v>2800</v>
      </c>
      <c r="K30" s="4">
        <v>25</v>
      </c>
      <c r="L30" s="4">
        <f t="shared" ref="L30:L35" si="16">K30*AS30</f>
        <v>2800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12">
        <f t="shared" si="6"/>
        <v>25</v>
      </c>
      <c r="AP30" s="4">
        <f t="shared" ref="AP30:AP35" si="17">F30-AO30</f>
        <v>0</v>
      </c>
      <c r="AQ30" s="4">
        <v>2</v>
      </c>
      <c r="AR30" s="4">
        <f t="shared" si="7"/>
        <v>224</v>
      </c>
      <c r="AS30" s="4">
        <f t="shared" ref="AS30:AS35" si="18">G30*0.35</f>
        <v>112</v>
      </c>
      <c r="AT30" s="4">
        <v>180</v>
      </c>
    </row>
    <row r="31" spans="1:47" x14ac:dyDescent="0.35">
      <c r="A31" s="4"/>
      <c r="B31" s="5">
        <v>9780328910069</v>
      </c>
      <c r="C31" s="4" t="s">
        <v>76</v>
      </c>
      <c r="D31" s="4" t="s">
        <v>24</v>
      </c>
      <c r="E31" s="4"/>
      <c r="F31" s="4">
        <v>25</v>
      </c>
      <c r="G31" s="4">
        <v>320</v>
      </c>
      <c r="H31" s="4">
        <f t="shared" si="13"/>
        <v>8000</v>
      </c>
      <c r="I31" s="4">
        <v>65</v>
      </c>
      <c r="J31" s="4">
        <f t="shared" ref="J31:J42" si="19">H31*0.35</f>
        <v>2800</v>
      </c>
      <c r="K31" s="4">
        <v>25</v>
      </c>
      <c r="L31" s="4">
        <f t="shared" si="16"/>
        <v>2800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12">
        <f t="shared" si="6"/>
        <v>25</v>
      </c>
      <c r="AP31" s="4">
        <f t="shared" si="17"/>
        <v>0</v>
      </c>
      <c r="AQ31" s="4">
        <v>3</v>
      </c>
      <c r="AR31" s="4">
        <f t="shared" si="7"/>
        <v>336</v>
      </c>
      <c r="AS31" s="4">
        <f t="shared" si="18"/>
        <v>112</v>
      </c>
      <c r="AT31" s="4">
        <v>180</v>
      </c>
    </row>
    <row r="32" spans="1:47" x14ac:dyDescent="0.35">
      <c r="A32" s="4"/>
      <c r="B32" s="5">
        <v>9780328476701</v>
      </c>
      <c r="C32" s="4" t="s">
        <v>76</v>
      </c>
      <c r="D32" s="4" t="s">
        <v>25</v>
      </c>
      <c r="E32" s="4"/>
      <c r="F32" s="4">
        <v>25</v>
      </c>
      <c r="G32" s="4">
        <v>272</v>
      </c>
      <c r="H32" s="4">
        <f t="shared" si="13"/>
        <v>6800</v>
      </c>
      <c r="I32" s="4">
        <v>65</v>
      </c>
      <c r="J32" s="4">
        <f t="shared" si="19"/>
        <v>2380</v>
      </c>
      <c r="K32" s="4">
        <v>25</v>
      </c>
      <c r="L32" s="4">
        <f t="shared" si="16"/>
        <v>2379.9999999999995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12">
        <f t="shared" si="6"/>
        <v>25</v>
      </c>
      <c r="AP32" s="4">
        <f t="shared" si="17"/>
        <v>0</v>
      </c>
      <c r="AQ32" s="4">
        <v>1</v>
      </c>
      <c r="AR32" s="4">
        <f t="shared" si="7"/>
        <v>95.199999999999989</v>
      </c>
      <c r="AS32" s="4">
        <f t="shared" si="18"/>
        <v>95.199999999999989</v>
      </c>
      <c r="AT32" s="4">
        <v>175</v>
      </c>
    </row>
    <row r="33" spans="1:46" x14ac:dyDescent="0.35">
      <c r="A33" s="4"/>
      <c r="B33" s="5">
        <v>9780328827374</v>
      </c>
      <c r="C33" s="4" t="s">
        <v>76</v>
      </c>
      <c r="D33" s="4" t="s">
        <v>26</v>
      </c>
      <c r="E33" s="4"/>
      <c r="F33" s="4">
        <v>25</v>
      </c>
      <c r="G33" s="4">
        <v>177</v>
      </c>
      <c r="H33" s="4">
        <f t="shared" si="13"/>
        <v>4425</v>
      </c>
      <c r="I33" s="4">
        <v>65</v>
      </c>
      <c r="J33" s="4">
        <f t="shared" si="19"/>
        <v>1548.75</v>
      </c>
      <c r="K33" s="4">
        <v>25</v>
      </c>
      <c r="L33" s="4">
        <f t="shared" si="16"/>
        <v>1548.75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12">
        <f t="shared" si="6"/>
        <v>25</v>
      </c>
      <c r="AP33" s="4">
        <f t="shared" si="17"/>
        <v>0</v>
      </c>
      <c r="AQ33" s="4">
        <v>2</v>
      </c>
      <c r="AR33" s="4">
        <f t="shared" si="7"/>
        <v>123.89999999999999</v>
      </c>
      <c r="AS33" s="4">
        <f t="shared" si="18"/>
        <v>61.949999999999996</v>
      </c>
      <c r="AT33" s="4">
        <v>150</v>
      </c>
    </row>
    <row r="34" spans="1:46" x14ac:dyDescent="0.35">
      <c r="A34" s="4"/>
      <c r="B34" s="5">
        <v>9780328827435</v>
      </c>
      <c r="C34" s="4" t="s">
        <v>76</v>
      </c>
      <c r="D34" s="4" t="s">
        <v>27</v>
      </c>
      <c r="E34" s="4"/>
      <c r="F34" s="4">
        <v>25</v>
      </c>
      <c r="G34" s="4">
        <v>177</v>
      </c>
      <c r="H34" s="4">
        <f t="shared" si="13"/>
        <v>4425</v>
      </c>
      <c r="I34" s="4">
        <v>65</v>
      </c>
      <c r="J34" s="4">
        <f t="shared" si="19"/>
        <v>1548.75</v>
      </c>
      <c r="K34" s="4">
        <v>25</v>
      </c>
      <c r="L34" s="4">
        <f t="shared" si="16"/>
        <v>1548.75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12">
        <f t="shared" si="6"/>
        <v>25</v>
      </c>
      <c r="AP34" s="4">
        <f t="shared" si="17"/>
        <v>0</v>
      </c>
      <c r="AQ34" s="4">
        <v>3</v>
      </c>
      <c r="AR34" s="4">
        <f t="shared" si="7"/>
        <v>185.85</v>
      </c>
      <c r="AS34" s="4">
        <f t="shared" si="18"/>
        <v>61.949999999999996</v>
      </c>
      <c r="AT34" s="4">
        <v>150</v>
      </c>
    </row>
    <row r="35" spans="1:46" x14ac:dyDescent="0.35">
      <c r="A35" s="4"/>
      <c r="B35" s="5">
        <v>9780328871384</v>
      </c>
      <c r="C35" s="4" t="s">
        <v>76</v>
      </c>
      <c r="D35" s="4" t="s">
        <v>28</v>
      </c>
      <c r="E35" s="4"/>
      <c r="F35" s="4">
        <v>25</v>
      </c>
      <c r="G35" s="4">
        <v>446</v>
      </c>
      <c r="H35" s="4">
        <f t="shared" si="13"/>
        <v>11150</v>
      </c>
      <c r="I35" s="4">
        <v>65</v>
      </c>
      <c r="J35" s="4">
        <f t="shared" si="19"/>
        <v>3902.4999999999995</v>
      </c>
      <c r="K35" s="4">
        <v>25</v>
      </c>
      <c r="L35" s="4">
        <f t="shared" si="16"/>
        <v>3902.5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12">
        <f t="shared" si="6"/>
        <v>25</v>
      </c>
      <c r="AP35" s="4">
        <f t="shared" si="17"/>
        <v>0</v>
      </c>
      <c r="AQ35" s="4">
        <v>1</v>
      </c>
      <c r="AR35" s="4">
        <f t="shared" si="7"/>
        <v>156.1</v>
      </c>
      <c r="AS35" s="4">
        <f t="shared" si="18"/>
        <v>156.1</v>
      </c>
      <c r="AT35" s="4">
        <v>250</v>
      </c>
    </row>
    <row r="36" spans="1:46" s="3" customFormat="1" x14ac:dyDescent="0.35">
      <c r="A36" s="6"/>
      <c r="B36" s="7"/>
      <c r="C36" s="6"/>
      <c r="D36" s="6"/>
      <c r="E36" s="6"/>
      <c r="F36" s="6">
        <f>SUM(F30:F35)</f>
        <v>150</v>
      </c>
      <c r="G36" s="6">
        <f t="shared" ref="G36:AR36" si="20">SUM(G30:G35)</f>
        <v>1712</v>
      </c>
      <c r="H36" s="6">
        <f t="shared" si="20"/>
        <v>42800</v>
      </c>
      <c r="I36" s="6"/>
      <c r="J36" s="6">
        <f t="shared" si="20"/>
        <v>14980</v>
      </c>
      <c r="K36" s="6">
        <f t="shared" si="20"/>
        <v>150</v>
      </c>
      <c r="L36" s="6">
        <f t="shared" si="20"/>
        <v>14980</v>
      </c>
      <c r="M36" s="6">
        <f t="shared" si="20"/>
        <v>0</v>
      </c>
      <c r="N36" s="6">
        <f t="shared" si="20"/>
        <v>0</v>
      </c>
      <c r="O36" s="6">
        <f t="shared" si="20"/>
        <v>0</v>
      </c>
      <c r="P36" s="6"/>
      <c r="Q36" s="6"/>
      <c r="R36" s="6"/>
      <c r="S36" s="6"/>
      <c r="T36" s="6">
        <f t="shared" si="20"/>
        <v>0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>
        <f t="shared" si="20"/>
        <v>150</v>
      </c>
      <c r="AP36" s="6">
        <f t="shared" si="20"/>
        <v>0</v>
      </c>
      <c r="AQ36" s="6">
        <f t="shared" si="20"/>
        <v>12</v>
      </c>
      <c r="AR36" s="6">
        <f t="shared" si="20"/>
        <v>1121.05</v>
      </c>
      <c r="AS36" s="6">
        <f>SUM(AS30:AS35)</f>
        <v>599.19999999999993</v>
      </c>
      <c r="AT36" s="6">
        <f>SUM(AT30:AT35)</f>
        <v>1085</v>
      </c>
    </row>
    <row r="37" spans="1:46" x14ac:dyDescent="0.35">
      <c r="A37" s="4"/>
      <c r="B37" s="5">
        <v>9780328910076</v>
      </c>
      <c r="C37" s="4" t="s">
        <v>77</v>
      </c>
      <c r="D37" s="4" t="s">
        <v>29</v>
      </c>
      <c r="E37" s="4"/>
      <c r="F37" s="4">
        <v>25</v>
      </c>
      <c r="G37" s="4">
        <v>320</v>
      </c>
      <c r="H37" s="4">
        <f t="shared" ref="H37:H42" si="21">F37*G37</f>
        <v>8000</v>
      </c>
      <c r="I37" s="4">
        <v>65</v>
      </c>
      <c r="J37" s="4">
        <f t="shared" si="19"/>
        <v>2800</v>
      </c>
      <c r="K37" s="4">
        <v>25</v>
      </c>
      <c r="L37" s="4">
        <f t="shared" ref="L37:L42" si="22">K37*AS37</f>
        <v>2800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12">
        <f t="shared" si="6"/>
        <v>25</v>
      </c>
      <c r="AP37" s="4">
        <f t="shared" ref="AP37:AP42" si="23">F37-AO37</f>
        <v>0</v>
      </c>
      <c r="AQ37" s="4">
        <v>6</v>
      </c>
      <c r="AR37" s="4">
        <f t="shared" si="7"/>
        <v>672</v>
      </c>
      <c r="AS37" s="4">
        <f t="shared" ref="AS37:AS42" si="24">G37*0.35</f>
        <v>112</v>
      </c>
      <c r="AT37" s="4">
        <v>180</v>
      </c>
    </row>
    <row r="38" spans="1:46" x14ac:dyDescent="0.35">
      <c r="A38" s="4"/>
      <c r="B38" s="5">
        <v>9780328910083</v>
      </c>
      <c r="C38" s="4" t="s">
        <v>77</v>
      </c>
      <c r="D38" s="4" t="s">
        <v>30</v>
      </c>
      <c r="E38" s="4"/>
      <c r="F38" s="4">
        <v>25</v>
      </c>
      <c r="G38" s="4">
        <v>320</v>
      </c>
      <c r="H38" s="4">
        <f t="shared" si="21"/>
        <v>8000</v>
      </c>
      <c r="I38" s="4">
        <v>65</v>
      </c>
      <c r="J38" s="4">
        <f t="shared" si="19"/>
        <v>2800</v>
      </c>
      <c r="K38" s="4">
        <v>25</v>
      </c>
      <c r="L38" s="4">
        <f t="shared" si="22"/>
        <v>2800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12">
        <f t="shared" si="6"/>
        <v>25</v>
      </c>
      <c r="AP38" s="4">
        <f t="shared" si="23"/>
        <v>0</v>
      </c>
      <c r="AQ38" s="4">
        <v>7</v>
      </c>
      <c r="AR38" s="4">
        <f t="shared" si="7"/>
        <v>784</v>
      </c>
      <c r="AS38" s="4">
        <f t="shared" si="24"/>
        <v>112</v>
      </c>
      <c r="AT38" s="4">
        <v>180</v>
      </c>
    </row>
    <row r="39" spans="1:46" x14ac:dyDescent="0.35">
      <c r="A39" s="4"/>
      <c r="B39" s="5">
        <v>9780328476718</v>
      </c>
      <c r="C39" s="4" t="s">
        <v>77</v>
      </c>
      <c r="D39" s="4" t="s">
        <v>37</v>
      </c>
      <c r="E39" s="4"/>
      <c r="F39" s="4">
        <v>25</v>
      </c>
      <c r="G39" s="4">
        <v>272</v>
      </c>
      <c r="H39" s="4">
        <f t="shared" si="21"/>
        <v>6800</v>
      </c>
      <c r="I39" s="4">
        <v>65</v>
      </c>
      <c r="J39" s="4">
        <f t="shared" si="19"/>
        <v>2380</v>
      </c>
      <c r="K39" s="4">
        <v>25</v>
      </c>
      <c r="L39" s="4">
        <f t="shared" si="22"/>
        <v>2379.9999999999995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12">
        <f t="shared" si="6"/>
        <v>25</v>
      </c>
      <c r="AP39" s="4">
        <f t="shared" si="23"/>
        <v>0</v>
      </c>
      <c r="AQ39" s="4">
        <v>2</v>
      </c>
      <c r="AR39" s="4">
        <f t="shared" si="7"/>
        <v>190.39999999999998</v>
      </c>
      <c r="AS39" s="4">
        <f t="shared" si="24"/>
        <v>95.199999999999989</v>
      </c>
      <c r="AT39" s="4">
        <v>175</v>
      </c>
    </row>
    <row r="40" spans="1:46" x14ac:dyDescent="0.35">
      <c r="A40" s="4"/>
      <c r="B40" s="5">
        <v>9780328827381</v>
      </c>
      <c r="C40" s="4" t="s">
        <v>77</v>
      </c>
      <c r="D40" s="4" t="s">
        <v>31</v>
      </c>
      <c r="E40" s="4"/>
      <c r="F40" s="4">
        <v>25</v>
      </c>
      <c r="G40" s="4">
        <v>177</v>
      </c>
      <c r="H40" s="4">
        <f t="shared" si="21"/>
        <v>4425</v>
      </c>
      <c r="I40" s="4">
        <v>65</v>
      </c>
      <c r="J40" s="4">
        <f t="shared" si="19"/>
        <v>1548.75</v>
      </c>
      <c r="K40" s="4">
        <v>25</v>
      </c>
      <c r="L40" s="4">
        <f t="shared" si="22"/>
        <v>1548.75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12">
        <f t="shared" si="6"/>
        <v>25</v>
      </c>
      <c r="AP40" s="4">
        <f t="shared" si="23"/>
        <v>0</v>
      </c>
      <c r="AQ40" s="4">
        <v>0</v>
      </c>
      <c r="AR40" s="4">
        <f t="shared" si="7"/>
        <v>0</v>
      </c>
      <c r="AS40" s="4">
        <f t="shared" si="24"/>
        <v>61.949999999999996</v>
      </c>
      <c r="AT40" s="4">
        <v>150</v>
      </c>
    </row>
    <row r="41" spans="1:46" x14ac:dyDescent="0.35">
      <c r="A41" s="4"/>
      <c r="B41" s="5">
        <v>9780328827442</v>
      </c>
      <c r="C41" s="4" t="s">
        <v>77</v>
      </c>
      <c r="D41" s="4" t="s">
        <v>32</v>
      </c>
      <c r="E41" s="4"/>
      <c r="F41" s="4">
        <v>25</v>
      </c>
      <c r="G41" s="4">
        <v>177</v>
      </c>
      <c r="H41" s="4">
        <f t="shared" si="21"/>
        <v>4425</v>
      </c>
      <c r="I41" s="4">
        <v>65</v>
      </c>
      <c r="J41" s="4">
        <f t="shared" si="19"/>
        <v>1548.75</v>
      </c>
      <c r="K41" s="4">
        <v>25</v>
      </c>
      <c r="L41" s="4">
        <f t="shared" si="22"/>
        <v>1548.75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12">
        <f t="shared" si="6"/>
        <v>25</v>
      </c>
      <c r="AP41" s="4">
        <f t="shared" si="23"/>
        <v>0</v>
      </c>
      <c r="AQ41" s="4">
        <v>4</v>
      </c>
      <c r="AR41" s="4">
        <f t="shared" si="7"/>
        <v>247.79999999999998</v>
      </c>
      <c r="AS41" s="4">
        <f t="shared" si="24"/>
        <v>61.949999999999996</v>
      </c>
      <c r="AT41" s="4">
        <v>150</v>
      </c>
    </row>
    <row r="42" spans="1:46" x14ac:dyDescent="0.35">
      <c r="A42" s="4"/>
      <c r="B42" s="5">
        <v>9780328871391</v>
      </c>
      <c r="C42" s="4" t="s">
        <v>77</v>
      </c>
      <c r="D42" s="4" t="s">
        <v>33</v>
      </c>
      <c r="E42" s="4"/>
      <c r="F42" s="4">
        <v>25</v>
      </c>
      <c r="G42" s="4">
        <v>446</v>
      </c>
      <c r="H42" s="4">
        <f t="shared" si="21"/>
        <v>11150</v>
      </c>
      <c r="I42" s="4">
        <v>65</v>
      </c>
      <c r="J42" s="4">
        <f t="shared" si="19"/>
        <v>3902.4999999999995</v>
      </c>
      <c r="K42" s="4">
        <v>25</v>
      </c>
      <c r="L42" s="4">
        <f t="shared" si="22"/>
        <v>3902.5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12">
        <f t="shared" si="6"/>
        <v>25</v>
      </c>
      <c r="AP42" s="4">
        <f t="shared" si="23"/>
        <v>0</v>
      </c>
      <c r="AQ42" s="4">
        <v>4</v>
      </c>
      <c r="AR42" s="4">
        <f t="shared" si="7"/>
        <v>624.4</v>
      </c>
      <c r="AS42" s="4">
        <f t="shared" si="24"/>
        <v>156.1</v>
      </c>
      <c r="AT42" s="4">
        <v>250</v>
      </c>
    </row>
    <row r="43" spans="1:46" s="3" customFormat="1" x14ac:dyDescent="0.35">
      <c r="A43" s="6"/>
      <c r="B43" s="7"/>
      <c r="C43" s="6"/>
      <c r="D43" s="6"/>
      <c r="E43" s="6"/>
      <c r="F43" s="6">
        <f>SUM(F37:F42)</f>
        <v>150</v>
      </c>
      <c r="G43" s="6">
        <f t="shared" ref="G43:AR43" si="25">SUM(G37:G42)</f>
        <v>1712</v>
      </c>
      <c r="H43" s="6">
        <f t="shared" si="25"/>
        <v>42800</v>
      </c>
      <c r="I43" s="6"/>
      <c r="J43" s="6">
        <f>SUM(J37:J42)</f>
        <v>14980</v>
      </c>
      <c r="K43" s="6">
        <f t="shared" si="25"/>
        <v>150</v>
      </c>
      <c r="L43" s="6">
        <f t="shared" si="25"/>
        <v>14980</v>
      </c>
      <c r="M43" s="6">
        <f t="shared" si="25"/>
        <v>0</v>
      </c>
      <c r="N43" s="6">
        <f t="shared" si="25"/>
        <v>0</v>
      </c>
      <c r="O43" s="6">
        <f t="shared" si="25"/>
        <v>0</v>
      </c>
      <c r="P43" s="6"/>
      <c r="Q43" s="6"/>
      <c r="R43" s="6"/>
      <c r="S43" s="6"/>
      <c r="T43" s="6">
        <f t="shared" si="25"/>
        <v>0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>
        <f t="shared" si="25"/>
        <v>150</v>
      </c>
      <c r="AP43" s="6">
        <f t="shared" si="25"/>
        <v>0</v>
      </c>
      <c r="AQ43" s="6">
        <f t="shared" si="25"/>
        <v>23</v>
      </c>
      <c r="AR43" s="6">
        <f t="shared" si="25"/>
        <v>2518.6</v>
      </c>
      <c r="AS43" s="6">
        <f>SUM(AS37:AS42)</f>
        <v>599.19999999999993</v>
      </c>
      <c r="AT43" s="6">
        <f>SUM(AT37:AT42)</f>
        <v>1085</v>
      </c>
    </row>
    <row r="44" spans="1:46" x14ac:dyDescent="0.35">
      <c r="A44" s="4"/>
      <c r="B44" s="5">
        <v>9780328910090</v>
      </c>
      <c r="C44" s="4" t="s">
        <v>78</v>
      </c>
      <c r="D44" s="4" t="s">
        <v>34</v>
      </c>
      <c r="E44" s="4"/>
      <c r="F44" s="4">
        <v>25</v>
      </c>
      <c r="G44" s="4">
        <v>340</v>
      </c>
      <c r="H44" s="4">
        <f t="shared" ref="H44:H49" si="26">F44*G44</f>
        <v>8500</v>
      </c>
      <c r="I44" s="4">
        <v>65</v>
      </c>
      <c r="J44" s="4">
        <f t="shared" ref="J44:J49" si="27">H44*0.35</f>
        <v>2975</v>
      </c>
      <c r="K44" s="4">
        <v>25</v>
      </c>
      <c r="L44" s="4">
        <f t="shared" ref="L44:L49" si="28">K44*AS44</f>
        <v>2974.9999999999995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12">
        <f t="shared" si="6"/>
        <v>25</v>
      </c>
      <c r="AP44" s="4">
        <f t="shared" ref="AP44:AP49" si="29">F44-AO44</f>
        <v>0</v>
      </c>
      <c r="AQ44" s="4">
        <v>9</v>
      </c>
      <c r="AR44" s="4">
        <f t="shared" si="7"/>
        <v>1070.9999999999998</v>
      </c>
      <c r="AS44" s="4">
        <f t="shared" ref="AS44:AS49" si="30">G44*0.35</f>
        <v>118.99999999999999</v>
      </c>
      <c r="AT44" s="4">
        <v>190</v>
      </c>
    </row>
    <row r="45" spans="1:46" x14ac:dyDescent="0.35">
      <c r="A45" s="4"/>
      <c r="B45" s="5">
        <v>9780328910106</v>
      </c>
      <c r="C45" s="4" t="s">
        <v>78</v>
      </c>
      <c r="D45" s="4" t="s">
        <v>35</v>
      </c>
      <c r="E45" s="4"/>
      <c r="F45" s="4">
        <v>25</v>
      </c>
      <c r="G45" s="4">
        <v>340</v>
      </c>
      <c r="H45" s="4">
        <f t="shared" si="26"/>
        <v>8500</v>
      </c>
      <c r="I45" s="4">
        <v>65</v>
      </c>
      <c r="J45" s="4">
        <f t="shared" si="27"/>
        <v>2975</v>
      </c>
      <c r="K45" s="4">
        <v>25</v>
      </c>
      <c r="L45" s="4">
        <f t="shared" si="28"/>
        <v>2974.9999999999995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12">
        <f t="shared" si="6"/>
        <v>25</v>
      </c>
      <c r="AP45" s="4">
        <f t="shared" si="29"/>
        <v>0</v>
      </c>
      <c r="AQ45" s="4">
        <v>11</v>
      </c>
      <c r="AR45" s="4">
        <f t="shared" si="7"/>
        <v>1308.9999999999998</v>
      </c>
      <c r="AS45" s="4">
        <f t="shared" si="30"/>
        <v>118.99999999999999</v>
      </c>
      <c r="AT45" s="4">
        <v>190</v>
      </c>
    </row>
    <row r="46" spans="1:46" x14ac:dyDescent="0.35">
      <c r="A46" s="4"/>
      <c r="B46" s="5">
        <v>9780328476732</v>
      </c>
      <c r="C46" s="4" t="s">
        <v>78</v>
      </c>
      <c r="D46" s="4" t="s">
        <v>36</v>
      </c>
      <c r="E46" s="4"/>
      <c r="F46" s="4">
        <v>25</v>
      </c>
      <c r="G46" s="4">
        <v>272</v>
      </c>
      <c r="H46" s="4">
        <f t="shared" si="26"/>
        <v>6800</v>
      </c>
      <c r="I46" s="4">
        <v>65</v>
      </c>
      <c r="J46" s="4">
        <f t="shared" si="27"/>
        <v>2380</v>
      </c>
      <c r="K46" s="4">
        <v>25</v>
      </c>
      <c r="L46" s="4">
        <f t="shared" si="28"/>
        <v>2379.9999999999995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12">
        <f t="shared" si="6"/>
        <v>25</v>
      </c>
      <c r="AP46" s="4">
        <f t="shared" si="29"/>
        <v>0</v>
      </c>
      <c r="AQ46" s="4">
        <v>6</v>
      </c>
      <c r="AR46" s="4">
        <f t="shared" si="7"/>
        <v>571.19999999999993</v>
      </c>
      <c r="AS46" s="4">
        <f t="shared" si="30"/>
        <v>95.199999999999989</v>
      </c>
      <c r="AT46" s="4">
        <v>175</v>
      </c>
    </row>
    <row r="47" spans="1:46" x14ac:dyDescent="0.35">
      <c r="A47" s="4"/>
      <c r="B47" s="5">
        <v>9780328827398</v>
      </c>
      <c r="C47" s="4" t="s">
        <v>78</v>
      </c>
      <c r="D47" s="4" t="s">
        <v>38</v>
      </c>
      <c r="E47" s="4"/>
      <c r="F47" s="4">
        <v>25</v>
      </c>
      <c r="G47" s="4">
        <v>177</v>
      </c>
      <c r="H47" s="4">
        <f t="shared" si="26"/>
        <v>4425</v>
      </c>
      <c r="I47" s="4">
        <v>65</v>
      </c>
      <c r="J47" s="4">
        <f t="shared" si="27"/>
        <v>1548.75</v>
      </c>
      <c r="K47" s="4">
        <v>25</v>
      </c>
      <c r="L47" s="4">
        <f t="shared" si="28"/>
        <v>1548.75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12">
        <f t="shared" si="6"/>
        <v>25</v>
      </c>
      <c r="AP47" s="4">
        <f t="shared" si="29"/>
        <v>0</v>
      </c>
      <c r="AQ47" s="4">
        <v>6</v>
      </c>
      <c r="AR47" s="4">
        <f t="shared" si="7"/>
        <v>371.7</v>
      </c>
      <c r="AS47" s="4">
        <f t="shared" si="30"/>
        <v>61.949999999999996</v>
      </c>
      <c r="AT47" s="4">
        <v>150</v>
      </c>
    </row>
    <row r="48" spans="1:46" x14ac:dyDescent="0.35">
      <c r="A48" s="4"/>
      <c r="B48" s="5">
        <v>9780328827459</v>
      </c>
      <c r="C48" s="4" t="s">
        <v>78</v>
      </c>
      <c r="D48" s="4" t="s">
        <v>39</v>
      </c>
      <c r="E48" s="4"/>
      <c r="F48" s="4">
        <v>25</v>
      </c>
      <c r="G48" s="4">
        <v>177</v>
      </c>
      <c r="H48" s="4">
        <f t="shared" si="26"/>
        <v>4425</v>
      </c>
      <c r="I48" s="4">
        <v>65</v>
      </c>
      <c r="J48" s="4">
        <f t="shared" si="27"/>
        <v>1548.75</v>
      </c>
      <c r="K48" s="4">
        <v>25</v>
      </c>
      <c r="L48" s="4">
        <f t="shared" si="28"/>
        <v>1548.75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12">
        <f t="shared" si="6"/>
        <v>25</v>
      </c>
      <c r="AP48" s="4">
        <f t="shared" si="29"/>
        <v>0</v>
      </c>
      <c r="AQ48" s="4">
        <v>10</v>
      </c>
      <c r="AR48" s="4">
        <f t="shared" si="7"/>
        <v>619.5</v>
      </c>
      <c r="AS48" s="4">
        <f t="shared" si="30"/>
        <v>61.949999999999996</v>
      </c>
      <c r="AT48" s="4">
        <v>150</v>
      </c>
    </row>
    <row r="49" spans="1:46" x14ac:dyDescent="0.35">
      <c r="A49" s="4"/>
      <c r="B49" s="5">
        <v>9780328871407</v>
      </c>
      <c r="C49" s="4" t="s">
        <v>78</v>
      </c>
      <c r="D49" s="4" t="s">
        <v>40</v>
      </c>
      <c r="E49" s="4"/>
      <c r="F49" s="4">
        <v>25</v>
      </c>
      <c r="G49" s="4">
        <v>446</v>
      </c>
      <c r="H49" s="4">
        <f t="shared" si="26"/>
        <v>11150</v>
      </c>
      <c r="I49" s="4">
        <v>65</v>
      </c>
      <c r="J49" s="4">
        <f t="shared" si="27"/>
        <v>3902.4999999999995</v>
      </c>
      <c r="K49" s="4">
        <v>25</v>
      </c>
      <c r="L49" s="4">
        <f t="shared" si="28"/>
        <v>3902.5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12">
        <f t="shared" si="6"/>
        <v>25</v>
      </c>
      <c r="AP49" s="4">
        <f t="shared" si="29"/>
        <v>0</v>
      </c>
      <c r="AQ49" s="4">
        <v>9</v>
      </c>
      <c r="AR49" s="4">
        <f t="shared" si="7"/>
        <v>1404.8999999999999</v>
      </c>
      <c r="AS49" s="4">
        <f t="shared" si="30"/>
        <v>156.1</v>
      </c>
      <c r="AT49" s="4">
        <v>250</v>
      </c>
    </row>
    <row r="50" spans="1:46" s="3" customFormat="1" x14ac:dyDescent="0.35">
      <c r="A50" s="6"/>
      <c r="B50" s="7"/>
      <c r="C50" s="6"/>
      <c r="D50" s="6"/>
      <c r="E50" s="6"/>
      <c r="F50" s="6">
        <f>SUM(F44:F49)</f>
        <v>150</v>
      </c>
      <c r="G50" s="6">
        <f t="shared" ref="G50:AR50" si="31">SUM(G44:G49)</f>
        <v>1752</v>
      </c>
      <c r="H50" s="6">
        <f t="shared" si="31"/>
        <v>43800</v>
      </c>
      <c r="I50" s="6"/>
      <c r="J50" s="6">
        <f t="shared" si="31"/>
        <v>15330</v>
      </c>
      <c r="K50" s="6">
        <f t="shared" si="31"/>
        <v>150</v>
      </c>
      <c r="L50" s="6">
        <f t="shared" si="31"/>
        <v>15329.999999999998</v>
      </c>
      <c r="M50" s="6">
        <f t="shared" si="31"/>
        <v>0</v>
      </c>
      <c r="N50" s="6">
        <f t="shared" si="31"/>
        <v>0</v>
      </c>
      <c r="O50" s="6">
        <f t="shared" si="31"/>
        <v>0</v>
      </c>
      <c r="P50" s="6"/>
      <c r="Q50" s="6"/>
      <c r="R50" s="6"/>
      <c r="S50" s="6"/>
      <c r="T50" s="6">
        <f t="shared" si="31"/>
        <v>0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>
        <f t="shared" si="31"/>
        <v>150</v>
      </c>
      <c r="AP50" s="6">
        <f t="shared" si="31"/>
        <v>0</v>
      </c>
      <c r="AQ50" s="6">
        <f t="shared" si="31"/>
        <v>51</v>
      </c>
      <c r="AR50" s="6">
        <f t="shared" si="31"/>
        <v>5347.2999999999993</v>
      </c>
      <c r="AS50" s="6">
        <f>SUM(AS44:AS49)</f>
        <v>613.19999999999993</v>
      </c>
      <c r="AT50" s="6">
        <f>SUM(AT44:AT49)</f>
        <v>1105</v>
      </c>
    </row>
    <row r="51" spans="1:46" x14ac:dyDescent="0.35">
      <c r="A51" s="4"/>
      <c r="B51" s="5">
        <v>9780328910113</v>
      </c>
      <c r="C51" s="4" t="s">
        <v>79</v>
      </c>
      <c r="D51" s="4" t="s">
        <v>41</v>
      </c>
      <c r="E51" s="4"/>
      <c r="F51" s="4">
        <v>25</v>
      </c>
      <c r="G51" s="4">
        <v>369</v>
      </c>
      <c r="H51" s="4">
        <f>F51*G51</f>
        <v>9225</v>
      </c>
      <c r="I51" s="4">
        <v>65</v>
      </c>
      <c r="J51" s="4">
        <f t="shared" ref="J51:J56" si="32">H51*0.35</f>
        <v>3228.75</v>
      </c>
      <c r="K51" s="4">
        <v>25</v>
      </c>
      <c r="L51" s="4">
        <f t="shared" ref="L51:L56" si="33">K51*AS51</f>
        <v>3228.75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12">
        <f t="shared" si="6"/>
        <v>25</v>
      </c>
      <c r="AP51" s="4">
        <f t="shared" ref="AP51:AP56" si="34">F51-AO51</f>
        <v>0</v>
      </c>
      <c r="AQ51" s="4">
        <v>4</v>
      </c>
      <c r="AR51" s="4">
        <f t="shared" si="7"/>
        <v>516.6</v>
      </c>
      <c r="AS51" s="4">
        <f t="shared" ref="AS51:AS56" si="35">G51*0.35</f>
        <v>129.15</v>
      </c>
      <c r="AT51" s="4">
        <v>200</v>
      </c>
    </row>
    <row r="52" spans="1:46" x14ac:dyDescent="0.35">
      <c r="A52" s="4"/>
      <c r="B52" s="5">
        <v>9780328910120</v>
      </c>
      <c r="C52" s="4" t="s">
        <v>79</v>
      </c>
      <c r="D52" s="4" t="s">
        <v>42</v>
      </c>
      <c r="E52" s="4"/>
      <c r="F52" s="4">
        <v>25</v>
      </c>
      <c r="G52" s="4">
        <v>369</v>
      </c>
      <c r="H52" s="4">
        <f t="shared" ref="H52:H56" si="36">F52*G52</f>
        <v>9225</v>
      </c>
      <c r="I52" s="4">
        <v>65</v>
      </c>
      <c r="J52" s="4">
        <f t="shared" si="32"/>
        <v>3228.75</v>
      </c>
      <c r="K52" s="4">
        <v>25</v>
      </c>
      <c r="L52" s="4">
        <f t="shared" si="33"/>
        <v>3228.75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12">
        <f t="shared" si="6"/>
        <v>25</v>
      </c>
      <c r="AP52" s="4">
        <f t="shared" si="34"/>
        <v>0</v>
      </c>
      <c r="AQ52" s="4">
        <v>6</v>
      </c>
      <c r="AR52" s="4">
        <f t="shared" si="7"/>
        <v>774.90000000000009</v>
      </c>
      <c r="AS52" s="4">
        <f t="shared" si="35"/>
        <v>129.15</v>
      </c>
      <c r="AT52" s="4">
        <v>200</v>
      </c>
    </row>
    <row r="53" spans="1:46" x14ac:dyDescent="0.35">
      <c r="A53" s="4"/>
      <c r="B53" s="5">
        <v>9780328476756</v>
      </c>
      <c r="C53" s="4" t="s">
        <v>79</v>
      </c>
      <c r="D53" s="4" t="s">
        <v>43</v>
      </c>
      <c r="E53" s="4"/>
      <c r="F53" s="4">
        <v>25</v>
      </c>
      <c r="G53" s="4">
        <v>272</v>
      </c>
      <c r="H53" s="4">
        <f t="shared" si="36"/>
        <v>6800</v>
      </c>
      <c r="I53" s="4">
        <v>65</v>
      </c>
      <c r="J53" s="4">
        <f t="shared" si="32"/>
        <v>2380</v>
      </c>
      <c r="K53" s="4">
        <v>25</v>
      </c>
      <c r="L53" s="4">
        <f t="shared" si="33"/>
        <v>2379.9999999999995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12">
        <f t="shared" si="6"/>
        <v>25</v>
      </c>
      <c r="AP53" s="4">
        <f t="shared" si="34"/>
        <v>0</v>
      </c>
      <c r="AQ53" s="4">
        <v>0</v>
      </c>
      <c r="AR53" s="4">
        <f t="shared" si="7"/>
        <v>0</v>
      </c>
      <c r="AS53" s="4">
        <f t="shared" si="35"/>
        <v>95.199999999999989</v>
      </c>
      <c r="AT53" s="4">
        <v>175</v>
      </c>
    </row>
    <row r="54" spans="1:46" x14ac:dyDescent="0.35">
      <c r="A54" s="4"/>
      <c r="B54" s="5">
        <v>9780328827404</v>
      </c>
      <c r="C54" s="4" t="s">
        <v>79</v>
      </c>
      <c r="D54" s="4" t="s">
        <v>44</v>
      </c>
      <c r="E54" s="4"/>
      <c r="F54" s="4">
        <v>25</v>
      </c>
      <c r="G54" s="4">
        <v>177</v>
      </c>
      <c r="H54" s="4">
        <f t="shared" si="36"/>
        <v>4425</v>
      </c>
      <c r="I54" s="4">
        <v>65</v>
      </c>
      <c r="J54" s="4">
        <f t="shared" si="32"/>
        <v>1548.75</v>
      </c>
      <c r="K54" s="4">
        <v>25</v>
      </c>
      <c r="L54" s="4">
        <f t="shared" si="33"/>
        <v>1548.75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12">
        <f t="shared" si="6"/>
        <v>25</v>
      </c>
      <c r="AP54" s="4">
        <f t="shared" si="34"/>
        <v>0</v>
      </c>
      <c r="AQ54" s="4">
        <v>0</v>
      </c>
      <c r="AR54" s="4">
        <f t="shared" si="7"/>
        <v>0</v>
      </c>
      <c r="AS54" s="4">
        <f t="shared" si="35"/>
        <v>61.949999999999996</v>
      </c>
      <c r="AT54" s="4">
        <v>150</v>
      </c>
    </row>
    <row r="55" spans="1:46" x14ac:dyDescent="0.35">
      <c r="A55" s="4"/>
      <c r="B55" s="5">
        <v>9780328827466</v>
      </c>
      <c r="C55" s="4" t="s">
        <v>79</v>
      </c>
      <c r="D55" s="4" t="s">
        <v>45</v>
      </c>
      <c r="E55" s="4"/>
      <c r="F55" s="4">
        <v>25</v>
      </c>
      <c r="G55" s="4">
        <v>177</v>
      </c>
      <c r="H55" s="4">
        <f t="shared" si="36"/>
        <v>4425</v>
      </c>
      <c r="I55" s="4">
        <v>65</v>
      </c>
      <c r="J55" s="4">
        <f t="shared" si="32"/>
        <v>1548.75</v>
      </c>
      <c r="K55" s="4">
        <v>25</v>
      </c>
      <c r="L55" s="4">
        <f t="shared" si="33"/>
        <v>1548.75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12">
        <f t="shared" si="6"/>
        <v>25</v>
      </c>
      <c r="AP55" s="4">
        <f t="shared" si="34"/>
        <v>0</v>
      </c>
      <c r="AQ55" s="4">
        <v>1</v>
      </c>
      <c r="AR55" s="4">
        <f t="shared" si="7"/>
        <v>61.949999999999996</v>
      </c>
      <c r="AS55" s="4">
        <f t="shared" si="35"/>
        <v>61.949999999999996</v>
      </c>
      <c r="AT55" s="4">
        <v>150</v>
      </c>
    </row>
    <row r="56" spans="1:46" x14ac:dyDescent="0.35">
      <c r="A56" s="4"/>
      <c r="B56" s="5">
        <v>9780328871414</v>
      </c>
      <c r="C56" s="4" t="s">
        <v>79</v>
      </c>
      <c r="D56" s="4" t="s">
        <v>46</v>
      </c>
      <c r="E56" s="4"/>
      <c r="F56" s="4">
        <v>25</v>
      </c>
      <c r="G56" s="4">
        <v>446</v>
      </c>
      <c r="H56" s="4">
        <f t="shared" si="36"/>
        <v>11150</v>
      </c>
      <c r="I56" s="4">
        <v>65</v>
      </c>
      <c r="J56" s="4">
        <f t="shared" si="32"/>
        <v>3902.4999999999995</v>
      </c>
      <c r="K56" s="4">
        <v>25</v>
      </c>
      <c r="L56" s="4">
        <f t="shared" si="33"/>
        <v>3902.5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12">
        <f t="shared" si="6"/>
        <v>25</v>
      </c>
      <c r="AP56" s="4">
        <f t="shared" si="34"/>
        <v>0</v>
      </c>
      <c r="AQ56" s="4">
        <v>2</v>
      </c>
      <c r="AR56" s="4">
        <f t="shared" si="7"/>
        <v>312.2</v>
      </c>
      <c r="AS56" s="4">
        <f t="shared" si="35"/>
        <v>156.1</v>
      </c>
      <c r="AT56" s="4">
        <v>250</v>
      </c>
    </row>
    <row r="57" spans="1:46" s="3" customFormat="1" x14ac:dyDescent="0.35">
      <c r="A57" s="6"/>
      <c r="B57" s="7"/>
      <c r="C57" s="6"/>
      <c r="D57" s="6"/>
      <c r="E57" s="6"/>
      <c r="F57" s="6">
        <f>SUM(F51:F56)</f>
        <v>150</v>
      </c>
      <c r="G57" s="6">
        <f t="shared" ref="G57:AR57" si="37">SUM(G51:G56)</f>
        <v>1810</v>
      </c>
      <c r="H57" s="6">
        <f t="shared" si="37"/>
        <v>45250</v>
      </c>
      <c r="I57" s="6"/>
      <c r="J57" s="6">
        <f t="shared" si="37"/>
        <v>15837.5</v>
      </c>
      <c r="K57" s="6">
        <f t="shared" si="37"/>
        <v>150</v>
      </c>
      <c r="L57" s="6">
        <f t="shared" si="37"/>
        <v>15837.5</v>
      </c>
      <c r="M57" s="6">
        <f t="shared" si="37"/>
        <v>0</v>
      </c>
      <c r="N57" s="6">
        <f t="shared" si="37"/>
        <v>0</v>
      </c>
      <c r="O57" s="6">
        <f t="shared" si="37"/>
        <v>0</v>
      </c>
      <c r="P57" s="6"/>
      <c r="Q57" s="6"/>
      <c r="R57" s="6"/>
      <c r="S57" s="6"/>
      <c r="T57" s="6">
        <f t="shared" si="37"/>
        <v>0</v>
      </c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>
        <f t="shared" si="37"/>
        <v>150</v>
      </c>
      <c r="AP57" s="6">
        <f t="shared" si="37"/>
        <v>0</v>
      </c>
      <c r="AQ57" s="6">
        <f t="shared" si="37"/>
        <v>13</v>
      </c>
      <c r="AR57" s="6">
        <f t="shared" si="37"/>
        <v>1665.65</v>
      </c>
      <c r="AS57" s="6">
        <f>SUM(AS51:AS56)</f>
        <v>633.5</v>
      </c>
      <c r="AT57" s="6">
        <f>SUM(AT51:AT56)</f>
        <v>1125</v>
      </c>
    </row>
    <row r="58" spans="1:46" x14ac:dyDescent="0.35">
      <c r="A58" s="4"/>
      <c r="B58" s="5">
        <v>9780328910137</v>
      </c>
      <c r="C58" s="4" t="s">
        <v>80</v>
      </c>
      <c r="D58" s="4" t="s">
        <v>47</v>
      </c>
      <c r="E58" s="4"/>
      <c r="F58" s="4">
        <v>25</v>
      </c>
      <c r="G58" s="4">
        <v>369</v>
      </c>
      <c r="H58" s="4">
        <f t="shared" ref="H58:H64" si="38">F58*G58</f>
        <v>9225</v>
      </c>
      <c r="I58" s="4">
        <v>65</v>
      </c>
      <c r="J58" s="4">
        <f t="shared" ref="J58:J63" si="39">H58*0.35</f>
        <v>3228.75</v>
      </c>
      <c r="K58" s="4">
        <v>25</v>
      </c>
      <c r="L58" s="4">
        <f t="shared" ref="L58:L64" si="40">K58*AS58</f>
        <v>3228.75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12">
        <f t="shared" si="6"/>
        <v>25</v>
      </c>
      <c r="AP58" s="4">
        <f t="shared" ref="AP58:AP64" si="41">F58-AO58</f>
        <v>0</v>
      </c>
      <c r="AQ58" s="4">
        <v>7</v>
      </c>
      <c r="AR58" s="4">
        <f t="shared" si="7"/>
        <v>904.05000000000007</v>
      </c>
      <c r="AS58" s="4">
        <f t="shared" ref="AS58:AS64" si="42">G58*0.35</f>
        <v>129.15</v>
      </c>
      <c r="AT58" s="4">
        <v>200</v>
      </c>
    </row>
    <row r="59" spans="1:46" x14ac:dyDescent="0.35">
      <c r="A59" s="4"/>
      <c r="B59" s="5">
        <v>9780328910144</v>
      </c>
      <c r="C59" s="4" t="s">
        <v>80</v>
      </c>
      <c r="D59" s="4" t="s">
        <v>48</v>
      </c>
      <c r="E59" s="4"/>
      <c r="F59" s="4">
        <v>25</v>
      </c>
      <c r="G59" s="4">
        <v>369</v>
      </c>
      <c r="H59" s="4">
        <f t="shared" si="38"/>
        <v>9225</v>
      </c>
      <c r="I59" s="4">
        <v>65</v>
      </c>
      <c r="J59" s="4">
        <f t="shared" si="39"/>
        <v>3228.75</v>
      </c>
      <c r="K59" s="4">
        <v>25</v>
      </c>
      <c r="L59" s="4">
        <f t="shared" si="40"/>
        <v>3228.75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12">
        <f t="shared" si="6"/>
        <v>25</v>
      </c>
      <c r="AP59" s="4">
        <f t="shared" si="41"/>
        <v>0</v>
      </c>
      <c r="AQ59" s="4">
        <v>10</v>
      </c>
      <c r="AR59" s="4">
        <f t="shared" si="7"/>
        <v>1291.5</v>
      </c>
      <c r="AS59" s="4">
        <f t="shared" si="42"/>
        <v>129.15</v>
      </c>
      <c r="AT59" s="4">
        <v>200</v>
      </c>
    </row>
    <row r="60" spans="1:46" x14ac:dyDescent="0.35">
      <c r="A60" s="4"/>
      <c r="B60" s="5">
        <v>9780328476770</v>
      </c>
      <c r="C60" s="4" t="s">
        <v>80</v>
      </c>
      <c r="D60" s="4" t="s">
        <v>49</v>
      </c>
      <c r="E60" s="4"/>
      <c r="F60" s="4">
        <v>25</v>
      </c>
      <c r="G60" s="4">
        <v>272</v>
      </c>
      <c r="H60" s="4">
        <f t="shared" si="38"/>
        <v>6800</v>
      </c>
      <c r="I60" s="4">
        <v>65</v>
      </c>
      <c r="J60" s="4">
        <f t="shared" si="39"/>
        <v>2380</v>
      </c>
      <c r="K60" s="4">
        <v>25</v>
      </c>
      <c r="L60" s="4">
        <f t="shared" si="40"/>
        <v>2379.9999999999995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12">
        <f t="shared" si="6"/>
        <v>25</v>
      </c>
      <c r="AP60" s="4">
        <f t="shared" si="41"/>
        <v>0</v>
      </c>
      <c r="AQ60" s="4">
        <v>8</v>
      </c>
      <c r="AR60" s="4">
        <f t="shared" si="7"/>
        <v>761.59999999999991</v>
      </c>
      <c r="AS60" s="4">
        <f t="shared" si="42"/>
        <v>95.199999999999989</v>
      </c>
      <c r="AT60" s="4">
        <v>175</v>
      </c>
    </row>
    <row r="61" spans="1:46" x14ac:dyDescent="0.35">
      <c r="A61" s="4"/>
      <c r="B61" s="5">
        <v>9780328827411</v>
      </c>
      <c r="C61" s="4" t="s">
        <v>80</v>
      </c>
      <c r="D61" s="4" t="s">
        <v>50</v>
      </c>
      <c r="E61" s="4"/>
      <c r="F61" s="4">
        <v>25</v>
      </c>
      <c r="G61" s="4">
        <v>177</v>
      </c>
      <c r="H61" s="4">
        <f t="shared" si="38"/>
        <v>4425</v>
      </c>
      <c r="I61" s="4">
        <v>65</v>
      </c>
      <c r="J61" s="4">
        <f t="shared" si="39"/>
        <v>1548.75</v>
      </c>
      <c r="K61" s="4">
        <v>25</v>
      </c>
      <c r="L61" s="4">
        <f t="shared" si="40"/>
        <v>1548.75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12">
        <f t="shared" si="6"/>
        <v>25</v>
      </c>
      <c r="AP61" s="4">
        <f t="shared" si="41"/>
        <v>0</v>
      </c>
      <c r="AQ61" s="4">
        <v>7</v>
      </c>
      <c r="AR61" s="4">
        <f t="shared" si="7"/>
        <v>433.65</v>
      </c>
      <c r="AS61" s="4">
        <f t="shared" si="42"/>
        <v>61.949999999999996</v>
      </c>
      <c r="AT61" s="4">
        <v>150</v>
      </c>
    </row>
    <row r="62" spans="1:46" x14ac:dyDescent="0.35">
      <c r="A62" s="4"/>
      <c r="B62" s="5">
        <v>9780328827473</v>
      </c>
      <c r="C62" s="4" t="s">
        <v>80</v>
      </c>
      <c r="D62" s="4" t="s">
        <v>51</v>
      </c>
      <c r="E62" s="4"/>
      <c r="F62" s="4">
        <v>25</v>
      </c>
      <c r="G62" s="4">
        <v>177</v>
      </c>
      <c r="H62" s="4">
        <f t="shared" si="38"/>
        <v>4425</v>
      </c>
      <c r="I62" s="4">
        <v>65</v>
      </c>
      <c r="J62" s="4">
        <f t="shared" si="39"/>
        <v>1548.75</v>
      </c>
      <c r="K62" s="4">
        <v>25</v>
      </c>
      <c r="L62" s="4">
        <f t="shared" si="40"/>
        <v>1548.75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12">
        <f t="shared" si="6"/>
        <v>25</v>
      </c>
      <c r="AP62" s="4">
        <f t="shared" si="41"/>
        <v>0</v>
      </c>
      <c r="AQ62" s="4">
        <v>10</v>
      </c>
      <c r="AR62" s="4">
        <f t="shared" si="7"/>
        <v>619.5</v>
      </c>
      <c r="AS62" s="4">
        <f t="shared" si="42"/>
        <v>61.949999999999996</v>
      </c>
      <c r="AT62" s="4">
        <v>150</v>
      </c>
    </row>
    <row r="63" spans="1:46" x14ac:dyDescent="0.35">
      <c r="A63" s="4"/>
      <c r="B63" s="5">
        <v>9780133684827</v>
      </c>
      <c r="C63" s="4" t="s">
        <v>80</v>
      </c>
      <c r="D63" s="4" t="s">
        <v>178</v>
      </c>
      <c r="E63" s="4"/>
      <c r="F63" s="4">
        <v>25</v>
      </c>
      <c r="G63" s="4">
        <v>218</v>
      </c>
      <c r="H63" s="4">
        <f t="shared" si="38"/>
        <v>5450</v>
      </c>
      <c r="I63" s="4">
        <v>65</v>
      </c>
      <c r="J63" s="4">
        <f t="shared" si="39"/>
        <v>1907.4999999999998</v>
      </c>
      <c r="K63" s="4">
        <v>0</v>
      </c>
      <c r="L63" s="4">
        <f t="shared" si="40"/>
        <v>0</v>
      </c>
      <c r="M63" s="4"/>
      <c r="N63" s="4"/>
      <c r="O63" s="4"/>
      <c r="P63" s="4"/>
      <c r="Q63" s="4">
        <v>25</v>
      </c>
      <c r="R63" s="4">
        <f>AS63*Q63</f>
        <v>1907.5</v>
      </c>
      <c r="S63" s="4"/>
      <c r="T63" s="4">
        <f>AS63*O63</f>
        <v>0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12">
        <f t="shared" si="6"/>
        <v>25</v>
      </c>
      <c r="AP63" s="4">
        <f t="shared" si="41"/>
        <v>0</v>
      </c>
      <c r="AQ63" s="4">
        <v>0</v>
      </c>
      <c r="AR63" s="4">
        <f t="shared" si="7"/>
        <v>0</v>
      </c>
      <c r="AS63" s="4">
        <f t="shared" si="42"/>
        <v>76.3</v>
      </c>
      <c r="AT63" s="4">
        <v>150</v>
      </c>
    </row>
    <row r="64" spans="1:46" x14ac:dyDescent="0.35">
      <c r="A64" s="4"/>
      <c r="B64" s="5">
        <v>9780133684889</v>
      </c>
      <c r="C64" s="4" t="s">
        <v>80</v>
      </c>
      <c r="D64" s="4" t="s">
        <v>179</v>
      </c>
      <c r="E64" s="4"/>
      <c r="F64" s="4">
        <v>25</v>
      </c>
      <c r="G64" s="4">
        <v>218</v>
      </c>
      <c r="H64" s="4">
        <f t="shared" si="38"/>
        <v>5450</v>
      </c>
      <c r="I64" s="4">
        <v>65</v>
      </c>
      <c r="J64" s="4">
        <f>H64*0.35</f>
        <v>1907.4999999999998</v>
      </c>
      <c r="K64" s="4">
        <v>25</v>
      </c>
      <c r="L64" s="4">
        <f t="shared" si="40"/>
        <v>1907.5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12">
        <f t="shared" si="6"/>
        <v>25</v>
      </c>
      <c r="AP64" s="4">
        <f t="shared" si="41"/>
        <v>0</v>
      </c>
      <c r="AQ64" s="4">
        <v>0</v>
      </c>
      <c r="AR64" s="4">
        <f t="shared" si="7"/>
        <v>0</v>
      </c>
      <c r="AS64" s="4">
        <f t="shared" si="42"/>
        <v>76.3</v>
      </c>
      <c r="AT64" s="4">
        <v>150</v>
      </c>
    </row>
    <row r="65" spans="1:46" s="3" customFormat="1" x14ac:dyDescent="0.35">
      <c r="A65" s="6"/>
      <c r="B65" s="7"/>
      <c r="C65" s="6"/>
      <c r="D65" s="6"/>
      <c r="E65" s="6"/>
      <c r="F65" s="6">
        <f>SUM(F58:F64)</f>
        <v>175</v>
      </c>
      <c r="G65" s="6">
        <f t="shared" ref="G65:AR65" si="43">SUM(G58:G64)</f>
        <v>1800</v>
      </c>
      <c r="H65" s="6">
        <f t="shared" si="43"/>
        <v>45000</v>
      </c>
      <c r="I65" s="6"/>
      <c r="J65" s="6">
        <f t="shared" si="43"/>
        <v>15750</v>
      </c>
      <c r="K65" s="6">
        <f t="shared" si="43"/>
        <v>150</v>
      </c>
      <c r="L65" s="6">
        <f t="shared" si="43"/>
        <v>13842.5</v>
      </c>
      <c r="M65" s="6">
        <f t="shared" si="43"/>
        <v>0</v>
      </c>
      <c r="N65" s="6">
        <f t="shared" si="43"/>
        <v>0</v>
      </c>
      <c r="O65" s="6">
        <f t="shared" si="43"/>
        <v>0</v>
      </c>
      <c r="P65" s="6"/>
      <c r="Q65" s="6">
        <f>SUM(Q58:Q64)</f>
        <v>25</v>
      </c>
      <c r="R65" s="6">
        <f>SUM(R58:R64)</f>
        <v>1907.5</v>
      </c>
      <c r="S65" s="6"/>
      <c r="T65" s="6">
        <f t="shared" si="43"/>
        <v>0</v>
      </c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>
        <f t="shared" si="43"/>
        <v>175</v>
      </c>
      <c r="AP65" s="6">
        <f t="shared" si="43"/>
        <v>0</v>
      </c>
      <c r="AQ65" s="6">
        <f t="shared" si="43"/>
        <v>42</v>
      </c>
      <c r="AR65" s="6">
        <f t="shared" si="43"/>
        <v>4010.3</v>
      </c>
      <c r="AS65" s="6">
        <f>SUM(AS58:AS64)</f>
        <v>629.99999999999989</v>
      </c>
      <c r="AT65" s="6">
        <f>SUM(AT58:AT64)</f>
        <v>1175</v>
      </c>
    </row>
    <row r="66" spans="1:46" x14ac:dyDescent="0.35">
      <c r="A66" s="4"/>
      <c r="B66" s="5">
        <v>9780133338744</v>
      </c>
      <c r="C66" s="4" t="s">
        <v>81</v>
      </c>
      <c r="D66" s="4" t="s">
        <v>53</v>
      </c>
      <c r="E66" s="4"/>
      <c r="F66" s="4">
        <v>15</v>
      </c>
      <c r="G66" s="4">
        <v>800</v>
      </c>
      <c r="H66" s="4">
        <f t="shared" ref="H66:H70" si="44">F66*G66</f>
        <v>12000</v>
      </c>
      <c r="I66" s="4">
        <v>65</v>
      </c>
      <c r="J66" s="4">
        <f t="shared" ref="J66:J70" si="45">H66*0.35</f>
        <v>4200</v>
      </c>
      <c r="K66" s="4">
        <v>15</v>
      </c>
      <c r="L66" s="4">
        <f>K66*AS66</f>
        <v>4200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12">
        <f t="shared" si="6"/>
        <v>15</v>
      </c>
      <c r="AP66" s="4">
        <f>F66-AO66</f>
        <v>0</v>
      </c>
      <c r="AQ66" s="4">
        <v>4</v>
      </c>
      <c r="AR66" s="4">
        <f t="shared" si="7"/>
        <v>1120</v>
      </c>
      <c r="AS66" s="4">
        <f>G66*0.35</f>
        <v>280</v>
      </c>
      <c r="AT66" s="4">
        <v>400</v>
      </c>
    </row>
    <row r="67" spans="1:46" x14ac:dyDescent="0.35">
      <c r="A67" s="4"/>
      <c r="B67" s="5">
        <v>9780133684803</v>
      </c>
      <c r="C67" s="4" t="s">
        <v>81</v>
      </c>
      <c r="D67" s="4" t="s">
        <v>180</v>
      </c>
      <c r="E67" s="4"/>
      <c r="F67" s="4">
        <v>15</v>
      </c>
      <c r="G67" s="4">
        <v>218</v>
      </c>
      <c r="H67" s="4">
        <f t="shared" si="44"/>
        <v>3270</v>
      </c>
      <c r="I67" s="4">
        <v>65</v>
      </c>
      <c r="J67" s="4">
        <f t="shared" si="45"/>
        <v>1144.5</v>
      </c>
      <c r="K67" s="4">
        <v>15</v>
      </c>
      <c r="L67" s="4">
        <f>K67*AS67</f>
        <v>1144.5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>
        <v>1</v>
      </c>
      <c r="AL67" s="4">
        <f>AK67*AS67</f>
        <v>76.3</v>
      </c>
      <c r="AM67" s="4"/>
      <c r="AN67" s="4"/>
      <c r="AO67" s="12">
        <f t="shared" si="6"/>
        <v>16</v>
      </c>
      <c r="AP67" s="4">
        <f>F67-AO67</f>
        <v>-1</v>
      </c>
      <c r="AQ67" s="4">
        <v>0</v>
      </c>
      <c r="AR67" s="4">
        <f t="shared" si="7"/>
        <v>0</v>
      </c>
      <c r="AS67" s="4">
        <f>G67*0.35</f>
        <v>76.3</v>
      </c>
      <c r="AT67" s="4">
        <v>150</v>
      </c>
    </row>
    <row r="68" spans="1:46" x14ac:dyDescent="0.35">
      <c r="A68" s="4"/>
      <c r="B68" s="5">
        <v>9780133684896</v>
      </c>
      <c r="C68" s="4" t="s">
        <v>81</v>
      </c>
      <c r="D68" s="4" t="s">
        <v>181</v>
      </c>
      <c r="E68" s="4"/>
      <c r="F68" s="4">
        <v>15</v>
      </c>
      <c r="G68" s="4">
        <v>218</v>
      </c>
      <c r="H68" s="4">
        <f t="shared" si="44"/>
        <v>3270</v>
      </c>
      <c r="I68" s="4">
        <v>65</v>
      </c>
      <c r="J68" s="4">
        <f t="shared" si="45"/>
        <v>1144.5</v>
      </c>
      <c r="K68" s="4">
        <v>15</v>
      </c>
      <c r="L68" s="4">
        <f>K68*AS68</f>
        <v>1144.5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>
        <v>1</v>
      </c>
      <c r="AJ68" s="4">
        <f>AI68*AS68</f>
        <v>76.3</v>
      </c>
      <c r="AK68" s="4"/>
      <c r="AL68" s="4"/>
      <c r="AM68" s="4"/>
      <c r="AN68" s="4"/>
      <c r="AO68" s="12">
        <f t="shared" si="6"/>
        <v>16</v>
      </c>
      <c r="AP68" s="4">
        <f>F68-AO68</f>
        <v>-1</v>
      </c>
      <c r="AQ68" s="4">
        <v>0</v>
      </c>
      <c r="AR68" s="4">
        <f t="shared" si="7"/>
        <v>0</v>
      </c>
      <c r="AS68" s="4">
        <f>G68*0.35</f>
        <v>76.3</v>
      </c>
      <c r="AT68" s="4">
        <v>150</v>
      </c>
    </row>
    <row r="69" spans="1:46" x14ac:dyDescent="0.35">
      <c r="A69" s="4"/>
      <c r="B69" s="5">
        <v>9780133174526</v>
      </c>
      <c r="C69" s="4" t="s">
        <v>81</v>
      </c>
      <c r="D69" s="4" t="s">
        <v>55</v>
      </c>
      <c r="E69" s="4"/>
      <c r="F69" s="4">
        <v>15</v>
      </c>
      <c r="G69" s="4">
        <v>815</v>
      </c>
      <c r="H69" s="4">
        <f t="shared" si="44"/>
        <v>12225</v>
      </c>
      <c r="I69" s="4">
        <v>65</v>
      </c>
      <c r="J69" s="4">
        <f t="shared" si="45"/>
        <v>4278.75</v>
      </c>
      <c r="K69" s="4">
        <v>15</v>
      </c>
      <c r="L69" s="4">
        <f>K69*AS69</f>
        <v>4278.75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12">
        <f t="shared" si="6"/>
        <v>15</v>
      </c>
      <c r="AP69" s="4">
        <f>F69-AO69</f>
        <v>0</v>
      </c>
      <c r="AQ69" s="4">
        <v>4</v>
      </c>
      <c r="AR69" s="4">
        <f t="shared" si="7"/>
        <v>1141</v>
      </c>
      <c r="AS69" s="4">
        <f>G69*0.35</f>
        <v>285.25</v>
      </c>
      <c r="AT69" s="4">
        <v>400</v>
      </c>
    </row>
    <row r="70" spans="1:46" x14ac:dyDescent="0.35">
      <c r="A70" s="4"/>
      <c r="B70" s="5">
        <v>9780133721492</v>
      </c>
      <c r="C70" s="4" t="s">
        <v>81</v>
      </c>
      <c r="D70" s="4" t="s">
        <v>182</v>
      </c>
      <c r="E70" s="4"/>
      <c r="F70" s="4">
        <v>15</v>
      </c>
      <c r="G70" s="4">
        <v>138</v>
      </c>
      <c r="H70" s="4">
        <f t="shared" si="44"/>
        <v>2070</v>
      </c>
      <c r="I70" s="4">
        <v>65</v>
      </c>
      <c r="J70" s="4">
        <f t="shared" si="45"/>
        <v>724.5</v>
      </c>
      <c r="K70" s="4">
        <v>15</v>
      </c>
      <c r="L70" s="4">
        <f>K70*AS70</f>
        <v>724.5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12">
        <f t="shared" si="6"/>
        <v>15</v>
      </c>
      <c r="AP70" s="4">
        <f>F70-AO70</f>
        <v>0</v>
      </c>
      <c r="AQ70" s="4">
        <v>3</v>
      </c>
      <c r="AR70" s="4">
        <f t="shared" si="7"/>
        <v>144.89999999999998</v>
      </c>
      <c r="AS70" s="4">
        <f>G70*0.35</f>
        <v>48.3</v>
      </c>
      <c r="AT70" s="4">
        <v>100</v>
      </c>
    </row>
    <row r="71" spans="1:46" s="3" customFormat="1" x14ac:dyDescent="0.35">
      <c r="A71" s="6"/>
      <c r="B71" s="7"/>
      <c r="C71" s="6"/>
      <c r="D71" s="6"/>
      <c r="E71" s="6"/>
      <c r="F71" s="6">
        <f>SUM(F66:F70)</f>
        <v>75</v>
      </c>
      <c r="G71" s="6">
        <f t="shared" ref="G71:AR71" si="46">SUM(G66:G70)</f>
        <v>2189</v>
      </c>
      <c r="H71" s="6">
        <f t="shared" si="46"/>
        <v>32835</v>
      </c>
      <c r="I71" s="6"/>
      <c r="J71" s="6">
        <f t="shared" si="46"/>
        <v>11492.25</v>
      </c>
      <c r="K71" s="6">
        <f t="shared" si="46"/>
        <v>75</v>
      </c>
      <c r="L71" s="6">
        <f t="shared" si="46"/>
        <v>11492.25</v>
      </c>
      <c r="M71" s="6">
        <f t="shared" si="46"/>
        <v>0</v>
      </c>
      <c r="N71" s="6">
        <f t="shared" si="46"/>
        <v>0</v>
      </c>
      <c r="O71" s="6">
        <f t="shared" si="46"/>
        <v>0</v>
      </c>
      <c r="P71" s="6"/>
      <c r="Q71" s="6"/>
      <c r="R71" s="6"/>
      <c r="S71" s="6"/>
      <c r="T71" s="6">
        <f t="shared" si="46"/>
        <v>0</v>
      </c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>
        <f>SUM(AI66:AI70)</f>
        <v>1</v>
      </c>
      <c r="AJ71" s="6">
        <f t="shared" ref="AJ71:AL71" si="47">SUM(AJ66:AJ70)</f>
        <v>76.3</v>
      </c>
      <c r="AK71" s="6">
        <f t="shared" si="47"/>
        <v>1</v>
      </c>
      <c r="AL71" s="6">
        <f t="shared" si="47"/>
        <v>76.3</v>
      </c>
      <c r="AM71" s="6"/>
      <c r="AN71" s="6"/>
      <c r="AO71" s="6">
        <f t="shared" si="46"/>
        <v>77</v>
      </c>
      <c r="AP71" s="6">
        <f t="shared" si="46"/>
        <v>-2</v>
      </c>
      <c r="AQ71" s="6">
        <f t="shared" si="46"/>
        <v>11</v>
      </c>
      <c r="AR71" s="6">
        <f t="shared" si="46"/>
        <v>2405.9</v>
      </c>
      <c r="AS71" s="6">
        <f>SUM(AS66:AS70)</f>
        <v>766.15</v>
      </c>
      <c r="AT71" s="6">
        <f>SUM(AT66:AT70)</f>
        <v>1200</v>
      </c>
    </row>
    <row r="72" spans="1:46" x14ac:dyDescent="0.35">
      <c r="A72" s="4"/>
      <c r="B72" s="5">
        <v>9780133338751</v>
      </c>
      <c r="C72" s="4" t="s">
        <v>82</v>
      </c>
      <c r="D72" s="4" t="s">
        <v>57</v>
      </c>
      <c r="E72" s="4"/>
      <c r="F72" s="4">
        <v>10</v>
      </c>
      <c r="G72" s="4">
        <v>815</v>
      </c>
      <c r="H72" s="4">
        <f t="shared" ref="H72:H78" si="48">F72*G72</f>
        <v>8150</v>
      </c>
      <c r="I72" s="4">
        <v>65</v>
      </c>
      <c r="J72" s="4">
        <f t="shared" ref="J72:J78" si="49">H72*0.35</f>
        <v>2852.5</v>
      </c>
      <c r="K72" s="4">
        <v>10</v>
      </c>
      <c r="L72" s="4">
        <f t="shared" ref="L72:L78" si="50">K72*AS72</f>
        <v>2852.5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12">
        <f t="shared" si="6"/>
        <v>10</v>
      </c>
      <c r="AP72" s="4">
        <f t="shared" ref="AP72:AP78" si="51">F72-AO72</f>
        <v>0</v>
      </c>
      <c r="AQ72" s="4">
        <v>1</v>
      </c>
      <c r="AR72" s="4">
        <f t="shared" si="7"/>
        <v>285.25</v>
      </c>
      <c r="AS72" s="4">
        <f t="shared" ref="AS72:AS78" si="52">G72*0.35</f>
        <v>285.25</v>
      </c>
      <c r="AT72" s="4">
        <v>400</v>
      </c>
    </row>
    <row r="73" spans="1:46" x14ac:dyDescent="0.35">
      <c r="A73" s="4"/>
      <c r="B73" s="5">
        <v>9780133684797</v>
      </c>
      <c r="C73" s="4" t="s">
        <v>82</v>
      </c>
      <c r="D73" s="4" t="s">
        <v>191</v>
      </c>
      <c r="E73" s="4"/>
      <c r="F73" s="4">
        <v>10</v>
      </c>
      <c r="G73" s="4">
        <v>218</v>
      </c>
      <c r="H73" s="4">
        <f t="shared" si="48"/>
        <v>2180</v>
      </c>
      <c r="I73" s="4">
        <v>65</v>
      </c>
      <c r="J73" s="4">
        <f t="shared" si="49"/>
        <v>763</v>
      </c>
      <c r="K73" s="4">
        <v>10</v>
      </c>
      <c r="L73" s="4">
        <f t="shared" si="50"/>
        <v>763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>
        <v>1</v>
      </c>
      <c r="AJ73" s="4">
        <f>AI73*AS73</f>
        <v>76.3</v>
      </c>
      <c r="AK73" s="4"/>
      <c r="AL73" s="4"/>
      <c r="AM73" s="4"/>
      <c r="AN73" s="4"/>
      <c r="AO73" s="12">
        <f t="shared" si="6"/>
        <v>11</v>
      </c>
      <c r="AP73" s="4">
        <f t="shared" si="51"/>
        <v>-1</v>
      </c>
      <c r="AQ73" s="4">
        <v>0</v>
      </c>
      <c r="AR73" s="4">
        <f t="shared" si="7"/>
        <v>0</v>
      </c>
      <c r="AS73" s="4">
        <f t="shared" si="52"/>
        <v>76.3</v>
      </c>
      <c r="AT73" s="4">
        <v>150</v>
      </c>
    </row>
    <row r="74" spans="1:46" x14ac:dyDescent="0.35">
      <c r="A74" s="4"/>
      <c r="B74" s="5">
        <v>9780133684919</v>
      </c>
      <c r="C74" s="4" t="s">
        <v>82</v>
      </c>
      <c r="D74" s="4" t="s">
        <v>183</v>
      </c>
      <c r="E74" s="4"/>
      <c r="F74" s="4">
        <v>10</v>
      </c>
      <c r="G74" s="4">
        <v>218</v>
      </c>
      <c r="H74" s="4">
        <f t="shared" si="48"/>
        <v>2180</v>
      </c>
      <c r="I74" s="4">
        <v>65</v>
      </c>
      <c r="J74" s="4">
        <f t="shared" si="49"/>
        <v>763</v>
      </c>
      <c r="K74" s="4">
        <v>0</v>
      </c>
      <c r="L74" s="4">
        <f t="shared" si="50"/>
        <v>0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>
        <v>10</v>
      </c>
      <c r="AB74" s="4">
        <f>AS74*AA74</f>
        <v>763</v>
      </c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12">
        <f t="shared" si="6"/>
        <v>10</v>
      </c>
      <c r="AP74" s="4">
        <f t="shared" si="51"/>
        <v>0</v>
      </c>
      <c r="AQ74" s="4">
        <v>0</v>
      </c>
      <c r="AR74" s="4">
        <f t="shared" si="7"/>
        <v>0</v>
      </c>
      <c r="AS74" s="4">
        <f t="shared" si="52"/>
        <v>76.3</v>
      </c>
      <c r="AT74" s="4">
        <v>150</v>
      </c>
    </row>
    <row r="75" spans="1:46" x14ac:dyDescent="0.35">
      <c r="A75" s="4"/>
      <c r="B75" s="5">
        <v>9780133281149</v>
      </c>
      <c r="C75" s="4" t="s">
        <v>82</v>
      </c>
      <c r="D75" s="4" t="s">
        <v>184</v>
      </c>
      <c r="E75" s="4"/>
      <c r="F75" s="4">
        <v>10</v>
      </c>
      <c r="G75" s="4">
        <v>815</v>
      </c>
      <c r="H75" s="4">
        <f t="shared" si="48"/>
        <v>8150</v>
      </c>
      <c r="I75" s="4">
        <v>65</v>
      </c>
      <c r="J75" s="4">
        <f t="shared" si="49"/>
        <v>2852.5</v>
      </c>
      <c r="K75" s="4">
        <v>0</v>
      </c>
      <c r="L75" s="4">
        <f t="shared" si="50"/>
        <v>0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>
        <v>10</v>
      </c>
      <c r="AB75" s="4">
        <f>AS75*AA75</f>
        <v>2852.5</v>
      </c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12">
        <f t="shared" si="6"/>
        <v>10</v>
      </c>
      <c r="AP75" s="4">
        <f t="shared" si="51"/>
        <v>0</v>
      </c>
      <c r="AQ75" s="4">
        <v>6</v>
      </c>
      <c r="AR75" s="4">
        <f t="shared" si="7"/>
        <v>1711.5</v>
      </c>
      <c r="AS75" s="4">
        <f t="shared" si="52"/>
        <v>285.25</v>
      </c>
      <c r="AT75" s="4">
        <v>400</v>
      </c>
    </row>
    <row r="76" spans="1:46" x14ac:dyDescent="0.35">
      <c r="A76" s="4"/>
      <c r="B76" s="5">
        <v>9780133185614</v>
      </c>
      <c r="C76" s="4" t="s">
        <v>82</v>
      </c>
      <c r="D76" s="4" t="s">
        <v>185</v>
      </c>
      <c r="E76" s="4"/>
      <c r="F76" s="4">
        <v>10</v>
      </c>
      <c r="G76" s="4">
        <v>138</v>
      </c>
      <c r="H76" s="4">
        <f t="shared" si="48"/>
        <v>1380</v>
      </c>
      <c r="I76" s="4">
        <v>65</v>
      </c>
      <c r="J76" s="4">
        <f t="shared" si="49"/>
        <v>482.99999999999994</v>
      </c>
      <c r="K76" s="4">
        <f>10</f>
        <v>10</v>
      </c>
      <c r="L76" s="4">
        <f t="shared" si="50"/>
        <v>483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12">
        <f t="shared" si="6"/>
        <v>10</v>
      </c>
      <c r="AP76" s="4">
        <f t="shared" si="51"/>
        <v>0</v>
      </c>
      <c r="AQ76" s="4">
        <v>0</v>
      </c>
      <c r="AR76" s="4">
        <f t="shared" si="7"/>
        <v>0</v>
      </c>
      <c r="AS76" s="4">
        <f t="shared" si="52"/>
        <v>48.3</v>
      </c>
      <c r="AT76" s="4">
        <v>100</v>
      </c>
    </row>
    <row r="77" spans="1:46" x14ac:dyDescent="0.35">
      <c r="A77" s="4"/>
      <c r="B77" s="5">
        <v>9780133281156</v>
      </c>
      <c r="C77" s="4" t="s">
        <v>82</v>
      </c>
      <c r="D77" s="4" t="s">
        <v>186</v>
      </c>
      <c r="E77" s="4"/>
      <c r="F77" s="4">
        <v>10</v>
      </c>
      <c r="G77" s="4">
        <v>900</v>
      </c>
      <c r="H77" s="4">
        <f t="shared" si="48"/>
        <v>9000</v>
      </c>
      <c r="I77" s="4">
        <v>65</v>
      </c>
      <c r="J77" s="4">
        <f t="shared" si="49"/>
        <v>3150</v>
      </c>
      <c r="K77" s="4">
        <v>0</v>
      </c>
      <c r="L77" s="4">
        <f t="shared" si="50"/>
        <v>0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>
        <v>10</v>
      </c>
      <c r="AB77" s="4">
        <f>AS77*AA77</f>
        <v>3150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12">
        <f t="shared" si="6"/>
        <v>10</v>
      </c>
      <c r="AP77" s="4">
        <f t="shared" si="51"/>
        <v>0</v>
      </c>
      <c r="AQ77" s="4">
        <v>7</v>
      </c>
      <c r="AR77" s="4">
        <f t="shared" si="7"/>
        <v>2205</v>
      </c>
      <c r="AS77" s="4">
        <f t="shared" si="52"/>
        <v>315</v>
      </c>
      <c r="AT77" s="4">
        <v>425</v>
      </c>
    </row>
    <row r="78" spans="1:46" x14ac:dyDescent="0.35">
      <c r="A78" s="4"/>
      <c r="B78" s="5">
        <v>9780133185966</v>
      </c>
      <c r="C78" s="4" t="s">
        <v>82</v>
      </c>
      <c r="D78" s="4" t="s">
        <v>187</v>
      </c>
      <c r="E78" s="4"/>
      <c r="F78" s="4">
        <v>10</v>
      </c>
      <c r="G78" s="4">
        <v>138</v>
      </c>
      <c r="H78" s="4">
        <f t="shared" si="48"/>
        <v>1380</v>
      </c>
      <c r="I78" s="4">
        <v>65</v>
      </c>
      <c r="J78" s="4">
        <f t="shared" si="49"/>
        <v>482.99999999999994</v>
      </c>
      <c r="K78" s="4">
        <v>0</v>
      </c>
      <c r="L78" s="4">
        <f t="shared" si="50"/>
        <v>0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1</v>
      </c>
      <c r="X78" s="4">
        <f>AS78*W78</f>
        <v>48.3</v>
      </c>
      <c r="Y78" s="4"/>
      <c r="Z78" s="4"/>
      <c r="AA78" s="4">
        <v>9</v>
      </c>
      <c r="AB78" s="4">
        <f>AS78*AA78</f>
        <v>434.7</v>
      </c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12">
        <f t="shared" ref="AO78" si="53">K78+M78+O78+Q78+S78+U78+W78+Y78+AA78+AC78+AE78+AG78+AI78+AK78+AM78</f>
        <v>10</v>
      </c>
      <c r="AP78" s="4">
        <f t="shared" si="51"/>
        <v>0</v>
      </c>
      <c r="AQ78" s="4">
        <v>3</v>
      </c>
      <c r="AR78" s="4">
        <f t="shared" ref="AR78" si="54">AS78*AQ78</f>
        <v>144.89999999999998</v>
      </c>
      <c r="AS78" s="4">
        <f t="shared" si="52"/>
        <v>48.3</v>
      </c>
      <c r="AT78" s="4">
        <v>100</v>
      </c>
    </row>
    <row r="79" spans="1:46" s="3" customFormat="1" x14ac:dyDescent="0.35">
      <c r="A79" s="6"/>
      <c r="B79" s="7"/>
      <c r="C79" s="6"/>
      <c r="D79" s="6"/>
      <c r="E79" s="6"/>
      <c r="F79" s="6">
        <f>SUM(F72:F78)</f>
        <v>70</v>
      </c>
      <c r="G79" s="6">
        <f>SUM(G72:G78)</f>
        <v>3242</v>
      </c>
      <c r="H79" s="6">
        <f>SUM(H72:H78)</f>
        <v>32420</v>
      </c>
      <c r="I79" s="6"/>
      <c r="J79" s="6">
        <f t="shared" ref="J79:AT79" si="55">SUM(J72:J78)</f>
        <v>11347</v>
      </c>
      <c r="K79" s="6">
        <f t="shared" si="55"/>
        <v>30</v>
      </c>
      <c r="L79" s="6">
        <f t="shared" si="55"/>
        <v>4098.5</v>
      </c>
      <c r="M79" s="6">
        <f t="shared" si="55"/>
        <v>0</v>
      </c>
      <c r="N79" s="6">
        <f t="shared" si="55"/>
        <v>0</v>
      </c>
      <c r="O79" s="6">
        <f t="shared" si="55"/>
        <v>0</v>
      </c>
      <c r="P79" s="6"/>
      <c r="Q79" s="6"/>
      <c r="R79" s="6"/>
      <c r="S79" s="6"/>
      <c r="T79" s="6">
        <f t="shared" si="55"/>
        <v>0</v>
      </c>
      <c r="U79" s="6"/>
      <c r="V79" s="6"/>
      <c r="W79" s="6">
        <f>SUM(W72:W78)</f>
        <v>1</v>
      </c>
      <c r="X79" s="6">
        <f>SUM(X72:X78)</f>
        <v>48.3</v>
      </c>
      <c r="Y79" s="6"/>
      <c r="Z79" s="6"/>
      <c r="AA79" s="6">
        <f>SUM(AA72:AA78)</f>
        <v>39</v>
      </c>
      <c r="AB79" s="6">
        <f>SUM(AB72:AB78)</f>
        <v>7200.2</v>
      </c>
      <c r="AC79" s="6"/>
      <c r="AD79" s="6"/>
      <c r="AE79" s="6"/>
      <c r="AF79" s="6"/>
      <c r="AG79" s="6"/>
      <c r="AH79" s="6"/>
      <c r="AI79" s="6">
        <f>SUM(AI72:AI78)</f>
        <v>1</v>
      </c>
      <c r="AJ79" s="6">
        <f>SUM(AJ72:AJ78)</f>
        <v>76.3</v>
      </c>
      <c r="AK79" s="6"/>
      <c r="AL79" s="6"/>
      <c r="AM79" s="6"/>
      <c r="AN79" s="6"/>
      <c r="AO79" s="6">
        <f t="shared" si="55"/>
        <v>71</v>
      </c>
      <c r="AP79" s="6">
        <f t="shared" si="55"/>
        <v>-1</v>
      </c>
      <c r="AQ79" s="6">
        <f t="shared" si="55"/>
        <v>17</v>
      </c>
      <c r="AR79" s="6">
        <f t="shared" si="55"/>
        <v>4346.6499999999996</v>
      </c>
      <c r="AS79" s="6">
        <f t="shared" si="55"/>
        <v>1134.7</v>
      </c>
      <c r="AT79" s="6">
        <f t="shared" si="55"/>
        <v>1725</v>
      </c>
    </row>
    <row r="80" spans="1:46" x14ac:dyDescent="0.35">
      <c r="A80" s="4"/>
      <c r="B80" s="5">
        <v>9780133338768</v>
      </c>
      <c r="C80" s="4" t="s">
        <v>83</v>
      </c>
      <c r="D80" s="4" t="s">
        <v>63</v>
      </c>
      <c r="E80" s="4"/>
      <c r="F80" s="4">
        <v>5</v>
      </c>
      <c r="G80" s="4">
        <v>529</v>
      </c>
      <c r="H80" s="4">
        <f t="shared" ref="H80:H91" si="56">F80*G80</f>
        <v>2645</v>
      </c>
      <c r="I80" s="4">
        <v>65</v>
      </c>
      <c r="J80" s="4">
        <f t="shared" ref="J80:J91" si="57">H80*0.35</f>
        <v>925.74999999999989</v>
      </c>
      <c r="K80" s="4">
        <v>0</v>
      </c>
      <c r="L80" s="4"/>
      <c r="M80" s="4"/>
      <c r="N80" s="4"/>
      <c r="O80" s="4"/>
      <c r="P80" s="4"/>
      <c r="Q80" s="4"/>
      <c r="R80" s="4"/>
      <c r="S80" s="4"/>
      <c r="T80" s="4"/>
      <c r="U80" s="4">
        <v>5</v>
      </c>
      <c r="V80" s="4">
        <f>AS80*U80</f>
        <v>925.74999999999989</v>
      </c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12">
        <f t="shared" ref="AO80:AO91" si="58">K80+M80+O80+Q80+S80+U80+W80+Y80+AA80+AC80+AE80+AG80+AI80+AK80+AM80</f>
        <v>5</v>
      </c>
      <c r="AP80" s="4">
        <f t="shared" ref="AP80:AP91" si="59">F80-AO80</f>
        <v>0</v>
      </c>
      <c r="AQ80" s="4">
        <v>1</v>
      </c>
      <c r="AR80" s="4">
        <f t="shared" ref="AR80:AR91" si="60">AS80*AQ80</f>
        <v>185.14999999999998</v>
      </c>
      <c r="AS80" s="4">
        <f t="shared" ref="AS80:AS91" si="61">G80*0.35</f>
        <v>185.14999999999998</v>
      </c>
      <c r="AT80" s="4">
        <v>300</v>
      </c>
    </row>
    <row r="81" spans="1:46" x14ac:dyDescent="0.35">
      <c r="A81" s="4"/>
      <c r="B81" s="5">
        <v>9780133338775</v>
      </c>
      <c r="C81" s="4" t="s">
        <v>83</v>
      </c>
      <c r="D81" s="4" t="s">
        <v>64</v>
      </c>
      <c r="E81" s="4"/>
      <c r="F81" s="4">
        <v>5</v>
      </c>
      <c r="G81" s="4">
        <v>529</v>
      </c>
      <c r="H81" s="4">
        <f t="shared" si="56"/>
        <v>2645</v>
      </c>
      <c r="I81" s="4">
        <v>65</v>
      </c>
      <c r="J81" s="4">
        <f>H81*0.35</f>
        <v>925.74999999999989</v>
      </c>
      <c r="K81" s="4">
        <v>0</v>
      </c>
      <c r="L81" s="4"/>
      <c r="M81" s="4"/>
      <c r="N81" s="4"/>
      <c r="O81" s="4">
        <v>5</v>
      </c>
      <c r="P81" s="4">
        <f>AS81*O81</f>
        <v>925.74999999999989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12">
        <f t="shared" si="58"/>
        <v>5</v>
      </c>
      <c r="AP81" s="4">
        <f t="shared" si="59"/>
        <v>0</v>
      </c>
      <c r="AQ81" s="4">
        <v>1</v>
      </c>
      <c r="AR81" s="4">
        <f t="shared" si="60"/>
        <v>185.14999999999998</v>
      </c>
      <c r="AS81" s="4">
        <f t="shared" si="61"/>
        <v>185.14999999999998</v>
      </c>
      <c r="AT81" s="4">
        <v>300</v>
      </c>
    </row>
    <row r="82" spans="1:46" x14ac:dyDescent="0.35">
      <c r="A82" s="4"/>
      <c r="B82" s="5">
        <v>9780133281149</v>
      </c>
      <c r="C82" s="4" t="s">
        <v>83</v>
      </c>
      <c r="D82" s="4" t="s">
        <v>184</v>
      </c>
      <c r="E82" s="4"/>
      <c r="F82" s="4">
        <v>5</v>
      </c>
      <c r="G82" s="4">
        <v>815</v>
      </c>
      <c r="H82" s="4">
        <f t="shared" si="56"/>
        <v>4075</v>
      </c>
      <c r="I82" s="4">
        <v>65</v>
      </c>
      <c r="J82" s="4">
        <f t="shared" si="57"/>
        <v>1426.25</v>
      </c>
      <c r="K82" s="4">
        <v>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>
        <v>5</v>
      </c>
      <c r="AB82" s="4">
        <f>AS82*AA82</f>
        <v>1426.25</v>
      </c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12">
        <f t="shared" si="58"/>
        <v>5</v>
      </c>
      <c r="AP82" s="4">
        <f t="shared" si="59"/>
        <v>0</v>
      </c>
      <c r="AQ82" s="4">
        <v>0</v>
      </c>
      <c r="AR82" s="4">
        <f t="shared" si="60"/>
        <v>0</v>
      </c>
      <c r="AS82" s="4">
        <f t="shared" si="61"/>
        <v>285.25</v>
      </c>
      <c r="AT82" s="4">
        <v>400</v>
      </c>
    </row>
    <row r="83" spans="1:46" x14ac:dyDescent="0.35">
      <c r="A83" s="4"/>
      <c r="B83" s="5">
        <v>9780133185614</v>
      </c>
      <c r="C83" s="4" t="s">
        <v>83</v>
      </c>
      <c r="D83" s="4" t="s">
        <v>185</v>
      </c>
      <c r="E83" s="4"/>
      <c r="F83" s="4">
        <v>5</v>
      </c>
      <c r="G83" s="4">
        <v>138</v>
      </c>
      <c r="H83" s="4">
        <f t="shared" si="56"/>
        <v>690</v>
      </c>
      <c r="I83" s="4">
        <v>65</v>
      </c>
      <c r="J83" s="4">
        <f t="shared" si="57"/>
        <v>241.49999999999997</v>
      </c>
      <c r="K83" s="4">
        <v>5</v>
      </c>
      <c r="L83" s="4">
        <f>K83*AS83</f>
        <v>241.5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12">
        <f t="shared" si="58"/>
        <v>5</v>
      </c>
      <c r="AP83" s="4">
        <f t="shared" si="59"/>
        <v>0</v>
      </c>
      <c r="AQ83" s="4">
        <v>0</v>
      </c>
      <c r="AR83" s="4">
        <f t="shared" si="60"/>
        <v>0</v>
      </c>
      <c r="AS83" s="4">
        <f t="shared" si="61"/>
        <v>48.3</v>
      </c>
      <c r="AT83" s="4"/>
    </row>
    <row r="84" spans="1:46" x14ac:dyDescent="0.35">
      <c r="A84" s="4"/>
      <c r="B84" s="5">
        <v>9780133281156</v>
      </c>
      <c r="C84" s="4" t="s">
        <v>83</v>
      </c>
      <c r="D84" s="4" t="s">
        <v>186</v>
      </c>
      <c r="E84" s="4"/>
      <c r="F84" s="4">
        <v>5</v>
      </c>
      <c r="G84" s="4">
        <v>900</v>
      </c>
      <c r="H84" s="4">
        <f t="shared" si="56"/>
        <v>4500</v>
      </c>
      <c r="I84" s="4">
        <v>65</v>
      </c>
      <c r="J84" s="4">
        <f t="shared" si="57"/>
        <v>1575</v>
      </c>
      <c r="K84" s="4">
        <v>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>
        <v>5</v>
      </c>
      <c r="AB84" s="4">
        <f>AS84*AA84</f>
        <v>1575</v>
      </c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12">
        <f t="shared" si="58"/>
        <v>5</v>
      </c>
      <c r="AP84" s="4">
        <f t="shared" si="59"/>
        <v>0</v>
      </c>
      <c r="AQ84" s="4">
        <v>0</v>
      </c>
      <c r="AR84" s="4">
        <f t="shared" si="60"/>
        <v>0</v>
      </c>
      <c r="AS84" s="4">
        <f t="shared" si="61"/>
        <v>315</v>
      </c>
      <c r="AT84" s="4"/>
    </row>
    <row r="85" spans="1:46" x14ac:dyDescent="0.35">
      <c r="A85" s="4"/>
      <c r="B85" s="5">
        <v>9780133185966</v>
      </c>
      <c r="C85" s="4" t="s">
        <v>83</v>
      </c>
      <c r="D85" s="4" t="s">
        <v>187</v>
      </c>
      <c r="E85" s="4"/>
      <c r="F85" s="4">
        <v>5</v>
      </c>
      <c r="G85" s="4">
        <v>138</v>
      </c>
      <c r="H85" s="4">
        <f t="shared" si="56"/>
        <v>690</v>
      </c>
      <c r="I85" s="4">
        <v>65</v>
      </c>
      <c r="J85" s="4">
        <f t="shared" si="57"/>
        <v>241.49999999999997</v>
      </c>
      <c r="K85" s="4">
        <v>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5</v>
      </c>
      <c r="X85" s="4">
        <f>AS85*W85</f>
        <v>241.5</v>
      </c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12">
        <f t="shared" si="58"/>
        <v>5</v>
      </c>
      <c r="AP85" s="4">
        <f t="shared" si="59"/>
        <v>0</v>
      </c>
      <c r="AQ85" s="4">
        <v>0</v>
      </c>
      <c r="AR85" s="4">
        <f t="shared" si="60"/>
        <v>0</v>
      </c>
      <c r="AS85" s="4">
        <f t="shared" si="61"/>
        <v>48.3</v>
      </c>
      <c r="AT85" s="4"/>
    </row>
    <row r="86" spans="1:46" x14ac:dyDescent="0.35">
      <c r="A86" s="4"/>
      <c r="B86" s="5">
        <v>9781323205853</v>
      </c>
      <c r="C86" s="4" t="s">
        <v>83</v>
      </c>
      <c r="D86" s="4" t="s">
        <v>188</v>
      </c>
      <c r="E86" s="4"/>
      <c r="F86" s="4">
        <v>5</v>
      </c>
      <c r="G86" s="4">
        <v>880</v>
      </c>
      <c r="H86" s="4">
        <f t="shared" si="56"/>
        <v>4400</v>
      </c>
      <c r="I86" s="4">
        <v>65</v>
      </c>
      <c r="J86" s="4">
        <f t="shared" si="57"/>
        <v>1540</v>
      </c>
      <c r="K86" s="4">
        <v>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>
        <v>1</v>
      </c>
      <c r="AH86" s="4">
        <f>AS86*AG86</f>
        <v>308</v>
      </c>
      <c r="AI86" s="4"/>
      <c r="AJ86" s="4"/>
      <c r="AK86" s="4"/>
      <c r="AL86" s="4"/>
      <c r="AM86" s="4">
        <v>2</v>
      </c>
      <c r="AN86" s="4">
        <f>AM86*AS86</f>
        <v>616</v>
      </c>
      <c r="AO86" s="12">
        <f t="shared" si="58"/>
        <v>3</v>
      </c>
      <c r="AP86" s="4">
        <f t="shared" si="59"/>
        <v>2</v>
      </c>
      <c r="AQ86" s="4">
        <v>1</v>
      </c>
      <c r="AR86" s="4">
        <f t="shared" si="60"/>
        <v>308</v>
      </c>
      <c r="AS86" s="4">
        <f t="shared" si="61"/>
        <v>308</v>
      </c>
      <c r="AT86" s="4">
        <v>450</v>
      </c>
    </row>
    <row r="87" spans="1:46" x14ac:dyDescent="0.35">
      <c r="A87" s="4"/>
      <c r="B87" s="5">
        <v>9780133687187</v>
      </c>
      <c r="C87" s="4" t="s">
        <v>83</v>
      </c>
      <c r="D87" s="4" t="s">
        <v>189</v>
      </c>
      <c r="E87" s="4"/>
      <c r="F87" s="4">
        <v>5</v>
      </c>
      <c r="G87" s="4">
        <v>138</v>
      </c>
      <c r="H87" s="4">
        <f t="shared" si="56"/>
        <v>690</v>
      </c>
      <c r="I87" s="4">
        <v>65</v>
      </c>
      <c r="J87" s="4">
        <f t="shared" si="57"/>
        <v>241.49999999999997</v>
      </c>
      <c r="K87" s="4">
        <v>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>
        <v>5</v>
      </c>
      <c r="Z87" s="4">
        <f>AS87*Y87</f>
        <v>241.5</v>
      </c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12">
        <f t="shared" si="58"/>
        <v>5</v>
      </c>
      <c r="AP87" s="4">
        <f t="shared" si="59"/>
        <v>0</v>
      </c>
      <c r="AQ87" s="4">
        <v>2</v>
      </c>
      <c r="AR87" s="4">
        <f t="shared" si="60"/>
        <v>96.6</v>
      </c>
      <c r="AS87" s="4">
        <f t="shared" si="61"/>
        <v>48.3</v>
      </c>
      <c r="AT87" s="4">
        <v>100</v>
      </c>
    </row>
    <row r="88" spans="1:46" x14ac:dyDescent="0.35">
      <c r="A88" s="4"/>
      <c r="B88" s="5">
        <v>9781323205907</v>
      </c>
      <c r="C88" s="4" t="s">
        <v>83</v>
      </c>
      <c r="D88" s="4" t="s">
        <v>67</v>
      </c>
      <c r="E88" s="4"/>
      <c r="F88" s="4">
        <v>5</v>
      </c>
      <c r="G88" s="4">
        <v>880</v>
      </c>
      <c r="H88" s="4">
        <f t="shared" si="56"/>
        <v>4400</v>
      </c>
      <c r="I88" s="4">
        <v>65</v>
      </c>
      <c r="J88" s="4">
        <f t="shared" si="57"/>
        <v>1540</v>
      </c>
      <c r="K88" s="4">
        <v>0</v>
      </c>
      <c r="L88" s="4"/>
      <c r="M88" s="4"/>
      <c r="N88" s="4"/>
      <c r="O88" s="4"/>
      <c r="P88" s="4"/>
      <c r="Q88" s="4"/>
      <c r="R88" s="4"/>
      <c r="S88" s="4">
        <v>5</v>
      </c>
      <c r="T88" s="4">
        <f>AS88*S88</f>
        <v>1540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12">
        <f t="shared" si="58"/>
        <v>5</v>
      </c>
      <c r="AP88" s="4">
        <f t="shared" si="59"/>
        <v>0</v>
      </c>
      <c r="AQ88" s="4">
        <v>0</v>
      </c>
      <c r="AR88" s="4">
        <f t="shared" si="60"/>
        <v>0</v>
      </c>
      <c r="AS88" s="4">
        <f t="shared" si="61"/>
        <v>308</v>
      </c>
      <c r="AT88" s="4">
        <v>450</v>
      </c>
    </row>
    <row r="89" spans="1:46" x14ac:dyDescent="0.35">
      <c r="A89" s="4"/>
      <c r="B89" s="5">
        <v>9780132525886</v>
      </c>
      <c r="C89" s="4" t="s">
        <v>83</v>
      </c>
      <c r="D89" s="4" t="s">
        <v>68</v>
      </c>
      <c r="E89" s="4"/>
      <c r="F89" s="4">
        <v>5</v>
      </c>
      <c r="G89" s="4">
        <v>138</v>
      </c>
      <c r="H89" s="4">
        <f t="shared" si="56"/>
        <v>690</v>
      </c>
      <c r="I89" s="4">
        <v>65</v>
      </c>
      <c r="J89" s="4">
        <f t="shared" si="57"/>
        <v>241.49999999999997</v>
      </c>
      <c r="K89" s="4">
        <v>0</v>
      </c>
      <c r="L89" s="4"/>
      <c r="M89" s="4"/>
      <c r="N89" s="4"/>
      <c r="O89" s="4"/>
      <c r="P89" s="4"/>
      <c r="Q89" s="4"/>
      <c r="R89" s="4"/>
      <c r="S89" s="4">
        <v>5</v>
      </c>
      <c r="T89" s="4">
        <f>AS89*S89</f>
        <v>241.5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12">
        <f t="shared" si="58"/>
        <v>5</v>
      </c>
      <c r="AP89" s="4">
        <f t="shared" si="59"/>
        <v>0</v>
      </c>
      <c r="AQ89" s="4">
        <v>1</v>
      </c>
      <c r="AR89" s="4">
        <f t="shared" si="60"/>
        <v>48.3</v>
      </c>
      <c r="AS89" s="4">
        <f t="shared" si="61"/>
        <v>48.3</v>
      </c>
      <c r="AT89" s="4">
        <v>100</v>
      </c>
    </row>
    <row r="90" spans="1:46" x14ac:dyDescent="0.35">
      <c r="A90" s="4"/>
      <c r="B90" s="5">
        <v>9780131371156</v>
      </c>
      <c r="C90" s="4" t="s">
        <v>83</v>
      </c>
      <c r="D90" s="4" t="s">
        <v>190</v>
      </c>
      <c r="E90" s="4"/>
      <c r="F90" s="4">
        <v>5</v>
      </c>
      <c r="G90" s="4">
        <v>880</v>
      </c>
      <c r="H90" s="4">
        <f t="shared" si="56"/>
        <v>4400</v>
      </c>
      <c r="I90" s="4">
        <v>65</v>
      </c>
      <c r="J90" s="4">
        <f t="shared" si="57"/>
        <v>1540</v>
      </c>
      <c r="K90" s="4">
        <v>0</v>
      </c>
      <c r="L90" s="4"/>
      <c r="M90" s="4"/>
      <c r="N90" s="4"/>
      <c r="O90" s="4"/>
      <c r="P90" s="4"/>
      <c r="Q90" s="4"/>
      <c r="R90" s="4"/>
      <c r="S90" s="4">
        <v>5</v>
      </c>
      <c r="T90" s="4">
        <f>AS90*S90</f>
        <v>1540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12">
        <f t="shared" si="58"/>
        <v>5</v>
      </c>
      <c r="AP90" s="4">
        <f t="shared" si="59"/>
        <v>0</v>
      </c>
      <c r="AQ90" s="4">
        <v>1</v>
      </c>
      <c r="AR90" s="4">
        <f t="shared" si="60"/>
        <v>308</v>
      </c>
      <c r="AS90" s="4">
        <f t="shared" si="61"/>
        <v>308</v>
      </c>
      <c r="AT90" s="4">
        <v>450</v>
      </c>
    </row>
    <row r="91" spans="1:46" x14ac:dyDescent="0.35">
      <c r="A91" s="4"/>
      <c r="B91" s="5">
        <v>9780132957052</v>
      </c>
      <c r="C91" s="4" t="s">
        <v>83</v>
      </c>
      <c r="D91" s="4" t="s">
        <v>70</v>
      </c>
      <c r="E91" s="4"/>
      <c r="F91" s="4">
        <v>5</v>
      </c>
      <c r="G91" s="4">
        <v>138</v>
      </c>
      <c r="H91" s="4">
        <f t="shared" si="56"/>
        <v>690</v>
      </c>
      <c r="I91" s="4">
        <v>65</v>
      </c>
      <c r="J91" s="4">
        <f t="shared" si="57"/>
        <v>241.49999999999997</v>
      </c>
      <c r="K91" s="4">
        <v>0</v>
      </c>
      <c r="L91" s="4"/>
      <c r="M91" s="4"/>
      <c r="N91" s="4"/>
      <c r="O91" s="4"/>
      <c r="P91" s="4"/>
      <c r="Q91" s="4"/>
      <c r="R91" s="4"/>
      <c r="S91" s="4"/>
      <c r="T91" s="4">
        <f>AS91*S91</f>
        <v>0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>
        <v>5</v>
      </c>
      <c r="AF91" s="4">
        <f>AS91*AE91</f>
        <v>241.5</v>
      </c>
      <c r="AG91" s="4"/>
      <c r="AH91" s="4"/>
      <c r="AI91" s="4"/>
      <c r="AJ91" s="4"/>
      <c r="AK91" s="4"/>
      <c r="AL91" s="4"/>
      <c r="AM91" s="4"/>
      <c r="AN91" s="4"/>
      <c r="AO91" s="12">
        <f t="shared" si="58"/>
        <v>5</v>
      </c>
      <c r="AP91" s="4">
        <f t="shared" si="59"/>
        <v>0</v>
      </c>
      <c r="AQ91" s="4">
        <v>4</v>
      </c>
      <c r="AR91" s="4">
        <f t="shared" si="60"/>
        <v>193.2</v>
      </c>
      <c r="AS91" s="4">
        <f t="shared" si="61"/>
        <v>48.3</v>
      </c>
      <c r="AT91" s="4">
        <v>100</v>
      </c>
    </row>
    <row r="92" spans="1:46" s="3" customFormat="1" x14ac:dyDescent="0.35">
      <c r="A92" s="6"/>
      <c r="B92" s="7"/>
      <c r="C92" s="6"/>
      <c r="D92" s="6"/>
      <c r="E92" s="6"/>
      <c r="F92" s="6">
        <f>SUM(F80:F91)</f>
        <v>60</v>
      </c>
      <c r="G92" s="6">
        <f t="shared" ref="G92:AR92" si="62">SUM(G80:G91)</f>
        <v>6103</v>
      </c>
      <c r="H92" s="6">
        <f t="shared" si="62"/>
        <v>30515</v>
      </c>
      <c r="I92" s="6"/>
      <c r="J92" s="6">
        <f t="shared" si="62"/>
        <v>10680.25</v>
      </c>
      <c r="K92" s="6">
        <f t="shared" si="62"/>
        <v>5</v>
      </c>
      <c r="L92" s="6">
        <f t="shared" si="62"/>
        <v>241.5</v>
      </c>
      <c r="M92" s="6">
        <f t="shared" si="62"/>
        <v>0</v>
      </c>
      <c r="N92" s="6">
        <f t="shared" si="62"/>
        <v>0</v>
      </c>
      <c r="O92" s="6">
        <f t="shared" si="62"/>
        <v>5</v>
      </c>
      <c r="P92" s="6">
        <f t="shared" si="62"/>
        <v>925.74999999999989</v>
      </c>
      <c r="Q92" s="6"/>
      <c r="R92" s="6"/>
      <c r="S92" s="6">
        <f t="shared" si="62"/>
        <v>15</v>
      </c>
      <c r="T92" s="6">
        <f t="shared" si="62"/>
        <v>3321.5</v>
      </c>
      <c r="U92" s="6">
        <f t="shared" si="62"/>
        <v>5</v>
      </c>
      <c r="V92" s="6">
        <f t="shared" si="62"/>
        <v>925.74999999999989</v>
      </c>
      <c r="W92" s="6">
        <f t="shared" si="62"/>
        <v>5</v>
      </c>
      <c r="X92" s="6">
        <f t="shared" si="62"/>
        <v>241.5</v>
      </c>
      <c r="Y92" s="6">
        <f>SUM(Y82:Y91)</f>
        <v>5</v>
      </c>
      <c r="Z92" s="6">
        <f>SUM(Z82:Z91)</f>
        <v>241.5</v>
      </c>
      <c r="AA92" s="6">
        <f>SUM(AA81:AA91)</f>
        <v>10</v>
      </c>
      <c r="AB92" s="6">
        <f>SUM(AB82:AB91)</f>
        <v>3001.25</v>
      </c>
      <c r="AC92" s="6"/>
      <c r="AD92" s="6"/>
      <c r="AE92" s="6">
        <f>SUM(AE91)</f>
        <v>5</v>
      </c>
      <c r="AF92" s="6">
        <f>SUM(AF91)</f>
        <v>241.5</v>
      </c>
      <c r="AG92" s="6">
        <f>SUM(AG80:AG91)</f>
        <v>1</v>
      </c>
      <c r="AH92" s="6">
        <f>SUM(AH80:AH91)</f>
        <v>308</v>
      </c>
      <c r="AI92" s="6">
        <f t="shared" ref="AI92:AN92" si="63">SUM(AI80:AI91)</f>
        <v>0</v>
      </c>
      <c r="AJ92" s="6">
        <f t="shared" si="63"/>
        <v>0</v>
      </c>
      <c r="AK92" s="6">
        <f t="shared" si="63"/>
        <v>0</v>
      </c>
      <c r="AL92" s="6">
        <f t="shared" si="63"/>
        <v>0</v>
      </c>
      <c r="AM92" s="6">
        <f t="shared" si="63"/>
        <v>2</v>
      </c>
      <c r="AN92" s="6">
        <f t="shared" si="63"/>
        <v>616</v>
      </c>
      <c r="AO92" s="6">
        <f t="shared" si="62"/>
        <v>58</v>
      </c>
      <c r="AP92" s="6">
        <f t="shared" si="62"/>
        <v>2</v>
      </c>
      <c r="AQ92" s="6">
        <f t="shared" si="62"/>
        <v>11</v>
      </c>
      <c r="AR92" s="6">
        <f t="shared" si="62"/>
        <v>1324.3999999999999</v>
      </c>
      <c r="AS92" s="6">
        <f>SUM(AS80:AS91)</f>
        <v>2136.0500000000002</v>
      </c>
      <c r="AT92" s="6">
        <f>SUM(AT80:AT91)</f>
        <v>2650</v>
      </c>
    </row>
    <row r="93" spans="1:46" hidden="1" x14ac:dyDescent="0.35">
      <c r="A93" s="4"/>
      <c r="B93" s="5">
        <v>9780133338782</v>
      </c>
      <c r="C93" s="4" t="s">
        <v>84</v>
      </c>
      <c r="D93" s="4" t="s">
        <v>71</v>
      </c>
      <c r="E93" s="4"/>
      <c r="F93" s="4">
        <v>0</v>
      </c>
      <c r="G93" s="4">
        <v>529</v>
      </c>
      <c r="H93" s="4">
        <f t="shared" ref="H93:H96" si="64">F93*G93</f>
        <v>0</v>
      </c>
      <c r="I93" s="4">
        <v>65</v>
      </c>
      <c r="J93" s="4">
        <f t="shared" ref="J93:J96" si="65">H93*0.35</f>
        <v>0</v>
      </c>
      <c r="K93" s="4"/>
      <c r="L93" s="4"/>
      <c r="M93" s="4"/>
      <c r="N93" s="4">
        <v>0</v>
      </c>
      <c r="O93" s="4"/>
      <c r="P93" s="4"/>
      <c r="Q93" s="4"/>
      <c r="R93" s="4"/>
      <c r="S93" s="4"/>
      <c r="T93" s="4">
        <f>K93+M93+N93</f>
        <v>0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>
        <f>F93-T93</f>
        <v>0</v>
      </c>
      <c r="AQ93" s="4"/>
      <c r="AR93" s="4">
        <f t="shared" ref="AR93:AR96" si="66">AS93*AQ93</f>
        <v>0</v>
      </c>
      <c r="AS93" s="4"/>
      <c r="AT93" s="4">
        <v>300</v>
      </c>
    </row>
    <row r="94" spans="1:46" hidden="1" x14ac:dyDescent="0.35">
      <c r="A94" s="4"/>
      <c r="B94" s="5">
        <v>9780133338799</v>
      </c>
      <c r="C94" s="4" t="s">
        <v>84</v>
      </c>
      <c r="D94" s="4" t="s">
        <v>72</v>
      </c>
      <c r="E94" s="4"/>
      <c r="F94" s="4">
        <v>0</v>
      </c>
      <c r="G94" s="4">
        <v>529</v>
      </c>
      <c r="H94" s="4">
        <f t="shared" si="64"/>
        <v>0</v>
      </c>
      <c r="I94" s="4">
        <v>65</v>
      </c>
      <c r="J94" s="4">
        <f t="shared" si="65"/>
        <v>0</v>
      </c>
      <c r="K94" s="4"/>
      <c r="L94" s="4"/>
      <c r="M94" s="4"/>
      <c r="N94" s="4">
        <v>0</v>
      </c>
      <c r="O94" s="4"/>
      <c r="P94" s="4"/>
      <c r="Q94" s="4"/>
      <c r="R94" s="4"/>
      <c r="S94" s="4"/>
      <c r="T94" s="4">
        <f>K94+M94+N94</f>
        <v>0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>
        <f>F94-T94</f>
        <v>0</v>
      </c>
      <c r="AQ94" s="4"/>
      <c r="AR94" s="4">
        <f t="shared" si="66"/>
        <v>0</v>
      </c>
      <c r="AS94" s="4"/>
      <c r="AT94" s="4">
        <v>300</v>
      </c>
    </row>
    <row r="95" spans="1:46" hidden="1" x14ac:dyDescent="0.35">
      <c r="A95" s="4"/>
      <c r="B95" s="5">
        <v>9780133281163</v>
      </c>
      <c r="C95" s="4" t="s">
        <v>84</v>
      </c>
      <c r="D95" s="4" t="s">
        <v>73</v>
      </c>
      <c r="E95" s="4"/>
      <c r="F95" s="4">
        <v>0</v>
      </c>
      <c r="G95" s="4">
        <v>815</v>
      </c>
      <c r="H95" s="4">
        <f t="shared" si="64"/>
        <v>0</v>
      </c>
      <c r="I95" s="4">
        <v>65</v>
      </c>
      <c r="J95" s="4">
        <f t="shared" si="65"/>
        <v>0</v>
      </c>
      <c r="K95" s="4"/>
      <c r="L95" s="4"/>
      <c r="M95" s="4"/>
      <c r="N95" s="4">
        <v>0</v>
      </c>
      <c r="O95" s="4"/>
      <c r="P95" s="4"/>
      <c r="Q95" s="4"/>
      <c r="R95" s="4"/>
      <c r="S95" s="4"/>
      <c r="T95" s="4">
        <f>K95+M95+N95</f>
        <v>0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>
        <f>F95-T95</f>
        <v>0</v>
      </c>
      <c r="AQ95" s="4"/>
      <c r="AR95" s="4">
        <f t="shared" si="66"/>
        <v>0</v>
      </c>
      <c r="AS95" s="4"/>
      <c r="AT95" s="4">
        <v>450</v>
      </c>
    </row>
    <row r="96" spans="1:46" hidden="1" x14ac:dyDescent="0.35">
      <c r="A96" s="4"/>
      <c r="B96" s="5">
        <v>9780133186147</v>
      </c>
      <c r="C96" s="4" t="s">
        <v>84</v>
      </c>
      <c r="D96" s="4" t="s">
        <v>74</v>
      </c>
      <c r="E96" s="4"/>
      <c r="F96" s="4">
        <v>0</v>
      </c>
      <c r="G96" s="4">
        <v>138</v>
      </c>
      <c r="H96" s="4">
        <f t="shared" si="64"/>
        <v>0</v>
      </c>
      <c r="I96" s="4">
        <v>65</v>
      </c>
      <c r="J96" s="4">
        <f t="shared" si="65"/>
        <v>0</v>
      </c>
      <c r="K96" s="4"/>
      <c r="L96" s="4"/>
      <c r="M96" s="4"/>
      <c r="N96" s="4">
        <v>0</v>
      </c>
      <c r="O96" s="4"/>
      <c r="P96" s="4"/>
      <c r="Q96" s="4"/>
      <c r="R96" s="4"/>
      <c r="S96" s="4"/>
      <c r="T96" s="4">
        <f>K96+M96+N96</f>
        <v>0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>
        <f>F96-T96</f>
        <v>0</v>
      </c>
      <c r="AQ96" s="4"/>
      <c r="AR96" s="4">
        <f t="shared" si="66"/>
        <v>0</v>
      </c>
      <c r="AS96" s="4"/>
      <c r="AT96" s="4">
        <v>100</v>
      </c>
    </row>
    <row r="97" spans="1:46" s="3" customFormat="1" hidden="1" x14ac:dyDescent="0.35">
      <c r="A97" s="6"/>
      <c r="B97" s="7"/>
      <c r="C97" s="6"/>
      <c r="D97" s="6"/>
      <c r="E97" s="6"/>
      <c r="F97" s="6">
        <f>SUM(F93:F96)</f>
        <v>0</v>
      </c>
      <c r="G97" s="6">
        <f t="shared" ref="G97:AR97" si="67">SUM(G93:G96)</f>
        <v>2011</v>
      </c>
      <c r="H97" s="6">
        <f t="shared" si="67"/>
        <v>0</v>
      </c>
      <c r="I97" s="6"/>
      <c r="J97" s="6">
        <f t="shared" si="67"/>
        <v>0</v>
      </c>
      <c r="K97" s="6">
        <f t="shared" si="67"/>
        <v>0</v>
      </c>
      <c r="L97" s="6">
        <f t="shared" si="67"/>
        <v>0</v>
      </c>
      <c r="M97" s="6">
        <f t="shared" si="67"/>
        <v>0</v>
      </c>
      <c r="N97" s="6">
        <f t="shared" si="67"/>
        <v>0</v>
      </c>
      <c r="O97" s="6">
        <f t="shared" si="67"/>
        <v>0</v>
      </c>
      <c r="P97" s="6">
        <f t="shared" si="67"/>
        <v>0</v>
      </c>
      <c r="Q97" s="6">
        <f t="shared" si="67"/>
        <v>0</v>
      </c>
      <c r="R97" s="6">
        <f t="shared" si="67"/>
        <v>0</v>
      </c>
      <c r="S97" s="6">
        <f t="shared" si="67"/>
        <v>0</v>
      </c>
      <c r="T97" s="6">
        <f t="shared" si="67"/>
        <v>0</v>
      </c>
      <c r="U97" s="6">
        <f t="shared" si="67"/>
        <v>0</v>
      </c>
      <c r="V97" s="6">
        <f t="shared" si="67"/>
        <v>0</v>
      </c>
      <c r="W97" s="6">
        <f t="shared" si="67"/>
        <v>0</v>
      </c>
      <c r="X97" s="6">
        <f t="shared" si="67"/>
        <v>0</v>
      </c>
      <c r="Y97" s="6">
        <f t="shared" si="67"/>
        <v>0</v>
      </c>
      <c r="Z97" s="6">
        <f t="shared" si="67"/>
        <v>0</v>
      </c>
      <c r="AA97" s="6">
        <f t="shared" si="67"/>
        <v>0</v>
      </c>
      <c r="AB97" s="6">
        <f t="shared" si="67"/>
        <v>0</v>
      </c>
      <c r="AC97" s="6">
        <f t="shared" si="67"/>
        <v>0</v>
      </c>
      <c r="AD97" s="6">
        <f t="shared" si="67"/>
        <v>0</v>
      </c>
      <c r="AE97" s="6">
        <f t="shared" si="67"/>
        <v>0</v>
      </c>
      <c r="AF97" s="6">
        <f t="shared" si="67"/>
        <v>0</v>
      </c>
      <c r="AG97" s="6">
        <f t="shared" si="67"/>
        <v>0</v>
      </c>
      <c r="AH97" s="6">
        <f t="shared" si="67"/>
        <v>0</v>
      </c>
      <c r="AI97" s="6">
        <f t="shared" si="67"/>
        <v>0</v>
      </c>
      <c r="AJ97" s="6">
        <f t="shared" si="67"/>
        <v>0</v>
      </c>
      <c r="AK97" s="6">
        <f t="shared" si="67"/>
        <v>0</v>
      </c>
      <c r="AL97" s="6">
        <f t="shared" si="67"/>
        <v>0</v>
      </c>
      <c r="AM97" s="6">
        <f t="shared" si="67"/>
        <v>0</v>
      </c>
      <c r="AN97" s="6">
        <f t="shared" si="67"/>
        <v>0</v>
      </c>
      <c r="AO97" s="6">
        <f t="shared" si="67"/>
        <v>0</v>
      </c>
      <c r="AP97" s="6">
        <f t="shared" si="67"/>
        <v>0</v>
      </c>
      <c r="AQ97" s="6">
        <f t="shared" si="67"/>
        <v>0</v>
      </c>
      <c r="AR97" s="6">
        <f t="shared" si="67"/>
        <v>0</v>
      </c>
      <c r="AS97" s="6"/>
      <c r="AT97" s="6">
        <f>SUM(AT93:AT96)</f>
        <v>1150</v>
      </c>
    </row>
    <row r="98" spans="1:46" x14ac:dyDescent="0.35">
      <c r="B98" s="2"/>
      <c r="F98" s="8">
        <f>F12+F20+F29+F36+F43+F50+F57+F65+F71+F79+F92+F97</f>
        <v>1410</v>
      </c>
      <c r="G98" s="8">
        <f t="shared" ref="G98:AT98" si="68">G12+G20+G29+G36+G43+G50+G57+G65+G71+G79+G92+G97</f>
        <v>25758</v>
      </c>
      <c r="H98" s="8">
        <f t="shared" si="68"/>
        <v>406760</v>
      </c>
      <c r="I98" s="8">
        <f t="shared" si="68"/>
        <v>520</v>
      </c>
      <c r="J98" s="8">
        <f t="shared" si="68"/>
        <v>142366</v>
      </c>
      <c r="K98" s="8">
        <f t="shared" si="68"/>
        <v>1230</v>
      </c>
      <c r="L98" s="8">
        <f t="shared" si="68"/>
        <v>119138.25</v>
      </c>
      <c r="M98" s="8">
        <f t="shared" si="68"/>
        <v>60</v>
      </c>
      <c r="N98" s="8">
        <f t="shared" si="68"/>
        <v>3633</v>
      </c>
      <c r="O98" s="8">
        <f t="shared" si="68"/>
        <v>5</v>
      </c>
      <c r="P98" s="8">
        <f t="shared" si="68"/>
        <v>925.74999999999989</v>
      </c>
      <c r="Q98" s="8">
        <f t="shared" si="68"/>
        <v>25</v>
      </c>
      <c r="R98" s="8">
        <f t="shared" si="68"/>
        <v>1907.5</v>
      </c>
      <c r="S98" s="8">
        <f t="shared" si="68"/>
        <v>15</v>
      </c>
      <c r="T98" s="8">
        <f t="shared" si="68"/>
        <v>3321.5</v>
      </c>
      <c r="U98" s="8">
        <f t="shared" si="68"/>
        <v>5</v>
      </c>
      <c r="V98" s="8">
        <f t="shared" si="68"/>
        <v>925.74999999999989</v>
      </c>
      <c r="W98" s="8">
        <f t="shared" si="68"/>
        <v>6</v>
      </c>
      <c r="X98" s="8">
        <f t="shared" si="68"/>
        <v>289.8</v>
      </c>
      <c r="Y98" s="8">
        <f t="shared" si="68"/>
        <v>5</v>
      </c>
      <c r="Z98" s="8">
        <f t="shared" si="68"/>
        <v>241.5</v>
      </c>
      <c r="AA98" s="8">
        <f t="shared" si="68"/>
        <v>49</v>
      </c>
      <c r="AB98" s="8">
        <f t="shared" si="68"/>
        <v>10201.450000000001</v>
      </c>
      <c r="AC98" s="8">
        <f t="shared" si="68"/>
        <v>24</v>
      </c>
      <c r="AD98" s="8">
        <f t="shared" si="68"/>
        <v>2074.7999999999997</v>
      </c>
      <c r="AE98" s="8">
        <f t="shared" si="68"/>
        <v>5</v>
      </c>
      <c r="AF98" s="8">
        <f t="shared" si="68"/>
        <v>241.5</v>
      </c>
      <c r="AG98" s="8">
        <f t="shared" si="68"/>
        <v>1</v>
      </c>
      <c r="AH98" s="8">
        <f t="shared" si="68"/>
        <v>308</v>
      </c>
      <c r="AI98" s="8">
        <f t="shared" si="68"/>
        <v>2</v>
      </c>
      <c r="AJ98" s="8">
        <f t="shared" si="68"/>
        <v>152.6</v>
      </c>
      <c r="AK98" s="8">
        <f t="shared" si="68"/>
        <v>1</v>
      </c>
      <c r="AL98" s="8">
        <f t="shared" si="68"/>
        <v>76.3</v>
      </c>
      <c r="AM98" s="8">
        <f t="shared" si="68"/>
        <v>2</v>
      </c>
      <c r="AN98" s="8">
        <f t="shared" si="68"/>
        <v>616</v>
      </c>
      <c r="AO98" s="8">
        <f t="shared" si="68"/>
        <v>1435</v>
      </c>
      <c r="AP98" s="8">
        <f t="shared" si="68"/>
        <v>-25</v>
      </c>
      <c r="AQ98" s="8">
        <f t="shared" si="68"/>
        <v>234</v>
      </c>
      <c r="AR98" s="8">
        <f t="shared" si="68"/>
        <v>26190.5</v>
      </c>
      <c r="AS98" s="8">
        <f t="shared" si="68"/>
        <v>8311.4499999999989</v>
      </c>
      <c r="AT98" s="8">
        <f t="shared" si="68"/>
        <v>13625</v>
      </c>
    </row>
    <row r="99" spans="1:46" x14ac:dyDescent="0.35">
      <c r="B99" s="2"/>
      <c r="H99" s="179" t="s">
        <v>167</v>
      </c>
      <c r="I99" s="180"/>
      <c r="J99" s="29">
        <f>J98*0.15</f>
        <v>21354.899999999998</v>
      </c>
      <c r="K99" s="11"/>
      <c r="L99" s="11">
        <f>L98*0.15</f>
        <v>17870.737499999999</v>
      </c>
      <c r="M99" s="11"/>
      <c r="N99" s="11">
        <f>N98*0.15</f>
        <v>544.94999999999993</v>
      </c>
      <c r="O99" s="11"/>
      <c r="P99" s="15">
        <f>P98*0.15</f>
        <v>138.86249999999998</v>
      </c>
      <c r="Q99" s="11"/>
      <c r="R99" s="15">
        <f>R98*0.15</f>
        <v>286.125</v>
      </c>
      <c r="S99" s="11"/>
      <c r="T99" s="15">
        <f>T98*0.15</f>
        <v>498.22499999999997</v>
      </c>
      <c r="U99" s="15"/>
      <c r="V99" s="15">
        <f>V98*0.15</f>
        <v>138.86249999999998</v>
      </c>
      <c r="W99" s="15"/>
      <c r="X99" s="15">
        <f>X98*0.15</f>
        <v>43.47</v>
      </c>
      <c r="Y99" s="15"/>
      <c r="Z99" s="15">
        <f>Z98*0.15</f>
        <v>36.225000000000001</v>
      </c>
      <c r="AA99" s="15"/>
      <c r="AB99" s="15">
        <f>AB98*0.15</f>
        <v>1530.2175</v>
      </c>
      <c r="AC99" s="15"/>
      <c r="AD99" s="15">
        <f>AD98*0.15</f>
        <v>311.21999999999997</v>
      </c>
      <c r="AE99" s="15"/>
      <c r="AF99" s="15">
        <f>AF98*0.15</f>
        <v>36.225000000000001</v>
      </c>
      <c r="AG99" s="15"/>
      <c r="AH99" s="15">
        <f>AH98*0.15</f>
        <v>46.199999999999996</v>
      </c>
      <c r="AI99" s="15"/>
      <c r="AJ99" s="15">
        <f>AJ98*0.15</f>
        <v>22.889999999999997</v>
      </c>
      <c r="AK99" s="15"/>
      <c r="AL99" s="15">
        <f>AL98*0.15</f>
        <v>11.444999999999999</v>
      </c>
      <c r="AM99" s="15"/>
      <c r="AN99" s="15">
        <f>AN98*0.15</f>
        <v>92.399999999999991</v>
      </c>
      <c r="AR99" s="29">
        <f>AR98*0.15</f>
        <v>3928.5749999999998</v>
      </c>
    </row>
    <row r="100" spans="1:46" x14ac:dyDescent="0.35">
      <c r="B100" s="5"/>
      <c r="H100" s="179" t="s">
        <v>87</v>
      </c>
      <c r="I100" s="180"/>
      <c r="J100" s="29">
        <f>J98+J99</f>
        <v>163720.9</v>
      </c>
      <c r="K100" s="11"/>
      <c r="L100" s="11">
        <f>L98+L99</f>
        <v>137008.98749999999</v>
      </c>
      <c r="M100" s="11"/>
      <c r="N100" s="11">
        <f>N98+N99</f>
        <v>4177.95</v>
      </c>
      <c r="O100" s="11"/>
      <c r="P100" s="15">
        <f>P98+P99</f>
        <v>1064.6125</v>
      </c>
      <c r="Q100" s="11"/>
      <c r="R100" s="15">
        <f>R98+R99</f>
        <v>2193.625</v>
      </c>
      <c r="S100" s="11"/>
      <c r="T100" s="15">
        <f>T98+T99</f>
        <v>3819.7249999999999</v>
      </c>
      <c r="U100" s="15"/>
      <c r="V100" s="15">
        <f>V98+V99</f>
        <v>1064.6125</v>
      </c>
      <c r="W100" s="15"/>
      <c r="X100" s="15">
        <f>X98+X99</f>
        <v>333.27</v>
      </c>
      <c r="Y100" s="15"/>
      <c r="Z100" s="15">
        <f>Z98+Z99</f>
        <v>277.72500000000002</v>
      </c>
      <c r="AA100" s="15"/>
      <c r="AB100" s="15">
        <f>AB98+AB99</f>
        <v>11731.667500000001</v>
      </c>
      <c r="AC100" s="15"/>
      <c r="AD100" s="15">
        <f>AD98+AD99</f>
        <v>2386.0199999999995</v>
      </c>
      <c r="AE100" s="15"/>
      <c r="AF100" s="15">
        <f>AF98+AF99</f>
        <v>277.72500000000002</v>
      </c>
      <c r="AG100" s="15"/>
      <c r="AH100" s="15">
        <f>AH98+AH99</f>
        <v>354.2</v>
      </c>
      <c r="AI100" s="15"/>
      <c r="AJ100" s="15">
        <f>AJ98+AJ99</f>
        <v>175.48999999999998</v>
      </c>
      <c r="AK100" s="15"/>
      <c r="AL100" s="15">
        <f>AL98+AL99</f>
        <v>87.74499999999999</v>
      </c>
      <c r="AM100" s="15"/>
      <c r="AN100" s="15">
        <f>AN98+AN99</f>
        <v>708.4</v>
      </c>
      <c r="AR100" s="29">
        <f>AR98+AR99</f>
        <v>30119.075000000001</v>
      </c>
    </row>
    <row r="101" spans="1:46" x14ac:dyDescent="0.35">
      <c r="B101" s="2"/>
      <c r="J101" s="39">
        <f>L99+N99+P99+R99+T99+V99+X99+Z99+AB99+AD99++AF99</f>
        <v>21435.119999999995</v>
      </c>
    </row>
    <row r="102" spans="1:46" x14ac:dyDescent="0.35">
      <c r="B102" s="2"/>
      <c r="J102" s="39">
        <f>L100+N100+P100+R100+T100+V100+X100+Z100+AB100+AD100+AF100</f>
        <v>164335.91999999998</v>
      </c>
    </row>
    <row r="103" spans="1:46" x14ac:dyDescent="0.35">
      <c r="B103" s="2"/>
      <c r="J103" s="39"/>
    </row>
    <row r="104" spans="1:46" x14ac:dyDescent="0.35">
      <c r="B104" s="2"/>
    </row>
    <row r="105" spans="1:46" x14ac:dyDescent="0.35">
      <c r="B105" s="2"/>
    </row>
    <row r="106" spans="1:46" x14ac:dyDescent="0.35">
      <c r="B106" s="2"/>
    </row>
    <row r="107" spans="1:46" x14ac:dyDescent="0.35">
      <c r="B107" s="2"/>
    </row>
    <row r="108" spans="1:46" x14ac:dyDescent="0.35">
      <c r="B108" s="2"/>
    </row>
    <row r="109" spans="1:46" x14ac:dyDescent="0.35">
      <c r="B109" s="2"/>
    </row>
    <row r="110" spans="1:46" x14ac:dyDescent="0.35">
      <c r="B110" s="2"/>
    </row>
    <row r="111" spans="1:46" x14ac:dyDescent="0.35">
      <c r="B111" s="2"/>
    </row>
  </sheetData>
  <autoFilter ref="A9:AU100" xr:uid="{7984D724-80D0-482B-B7F5-6FF4147DD2E3}"/>
  <mergeCells count="3">
    <mergeCell ref="D3:F3"/>
    <mergeCell ref="H99:I99"/>
    <mergeCell ref="H100:I100"/>
  </mergeCells>
  <printOptions horizontalCentered="1" verticalCentered="1"/>
  <pageMargins left="0" right="0" top="0" bottom="0" header="0" footer="0"/>
  <pageSetup paperSize="9" scale="68" fitToHeight="2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3:Q107"/>
  <sheetViews>
    <sheetView topLeftCell="L4" workbookViewId="0">
      <selection activeCell="Q13" sqref="Q13"/>
    </sheetView>
  </sheetViews>
  <sheetFormatPr defaultColWidth="9" defaultRowHeight="14.5" x14ac:dyDescent="0.35"/>
  <cols>
    <col min="1" max="1" width="6.453125" customWidth="1"/>
    <col min="2" max="2" width="17" customWidth="1"/>
    <col min="4" max="4" width="65.453125" customWidth="1"/>
    <col min="5" max="5" width="9" customWidth="1"/>
    <col min="6" max="8" width="9.1796875" customWidth="1"/>
    <col min="9" max="12" width="10.54296875" customWidth="1"/>
    <col min="13" max="13" width="10" customWidth="1"/>
    <col min="14" max="15" width="9" customWidth="1"/>
    <col min="16" max="16" width="10.1796875" customWidth="1"/>
  </cols>
  <sheetData>
    <row r="3" spans="1:16" ht="18.5" x14ac:dyDescent="0.45">
      <c r="D3" s="173" t="s">
        <v>0</v>
      </c>
      <c r="E3" s="173"/>
    </row>
    <row r="4" spans="1:16" x14ac:dyDescent="0.35">
      <c r="B4" t="s">
        <v>2</v>
      </c>
      <c r="D4" t="s">
        <v>1</v>
      </c>
    </row>
    <row r="5" spans="1:16" x14ac:dyDescent="0.35">
      <c r="B5" t="s">
        <v>3</v>
      </c>
      <c r="I5" t="s">
        <v>5</v>
      </c>
    </row>
    <row r="6" spans="1:16" x14ac:dyDescent="0.35">
      <c r="I6" s="1">
        <v>43702</v>
      </c>
      <c r="J6" s="1"/>
      <c r="K6" s="1"/>
      <c r="L6" s="1"/>
    </row>
    <row r="7" spans="1:16" x14ac:dyDescent="0.35">
      <c r="A7" t="s">
        <v>93</v>
      </c>
      <c r="B7" t="s">
        <v>4</v>
      </c>
      <c r="I7" t="s">
        <v>6</v>
      </c>
    </row>
    <row r="8" spans="1:16" x14ac:dyDescent="0.35">
      <c r="B8" t="s">
        <v>7</v>
      </c>
    </row>
    <row r="9" spans="1:16" x14ac:dyDescent="0.35">
      <c r="A9" s="4" t="s">
        <v>8</v>
      </c>
      <c r="B9" s="4" t="s">
        <v>9</v>
      </c>
      <c r="C9" s="4"/>
      <c r="D9" s="9" t="s">
        <v>10</v>
      </c>
      <c r="E9" s="4" t="s">
        <v>11</v>
      </c>
      <c r="F9" s="4" t="s">
        <v>12</v>
      </c>
      <c r="G9" s="4" t="s">
        <v>13</v>
      </c>
      <c r="H9" s="4" t="s">
        <v>85</v>
      </c>
      <c r="I9" s="4" t="s">
        <v>14</v>
      </c>
      <c r="J9" s="4" t="s">
        <v>90</v>
      </c>
      <c r="K9" s="4" t="s">
        <v>91</v>
      </c>
      <c r="L9" s="4" t="s">
        <v>92</v>
      </c>
      <c r="M9" s="12" t="s">
        <v>89</v>
      </c>
      <c r="N9" s="4" t="s">
        <v>88</v>
      </c>
      <c r="O9" s="4" t="s">
        <v>103</v>
      </c>
      <c r="P9" s="4" t="s">
        <v>104</v>
      </c>
    </row>
    <row r="10" spans="1:16" x14ac:dyDescent="0.35">
      <c r="A10" s="4"/>
      <c r="B10" s="4"/>
      <c r="C10" s="4"/>
      <c r="D10" s="9"/>
      <c r="E10" s="4"/>
      <c r="F10" s="4"/>
      <c r="G10" s="4"/>
      <c r="H10" s="4"/>
      <c r="I10" s="4"/>
      <c r="J10" s="4"/>
      <c r="K10" s="4"/>
      <c r="L10" s="4"/>
      <c r="M10" s="12"/>
      <c r="N10" s="4"/>
      <c r="O10" s="4"/>
      <c r="P10" s="4"/>
    </row>
    <row r="11" spans="1:16" x14ac:dyDescent="0.35">
      <c r="A11" s="4"/>
      <c r="B11" s="5">
        <v>9780765232113</v>
      </c>
      <c r="C11" s="4" t="s">
        <v>168</v>
      </c>
      <c r="D11" s="33" t="s">
        <v>159</v>
      </c>
      <c r="E11" s="34">
        <v>0</v>
      </c>
      <c r="F11" s="34">
        <v>149</v>
      </c>
      <c r="G11" s="34">
        <f>E11*F11</f>
        <v>0</v>
      </c>
      <c r="H11" s="34">
        <v>65</v>
      </c>
      <c r="I11" s="34">
        <f>G11*0.35</f>
        <v>0</v>
      </c>
      <c r="J11" s="4"/>
      <c r="K11" s="4"/>
      <c r="L11" s="4"/>
      <c r="M11" s="12"/>
      <c r="N11" s="4"/>
      <c r="O11" s="4">
        <f>F11*0.35</f>
        <v>52.15</v>
      </c>
      <c r="P11" s="4"/>
    </row>
    <row r="12" spans="1:16" x14ac:dyDescent="0.35">
      <c r="A12" s="4"/>
      <c r="B12" s="5">
        <v>9781428430914</v>
      </c>
      <c r="C12" s="4" t="s">
        <v>168</v>
      </c>
      <c r="D12" s="32" t="s">
        <v>161</v>
      </c>
      <c r="E12" s="4">
        <v>5</v>
      </c>
      <c r="F12" s="4">
        <v>159</v>
      </c>
      <c r="G12" s="4">
        <f t="shared" ref="G12:G22" si="0">E12*F12</f>
        <v>795</v>
      </c>
      <c r="H12" s="4">
        <v>65</v>
      </c>
      <c r="I12" s="4">
        <f t="shared" ref="I12:I22" si="1">G12*0.35</f>
        <v>278.25</v>
      </c>
      <c r="J12" s="4"/>
      <c r="K12" s="4"/>
      <c r="L12" s="4"/>
      <c r="M12" s="12"/>
      <c r="N12" s="4"/>
      <c r="O12" s="4">
        <f>F12*0.35</f>
        <v>55.65</v>
      </c>
      <c r="P12" s="4"/>
    </row>
    <row r="13" spans="1:16" x14ac:dyDescent="0.35">
      <c r="A13" s="4"/>
      <c r="B13" s="5"/>
      <c r="C13" s="4"/>
      <c r="D13" s="32"/>
      <c r="E13" s="4"/>
      <c r="F13" s="4"/>
      <c r="G13" s="4"/>
      <c r="H13" s="4"/>
      <c r="I13" s="4"/>
      <c r="J13" s="4"/>
      <c r="K13" s="4"/>
      <c r="L13" s="4"/>
      <c r="M13" s="12"/>
      <c r="N13" s="4"/>
      <c r="O13" s="4"/>
      <c r="P13" s="4"/>
    </row>
    <row r="14" spans="1:16" x14ac:dyDescent="0.35">
      <c r="A14" s="4"/>
      <c r="B14" s="5">
        <v>9781428430921</v>
      </c>
      <c r="C14" s="4" t="s">
        <v>169</v>
      </c>
      <c r="D14" s="32" t="s">
        <v>162</v>
      </c>
      <c r="E14" s="4">
        <v>10</v>
      </c>
      <c r="F14" s="4">
        <v>159</v>
      </c>
      <c r="G14" s="4">
        <f t="shared" si="0"/>
        <v>1590</v>
      </c>
      <c r="H14" s="4">
        <v>65</v>
      </c>
      <c r="I14" s="4">
        <f t="shared" si="1"/>
        <v>556.5</v>
      </c>
      <c r="J14" s="4"/>
      <c r="K14" s="4"/>
      <c r="L14" s="4"/>
      <c r="M14" s="12"/>
      <c r="N14" s="4"/>
      <c r="O14" s="4">
        <f t="shared" ref="O14:O22" si="2">F14*0.35</f>
        <v>55.65</v>
      </c>
      <c r="P14" s="4"/>
    </row>
    <row r="15" spans="1:16" x14ac:dyDescent="0.35">
      <c r="A15" s="4"/>
      <c r="B15" s="5">
        <v>9780328909933</v>
      </c>
      <c r="C15" s="4" t="s">
        <v>169</v>
      </c>
      <c r="D15" s="32" t="s">
        <v>160</v>
      </c>
      <c r="E15" s="4">
        <v>10</v>
      </c>
      <c r="F15" s="4">
        <v>169</v>
      </c>
      <c r="G15" s="4">
        <f t="shared" si="0"/>
        <v>1690</v>
      </c>
      <c r="H15" s="4">
        <v>65</v>
      </c>
      <c r="I15" s="4">
        <f t="shared" si="1"/>
        <v>591.5</v>
      </c>
      <c r="J15" s="4"/>
      <c r="K15" s="4"/>
      <c r="L15" s="4"/>
      <c r="M15" s="12"/>
      <c r="N15" s="4"/>
      <c r="O15" s="4">
        <f t="shared" si="2"/>
        <v>59.15</v>
      </c>
      <c r="P15" s="4"/>
    </row>
    <row r="16" spans="1:16" x14ac:dyDescent="0.35">
      <c r="A16" s="4"/>
      <c r="B16" s="5">
        <v>9780328909940</v>
      </c>
      <c r="C16" s="4" t="s">
        <v>169</v>
      </c>
      <c r="D16" s="33" t="s">
        <v>163</v>
      </c>
      <c r="E16" s="34"/>
      <c r="F16" s="34">
        <v>169</v>
      </c>
      <c r="G16" s="34">
        <f t="shared" si="0"/>
        <v>0</v>
      </c>
      <c r="H16" s="34">
        <v>65</v>
      </c>
      <c r="I16" s="34">
        <f t="shared" si="1"/>
        <v>0</v>
      </c>
      <c r="J16" s="4"/>
      <c r="K16" s="4"/>
      <c r="L16" s="4"/>
      <c r="M16" s="12"/>
      <c r="N16" s="4"/>
      <c r="O16" s="4">
        <f t="shared" si="2"/>
        <v>59.15</v>
      </c>
      <c r="P16" s="4"/>
    </row>
    <row r="17" spans="1:17" x14ac:dyDescent="0.35">
      <c r="A17" s="4"/>
      <c r="B17" s="5">
        <v>9780328909957</v>
      </c>
      <c r="C17" s="4" t="s">
        <v>169</v>
      </c>
      <c r="D17" s="32" t="s">
        <v>164</v>
      </c>
      <c r="E17" s="4">
        <v>10</v>
      </c>
      <c r="F17" s="4">
        <v>169</v>
      </c>
      <c r="G17" s="4">
        <f t="shared" si="0"/>
        <v>1690</v>
      </c>
      <c r="H17" s="4">
        <v>65</v>
      </c>
      <c r="I17" s="4">
        <f t="shared" si="1"/>
        <v>591.5</v>
      </c>
      <c r="J17" s="4"/>
      <c r="K17" s="4"/>
      <c r="L17" s="4"/>
      <c r="M17" s="12"/>
      <c r="N17" s="4"/>
      <c r="O17" s="4">
        <f t="shared" si="2"/>
        <v>59.15</v>
      </c>
      <c r="P17" s="4"/>
    </row>
    <row r="18" spans="1:17" x14ac:dyDescent="0.35">
      <c r="A18" s="4"/>
      <c r="B18" s="5">
        <v>9780328909971</v>
      </c>
      <c r="C18" s="4" t="s">
        <v>169</v>
      </c>
      <c r="D18" s="32" t="s">
        <v>170</v>
      </c>
      <c r="E18" s="4">
        <v>10</v>
      </c>
      <c r="F18" s="4">
        <v>169</v>
      </c>
      <c r="G18" s="4">
        <f t="shared" ref="G18:G19" si="3">E18*F18</f>
        <v>1690</v>
      </c>
      <c r="H18" s="4">
        <v>65</v>
      </c>
      <c r="I18" s="4">
        <f t="shared" ref="I18:I19" si="4">G18*0.35</f>
        <v>591.5</v>
      </c>
      <c r="J18" s="4"/>
      <c r="K18" s="4"/>
      <c r="L18" s="4"/>
      <c r="M18" s="12"/>
      <c r="N18" s="4"/>
      <c r="O18" s="4">
        <f t="shared" ref="O18:O19" si="5">F18*0.35</f>
        <v>59.15</v>
      </c>
      <c r="P18" s="4"/>
    </row>
    <row r="19" spans="1:17" x14ac:dyDescent="0.35">
      <c r="A19" s="4"/>
      <c r="B19" s="5">
        <v>9780328476794</v>
      </c>
      <c r="C19" s="4" t="s">
        <v>169</v>
      </c>
      <c r="D19" s="4" t="s">
        <v>19</v>
      </c>
      <c r="E19" s="4">
        <v>10</v>
      </c>
      <c r="F19" s="4">
        <v>272</v>
      </c>
      <c r="G19" s="4">
        <f t="shared" si="3"/>
        <v>2720</v>
      </c>
      <c r="H19" s="4">
        <v>65</v>
      </c>
      <c r="I19" s="4">
        <f t="shared" si="4"/>
        <v>951.99999999999989</v>
      </c>
      <c r="J19" s="4">
        <v>37</v>
      </c>
      <c r="K19" s="4">
        <v>38</v>
      </c>
      <c r="L19" s="4"/>
      <c r="M19" s="4"/>
      <c r="N19" s="4">
        <f t="shared" ref="N19" si="6">E19-M19</f>
        <v>10</v>
      </c>
      <c r="O19" s="4">
        <f t="shared" si="5"/>
        <v>95.199999999999989</v>
      </c>
      <c r="P19" s="4">
        <v>175</v>
      </c>
    </row>
    <row r="20" spans="1:17" x14ac:dyDescent="0.35">
      <c r="A20" s="4"/>
      <c r="B20" s="5">
        <v>9780328871360</v>
      </c>
      <c r="C20" s="4" t="s">
        <v>169</v>
      </c>
      <c r="D20" s="32" t="s">
        <v>165</v>
      </c>
      <c r="E20" s="4">
        <v>10</v>
      </c>
      <c r="F20" s="4">
        <v>446</v>
      </c>
      <c r="G20" s="4">
        <f t="shared" si="0"/>
        <v>4460</v>
      </c>
      <c r="H20" s="4">
        <v>65</v>
      </c>
      <c r="I20" s="4">
        <f t="shared" si="1"/>
        <v>1561</v>
      </c>
      <c r="J20" s="4"/>
      <c r="K20" s="4"/>
      <c r="L20" s="4"/>
      <c r="M20" s="12"/>
      <c r="N20" s="4"/>
      <c r="O20" s="4">
        <f t="shared" si="2"/>
        <v>156.1</v>
      </c>
      <c r="P20" s="4"/>
    </row>
    <row r="21" spans="1:17" x14ac:dyDescent="0.35">
      <c r="A21" s="4"/>
      <c r="B21" s="5">
        <v>9780328827350</v>
      </c>
      <c r="C21" s="4" t="s">
        <v>169</v>
      </c>
      <c r="D21" s="32" t="s">
        <v>171</v>
      </c>
      <c r="E21" s="4">
        <v>10</v>
      </c>
      <c r="F21" s="4">
        <v>177</v>
      </c>
      <c r="G21" s="4">
        <f t="shared" ref="G21" si="7">E21*F21</f>
        <v>1770</v>
      </c>
      <c r="H21" s="4">
        <v>65</v>
      </c>
      <c r="I21" s="4">
        <f t="shared" ref="I21" si="8">G21*0.35</f>
        <v>619.5</v>
      </c>
      <c r="J21" s="4"/>
      <c r="K21" s="4"/>
      <c r="L21" s="4"/>
      <c r="M21" s="12"/>
      <c r="N21" s="4"/>
      <c r="O21" s="4">
        <f t="shared" ref="O21" si="9">F21*0.35</f>
        <v>61.949999999999996</v>
      </c>
      <c r="P21" s="4"/>
    </row>
    <row r="22" spans="1:17" x14ac:dyDescent="0.35">
      <c r="A22" s="4"/>
      <c r="B22" s="5">
        <v>9780328827350</v>
      </c>
      <c r="C22" s="4" t="s">
        <v>169</v>
      </c>
      <c r="D22" s="32" t="s">
        <v>166</v>
      </c>
      <c r="E22" s="4">
        <v>10</v>
      </c>
      <c r="F22" s="4">
        <v>177</v>
      </c>
      <c r="G22" s="4">
        <f t="shared" si="0"/>
        <v>1770</v>
      </c>
      <c r="H22" s="4">
        <v>65</v>
      </c>
      <c r="I22" s="4">
        <f t="shared" si="1"/>
        <v>619.5</v>
      </c>
      <c r="J22" s="4"/>
      <c r="K22" s="4"/>
      <c r="L22" s="4"/>
      <c r="M22" s="12"/>
      <c r="N22" s="4"/>
      <c r="O22" s="4">
        <f t="shared" si="2"/>
        <v>61.949999999999996</v>
      </c>
      <c r="P22" s="4"/>
    </row>
    <row r="23" spans="1:17" x14ac:dyDescent="0.35">
      <c r="A23" s="4"/>
      <c r="B23" s="4"/>
      <c r="C23" s="4"/>
      <c r="D23" s="30"/>
      <c r="E23" s="6">
        <f>SUM(E11:E22)</f>
        <v>85</v>
      </c>
      <c r="F23" s="6">
        <f>SUM(F11:F22)</f>
        <v>2215</v>
      </c>
      <c r="G23" s="6">
        <f>SUM(G11:G22)</f>
        <v>18175</v>
      </c>
      <c r="H23" s="6"/>
      <c r="I23" s="6">
        <f>SUM(I11:I22)</f>
        <v>6361.25</v>
      </c>
      <c r="J23" s="6"/>
      <c r="K23" s="6"/>
      <c r="L23" s="6"/>
      <c r="M23" s="31"/>
      <c r="N23" s="6"/>
      <c r="O23" s="6">
        <f>SUM(O11:O22)</f>
        <v>775.25</v>
      </c>
      <c r="P23" s="6"/>
      <c r="Q23" s="3"/>
    </row>
    <row r="24" spans="1:17" x14ac:dyDescent="0.35">
      <c r="A24" s="4"/>
      <c r="B24" s="5">
        <v>9780328910007</v>
      </c>
      <c r="C24" s="4" t="s">
        <v>75</v>
      </c>
      <c r="D24" s="4" t="s">
        <v>15</v>
      </c>
      <c r="E24" s="4">
        <v>20</v>
      </c>
      <c r="F24" s="4">
        <v>226</v>
      </c>
      <c r="G24" s="4">
        <f>E24*F24</f>
        <v>4520</v>
      </c>
      <c r="H24" s="4">
        <v>65</v>
      </c>
      <c r="I24" s="4">
        <f>G24*0.35</f>
        <v>1582</v>
      </c>
      <c r="J24" s="4">
        <v>37</v>
      </c>
      <c r="K24" s="4">
        <v>38</v>
      </c>
      <c r="L24" s="4"/>
      <c r="M24" s="4"/>
      <c r="N24" s="4">
        <f>E24-M24</f>
        <v>20</v>
      </c>
      <c r="O24" s="4">
        <f>F24*0.35</f>
        <v>79.099999999999994</v>
      </c>
      <c r="P24" s="4">
        <v>150</v>
      </c>
    </row>
    <row r="25" spans="1:17" x14ac:dyDescent="0.35">
      <c r="A25" s="4"/>
      <c r="B25" s="5">
        <v>9780328910014</v>
      </c>
      <c r="C25" s="4" t="s">
        <v>75</v>
      </c>
      <c r="D25" s="4" t="s">
        <v>16</v>
      </c>
      <c r="E25" s="4">
        <v>20</v>
      </c>
      <c r="F25" s="4">
        <v>226</v>
      </c>
      <c r="G25" s="4">
        <f t="shared" ref="G25:G38" si="10">E25*F25</f>
        <v>4520</v>
      </c>
      <c r="H25" s="4">
        <v>65</v>
      </c>
      <c r="I25" s="4">
        <f t="shared" ref="I25:I31" si="11">G25*0.35</f>
        <v>1582</v>
      </c>
      <c r="J25" s="4">
        <v>37</v>
      </c>
      <c r="K25" s="4">
        <v>38</v>
      </c>
      <c r="L25" s="4"/>
      <c r="M25" s="4"/>
      <c r="N25" s="4">
        <f t="shared" ref="N25:N38" si="12">E25-M25</f>
        <v>20</v>
      </c>
      <c r="O25" s="4">
        <f t="shared" ref="O25:O66" si="13">F25*0.35</f>
        <v>79.099999999999994</v>
      </c>
      <c r="P25" s="4">
        <v>150</v>
      </c>
    </row>
    <row r="26" spans="1:17" x14ac:dyDescent="0.35">
      <c r="A26" s="4"/>
      <c r="B26" s="5">
        <v>9780328910021</v>
      </c>
      <c r="C26" s="4" t="s">
        <v>75</v>
      </c>
      <c r="D26" s="4" t="s">
        <v>17</v>
      </c>
      <c r="E26" s="4">
        <v>20</v>
      </c>
      <c r="F26" s="4">
        <v>226</v>
      </c>
      <c r="G26" s="4">
        <f t="shared" si="10"/>
        <v>4520</v>
      </c>
      <c r="H26" s="4">
        <v>65</v>
      </c>
      <c r="I26" s="4">
        <f t="shared" si="11"/>
        <v>1582</v>
      </c>
      <c r="J26" s="4">
        <v>37</v>
      </c>
      <c r="K26" s="4">
        <v>38</v>
      </c>
      <c r="L26" s="4"/>
      <c r="M26" s="4"/>
      <c r="N26" s="4">
        <f t="shared" si="12"/>
        <v>20</v>
      </c>
      <c r="O26" s="4">
        <f t="shared" si="13"/>
        <v>79.099999999999994</v>
      </c>
      <c r="P26" s="4">
        <v>150</v>
      </c>
    </row>
    <row r="27" spans="1:17" x14ac:dyDescent="0.35">
      <c r="A27" s="4"/>
      <c r="B27" s="5">
        <v>9780328910045</v>
      </c>
      <c r="C27" s="4" t="s">
        <v>75</v>
      </c>
      <c r="D27" s="4" t="s">
        <v>18</v>
      </c>
      <c r="E27" s="4">
        <v>20</v>
      </c>
      <c r="F27" s="4">
        <v>226</v>
      </c>
      <c r="G27" s="4">
        <f t="shared" si="10"/>
        <v>4520</v>
      </c>
      <c r="H27" s="4">
        <v>65</v>
      </c>
      <c r="I27" s="4">
        <f t="shared" si="11"/>
        <v>1582</v>
      </c>
      <c r="J27" s="4">
        <v>37</v>
      </c>
      <c r="K27" s="4">
        <v>38</v>
      </c>
      <c r="L27" s="4"/>
      <c r="M27" s="4"/>
      <c r="N27" s="4">
        <f t="shared" si="12"/>
        <v>20</v>
      </c>
      <c r="O27" s="4">
        <f t="shared" si="13"/>
        <v>79.099999999999994</v>
      </c>
      <c r="P27" s="4">
        <v>150</v>
      </c>
    </row>
    <row r="28" spans="1:17" x14ac:dyDescent="0.35">
      <c r="A28" s="4"/>
      <c r="B28" s="5">
        <v>9780328476671</v>
      </c>
      <c r="C28" s="4" t="s">
        <v>75</v>
      </c>
      <c r="D28" s="4" t="s">
        <v>19</v>
      </c>
      <c r="E28" s="4">
        <v>20</v>
      </c>
      <c r="F28" s="4">
        <v>272</v>
      </c>
      <c r="G28" s="4">
        <f t="shared" si="10"/>
        <v>5440</v>
      </c>
      <c r="H28" s="4">
        <v>65</v>
      </c>
      <c r="I28" s="4">
        <f t="shared" si="11"/>
        <v>1903.9999999999998</v>
      </c>
      <c r="J28" s="4">
        <v>37</v>
      </c>
      <c r="K28" s="4">
        <v>38</v>
      </c>
      <c r="L28" s="4"/>
      <c r="M28" s="4"/>
      <c r="N28" s="4">
        <f t="shared" si="12"/>
        <v>20</v>
      </c>
      <c r="O28" s="4">
        <f t="shared" si="13"/>
        <v>95.199999999999989</v>
      </c>
      <c r="P28" s="4">
        <v>175</v>
      </c>
    </row>
    <row r="29" spans="1:17" x14ac:dyDescent="0.35">
      <c r="A29" s="4"/>
      <c r="B29" s="5">
        <v>9780328827367</v>
      </c>
      <c r="C29" s="4" t="s">
        <v>75</v>
      </c>
      <c r="D29" s="4" t="s">
        <v>20</v>
      </c>
      <c r="E29" s="4">
        <v>20</v>
      </c>
      <c r="F29" s="4">
        <v>177</v>
      </c>
      <c r="G29" s="4">
        <f t="shared" si="10"/>
        <v>3540</v>
      </c>
      <c r="H29" s="4">
        <v>65</v>
      </c>
      <c r="I29" s="4">
        <f t="shared" si="11"/>
        <v>1239</v>
      </c>
      <c r="J29" s="4">
        <v>37</v>
      </c>
      <c r="K29" s="4">
        <v>38</v>
      </c>
      <c r="L29" s="4"/>
      <c r="M29" s="4"/>
      <c r="N29" s="4">
        <f t="shared" si="12"/>
        <v>20</v>
      </c>
      <c r="O29" s="4">
        <f t="shared" si="13"/>
        <v>61.949999999999996</v>
      </c>
      <c r="P29" s="4">
        <v>150</v>
      </c>
    </row>
    <row r="30" spans="1:17" x14ac:dyDescent="0.35">
      <c r="A30" s="4"/>
      <c r="B30" s="5">
        <v>9780328827428</v>
      </c>
      <c r="C30" s="4" t="s">
        <v>75</v>
      </c>
      <c r="D30" s="4" t="s">
        <v>21</v>
      </c>
      <c r="E30" s="4">
        <v>20</v>
      </c>
      <c r="F30" s="4">
        <v>177</v>
      </c>
      <c r="G30" s="4">
        <f t="shared" si="10"/>
        <v>3540</v>
      </c>
      <c r="H30" s="4">
        <v>65</v>
      </c>
      <c r="I30" s="4">
        <f t="shared" si="11"/>
        <v>1239</v>
      </c>
      <c r="J30" s="4">
        <v>37</v>
      </c>
      <c r="K30" s="4">
        <v>38</v>
      </c>
      <c r="L30" s="4"/>
      <c r="M30" s="4"/>
      <c r="N30" s="4">
        <f t="shared" si="12"/>
        <v>20</v>
      </c>
      <c r="O30" s="4">
        <f t="shared" si="13"/>
        <v>61.949999999999996</v>
      </c>
      <c r="P30" s="4">
        <v>150</v>
      </c>
    </row>
    <row r="31" spans="1:17" x14ac:dyDescent="0.35">
      <c r="A31" s="4"/>
      <c r="B31" s="5">
        <v>9780328871377</v>
      </c>
      <c r="C31" s="4" t="s">
        <v>75</v>
      </c>
      <c r="D31" s="4" t="s">
        <v>22</v>
      </c>
      <c r="E31" s="4">
        <v>20</v>
      </c>
      <c r="F31" s="4">
        <v>446</v>
      </c>
      <c r="G31" s="4">
        <f t="shared" si="10"/>
        <v>8920</v>
      </c>
      <c r="H31" s="4">
        <v>65</v>
      </c>
      <c r="I31" s="4">
        <f t="shared" si="11"/>
        <v>3122</v>
      </c>
      <c r="J31" s="4">
        <v>37</v>
      </c>
      <c r="K31" s="4">
        <v>38</v>
      </c>
      <c r="L31" s="4"/>
      <c r="M31" s="4"/>
      <c r="N31" s="4">
        <f t="shared" si="12"/>
        <v>20</v>
      </c>
      <c r="O31" s="4">
        <f t="shared" si="13"/>
        <v>156.1</v>
      </c>
      <c r="P31" s="4">
        <v>250</v>
      </c>
    </row>
    <row r="32" spans="1:17" s="3" customFormat="1" x14ac:dyDescent="0.35">
      <c r="A32" s="6"/>
      <c r="B32" s="7"/>
      <c r="C32" s="6"/>
      <c r="D32" s="6"/>
      <c r="E32" s="6">
        <f>SUM(E24:E31)</f>
        <v>160</v>
      </c>
      <c r="F32" s="6">
        <f t="shared" ref="F32:N32" si="14">SUM(F24:F31)</f>
        <v>1976</v>
      </c>
      <c r="G32" s="6">
        <f t="shared" si="14"/>
        <v>39520</v>
      </c>
      <c r="H32" s="6"/>
      <c r="I32" s="6">
        <f t="shared" si="14"/>
        <v>13832</v>
      </c>
      <c r="J32" s="6">
        <f t="shared" si="14"/>
        <v>296</v>
      </c>
      <c r="K32" s="6">
        <f t="shared" si="14"/>
        <v>304</v>
      </c>
      <c r="L32" s="6">
        <f t="shared" si="14"/>
        <v>0</v>
      </c>
      <c r="M32" s="6">
        <f t="shared" si="14"/>
        <v>0</v>
      </c>
      <c r="N32" s="6">
        <f t="shared" si="14"/>
        <v>160</v>
      </c>
      <c r="O32" s="6">
        <f>SUM(O24:O31)</f>
        <v>691.6</v>
      </c>
      <c r="P32" s="6">
        <f>SUM(P24:P31)</f>
        <v>1325</v>
      </c>
    </row>
    <row r="33" spans="1:16" x14ac:dyDescent="0.35">
      <c r="A33" s="4"/>
      <c r="B33" s="5">
        <v>9780328910052</v>
      </c>
      <c r="C33" s="4" t="s">
        <v>76</v>
      </c>
      <c r="D33" s="4" t="s">
        <v>23</v>
      </c>
      <c r="E33" s="4">
        <v>20</v>
      </c>
      <c r="F33" s="4">
        <v>320</v>
      </c>
      <c r="G33" s="4">
        <f t="shared" si="10"/>
        <v>6400</v>
      </c>
      <c r="H33" s="4">
        <v>65</v>
      </c>
      <c r="I33" s="4">
        <f>G33*0.35</f>
        <v>2240</v>
      </c>
      <c r="J33" s="4">
        <v>25</v>
      </c>
      <c r="K33" s="4">
        <v>25</v>
      </c>
      <c r="L33" s="4"/>
      <c r="M33" s="4"/>
      <c r="N33" s="4">
        <f t="shared" si="12"/>
        <v>20</v>
      </c>
      <c r="O33" s="4">
        <f t="shared" si="13"/>
        <v>112</v>
      </c>
      <c r="P33" s="4">
        <v>180</v>
      </c>
    </row>
    <row r="34" spans="1:16" x14ac:dyDescent="0.35">
      <c r="A34" s="4"/>
      <c r="B34" s="5">
        <v>9780328910069</v>
      </c>
      <c r="C34" s="4" t="s">
        <v>76</v>
      </c>
      <c r="D34" s="4" t="s">
        <v>24</v>
      </c>
      <c r="E34" s="4">
        <v>20</v>
      </c>
      <c r="F34" s="4">
        <v>320</v>
      </c>
      <c r="G34" s="4">
        <f t="shared" si="10"/>
        <v>6400</v>
      </c>
      <c r="H34" s="4">
        <v>65</v>
      </c>
      <c r="I34" s="4">
        <f t="shared" ref="I34:I45" si="15">G34*0.35</f>
        <v>2240</v>
      </c>
      <c r="J34" s="4">
        <v>25</v>
      </c>
      <c r="K34" s="4">
        <v>25</v>
      </c>
      <c r="L34" s="4"/>
      <c r="M34" s="4"/>
      <c r="N34" s="4">
        <f t="shared" si="12"/>
        <v>20</v>
      </c>
      <c r="O34" s="4">
        <f t="shared" si="13"/>
        <v>112</v>
      </c>
      <c r="P34" s="4">
        <v>180</v>
      </c>
    </row>
    <row r="35" spans="1:16" x14ac:dyDescent="0.35">
      <c r="A35" s="4"/>
      <c r="B35" s="5">
        <v>9780328476701</v>
      </c>
      <c r="C35" s="4" t="s">
        <v>76</v>
      </c>
      <c r="D35" s="4" t="s">
        <v>25</v>
      </c>
      <c r="E35" s="4">
        <v>20</v>
      </c>
      <c r="F35" s="4">
        <v>272</v>
      </c>
      <c r="G35" s="4">
        <f t="shared" si="10"/>
        <v>5440</v>
      </c>
      <c r="H35" s="4">
        <v>65</v>
      </c>
      <c r="I35" s="4">
        <f t="shared" si="15"/>
        <v>1903.9999999999998</v>
      </c>
      <c r="J35" s="4">
        <v>25</v>
      </c>
      <c r="K35" s="4">
        <v>25</v>
      </c>
      <c r="L35" s="4"/>
      <c r="M35" s="4"/>
      <c r="N35" s="4">
        <f t="shared" si="12"/>
        <v>20</v>
      </c>
      <c r="O35" s="4">
        <f t="shared" si="13"/>
        <v>95.199999999999989</v>
      </c>
      <c r="P35" s="4">
        <v>175</v>
      </c>
    </row>
    <row r="36" spans="1:16" x14ac:dyDescent="0.35">
      <c r="A36" s="4"/>
      <c r="B36" s="5">
        <v>9780328827374</v>
      </c>
      <c r="C36" s="4" t="s">
        <v>76</v>
      </c>
      <c r="D36" s="4" t="s">
        <v>26</v>
      </c>
      <c r="E36" s="4">
        <v>20</v>
      </c>
      <c r="F36" s="4">
        <v>177</v>
      </c>
      <c r="G36" s="4">
        <f t="shared" si="10"/>
        <v>3540</v>
      </c>
      <c r="H36" s="4">
        <v>65</v>
      </c>
      <c r="I36" s="4">
        <f t="shared" si="15"/>
        <v>1239</v>
      </c>
      <c r="J36" s="4">
        <v>25</v>
      </c>
      <c r="K36" s="4">
        <v>25</v>
      </c>
      <c r="L36" s="4"/>
      <c r="M36" s="4"/>
      <c r="N36" s="4">
        <f t="shared" si="12"/>
        <v>20</v>
      </c>
      <c r="O36" s="4">
        <f t="shared" si="13"/>
        <v>61.949999999999996</v>
      </c>
      <c r="P36" s="4">
        <v>150</v>
      </c>
    </row>
    <row r="37" spans="1:16" x14ac:dyDescent="0.35">
      <c r="A37" s="4"/>
      <c r="B37" s="5">
        <v>9780328827435</v>
      </c>
      <c r="C37" s="4" t="s">
        <v>76</v>
      </c>
      <c r="D37" s="4" t="s">
        <v>27</v>
      </c>
      <c r="E37" s="4">
        <v>20</v>
      </c>
      <c r="F37" s="4">
        <v>177</v>
      </c>
      <c r="G37" s="4">
        <f t="shared" si="10"/>
        <v>3540</v>
      </c>
      <c r="H37" s="4">
        <v>65</v>
      </c>
      <c r="I37" s="4">
        <f t="shared" si="15"/>
        <v>1239</v>
      </c>
      <c r="J37" s="4">
        <v>25</v>
      </c>
      <c r="K37" s="4">
        <v>25</v>
      </c>
      <c r="L37" s="4"/>
      <c r="M37" s="4"/>
      <c r="N37" s="4">
        <f t="shared" si="12"/>
        <v>20</v>
      </c>
      <c r="O37" s="4">
        <f t="shared" si="13"/>
        <v>61.949999999999996</v>
      </c>
      <c r="P37" s="4">
        <v>150</v>
      </c>
    </row>
    <row r="38" spans="1:16" x14ac:dyDescent="0.35">
      <c r="A38" s="4"/>
      <c r="B38" s="5">
        <v>9780328871384</v>
      </c>
      <c r="C38" s="4" t="s">
        <v>76</v>
      </c>
      <c r="D38" s="4" t="s">
        <v>28</v>
      </c>
      <c r="E38" s="4">
        <v>20</v>
      </c>
      <c r="F38" s="4">
        <v>446</v>
      </c>
      <c r="G38" s="4">
        <f t="shared" si="10"/>
        <v>8920</v>
      </c>
      <c r="H38" s="4">
        <v>65</v>
      </c>
      <c r="I38" s="4">
        <f t="shared" si="15"/>
        <v>3122</v>
      </c>
      <c r="J38" s="4">
        <v>25</v>
      </c>
      <c r="K38" s="4">
        <v>25</v>
      </c>
      <c r="L38" s="4"/>
      <c r="M38" s="4"/>
      <c r="N38" s="4">
        <f t="shared" si="12"/>
        <v>20</v>
      </c>
      <c r="O38" s="4">
        <f t="shared" si="13"/>
        <v>156.1</v>
      </c>
      <c r="P38" s="4">
        <v>250</v>
      </c>
    </row>
    <row r="39" spans="1:16" s="3" customFormat="1" x14ac:dyDescent="0.35">
      <c r="A39" s="6"/>
      <c r="B39" s="7"/>
      <c r="C39" s="6"/>
      <c r="D39" s="6"/>
      <c r="E39" s="6">
        <f>SUM(E33:E38)</f>
        <v>120</v>
      </c>
      <c r="F39" s="6">
        <f t="shared" ref="F39:N39" si="16">SUM(F33:F38)</f>
        <v>1712</v>
      </c>
      <c r="G39" s="6">
        <f t="shared" si="16"/>
        <v>34240</v>
      </c>
      <c r="H39" s="6"/>
      <c r="I39" s="6">
        <f t="shared" si="16"/>
        <v>11984</v>
      </c>
      <c r="J39" s="6">
        <f t="shared" si="16"/>
        <v>150</v>
      </c>
      <c r="K39" s="6">
        <f t="shared" si="16"/>
        <v>150</v>
      </c>
      <c r="L39" s="6">
        <f t="shared" si="16"/>
        <v>0</v>
      </c>
      <c r="M39" s="6">
        <f t="shared" si="16"/>
        <v>0</v>
      </c>
      <c r="N39" s="6">
        <f t="shared" si="16"/>
        <v>120</v>
      </c>
      <c r="O39" s="6">
        <f>SUM(O33:O38)</f>
        <v>599.19999999999993</v>
      </c>
      <c r="P39" s="6">
        <f>SUM(P33:P38)</f>
        <v>1085</v>
      </c>
    </row>
    <row r="40" spans="1:16" x14ac:dyDescent="0.35">
      <c r="A40" s="4"/>
      <c r="B40" s="5">
        <v>9780328910076</v>
      </c>
      <c r="C40" s="4" t="s">
        <v>77</v>
      </c>
      <c r="D40" s="4" t="s">
        <v>29</v>
      </c>
      <c r="E40" s="4">
        <v>20</v>
      </c>
      <c r="F40" s="4">
        <v>320</v>
      </c>
      <c r="G40" s="4">
        <f t="shared" ref="G40:G45" si="17">E40*F40</f>
        <v>6400</v>
      </c>
      <c r="H40" s="4">
        <v>65</v>
      </c>
      <c r="I40" s="4">
        <f t="shared" si="15"/>
        <v>2240</v>
      </c>
      <c r="J40" s="4">
        <v>25</v>
      </c>
      <c r="K40" s="4">
        <v>25</v>
      </c>
      <c r="L40" s="4"/>
      <c r="M40" s="4"/>
      <c r="N40" s="4">
        <f t="shared" ref="N40:N45" si="18">E40-M40</f>
        <v>20</v>
      </c>
      <c r="O40" s="4">
        <f t="shared" si="13"/>
        <v>112</v>
      </c>
      <c r="P40" s="4">
        <v>180</v>
      </c>
    </row>
    <row r="41" spans="1:16" x14ac:dyDescent="0.35">
      <c r="A41" s="4"/>
      <c r="B41" s="5">
        <v>9780328910083</v>
      </c>
      <c r="C41" s="4" t="s">
        <v>77</v>
      </c>
      <c r="D41" s="4" t="s">
        <v>30</v>
      </c>
      <c r="E41" s="4">
        <v>20</v>
      </c>
      <c r="F41" s="4">
        <v>320</v>
      </c>
      <c r="G41" s="4">
        <f t="shared" si="17"/>
        <v>6400</v>
      </c>
      <c r="H41" s="4">
        <v>65</v>
      </c>
      <c r="I41" s="4">
        <f t="shared" si="15"/>
        <v>2240</v>
      </c>
      <c r="J41" s="4">
        <v>25</v>
      </c>
      <c r="K41" s="4">
        <v>25</v>
      </c>
      <c r="L41" s="4"/>
      <c r="M41" s="4"/>
      <c r="N41" s="4">
        <f t="shared" si="18"/>
        <v>20</v>
      </c>
      <c r="O41" s="4">
        <f t="shared" si="13"/>
        <v>112</v>
      </c>
      <c r="P41" s="4">
        <v>180</v>
      </c>
    </row>
    <row r="42" spans="1:16" x14ac:dyDescent="0.35">
      <c r="A42" s="4"/>
      <c r="B42" s="5">
        <v>9780328476718</v>
      </c>
      <c r="C42" s="4" t="s">
        <v>77</v>
      </c>
      <c r="D42" s="4" t="s">
        <v>37</v>
      </c>
      <c r="E42" s="4">
        <v>20</v>
      </c>
      <c r="F42" s="4">
        <v>272</v>
      </c>
      <c r="G42" s="4">
        <f t="shared" si="17"/>
        <v>5440</v>
      </c>
      <c r="H42" s="4">
        <v>65</v>
      </c>
      <c r="I42" s="4">
        <f t="shared" si="15"/>
        <v>1903.9999999999998</v>
      </c>
      <c r="J42" s="4">
        <v>25</v>
      </c>
      <c r="K42" s="4">
        <v>25</v>
      </c>
      <c r="L42" s="4"/>
      <c r="M42" s="4"/>
      <c r="N42" s="4">
        <f t="shared" si="18"/>
        <v>20</v>
      </c>
      <c r="O42" s="4">
        <f t="shared" si="13"/>
        <v>95.199999999999989</v>
      </c>
      <c r="P42" s="4">
        <v>175</v>
      </c>
    </row>
    <row r="43" spans="1:16" x14ac:dyDescent="0.35">
      <c r="A43" s="4"/>
      <c r="B43" s="5">
        <v>9780328827381</v>
      </c>
      <c r="C43" s="4" t="s">
        <v>77</v>
      </c>
      <c r="D43" s="4" t="s">
        <v>31</v>
      </c>
      <c r="E43" s="4">
        <v>20</v>
      </c>
      <c r="F43" s="4">
        <v>177</v>
      </c>
      <c r="G43" s="4">
        <f t="shared" si="17"/>
        <v>3540</v>
      </c>
      <c r="H43" s="4">
        <v>65</v>
      </c>
      <c r="I43" s="4">
        <f t="shared" si="15"/>
        <v>1239</v>
      </c>
      <c r="J43" s="4">
        <v>25</v>
      </c>
      <c r="K43" s="4">
        <v>25</v>
      </c>
      <c r="L43" s="4"/>
      <c r="M43" s="4"/>
      <c r="N43" s="4">
        <f t="shared" si="18"/>
        <v>20</v>
      </c>
      <c r="O43" s="4">
        <f t="shared" si="13"/>
        <v>61.949999999999996</v>
      </c>
      <c r="P43" s="4">
        <v>150</v>
      </c>
    </row>
    <row r="44" spans="1:16" x14ac:dyDescent="0.35">
      <c r="A44" s="4"/>
      <c r="B44" s="5">
        <v>9780328827442</v>
      </c>
      <c r="C44" s="4" t="s">
        <v>77</v>
      </c>
      <c r="D44" s="4" t="s">
        <v>32</v>
      </c>
      <c r="E44" s="4">
        <v>20</v>
      </c>
      <c r="F44" s="4">
        <v>177</v>
      </c>
      <c r="G44" s="4">
        <f t="shared" si="17"/>
        <v>3540</v>
      </c>
      <c r="H44" s="4">
        <v>65</v>
      </c>
      <c r="I44" s="4">
        <f t="shared" si="15"/>
        <v>1239</v>
      </c>
      <c r="J44" s="4">
        <v>25</v>
      </c>
      <c r="K44" s="4">
        <v>25</v>
      </c>
      <c r="L44" s="4"/>
      <c r="M44" s="4"/>
      <c r="N44" s="4">
        <f t="shared" si="18"/>
        <v>20</v>
      </c>
      <c r="O44" s="4">
        <f t="shared" si="13"/>
        <v>61.949999999999996</v>
      </c>
      <c r="P44" s="4">
        <v>150</v>
      </c>
    </row>
    <row r="45" spans="1:16" x14ac:dyDescent="0.35">
      <c r="A45" s="4"/>
      <c r="B45" s="5">
        <v>9780328871391</v>
      </c>
      <c r="C45" s="4" t="s">
        <v>77</v>
      </c>
      <c r="D45" s="4" t="s">
        <v>33</v>
      </c>
      <c r="E45" s="4">
        <v>20</v>
      </c>
      <c r="F45" s="4">
        <v>446</v>
      </c>
      <c r="G45" s="4">
        <f t="shared" si="17"/>
        <v>8920</v>
      </c>
      <c r="H45" s="4">
        <v>65</v>
      </c>
      <c r="I45" s="4">
        <f t="shared" si="15"/>
        <v>3122</v>
      </c>
      <c r="J45" s="4">
        <v>25</v>
      </c>
      <c r="K45" s="4">
        <v>25</v>
      </c>
      <c r="L45" s="4"/>
      <c r="M45" s="4"/>
      <c r="N45" s="4">
        <f t="shared" si="18"/>
        <v>20</v>
      </c>
      <c r="O45" s="4">
        <f t="shared" si="13"/>
        <v>156.1</v>
      </c>
      <c r="P45" s="4">
        <v>250</v>
      </c>
    </row>
    <row r="46" spans="1:16" s="3" customFormat="1" x14ac:dyDescent="0.35">
      <c r="A46" s="6"/>
      <c r="B46" s="7"/>
      <c r="C46" s="6"/>
      <c r="D46" s="6"/>
      <c r="E46" s="6">
        <f>SUM(E40:E45)</f>
        <v>120</v>
      </c>
      <c r="F46" s="6">
        <f t="shared" ref="F46:N46" si="19">SUM(F40:F45)</f>
        <v>1712</v>
      </c>
      <c r="G46" s="6">
        <f t="shared" si="19"/>
        <v>34240</v>
      </c>
      <c r="H46" s="6"/>
      <c r="I46" s="6">
        <f>SUM(I40:I45)</f>
        <v>11984</v>
      </c>
      <c r="J46" s="6">
        <f t="shared" si="19"/>
        <v>150</v>
      </c>
      <c r="K46" s="6">
        <f t="shared" si="19"/>
        <v>150</v>
      </c>
      <c r="L46" s="6">
        <f t="shared" si="19"/>
        <v>0</v>
      </c>
      <c r="M46" s="6">
        <f t="shared" si="19"/>
        <v>0</v>
      </c>
      <c r="N46" s="6">
        <f t="shared" si="19"/>
        <v>120</v>
      </c>
      <c r="O46" s="6">
        <f>SUM(O40:O45)</f>
        <v>599.19999999999993</v>
      </c>
      <c r="P46" s="6">
        <f>SUM(P40:P45)</f>
        <v>1085</v>
      </c>
    </row>
    <row r="47" spans="1:16" x14ac:dyDescent="0.35">
      <c r="A47" s="4"/>
      <c r="B47" s="5">
        <v>9780328910090</v>
      </c>
      <c r="C47" s="4" t="s">
        <v>78</v>
      </c>
      <c r="D47" s="4" t="s">
        <v>34</v>
      </c>
      <c r="E47" s="4">
        <v>20</v>
      </c>
      <c r="F47" s="4">
        <v>340</v>
      </c>
      <c r="G47" s="4">
        <f t="shared" ref="G47:G52" si="20">E47*F47</f>
        <v>6800</v>
      </c>
      <c r="H47" s="4">
        <v>65</v>
      </c>
      <c r="I47" s="4">
        <f t="shared" ref="I47:I52" si="21">G47*0.35</f>
        <v>2380</v>
      </c>
      <c r="J47" s="4">
        <v>25</v>
      </c>
      <c r="K47" s="4">
        <v>25</v>
      </c>
      <c r="L47" s="4"/>
      <c r="M47" s="4"/>
      <c r="N47" s="4">
        <f t="shared" ref="N47:N52" si="22">E47-M47</f>
        <v>20</v>
      </c>
      <c r="O47" s="4">
        <f t="shared" si="13"/>
        <v>118.99999999999999</v>
      </c>
      <c r="P47" s="4">
        <v>190</v>
      </c>
    </row>
    <row r="48" spans="1:16" x14ac:dyDescent="0.35">
      <c r="A48" s="4"/>
      <c r="B48" s="5">
        <v>9780328910106</v>
      </c>
      <c r="C48" s="4" t="s">
        <v>78</v>
      </c>
      <c r="D48" s="4" t="s">
        <v>35</v>
      </c>
      <c r="E48" s="4">
        <v>20</v>
      </c>
      <c r="F48" s="4">
        <v>340</v>
      </c>
      <c r="G48" s="4">
        <f t="shared" si="20"/>
        <v>6800</v>
      </c>
      <c r="H48" s="4">
        <v>65</v>
      </c>
      <c r="I48" s="4">
        <f t="shared" si="21"/>
        <v>2380</v>
      </c>
      <c r="J48" s="4">
        <v>25</v>
      </c>
      <c r="K48" s="4">
        <v>25</v>
      </c>
      <c r="L48" s="4"/>
      <c r="M48" s="4"/>
      <c r="N48" s="4">
        <f t="shared" si="22"/>
        <v>20</v>
      </c>
      <c r="O48" s="4">
        <f t="shared" si="13"/>
        <v>118.99999999999999</v>
      </c>
      <c r="P48" s="4">
        <v>190</v>
      </c>
    </row>
    <row r="49" spans="1:16" x14ac:dyDescent="0.35">
      <c r="A49" s="4"/>
      <c r="B49" s="5">
        <v>9780328476732</v>
      </c>
      <c r="C49" s="4" t="s">
        <v>78</v>
      </c>
      <c r="D49" s="4" t="s">
        <v>36</v>
      </c>
      <c r="E49" s="4">
        <v>20</v>
      </c>
      <c r="F49" s="4">
        <v>272</v>
      </c>
      <c r="G49" s="4">
        <f t="shared" si="20"/>
        <v>5440</v>
      </c>
      <c r="H49" s="4">
        <v>65</v>
      </c>
      <c r="I49" s="4">
        <f t="shared" si="21"/>
        <v>1903.9999999999998</v>
      </c>
      <c r="J49" s="4">
        <v>25</v>
      </c>
      <c r="K49" s="4">
        <v>25</v>
      </c>
      <c r="L49" s="4"/>
      <c r="M49" s="4"/>
      <c r="N49" s="4">
        <f t="shared" si="22"/>
        <v>20</v>
      </c>
      <c r="O49" s="4">
        <f t="shared" si="13"/>
        <v>95.199999999999989</v>
      </c>
      <c r="P49" s="4">
        <v>175</v>
      </c>
    </row>
    <row r="50" spans="1:16" x14ac:dyDescent="0.35">
      <c r="A50" s="4"/>
      <c r="B50" s="5">
        <v>9780328827398</v>
      </c>
      <c r="C50" s="4" t="s">
        <v>78</v>
      </c>
      <c r="D50" s="4" t="s">
        <v>38</v>
      </c>
      <c r="E50" s="4">
        <v>20</v>
      </c>
      <c r="F50" s="4">
        <v>177</v>
      </c>
      <c r="G50" s="4">
        <f t="shared" si="20"/>
        <v>3540</v>
      </c>
      <c r="H50" s="4">
        <v>65</v>
      </c>
      <c r="I50" s="4">
        <f t="shared" si="21"/>
        <v>1239</v>
      </c>
      <c r="J50" s="4">
        <v>25</v>
      </c>
      <c r="K50" s="4">
        <v>25</v>
      </c>
      <c r="L50" s="4"/>
      <c r="M50" s="4"/>
      <c r="N50" s="4">
        <f t="shared" si="22"/>
        <v>20</v>
      </c>
      <c r="O50" s="4">
        <f t="shared" si="13"/>
        <v>61.949999999999996</v>
      </c>
      <c r="P50" s="4">
        <v>150</v>
      </c>
    </row>
    <row r="51" spans="1:16" x14ac:dyDescent="0.35">
      <c r="A51" s="4"/>
      <c r="B51" s="5">
        <v>9780328827459</v>
      </c>
      <c r="C51" s="4" t="s">
        <v>78</v>
      </c>
      <c r="D51" s="4" t="s">
        <v>39</v>
      </c>
      <c r="E51" s="4">
        <v>20</v>
      </c>
      <c r="F51" s="4">
        <v>177</v>
      </c>
      <c r="G51" s="4">
        <f t="shared" si="20"/>
        <v>3540</v>
      </c>
      <c r="H51" s="4">
        <v>65</v>
      </c>
      <c r="I51" s="4">
        <f t="shared" si="21"/>
        <v>1239</v>
      </c>
      <c r="J51" s="4">
        <v>25</v>
      </c>
      <c r="K51" s="4">
        <v>25</v>
      </c>
      <c r="L51" s="4"/>
      <c r="M51" s="4"/>
      <c r="N51" s="4">
        <f t="shared" si="22"/>
        <v>20</v>
      </c>
      <c r="O51" s="4">
        <f t="shared" si="13"/>
        <v>61.949999999999996</v>
      </c>
      <c r="P51" s="4">
        <v>150</v>
      </c>
    </row>
    <row r="52" spans="1:16" x14ac:dyDescent="0.35">
      <c r="A52" s="4"/>
      <c r="B52" s="5">
        <v>9780328871407</v>
      </c>
      <c r="C52" s="4" t="s">
        <v>78</v>
      </c>
      <c r="D52" s="4" t="s">
        <v>40</v>
      </c>
      <c r="E52" s="4">
        <v>20</v>
      </c>
      <c r="F52" s="4">
        <v>446</v>
      </c>
      <c r="G52" s="4">
        <f t="shared" si="20"/>
        <v>8920</v>
      </c>
      <c r="H52" s="4">
        <v>65</v>
      </c>
      <c r="I52" s="4">
        <f t="shared" si="21"/>
        <v>3122</v>
      </c>
      <c r="J52" s="4">
        <v>25</v>
      </c>
      <c r="K52" s="4">
        <v>25</v>
      </c>
      <c r="L52" s="4"/>
      <c r="M52" s="4"/>
      <c r="N52" s="4">
        <f t="shared" si="22"/>
        <v>20</v>
      </c>
      <c r="O52" s="4">
        <f t="shared" si="13"/>
        <v>156.1</v>
      </c>
      <c r="P52" s="4">
        <v>250</v>
      </c>
    </row>
    <row r="53" spans="1:16" s="3" customFormat="1" x14ac:dyDescent="0.35">
      <c r="A53" s="6"/>
      <c r="B53" s="7"/>
      <c r="C53" s="6"/>
      <c r="D53" s="6"/>
      <c r="E53" s="6">
        <f>SUM(E47:E52)</f>
        <v>120</v>
      </c>
      <c r="F53" s="6">
        <f t="shared" ref="F53:N53" si="23">SUM(F47:F52)</f>
        <v>1752</v>
      </c>
      <c r="G53" s="6">
        <f t="shared" si="23"/>
        <v>35040</v>
      </c>
      <c r="H53" s="6"/>
      <c r="I53" s="6">
        <f t="shared" si="23"/>
        <v>12264</v>
      </c>
      <c r="J53" s="6">
        <f t="shared" si="23"/>
        <v>150</v>
      </c>
      <c r="K53" s="6">
        <f t="shared" si="23"/>
        <v>150</v>
      </c>
      <c r="L53" s="6">
        <f t="shared" si="23"/>
        <v>0</v>
      </c>
      <c r="M53" s="6">
        <f t="shared" si="23"/>
        <v>0</v>
      </c>
      <c r="N53" s="6">
        <f t="shared" si="23"/>
        <v>120</v>
      </c>
      <c r="O53" s="6">
        <f>SUM(O47:O52)</f>
        <v>613.19999999999993</v>
      </c>
      <c r="P53" s="6">
        <f>SUM(P47:P52)</f>
        <v>1105</v>
      </c>
    </row>
    <row r="54" spans="1:16" x14ac:dyDescent="0.35">
      <c r="A54" s="4"/>
      <c r="B54" s="5">
        <v>9780328910113</v>
      </c>
      <c r="C54" s="4" t="s">
        <v>79</v>
      </c>
      <c r="D54" s="4" t="s">
        <v>41</v>
      </c>
      <c r="E54" s="4">
        <v>20</v>
      </c>
      <c r="F54" s="4">
        <v>369</v>
      </c>
      <c r="G54" s="4">
        <f t="shared" ref="G54:G59" si="24">E54*F54</f>
        <v>7380</v>
      </c>
      <c r="H54" s="4">
        <v>65</v>
      </c>
      <c r="I54" s="4">
        <f t="shared" ref="I54:I59" si="25">G54*0.35</f>
        <v>2583</v>
      </c>
      <c r="J54" s="4">
        <v>25</v>
      </c>
      <c r="K54" s="4">
        <v>25</v>
      </c>
      <c r="L54" s="4"/>
      <c r="M54" s="4"/>
      <c r="N54" s="4">
        <f t="shared" ref="N54:N59" si="26">E54-M54</f>
        <v>20</v>
      </c>
      <c r="O54" s="4">
        <f t="shared" si="13"/>
        <v>129.15</v>
      </c>
      <c r="P54" s="4">
        <v>200</v>
      </c>
    </row>
    <row r="55" spans="1:16" x14ac:dyDescent="0.35">
      <c r="A55" s="4"/>
      <c r="B55" s="5">
        <v>9780328910120</v>
      </c>
      <c r="C55" s="4" t="s">
        <v>79</v>
      </c>
      <c r="D55" s="4" t="s">
        <v>42</v>
      </c>
      <c r="E55" s="4">
        <v>20</v>
      </c>
      <c r="F55" s="4">
        <v>369</v>
      </c>
      <c r="G55" s="4">
        <f t="shared" si="24"/>
        <v>7380</v>
      </c>
      <c r="H55" s="4">
        <v>65</v>
      </c>
      <c r="I55" s="4">
        <f t="shared" si="25"/>
        <v>2583</v>
      </c>
      <c r="J55" s="4">
        <v>25</v>
      </c>
      <c r="K55" s="4">
        <v>25</v>
      </c>
      <c r="L55" s="4"/>
      <c r="M55" s="4"/>
      <c r="N55" s="4">
        <f t="shared" si="26"/>
        <v>20</v>
      </c>
      <c r="O55" s="4">
        <f t="shared" si="13"/>
        <v>129.15</v>
      </c>
      <c r="P55" s="4">
        <v>200</v>
      </c>
    </row>
    <row r="56" spans="1:16" x14ac:dyDescent="0.35">
      <c r="A56" s="4"/>
      <c r="B56" s="5">
        <v>9780328476756</v>
      </c>
      <c r="C56" s="4" t="s">
        <v>79</v>
      </c>
      <c r="D56" s="4" t="s">
        <v>43</v>
      </c>
      <c r="E56" s="4">
        <v>20</v>
      </c>
      <c r="F56" s="4">
        <v>272</v>
      </c>
      <c r="G56" s="4">
        <f t="shared" si="24"/>
        <v>5440</v>
      </c>
      <c r="H56" s="4">
        <v>65</v>
      </c>
      <c r="I56" s="4">
        <f t="shared" si="25"/>
        <v>1903.9999999999998</v>
      </c>
      <c r="J56" s="4">
        <v>25</v>
      </c>
      <c r="K56" s="4">
        <v>25</v>
      </c>
      <c r="L56" s="4"/>
      <c r="M56" s="4"/>
      <c r="N56" s="4">
        <f t="shared" si="26"/>
        <v>20</v>
      </c>
      <c r="O56" s="4">
        <f t="shared" si="13"/>
        <v>95.199999999999989</v>
      </c>
      <c r="P56" s="4">
        <v>175</v>
      </c>
    </row>
    <row r="57" spans="1:16" x14ac:dyDescent="0.35">
      <c r="A57" s="4"/>
      <c r="B57" s="5">
        <v>9780328827404</v>
      </c>
      <c r="C57" s="4" t="s">
        <v>79</v>
      </c>
      <c r="D57" s="4" t="s">
        <v>44</v>
      </c>
      <c r="E57" s="4">
        <v>20</v>
      </c>
      <c r="F57" s="4">
        <v>177</v>
      </c>
      <c r="G57" s="4">
        <f t="shared" si="24"/>
        <v>3540</v>
      </c>
      <c r="H57" s="4">
        <v>65</v>
      </c>
      <c r="I57" s="4">
        <f t="shared" si="25"/>
        <v>1239</v>
      </c>
      <c r="J57" s="4">
        <v>25</v>
      </c>
      <c r="K57" s="4">
        <v>25</v>
      </c>
      <c r="L57" s="4"/>
      <c r="M57" s="4"/>
      <c r="N57" s="4">
        <f t="shared" si="26"/>
        <v>20</v>
      </c>
      <c r="O57" s="4">
        <f t="shared" si="13"/>
        <v>61.949999999999996</v>
      </c>
      <c r="P57" s="4">
        <v>150</v>
      </c>
    </row>
    <row r="58" spans="1:16" x14ac:dyDescent="0.35">
      <c r="A58" s="4"/>
      <c r="B58" s="5">
        <v>9780328827466</v>
      </c>
      <c r="C58" s="4" t="s">
        <v>79</v>
      </c>
      <c r="D58" s="4" t="s">
        <v>45</v>
      </c>
      <c r="E58" s="4">
        <v>20</v>
      </c>
      <c r="F58" s="4">
        <v>177</v>
      </c>
      <c r="G58" s="4">
        <f t="shared" si="24"/>
        <v>3540</v>
      </c>
      <c r="H58" s="4">
        <v>65</v>
      </c>
      <c r="I58" s="4">
        <f t="shared" si="25"/>
        <v>1239</v>
      </c>
      <c r="J58" s="4">
        <v>25</v>
      </c>
      <c r="K58" s="4">
        <v>25</v>
      </c>
      <c r="L58" s="4"/>
      <c r="M58" s="4"/>
      <c r="N58" s="4">
        <f t="shared" si="26"/>
        <v>20</v>
      </c>
      <c r="O58" s="4">
        <f t="shared" si="13"/>
        <v>61.949999999999996</v>
      </c>
      <c r="P58" s="4">
        <v>150</v>
      </c>
    </row>
    <row r="59" spans="1:16" x14ac:dyDescent="0.35">
      <c r="A59" s="4"/>
      <c r="B59" s="5">
        <v>9780328871414</v>
      </c>
      <c r="C59" s="4" t="s">
        <v>79</v>
      </c>
      <c r="D59" s="4" t="s">
        <v>46</v>
      </c>
      <c r="E59" s="4">
        <v>20</v>
      </c>
      <c r="F59" s="4">
        <v>446</v>
      </c>
      <c r="G59" s="4">
        <f t="shared" si="24"/>
        <v>8920</v>
      </c>
      <c r="H59" s="4">
        <v>65</v>
      </c>
      <c r="I59" s="4">
        <f t="shared" si="25"/>
        <v>3122</v>
      </c>
      <c r="J59" s="4">
        <v>25</v>
      </c>
      <c r="K59" s="4">
        <v>25</v>
      </c>
      <c r="L59" s="4"/>
      <c r="M59" s="4"/>
      <c r="N59" s="4">
        <f t="shared" si="26"/>
        <v>20</v>
      </c>
      <c r="O59" s="4">
        <f t="shared" si="13"/>
        <v>156.1</v>
      </c>
      <c r="P59" s="4">
        <v>250</v>
      </c>
    </row>
    <row r="60" spans="1:16" s="3" customFormat="1" x14ac:dyDescent="0.35">
      <c r="A60" s="6"/>
      <c r="B60" s="7"/>
      <c r="C60" s="6"/>
      <c r="D60" s="6"/>
      <c r="E60" s="6">
        <f>SUM(E54:E59)</f>
        <v>120</v>
      </c>
      <c r="F60" s="6">
        <f t="shared" ref="F60:N60" si="27">SUM(F54:F59)</f>
        <v>1810</v>
      </c>
      <c r="G60" s="6">
        <f t="shared" si="27"/>
        <v>36200</v>
      </c>
      <c r="H60" s="6"/>
      <c r="I60" s="6">
        <f t="shared" si="27"/>
        <v>12670</v>
      </c>
      <c r="J60" s="6">
        <f t="shared" si="27"/>
        <v>150</v>
      </c>
      <c r="K60" s="6">
        <f t="shared" si="27"/>
        <v>150</v>
      </c>
      <c r="L60" s="6">
        <f t="shared" si="27"/>
        <v>0</v>
      </c>
      <c r="M60" s="6">
        <f t="shared" si="27"/>
        <v>0</v>
      </c>
      <c r="N60" s="6">
        <f t="shared" si="27"/>
        <v>120</v>
      </c>
      <c r="O60" s="6">
        <f>SUM(O54:O59)</f>
        <v>633.5</v>
      </c>
      <c r="P60" s="6">
        <f>SUM(P54:P59)</f>
        <v>1125</v>
      </c>
    </row>
    <row r="61" spans="1:16" x14ac:dyDescent="0.35">
      <c r="A61" s="4"/>
      <c r="B61" s="5">
        <v>9780328910137</v>
      </c>
      <c r="C61" s="4" t="s">
        <v>80</v>
      </c>
      <c r="D61" s="4" t="s">
        <v>47</v>
      </c>
      <c r="E61" s="4">
        <v>20</v>
      </c>
      <c r="F61" s="4">
        <v>369</v>
      </c>
      <c r="G61" s="4">
        <f t="shared" ref="G61:G66" si="28">E61*F61</f>
        <v>7380</v>
      </c>
      <c r="H61" s="4">
        <v>65</v>
      </c>
      <c r="I61" s="4">
        <f t="shared" ref="I61:I66" si="29">G61*0.35</f>
        <v>2583</v>
      </c>
      <c r="J61" s="4">
        <v>25</v>
      </c>
      <c r="K61" s="4">
        <v>25</v>
      </c>
      <c r="L61" s="4"/>
      <c r="M61" s="4"/>
      <c r="N61" s="4">
        <f t="shared" ref="N61:N66" si="30">E61-M61</f>
        <v>20</v>
      </c>
      <c r="O61" s="4">
        <f t="shared" si="13"/>
        <v>129.15</v>
      </c>
      <c r="P61" s="4">
        <v>200</v>
      </c>
    </row>
    <row r="62" spans="1:16" x14ac:dyDescent="0.35">
      <c r="A62" s="4"/>
      <c r="B62" s="5">
        <v>9780328910144</v>
      </c>
      <c r="C62" s="4" t="s">
        <v>80</v>
      </c>
      <c r="D62" s="4" t="s">
        <v>48</v>
      </c>
      <c r="E62" s="4">
        <v>20</v>
      </c>
      <c r="F62" s="4">
        <v>369</v>
      </c>
      <c r="G62" s="4">
        <f t="shared" si="28"/>
        <v>7380</v>
      </c>
      <c r="H62" s="4">
        <v>65</v>
      </c>
      <c r="I62" s="4">
        <f t="shared" si="29"/>
        <v>2583</v>
      </c>
      <c r="J62" s="4">
        <v>25</v>
      </c>
      <c r="K62" s="4">
        <v>25</v>
      </c>
      <c r="L62" s="4"/>
      <c r="M62" s="4"/>
      <c r="N62" s="4">
        <f t="shared" si="30"/>
        <v>20</v>
      </c>
      <c r="O62" s="4">
        <f t="shared" si="13"/>
        <v>129.15</v>
      </c>
      <c r="P62" s="4">
        <v>200</v>
      </c>
    </row>
    <row r="63" spans="1:16" x14ac:dyDescent="0.35">
      <c r="A63" s="4"/>
      <c r="B63" s="5">
        <v>9780328476770</v>
      </c>
      <c r="C63" s="4" t="s">
        <v>80</v>
      </c>
      <c r="D63" s="4" t="s">
        <v>49</v>
      </c>
      <c r="E63" s="4">
        <v>20</v>
      </c>
      <c r="F63" s="4">
        <v>272</v>
      </c>
      <c r="G63" s="4">
        <f t="shared" si="28"/>
        <v>5440</v>
      </c>
      <c r="H63" s="4">
        <v>65</v>
      </c>
      <c r="I63" s="4">
        <f t="shared" si="29"/>
        <v>1903.9999999999998</v>
      </c>
      <c r="J63" s="4">
        <v>25</v>
      </c>
      <c r="K63" s="4">
        <v>25</v>
      </c>
      <c r="L63" s="4"/>
      <c r="M63" s="4"/>
      <c r="N63" s="4">
        <f t="shared" si="30"/>
        <v>20</v>
      </c>
      <c r="O63" s="4">
        <f t="shared" si="13"/>
        <v>95.199999999999989</v>
      </c>
      <c r="P63" s="4">
        <v>175</v>
      </c>
    </row>
    <row r="64" spans="1:16" x14ac:dyDescent="0.35">
      <c r="A64" s="4"/>
      <c r="B64" s="5">
        <v>9780328827411</v>
      </c>
      <c r="C64" s="4" t="s">
        <v>80</v>
      </c>
      <c r="D64" s="4" t="s">
        <v>50</v>
      </c>
      <c r="E64" s="4">
        <v>20</v>
      </c>
      <c r="F64" s="4">
        <v>177</v>
      </c>
      <c r="G64" s="4">
        <f t="shared" si="28"/>
        <v>3540</v>
      </c>
      <c r="H64" s="4">
        <v>65</v>
      </c>
      <c r="I64" s="4">
        <f t="shared" si="29"/>
        <v>1239</v>
      </c>
      <c r="J64" s="4">
        <v>25</v>
      </c>
      <c r="K64" s="4">
        <v>25</v>
      </c>
      <c r="L64" s="4"/>
      <c r="M64" s="4"/>
      <c r="N64" s="4">
        <f t="shared" si="30"/>
        <v>20</v>
      </c>
      <c r="O64" s="4">
        <f t="shared" si="13"/>
        <v>61.949999999999996</v>
      </c>
      <c r="P64" s="4">
        <v>150</v>
      </c>
    </row>
    <row r="65" spans="1:16" x14ac:dyDescent="0.35">
      <c r="A65" s="4"/>
      <c r="B65" s="5">
        <v>9780328827473</v>
      </c>
      <c r="C65" s="4" t="s">
        <v>80</v>
      </c>
      <c r="D65" s="4" t="s">
        <v>51</v>
      </c>
      <c r="E65" s="4">
        <v>20</v>
      </c>
      <c r="F65" s="4">
        <v>177</v>
      </c>
      <c r="G65" s="4">
        <f t="shared" si="28"/>
        <v>3540</v>
      </c>
      <c r="H65" s="4">
        <v>65</v>
      </c>
      <c r="I65" s="4">
        <f t="shared" si="29"/>
        <v>1239</v>
      </c>
      <c r="J65" s="4">
        <v>25</v>
      </c>
      <c r="K65" s="4">
        <v>25</v>
      </c>
      <c r="L65" s="4"/>
      <c r="M65" s="4"/>
      <c r="N65" s="4">
        <f t="shared" si="30"/>
        <v>20</v>
      </c>
      <c r="O65" s="4">
        <f t="shared" si="13"/>
        <v>61.949999999999996</v>
      </c>
      <c r="P65" s="4">
        <v>150</v>
      </c>
    </row>
    <row r="66" spans="1:16" x14ac:dyDescent="0.35">
      <c r="A66" s="4"/>
      <c r="B66" s="5">
        <v>9781323205945</v>
      </c>
      <c r="C66" s="4" t="s">
        <v>80</v>
      </c>
      <c r="D66" s="4" t="s">
        <v>52</v>
      </c>
      <c r="E66" s="4">
        <v>20</v>
      </c>
      <c r="F66" s="4">
        <v>537</v>
      </c>
      <c r="G66" s="4">
        <f t="shared" si="28"/>
        <v>10740</v>
      </c>
      <c r="H66" s="4">
        <v>65</v>
      </c>
      <c r="I66" s="4">
        <f t="shared" si="29"/>
        <v>3758.9999999999995</v>
      </c>
      <c r="J66" s="4">
        <v>0</v>
      </c>
      <c r="K66" s="4">
        <v>0</v>
      </c>
      <c r="L66" s="4"/>
      <c r="M66" s="4"/>
      <c r="N66" s="4">
        <f t="shared" si="30"/>
        <v>20</v>
      </c>
      <c r="O66" s="4">
        <f t="shared" si="13"/>
        <v>187.95</v>
      </c>
      <c r="P66" s="4">
        <v>300</v>
      </c>
    </row>
    <row r="67" spans="1:16" s="3" customFormat="1" x14ac:dyDescent="0.35">
      <c r="A67" s="6"/>
      <c r="B67" s="7"/>
      <c r="C67" s="6"/>
      <c r="D67" s="6"/>
      <c r="E67" s="6">
        <f>SUM(E61:E66)</f>
        <v>120</v>
      </c>
      <c r="F67" s="6">
        <f t="shared" ref="F67:N67" si="31">SUM(F61:F66)</f>
        <v>1901</v>
      </c>
      <c r="G67" s="6">
        <f t="shared" si="31"/>
        <v>38020</v>
      </c>
      <c r="H67" s="6"/>
      <c r="I67" s="6">
        <f t="shared" si="31"/>
        <v>13307</v>
      </c>
      <c r="J67" s="6">
        <f t="shared" si="31"/>
        <v>125</v>
      </c>
      <c r="K67" s="6">
        <f t="shared" si="31"/>
        <v>125</v>
      </c>
      <c r="L67" s="6">
        <f t="shared" si="31"/>
        <v>0</v>
      </c>
      <c r="M67" s="6">
        <f t="shared" si="31"/>
        <v>0</v>
      </c>
      <c r="N67" s="6">
        <f t="shared" si="31"/>
        <v>120</v>
      </c>
      <c r="O67" s="6">
        <f>SUM(O61:O66)</f>
        <v>665.34999999999991</v>
      </c>
      <c r="P67" s="6">
        <f>SUM(P61:P66)</f>
        <v>1175</v>
      </c>
    </row>
    <row r="68" spans="1:16" x14ac:dyDescent="0.35">
      <c r="A68" s="4"/>
      <c r="B68" s="5">
        <v>9780133338744</v>
      </c>
      <c r="C68" s="4" t="s">
        <v>81</v>
      </c>
      <c r="D68" s="4" t="s">
        <v>53</v>
      </c>
      <c r="E68" s="4">
        <v>9</v>
      </c>
      <c r="F68" s="4">
        <v>800</v>
      </c>
      <c r="G68" s="4">
        <f t="shared" ref="G68:G71" si="32">E68*F68</f>
        <v>7200</v>
      </c>
      <c r="H68" s="4">
        <v>65</v>
      </c>
      <c r="I68" s="4">
        <f t="shared" ref="I68:I71" si="33">G68*0.35</f>
        <v>2520</v>
      </c>
      <c r="J68" s="4">
        <v>0</v>
      </c>
      <c r="K68" s="4">
        <v>23</v>
      </c>
      <c r="L68" s="4"/>
      <c r="M68" s="4"/>
      <c r="N68" s="4">
        <f t="shared" ref="N68:N71" si="34">E68-M68</f>
        <v>9</v>
      </c>
      <c r="O68" s="4">
        <f>F68*0.35</f>
        <v>280</v>
      </c>
      <c r="P68" s="4">
        <v>400</v>
      </c>
    </row>
    <row r="69" spans="1:16" x14ac:dyDescent="0.35">
      <c r="A69" s="4"/>
      <c r="B69" s="5">
        <v>9781323205976</v>
      </c>
      <c r="C69" s="4" t="s">
        <v>81</v>
      </c>
      <c r="D69" s="4" t="s">
        <v>54</v>
      </c>
      <c r="E69" s="4">
        <v>9</v>
      </c>
      <c r="F69" s="4">
        <v>800</v>
      </c>
      <c r="G69" s="4">
        <f t="shared" si="32"/>
        <v>7200</v>
      </c>
      <c r="H69" s="4">
        <v>65</v>
      </c>
      <c r="I69" s="4">
        <f t="shared" si="33"/>
        <v>2520</v>
      </c>
      <c r="J69" s="4">
        <v>0</v>
      </c>
      <c r="K69" s="4">
        <v>0</v>
      </c>
      <c r="L69" s="4"/>
      <c r="M69" s="4"/>
      <c r="N69" s="4">
        <f t="shared" si="34"/>
        <v>9</v>
      </c>
      <c r="O69" s="4">
        <f t="shared" ref="O69:O87" si="35">F69*0.35</f>
        <v>280</v>
      </c>
      <c r="P69" s="4">
        <v>400</v>
      </c>
    </row>
    <row r="70" spans="1:16" x14ac:dyDescent="0.35">
      <c r="A70" s="4"/>
      <c r="B70" s="5">
        <v>9780133174526</v>
      </c>
      <c r="C70" s="4" t="s">
        <v>81</v>
      </c>
      <c r="D70" s="4" t="s">
        <v>55</v>
      </c>
      <c r="E70" s="4">
        <v>9</v>
      </c>
      <c r="F70" s="4">
        <v>815</v>
      </c>
      <c r="G70" s="4">
        <f t="shared" si="32"/>
        <v>7335</v>
      </c>
      <c r="H70" s="4">
        <v>65</v>
      </c>
      <c r="I70" s="4">
        <f t="shared" si="33"/>
        <v>2567.25</v>
      </c>
      <c r="J70" s="4">
        <v>25</v>
      </c>
      <c r="K70" s="4">
        <v>25</v>
      </c>
      <c r="L70" s="4"/>
      <c r="M70" s="4"/>
      <c r="N70" s="4">
        <f t="shared" si="34"/>
        <v>9</v>
      </c>
      <c r="O70" s="4">
        <f t="shared" si="35"/>
        <v>285.25</v>
      </c>
      <c r="P70" s="4">
        <v>400</v>
      </c>
    </row>
    <row r="71" spans="1:16" x14ac:dyDescent="0.35">
      <c r="A71" s="4"/>
      <c r="B71" s="5">
        <v>9780133721492</v>
      </c>
      <c r="C71" s="4" t="s">
        <v>81</v>
      </c>
      <c r="D71" s="4" t="s">
        <v>56</v>
      </c>
      <c r="E71" s="4">
        <v>9</v>
      </c>
      <c r="F71" s="4">
        <v>138</v>
      </c>
      <c r="G71" s="4">
        <f t="shared" si="32"/>
        <v>1242</v>
      </c>
      <c r="H71" s="4">
        <v>65</v>
      </c>
      <c r="I71" s="4">
        <f t="shared" si="33"/>
        <v>434.7</v>
      </c>
      <c r="J71" s="4">
        <v>0</v>
      </c>
      <c r="K71" s="4">
        <v>0</v>
      </c>
      <c r="L71" s="4"/>
      <c r="M71" s="4"/>
      <c r="N71" s="4">
        <f t="shared" si="34"/>
        <v>9</v>
      </c>
      <c r="O71" s="4">
        <f t="shared" si="35"/>
        <v>48.3</v>
      </c>
      <c r="P71" s="4">
        <v>100</v>
      </c>
    </row>
    <row r="72" spans="1:16" s="3" customFormat="1" x14ac:dyDescent="0.35">
      <c r="A72" s="6"/>
      <c r="B72" s="7"/>
      <c r="C72" s="6"/>
      <c r="D72" s="6"/>
      <c r="E72" s="6">
        <f>SUM(E68:E71)</f>
        <v>36</v>
      </c>
      <c r="F72" s="6">
        <f t="shared" ref="F72:N72" si="36">SUM(F68:F71)</f>
        <v>2553</v>
      </c>
      <c r="G72" s="6">
        <f t="shared" si="36"/>
        <v>22977</v>
      </c>
      <c r="H72" s="6"/>
      <c r="I72" s="6">
        <f t="shared" si="36"/>
        <v>8041.95</v>
      </c>
      <c r="J72" s="6">
        <f t="shared" si="36"/>
        <v>25</v>
      </c>
      <c r="K72" s="6">
        <f t="shared" si="36"/>
        <v>48</v>
      </c>
      <c r="L72" s="6">
        <f t="shared" si="36"/>
        <v>0</v>
      </c>
      <c r="M72" s="6">
        <f t="shared" si="36"/>
        <v>0</v>
      </c>
      <c r="N72" s="6">
        <f t="shared" si="36"/>
        <v>36</v>
      </c>
      <c r="O72" s="6">
        <f>SUM(O68:O71)</f>
        <v>893.55</v>
      </c>
      <c r="P72" s="6">
        <f>SUM(P68:P71)</f>
        <v>1300</v>
      </c>
    </row>
    <row r="73" spans="1:16" x14ac:dyDescent="0.35">
      <c r="A73" s="4"/>
      <c r="B73" s="5">
        <v>9780133338751</v>
      </c>
      <c r="C73" s="4" t="s">
        <v>82</v>
      </c>
      <c r="D73" s="4" t="s">
        <v>57</v>
      </c>
      <c r="E73" s="4">
        <v>7</v>
      </c>
      <c r="F73" s="4">
        <v>815</v>
      </c>
      <c r="G73" s="4">
        <f t="shared" ref="G73:G78" si="37">E73*F73</f>
        <v>5705</v>
      </c>
      <c r="H73" s="4">
        <v>65</v>
      </c>
      <c r="I73" s="4">
        <f t="shared" ref="I73:I78" si="38">G73*0.35</f>
        <v>1996.7499999999998</v>
      </c>
      <c r="J73" s="4">
        <v>15</v>
      </c>
      <c r="K73" s="4">
        <v>15</v>
      </c>
      <c r="L73" s="4"/>
      <c r="M73" s="4"/>
      <c r="N73" s="4">
        <f t="shared" ref="N73:N78" si="39">E73-M73</f>
        <v>7</v>
      </c>
      <c r="O73" s="4">
        <f t="shared" si="35"/>
        <v>285.25</v>
      </c>
      <c r="P73" s="4">
        <v>400</v>
      </c>
    </row>
    <row r="74" spans="1:16" x14ac:dyDescent="0.35">
      <c r="A74" s="4"/>
      <c r="B74" s="5">
        <v>9781323206003</v>
      </c>
      <c r="C74" s="4" t="s">
        <v>82</v>
      </c>
      <c r="D74" s="4" t="s">
        <v>58</v>
      </c>
      <c r="E74" s="4">
        <v>7</v>
      </c>
      <c r="F74" s="4">
        <v>800</v>
      </c>
      <c r="G74" s="4">
        <f t="shared" si="37"/>
        <v>5600</v>
      </c>
      <c r="H74" s="4">
        <v>65</v>
      </c>
      <c r="I74" s="4">
        <f t="shared" si="38"/>
        <v>1959.9999999999998</v>
      </c>
      <c r="J74" s="4">
        <v>0</v>
      </c>
      <c r="K74" s="4">
        <v>0</v>
      </c>
      <c r="L74" s="4"/>
      <c r="M74" s="4"/>
      <c r="N74" s="4">
        <f t="shared" si="39"/>
        <v>7</v>
      </c>
      <c r="O74" s="4">
        <f t="shared" si="35"/>
        <v>280</v>
      </c>
      <c r="P74" s="4">
        <v>400</v>
      </c>
    </row>
    <row r="75" spans="1:16" x14ac:dyDescent="0.35">
      <c r="A75" s="4"/>
      <c r="B75" s="5">
        <v>9780133281149</v>
      </c>
      <c r="C75" s="4" t="s">
        <v>82</v>
      </c>
      <c r="D75" s="4" t="s">
        <v>59</v>
      </c>
      <c r="E75" s="4">
        <v>7</v>
      </c>
      <c r="F75" s="4">
        <v>815</v>
      </c>
      <c r="G75" s="4">
        <f t="shared" si="37"/>
        <v>5705</v>
      </c>
      <c r="H75" s="4">
        <v>65</v>
      </c>
      <c r="I75" s="4">
        <f t="shared" si="38"/>
        <v>1996.7499999999998</v>
      </c>
      <c r="J75" s="4">
        <v>0</v>
      </c>
      <c r="K75" s="4">
        <v>0</v>
      </c>
      <c r="L75" s="4">
        <v>10</v>
      </c>
      <c r="M75" s="4"/>
      <c r="N75" s="4">
        <f t="shared" si="39"/>
        <v>7</v>
      </c>
      <c r="O75" s="4">
        <f t="shared" si="35"/>
        <v>285.25</v>
      </c>
      <c r="P75" s="4">
        <v>400</v>
      </c>
    </row>
    <row r="76" spans="1:16" x14ac:dyDescent="0.35">
      <c r="A76" s="4"/>
      <c r="B76" s="5">
        <v>9780133185614</v>
      </c>
      <c r="C76" s="4" t="s">
        <v>82</v>
      </c>
      <c r="D76" s="4" t="s">
        <v>60</v>
      </c>
      <c r="E76" s="4">
        <v>7</v>
      </c>
      <c r="F76" s="4">
        <v>138</v>
      </c>
      <c r="G76" s="4">
        <f t="shared" si="37"/>
        <v>966</v>
      </c>
      <c r="H76" s="4">
        <v>65</v>
      </c>
      <c r="I76" s="4">
        <f t="shared" si="38"/>
        <v>338.09999999999997</v>
      </c>
      <c r="J76" s="4">
        <v>15</v>
      </c>
      <c r="K76" s="4">
        <v>15</v>
      </c>
      <c r="L76" s="4"/>
      <c r="M76" s="4"/>
      <c r="N76" s="4">
        <f t="shared" si="39"/>
        <v>7</v>
      </c>
      <c r="O76" s="4">
        <f t="shared" si="35"/>
        <v>48.3</v>
      </c>
      <c r="P76" s="4">
        <v>100</v>
      </c>
    </row>
    <row r="77" spans="1:16" x14ac:dyDescent="0.35">
      <c r="A77" s="4"/>
      <c r="B77" s="5">
        <v>9780133281156</v>
      </c>
      <c r="C77" s="4" t="s">
        <v>82</v>
      </c>
      <c r="D77" s="4" t="s">
        <v>61</v>
      </c>
      <c r="E77" s="4">
        <v>7</v>
      </c>
      <c r="F77" s="4">
        <v>900</v>
      </c>
      <c r="G77" s="4">
        <f t="shared" si="37"/>
        <v>6300</v>
      </c>
      <c r="H77" s="4">
        <v>65</v>
      </c>
      <c r="I77" s="4">
        <f t="shared" si="38"/>
        <v>2205</v>
      </c>
      <c r="J77" s="4">
        <v>0</v>
      </c>
      <c r="K77" s="4">
        <v>0</v>
      </c>
      <c r="L77" s="4"/>
      <c r="M77" s="4"/>
      <c r="N77" s="4">
        <f t="shared" si="39"/>
        <v>7</v>
      </c>
      <c r="O77" s="4">
        <f t="shared" si="35"/>
        <v>315</v>
      </c>
      <c r="P77" s="4">
        <v>425</v>
      </c>
    </row>
    <row r="78" spans="1:16" x14ac:dyDescent="0.35">
      <c r="A78" s="4"/>
      <c r="B78" s="5">
        <v>9780133185966</v>
      </c>
      <c r="C78" s="4" t="s">
        <v>82</v>
      </c>
      <c r="D78" s="4" t="s">
        <v>62</v>
      </c>
      <c r="E78" s="4">
        <v>7</v>
      </c>
      <c r="F78" s="4">
        <v>138</v>
      </c>
      <c r="G78" s="4">
        <f t="shared" si="37"/>
        <v>966</v>
      </c>
      <c r="H78" s="4">
        <v>65</v>
      </c>
      <c r="I78" s="4">
        <f t="shared" si="38"/>
        <v>338.09999999999997</v>
      </c>
      <c r="J78" s="4">
        <v>15</v>
      </c>
      <c r="K78" s="4">
        <v>15</v>
      </c>
      <c r="L78" s="4"/>
      <c r="M78" s="4"/>
      <c r="N78" s="4">
        <f t="shared" si="39"/>
        <v>7</v>
      </c>
      <c r="O78" s="4">
        <f t="shared" si="35"/>
        <v>48.3</v>
      </c>
      <c r="P78" s="4">
        <v>100</v>
      </c>
    </row>
    <row r="79" spans="1:16" s="3" customFormat="1" x14ac:dyDescent="0.35">
      <c r="A79" s="6"/>
      <c r="B79" s="7"/>
      <c r="C79" s="6"/>
      <c r="D79" s="6"/>
      <c r="E79" s="6">
        <f>SUM(E73:E78)</f>
        <v>42</v>
      </c>
      <c r="F79" s="6">
        <f t="shared" ref="F79:N79" si="40">SUM(F73:F78)</f>
        <v>3606</v>
      </c>
      <c r="G79" s="6">
        <f t="shared" si="40"/>
        <v>25242</v>
      </c>
      <c r="H79" s="6"/>
      <c r="I79" s="6">
        <f t="shared" si="40"/>
        <v>8834.6999999999989</v>
      </c>
      <c r="J79" s="6">
        <f t="shared" si="40"/>
        <v>45</v>
      </c>
      <c r="K79" s="6">
        <f t="shared" si="40"/>
        <v>45</v>
      </c>
      <c r="L79" s="6">
        <f t="shared" si="40"/>
        <v>10</v>
      </c>
      <c r="M79" s="6">
        <f t="shared" si="40"/>
        <v>0</v>
      </c>
      <c r="N79" s="6">
        <f t="shared" si="40"/>
        <v>42</v>
      </c>
      <c r="O79" s="6">
        <f>SUM(O73:O78)</f>
        <v>1262.0999999999999</v>
      </c>
      <c r="P79" s="6">
        <f>SUM(P73:P78)</f>
        <v>1825</v>
      </c>
    </row>
    <row r="80" spans="1:16" x14ac:dyDescent="0.35">
      <c r="A80" s="4"/>
      <c r="B80" s="5">
        <v>9780133338768</v>
      </c>
      <c r="C80" s="4" t="s">
        <v>83</v>
      </c>
      <c r="D80" s="4" t="s">
        <v>63</v>
      </c>
      <c r="E80" s="4">
        <v>5</v>
      </c>
      <c r="F80" s="4">
        <v>529</v>
      </c>
      <c r="G80" s="4">
        <f t="shared" ref="G80:G87" si="41">E80*F80</f>
        <v>2645</v>
      </c>
      <c r="H80" s="4">
        <v>65</v>
      </c>
      <c r="I80" s="4">
        <f t="shared" ref="I80:I87" si="42">G80*0.35</f>
        <v>925.74999999999989</v>
      </c>
      <c r="J80" s="4">
        <v>0</v>
      </c>
      <c r="K80" s="4">
        <v>0</v>
      </c>
      <c r="L80" s="4"/>
      <c r="M80" s="4"/>
      <c r="N80" s="4">
        <f t="shared" ref="N80:N87" si="43">E80-M80</f>
        <v>5</v>
      </c>
      <c r="O80" s="4">
        <f t="shared" si="35"/>
        <v>185.14999999999998</v>
      </c>
      <c r="P80" s="4">
        <v>300</v>
      </c>
    </row>
    <row r="81" spans="1:16" x14ac:dyDescent="0.35">
      <c r="A81" s="4"/>
      <c r="B81" s="5">
        <v>9780133338775</v>
      </c>
      <c r="C81" s="4" t="s">
        <v>83</v>
      </c>
      <c r="D81" s="4" t="s">
        <v>64</v>
      </c>
      <c r="E81" s="4">
        <v>5</v>
      </c>
      <c r="F81" s="4">
        <v>529</v>
      </c>
      <c r="G81" s="4">
        <f t="shared" si="41"/>
        <v>2645</v>
      </c>
      <c r="H81" s="4">
        <v>65</v>
      </c>
      <c r="I81" s="4">
        <f t="shared" si="42"/>
        <v>925.74999999999989</v>
      </c>
      <c r="J81" s="4">
        <v>15</v>
      </c>
      <c r="K81" s="4">
        <v>15</v>
      </c>
      <c r="L81" s="4"/>
      <c r="M81" s="4"/>
      <c r="N81" s="4">
        <f t="shared" si="43"/>
        <v>5</v>
      </c>
      <c r="O81" s="4">
        <f t="shared" si="35"/>
        <v>185.14999999999998</v>
      </c>
      <c r="P81" s="4">
        <v>300</v>
      </c>
    </row>
    <row r="82" spans="1:16" x14ac:dyDescent="0.35">
      <c r="A82" s="4"/>
      <c r="B82" s="5">
        <v>9781323205853</v>
      </c>
      <c r="C82" s="4" t="s">
        <v>83</v>
      </c>
      <c r="D82" s="4" t="s">
        <v>65</v>
      </c>
      <c r="E82" s="4">
        <v>5</v>
      </c>
      <c r="F82" s="4">
        <v>880</v>
      </c>
      <c r="G82" s="4">
        <f t="shared" si="41"/>
        <v>4400</v>
      </c>
      <c r="H82" s="4">
        <v>65</v>
      </c>
      <c r="I82" s="4">
        <f t="shared" si="42"/>
        <v>1540</v>
      </c>
      <c r="J82" s="4">
        <v>0</v>
      </c>
      <c r="K82" s="4">
        <v>0</v>
      </c>
      <c r="L82" s="4">
        <v>10</v>
      </c>
      <c r="M82" s="4"/>
      <c r="N82" s="4">
        <f t="shared" si="43"/>
        <v>5</v>
      </c>
      <c r="O82" s="4">
        <f t="shared" si="35"/>
        <v>308</v>
      </c>
      <c r="P82" s="4">
        <v>450</v>
      </c>
    </row>
    <row r="83" spans="1:16" x14ac:dyDescent="0.35">
      <c r="A83" s="4"/>
      <c r="B83" s="5">
        <v>9780133687187</v>
      </c>
      <c r="C83" s="4" t="s">
        <v>83</v>
      </c>
      <c r="D83" s="4" t="s">
        <v>66</v>
      </c>
      <c r="E83" s="4">
        <v>5</v>
      </c>
      <c r="F83" s="4">
        <v>138</v>
      </c>
      <c r="G83" s="4">
        <f t="shared" si="41"/>
        <v>690</v>
      </c>
      <c r="H83" s="4">
        <v>65</v>
      </c>
      <c r="I83" s="4">
        <f t="shared" si="42"/>
        <v>241.49999999999997</v>
      </c>
      <c r="J83" s="4">
        <v>0</v>
      </c>
      <c r="K83" s="4">
        <v>0</v>
      </c>
      <c r="L83" s="4">
        <v>10</v>
      </c>
      <c r="M83" s="4"/>
      <c r="N83" s="4">
        <f t="shared" si="43"/>
        <v>5</v>
      </c>
      <c r="O83" s="4">
        <f t="shared" si="35"/>
        <v>48.3</v>
      </c>
      <c r="P83" s="4">
        <v>100</v>
      </c>
    </row>
    <row r="84" spans="1:16" x14ac:dyDescent="0.35">
      <c r="A84" s="4"/>
      <c r="B84" s="5">
        <v>9781323205907</v>
      </c>
      <c r="C84" s="4" t="s">
        <v>83</v>
      </c>
      <c r="D84" s="4" t="s">
        <v>67</v>
      </c>
      <c r="E84" s="4">
        <v>5</v>
      </c>
      <c r="F84" s="4">
        <v>880</v>
      </c>
      <c r="G84" s="4">
        <f t="shared" si="41"/>
        <v>4400</v>
      </c>
      <c r="H84" s="4">
        <v>65</v>
      </c>
      <c r="I84" s="4">
        <f t="shared" si="42"/>
        <v>1540</v>
      </c>
      <c r="J84" s="4">
        <v>15</v>
      </c>
      <c r="K84" s="4">
        <v>15</v>
      </c>
      <c r="L84" s="4"/>
      <c r="M84" s="4"/>
      <c r="N84" s="4">
        <f t="shared" si="43"/>
        <v>5</v>
      </c>
      <c r="O84" s="4">
        <f t="shared" si="35"/>
        <v>308</v>
      </c>
      <c r="P84" s="4">
        <v>450</v>
      </c>
    </row>
    <row r="85" spans="1:16" x14ac:dyDescent="0.35">
      <c r="A85" s="4"/>
      <c r="B85" s="5">
        <v>9780132525886</v>
      </c>
      <c r="C85" s="4" t="s">
        <v>83</v>
      </c>
      <c r="D85" s="4" t="s">
        <v>68</v>
      </c>
      <c r="E85" s="4">
        <v>5</v>
      </c>
      <c r="F85" s="4">
        <v>138</v>
      </c>
      <c r="G85" s="4">
        <f t="shared" si="41"/>
        <v>690</v>
      </c>
      <c r="H85" s="4">
        <v>65</v>
      </c>
      <c r="I85" s="4">
        <f t="shared" si="42"/>
        <v>241.49999999999997</v>
      </c>
      <c r="J85" s="4">
        <v>15</v>
      </c>
      <c r="K85" s="4">
        <v>15</v>
      </c>
      <c r="L85" s="4"/>
      <c r="M85" s="4"/>
      <c r="N85" s="4">
        <f t="shared" si="43"/>
        <v>5</v>
      </c>
      <c r="O85" s="4">
        <f t="shared" si="35"/>
        <v>48.3</v>
      </c>
      <c r="P85" s="4">
        <v>100</v>
      </c>
    </row>
    <row r="86" spans="1:16" x14ac:dyDescent="0.35">
      <c r="A86" s="4"/>
      <c r="B86" s="5">
        <v>9780131371156</v>
      </c>
      <c r="C86" s="4" t="s">
        <v>83</v>
      </c>
      <c r="D86" s="4" t="s">
        <v>69</v>
      </c>
      <c r="E86" s="4">
        <v>5</v>
      </c>
      <c r="F86" s="4">
        <v>880</v>
      </c>
      <c r="G86" s="4">
        <f t="shared" si="41"/>
        <v>4400</v>
      </c>
      <c r="H86" s="4">
        <v>65</v>
      </c>
      <c r="I86" s="4">
        <f t="shared" si="42"/>
        <v>1540</v>
      </c>
      <c r="J86" s="4">
        <v>0</v>
      </c>
      <c r="K86" s="4">
        <v>0</v>
      </c>
      <c r="L86" s="4">
        <v>5</v>
      </c>
      <c r="M86" s="4"/>
      <c r="N86" s="4">
        <f t="shared" si="43"/>
        <v>5</v>
      </c>
      <c r="O86" s="4">
        <f t="shared" si="35"/>
        <v>308</v>
      </c>
      <c r="P86" s="4">
        <v>450</v>
      </c>
    </row>
    <row r="87" spans="1:16" x14ac:dyDescent="0.35">
      <c r="A87" s="4"/>
      <c r="B87" s="5">
        <v>9780132957052</v>
      </c>
      <c r="C87" s="4" t="s">
        <v>83</v>
      </c>
      <c r="D87" s="4" t="s">
        <v>70</v>
      </c>
      <c r="E87" s="4">
        <v>5</v>
      </c>
      <c r="F87" s="4">
        <v>138</v>
      </c>
      <c r="G87" s="4">
        <f t="shared" si="41"/>
        <v>690</v>
      </c>
      <c r="H87" s="4">
        <v>65</v>
      </c>
      <c r="I87" s="4">
        <f t="shared" si="42"/>
        <v>241.49999999999997</v>
      </c>
      <c r="J87" s="4">
        <v>0</v>
      </c>
      <c r="K87" s="4">
        <v>0</v>
      </c>
      <c r="L87" s="4">
        <v>5</v>
      </c>
      <c r="M87" s="4"/>
      <c r="N87" s="4">
        <f t="shared" si="43"/>
        <v>5</v>
      </c>
      <c r="O87" s="4">
        <f t="shared" si="35"/>
        <v>48.3</v>
      </c>
      <c r="P87" s="4">
        <v>100</v>
      </c>
    </row>
    <row r="88" spans="1:16" s="3" customFormat="1" x14ac:dyDescent="0.35">
      <c r="A88" s="6"/>
      <c r="B88" s="7"/>
      <c r="C88" s="6"/>
      <c r="D88" s="6"/>
      <c r="E88" s="6">
        <f>SUM(E80:E87)</f>
        <v>40</v>
      </c>
      <c r="F88" s="6">
        <f t="shared" ref="F88:N88" si="44">SUM(F80:F87)</f>
        <v>4112</v>
      </c>
      <c r="G88" s="6">
        <f t="shared" si="44"/>
        <v>20560</v>
      </c>
      <c r="H88" s="6"/>
      <c r="I88" s="6">
        <f t="shared" si="44"/>
        <v>7196</v>
      </c>
      <c r="J88" s="6">
        <f t="shared" si="44"/>
        <v>45</v>
      </c>
      <c r="K88" s="6">
        <f t="shared" si="44"/>
        <v>45</v>
      </c>
      <c r="L88" s="6">
        <f t="shared" si="44"/>
        <v>30</v>
      </c>
      <c r="M88" s="6">
        <f t="shared" si="44"/>
        <v>0</v>
      </c>
      <c r="N88" s="6">
        <f t="shared" si="44"/>
        <v>40</v>
      </c>
      <c r="O88" s="6">
        <f>SUM(O80:O87)</f>
        <v>1439.1999999999998</v>
      </c>
      <c r="P88" s="6">
        <f>SUM(P80:P87)</f>
        <v>2250</v>
      </c>
    </row>
    <row r="89" spans="1:16" x14ac:dyDescent="0.35">
      <c r="A89" s="4"/>
      <c r="B89" s="5">
        <v>9780133338782</v>
      </c>
      <c r="C89" s="4" t="s">
        <v>84</v>
      </c>
      <c r="D89" s="4" t="s">
        <v>71</v>
      </c>
      <c r="E89" s="4">
        <v>0</v>
      </c>
      <c r="F89" s="4">
        <v>529</v>
      </c>
      <c r="G89" s="4">
        <f t="shared" ref="G89:G92" si="45">E89*F89</f>
        <v>0</v>
      </c>
      <c r="H89" s="4">
        <v>65</v>
      </c>
      <c r="I89" s="4">
        <f t="shared" ref="I89:I92" si="46">G89*0.35</f>
        <v>0</v>
      </c>
      <c r="J89" s="4">
        <v>0</v>
      </c>
      <c r="K89" s="4">
        <v>0</v>
      </c>
      <c r="L89" s="4">
        <v>0</v>
      </c>
      <c r="M89" s="4">
        <f t="shared" ref="M89:M92" si="47">J89+K89+L89</f>
        <v>0</v>
      </c>
      <c r="N89" s="4">
        <f t="shared" ref="N89:N92" si="48">E89-M89</f>
        <v>0</v>
      </c>
      <c r="O89" s="4"/>
      <c r="P89" s="4">
        <v>300</v>
      </c>
    </row>
    <row r="90" spans="1:16" x14ac:dyDescent="0.35">
      <c r="A90" s="4"/>
      <c r="B90" s="5">
        <v>9780133338799</v>
      </c>
      <c r="C90" s="4" t="s">
        <v>84</v>
      </c>
      <c r="D90" s="4" t="s">
        <v>72</v>
      </c>
      <c r="E90" s="4">
        <v>0</v>
      </c>
      <c r="F90" s="4">
        <v>529</v>
      </c>
      <c r="G90" s="4">
        <f t="shared" si="45"/>
        <v>0</v>
      </c>
      <c r="H90" s="4">
        <v>65</v>
      </c>
      <c r="I90" s="4">
        <f t="shared" si="46"/>
        <v>0</v>
      </c>
      <c r="J90" s="4">
        <v>0</v>
      </c>
      <c r="K90" s="4">
        <v>0</v>
      </c>
      <c r="L90" s="4">
        <v>0</v>
      </c>
      <c r="M90" s="4">
        <f t="shared" si="47"/>
        <v>0</v>
      </c>
      <c r="N90" s="4">
        <f t="shared" si="48"/>
        <v>0</v>
      </c>
      <c r="O90" s="4"/>
      <c r="P90" s="4">
        <v>300</v>
      </c>
    </row>
    <row r="91" spans="1:16" x14ac:dyDescent="0.35">
      <c r="A91" s="4"/>
      <c r="B91" s="5">
        <v>9780133281163</v>
      </c>
      <c r="C91" s="4" t="s">
        <v>84</v>
      </c>
      <c r="D91" s="4" t="s">
        <v>73</v>
      </c>
      <c r="E91" s="4">
        <v>0</v>
      </c>
      <c r="F91" s="4">
        <v>815</v>
      </c>
      <c r="G91" s="4">
        <f t="shared" si="45"/>
        <v>0</v>
      </c>
      <c r="H91" s="4">
        <v>65</v>
      </c>
      <c r="I91" s="4">
        <f t="shared" si="46"/>
        <v>0</v>
      </c>
      <c r="J91" s="4">
        <v>0</v>
      </c>
      <c r="K91" s="4">
        <v>0</v>
      </c>
      <c r="L91" s="4">
        <v>0</v>
      </c>
      <c r="M91" s="4">
        <f t="shared" si="47"/>
        <v>0</v>
      </c>
      <c r="N91" s="4">
        <f t="shared" si="48"/>
        <v>0</v>
      </c>
      <c r="O91" s="4"/>
      <c r="P91" s="4">
        <v>450</v>
      </c>
    </row>
    <row r="92" spans="1:16" x14ac:dyDescent="0.35">
      <c r="A92" s="4"/>
      <c r="B92" s="5">
        <v>9780133186147</v>
      </c>
      <c r="C92" s="4" t="s">
        <v>84</v>
      </c>
      <c r="D92" s="4" t="s">
        <v>74</v>
      </c>
      <c r="E92" s="4">
        <v>0</v>
      </c>
      <c r="F92" s="4">
        <v>138</v>
      </c>
      <c r="G92" s="4">
        <f t="shared" si="45"/>
        <v>0</v>
      </c>
      <c r="H92" s="4">
        <v>65</v>
      </c>
      <c r="I92" s="4">
        <f t="shared" si="46"/>
        <v>0</v>
      </c>
      <c r="J92" s="4">
        <v>0</v>
      </c>
      <c r="K92" s="4">
        <v>0</v>
      </c>
      <c r="L92" s="4">
        <v>0</v>
      </c>
      <c r="M92" s="4">
        <f t="shared" si="47"/>
        <v>0</v>
      </c>
      <c r="N92" s="4">
        <f t="shared" si="48"/>
        <v>0</v>
      </c>
      <c r="O92" s="4"/>
      <c r="P92" s="4">
        <v>100</v>
      </c>
    </row>
    <row r="93" spans="1:16" s="3" customFormat="1" x14ac:dyDescent="0.35">
      <c r="A93" s="6"/>
      <c r="B93" s="7"/>
      <c r="C93" s="6"/>
      <c r="D93" s="6"/>
      <c r="E93" s="6">
        <f>SUM(E89:E92)</f>
        <v>0</v>
      </c>
      <c r="F93" s="6">
        <f t="shared" ref="F93:N93" si="49">SUM(F89:F92)</f>
        <v>2011</v>
      </c>
      <c r="G93" s="6">
        <f t="shared" si="49"/>
        <v>0</v>
      </c>
      <c r="H93" s="6"/>
      <c r="I93" s="6">
        <f t="shared" si="49"/>
        <v>0</v>
      </c>
      <c r="J93" s="6">
        <f t="shared" si="49"/>
        <v>0</v>
      </c>
      <c r="K93" s="6">
        <f t="shared" si="49"/>
        <v>0</v>
      </c>
      <c r="L93" s="6">
        <f t="shared" si="49"/>
        <v>0</v>
      </c>
      <c r="M93" s="6">
        <f t="shared" si="49"/>
        <v>0</v>
      </c>
      <c r="N93" s="6">
        <f t="shared" si="49"/>
        <v>0</v>
      </c>
      <c r="O93" s="6"/>
      <c r="P93" s="6">
        <f>SUM(P89:P92)</f>
        <v>1150</v>
      </c>
    </row>
    <row r="94" spans="1:16" x14ac:dyDescent="0.35">
      <c r="B94" s="2"/>
      <c r="E94" s="8">
        <f>E23+E32+E39+E46+E53+E60+E67+E72+E79+E88+E93</f>
        <v>963</v>
      </c>
      <c r="F94" s="8">
        <f>F23+F32+F39+F46+F53+F60+F67+F72+F79+F88+F93</f>
        <v>25360</v>
      </c>
      <c r="G94" s="8">
        <f t="shared" ref="G94:P94" si="50">G23+G32+G39+G46+G53+G60+G67+G72+G79+G88+G93</f>
        <v>304214</v>
      </c>
      <c r="H94" s="8">
        <f t="shared" si="50"/>
        <v>0</v>
      </c>
      <c r="I94" s="8">
        <f t="shared" si="50"/>
        <v>106474.9</v>
      </c>
      <c r="J94" s="8">
        <f t="shared" si="50"/>
        <v>1136</v>
      </c>
      <c r="K94" s="8">
        <f t="shared" si="50"/>
        <v>1167</v>
      </c>
      <c r="L94" s="8">
        <f t="shared" si="50"/>
        <v>40</v>
      </c>
      <c r="M94" s="8">
        <f t="shared" si="50"/>
        <v>0</v>
      </c>
      <c r="N94" s="8">
        <f t="shared" si="50"/>
        <v>878</v>
      </c>
      <c r="O94" s="8">
        <f t="shared" si="50"/>
        <v>8172.1499999999987</v>
      </c>
      <c r="P94" s="8">
        <f t="shared" si="50"/>
        <v>13425</v>
      </c>
    </row>
    <row r="95" spans="1:16" x14ac:dyDescent="0.35">
      <c r="B95" s="2"/>
      <c r="G95" s="179" t="s">
        <v>167</v>
      </c>
      <c r="H95" s="180"/>
      <c r="I95" s="29">
        <f>I94*0.15</f>
        <v>15971.234999999999</v>
      </c>
      <c r="J95" s="11"/>
      <c r="K95" s="11"/>
      <c r="L95" s="11"/>
    </row>
    <row r="96" spans="1:16" x14ac:dyDescent="0.35">
      <c r="B96" s="2"/>
      <c r="G96" s="179" t="s">
        <v>87</v>
      </c>
      <c r="H96" s="180"/>
      <c r="I96" s="29">
        <f>I94+I95</f>
        <v>122446.13499999999</v>
      </c>
      <c r="J96" s="11"/>
      <c r="K96" s="11"/>
      <c r="L96" s="11"/>
    </row>
    <row r="97" spans="2:2" x14ac:dyDescent="0.35">
      <c r="B97" s="2"/>
    </row>
    <row r="98" spans="2:2" x14ac:dyDescent="0.35">
      <c r="B98" s="2"/>
    </row>
    <row r="99" spans="2:2" x14ac:dyDescent="0.35">
      <c r="B99" s="2"/>
    </row>
    <row r="100" spans="2:2" x14ac:dyDescent="0.35">
      <c r="B100" s="2"/>
    </row>
    <row r="101" spans="2:2" x14ac:dyDescent="0.35">
      <c r="B101" s="2"/>
    </row>
    <row r="102" spans="2:2" x14ac:dyDescent="0.35">
      <c r="B102" s="2"/>
    </row>
    <row r="103" spans="2:2" x14ac:dyDescent="0.35">
      <c r="B103" s="2"/>
    </row>
    <row r="104" spans="2:2" x14ac:dyDescent="0.35">
      <c r="B104" s="2"/>
    </row>
    <row r="105" spans="2:2" x14ac:dyDescent="0.35">
      <c r="B105" s="2"/>
    </row>
    <row r="106" spans="2:2" x14ac:dyDescent="0.35">
      <c r="B106" s="2"/>
    </row>
    <row r="107" spans="2:2" x14ac:dyDescent="0.35">
      <c r="B107" s="2"/>
    </row>
  </sheetData>
  <mergeCells count="3">
    <mergeCell ref="D3:E3"/>
    <mergeCell ref="G95:H95"/>
    <mergeCell ref="G96:H96"/>
  </mergeCells>
  <printOptions horizontalCentered="1" verticalCentered="1"/>
  <pageMargins left="0" right="0" top="0" bottom="0" header="0" footer="0"/>
  <pageSetup paperSize="9" scale="44" fitToHeight="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3:P93"/>
  <sheetViews>
    <sheetView topLeftCell="A43" zoomScale="70" zoomScaleNormal="70" workbookViewId="0">
      <selection activeCell="M80" sqref="M80"/>
    </sheetView>
  </sheetViews>
  <sheetFormatPr defaultRowHeight="14.5" x14ac:dyDescent="0.35"/>
  <cols>
    <col min="1" max="1" width="6.453125" customWidth="1"/>
    <col min="2" max="2" width="17" customWidth="1"/>
    <col min="4" max="4" width="65.453125" customWidth="1"/>
    <col min="5" max="5" width="9" customWidth="1"/>
    <col min="6" max="8" width="9.1796875" customWidth="1"/>
    <col min="9" max="12" width="10.54296875" customWidth="1"/>
    <col min="13" max="13" width="10" customWidth="1"/>
    <col min="14" max="15" width="9" customWidth="1"/>
    <col min="16" max="16" width="10.1796875" customWidth="1"/>
  </cols>
  <sheetData>
    <row r="3" spans="1:16" ht="18.5" x14ac:dyDescent="0.45">
      <c r="D3" s="173" t="s">
        <v>0</v>
      </c>
      <c r="E3" s="173"/>
    </row>
    <row r="4" spans="1:16" x14ac:dyDescent="0.35">
      <c r="B4" t="s">
        <v>2</v>
      </c>
      <c r="D4" t="s">
        <v>1</v>
      </c>
    </row>
    <row r="5" spans="1:16" x14ac:dyDescent="0.35">
      <c r="B5" t="s">
        <v>3</v>
      </c>
      <c r="I5" t="s">
        <v>5</v>
      </c>
    </row>
    <row r="6" spans="1:16" x14ac:dyDescent="0.35">
      <c r="I6" s="1">
        <v>43702</v>
      </c>
      <c r="J6" s="1"/>
      <c r="K6" s="1"/>
      <c r="L6" s="1"/>
    </row>
    <row r="7" spans="1:16" x14ac:dyDescent="0.35">
      <c r="A7" t="s">
        <v>93</v>
      </c>
      <c r="B7" t="s">
        <v>4</v>
      </c>
      <c r="I7" t="s">
        <v>6</v>
      </c>
    </row>
    <row r="8" spans="1:16" x14ac:dyDescent="0.35">
      <c r="B8" t="s">
        <v>7</v>
      </c>
    </row>
    <row r="9" spans="1:16" x14ac:dyDescent="0.35">
      <c r="A9" s="4" t="s">
        <v>8</v>
      </c>
      <c r="B9" s="4" t="s">
        <v>9</v>
      </c>
      <c r="C9" s="4"/>
      <c r="D9" s="9" t="s">
        <v>10</v>
      </c>
      <c r="E9" s="4" t="s">
        <v>11</v>
      </c>
      <c r="F9" s="4" t="s">
        <v>12</v>
      </c>
      <c r="G9" s="4" t="s">
        <v>13</v>
      </c>
      <c r="H9" s="4" t="s">
        <v>85</v>
      </c>
      <c r="I9" s="4" t="s">
        <v>14</v>
      </c>
      <c r="J9" s="4" t="s">
        <v>90</v>
      </c>
      <c r="K9" s="4" t="s">
        <v>91</v>
      </c>
      <c r="L9" s="4" t="s">
        <v>92</v>
      </c>
      <c r="M9" s="12" t="s">
        <v>89</v>
      </c>
      <c r="N9" s="4" t="s">
        <v>88</v>
      </c>
      <c r="O9" s="4" t="s">
        <v>103</v>
      </c>
      <c r="P9" s="4" t="s">
        <v>104</v>
      </c>
    </row>
    <row r="10" spans="1:16" x14ac:dyDescent="0.35">
      <c r="A10" s="4"/>
      <c r="B10" s="5">
        <v>9780328910007</v>
      </c>
      <c r="C10" s="4" t="s">
        <v>75</v>
      </c>
      <c r="D10" s="4" t="s">
        <v>15</v>
      </c>
      <c r="E10" s="4">
        <v>75</v>
      </c>
      <c r="F10" s="4">
        <v>226</v>
      </c>
      <c r="G10" s="4">
        <f>E10*F10</f>
        <v>16950</v>
      </c>
      <c r="H10" s="4">
        <v>65</v>
      </c>
      <c r="I10" s="4">
        <f>G10*0.35</f>
        <v>5932.5</v>
      </c>
      <c r="J10" s="4">
        <v>37</v>
      </c>
      <c r="K10" s="4">
        <v>38</v>
      </c>
      <c r="L10" s="4"/>
      <c r="M10" s="4">
        <f>J10+K10+L10</f>
        <v>75</v>
      </c>
      <c r="N10" s="4">
        <f>E10-M10</f>
        <v>0</v>
      </c>
      <c r="O10" s="4">
        <f>F10*0.35</f>
        <v>79.099999999999994</v>
      </c>
      <c r="P10" s="4">
        <v>150</v>
      </c>
    </row>
    <row r="11" spans="1:16" x14ac:dyDescent="0.35">
      <c r="A11" s="4"/>
      <c r="B11" s="5">
        <v>9780328910014</v>
      </c>
      <c r="C11" s="4" t="s">
        <v>75</v>
      </c>
      <c r="D11" s="4" t="s">
        <v>16</v>
      </c>
      <c r="E11" s="4">
        <v>75</v>
      </c>
      <c r="F11" s="4">
        <v>226</v>
      </c>
      <c r="G11" s="4">
        <f t="shared" ref="G11:G24" si="0">E11*F11</f>
        <v>16950</v>
      </c>
      <c r="H11" s="4">
        <v>65</v>
      </c>
      <c r="I11" s="4">
        <f t="shared" ref="I11:I17" si="1">G11*0.35</f>
        <v>5932.5</v>
      </c>
      <c r="J11" s="4">
        <v>37</v>
      </c>
      <c r="K11" s="4">
        <v>38</v>
      </c>
      <c r="L11" s="4"/>
      <c r="M11" s="4">
        <f t="shared" ref="M11:M24" si="2">J11+K11+L11</f>
        <v>75</v>
      </c>
      <c r="N11" s="4">
        <f t="shared" ref="N11:N24" si="3">E11-M11</f>
        <v>0</v>
      </c>
      <c r="O11" s="4">
        <f t="shared" ref="O11:O52" si="4">F11*0.35</f>
        <v>79.099999999999994</v>
      </c>
      <c r="P11" s="4">
        <v>150</v>
      </c>
    </row>
    <row r="12" spans="1:16" x14ac:dyDescent="0.35">
      <c r="A12" s="4"/>
      <c r="B12" s="5">
        <v>9780328910021</v>
      </c>
      <c r="C12" s="4" t="s">
        <v>75</v>
      </c>
      <c r="D12" s="4" t="s">
        <v>17</v>
      </c>
      <c r="E12" s="4">
        <v>75</v>
      </c>
      <c r="F12" s="4">
        <v>226</v>
      </c>
      <c r="G12" s="4">
        <f t="shared" si="0"/>
        <v>16950</v>
      </c>
      <c r="H12" s="4">
        <v>65</v>
      </c>
      <c r="I12" s="4">
        <f t="shared" si="1"/>
        <v>5932.5</v>
      </c>
      <c r="J12" s="4">
        <v>37</v>
      </c>
      <c r="K12" s="4">
        <v>38</v>
      </c>
      <c r="L12" s="4"/>
      <c r="M12" s="4">
        <f>J12+K12+L12</f>
        <v>75</v>
      </c>
      <c r="N12" s="4">
        <f>E12-M12</f>
        <v>0</v>
      </c>
      <c r="O12" s="4">
        <f t="shared" si="4"/>
        <v>79.099999999999994</v>
      </c>
      <c r="P12" s="4">
        <v>150</v>
      </c>
    </row>
    <row r="13" spans="1:16" x14ac:dyDescent="0.35">
      <c r="A13" s="4"/>
      <c r="B13" s="5">
        <v>9780328910045</v>
      </c>
      <c r="C13" s="4" t="s">
        <v>75</v>
      </c>
      <c r="D13" s="4" t="s">
        <v>18</v>
      </c>
      <c r="E13" s="4">
        <v>75</v>
      </c>
      <c r="F13" s="4">
        <v>226</v>
      </c>
      <c r="G13" s="4">
        <f t="shared" si="0"/>
        <v>16950</v>
      </c>
      <c r="H13" s="4">
        <v>65</v>
      </c>
      <c r="I13" s="4">
        <f t="shared" si="1"/>
        <v>5932.5</v>
      </c>
      <c r="J13" s="4">
        <v>37</v>
      </c>
      <c r="K13" s="4">
        <v>38</v>
      </c>
      <c r="L13" s="4"/>
      <c r="M13" s="4">
        <f t="shared" si="2"/>
        <v>75</v>
      </c>
      <c r="N13" s="4">
        <f t="shared" si="3"/>
        <v>0</v>
      </c>
      <c r="O13" s="4">
        <f t="shared" si="4"/>
        <v>79.099999999999994</v>
      </c>
      <c r="P13" s="4">
        <v>150</v>
      </c>
    </row>
    <row r="14" spans="1:16" x14ac:dyDescent="0.35">
      <c r="A14" s="4"/>
      <c r="B14" s="5">
        <v>9780328476671</v>
      </c>
      <c r="C14" s="4" t="s">
        <v>75</v>
      </c>
      <c r="D14" s="4" t="s">
        <v>19</v>
      </c>
      <c r="E14" s="4">
        <v>75</v>
      </c>
      <c r="F14" s="4">
        <v>272</v>
      </c>
      <c r="G14" s="4">
        <f t="shared" si="0"/>
        <v>20400</v>
      </c>
      <c r="H14" s="4">
        <v>65</v>
      </c>
      <c r="I14" s="4">
        <f t="shared" si="1"/>
        <v>7140</v>
      </c>
      <c r="J14" s="4">
        <v>37</v>
      </c>
      <c r="K14" s="4">
        <v>38</v>
      </c>
      <c r="L14" s="4"/>
      <c r="M14" s="4">
        <f t="shared" si="2"/>
        <v>75</v>
      </c>
      <c r="N14" s="4">
        <f t="shared" si="3"/>
        <v>0</v>
      </c>
      <c r="O14" s="4">
        <f t="shared" si="4"/>
        <v>95.199999999999989</v>
      </c>
      <c r="P14" s="4">
        <v>175</v>
      </c>
    </row>
    <row r="15" spans="1:16" x14ac:dyDescent="0.35">
      <c r="A15" s="4"/>
      <c r="B15" s="5">
        <v>9780328827367</v>
      </c>
      <c r="C15" s="4" t="s">
        <v>75</v>
      </c>
      <c r="D15" s="4" t="s">
        <v>20</v>
      </c>
      <c r="E15" s="4">
        <v>75</v>
      </c>
      <c r="F15" s="4">
        <v>177</v>
      </c>
      <c r="G15" s="4">
        <f t="shared" si="0"/>
        <v>13275</v>
      </c>
      <c r="H15" s="4">
        <v>65</v>
      </c>
      <c r="I15" s="4">
        <f t="shared" si="1"/>
        <v>4646.25</v>
      </c>
      <c r="J15" s="4">
        <v>37</v>
      </c>
      <c r="K15" s="4">
        <v>38</v>
      </c>
      <c r="L15" s="4"/>
      <c r="M15" s="4">
        <f t="shared" si="2"/>
        <v>75</v>
      </c>
      <c r="N15" s="4">
        <f t="shared" si="3"/>
        <v>0</v>
      </c>
      <c r="O15" s="4">
        <f t="shared" si="4"/>
        <v>61.949999999999996</v>
      </c>
      <c r="P15" s="4">
        <v>150</v>
      </c>
    </row>
    <row r="16" spans="1:16" x14ac:dyDescent="0.35">
      <c r="A16" s="4"/>
      <c r="B16" s="5">
        <v>9780328827428</v>
      </c>
      <c r="C16" s="4" t="s">
        <v>75</v>
      </c>
      <c r="D16" s="4" t="s">
        <v>21</v>
      </c>
      <c r="E16" s="4">
        <v>75</v>
      </c>
      <c r="F16" s="4">
        <v>177</v>
      </c>
      <c r="G16" s="4">
        <f t="shared" si="0"/>
        <v>13275</v>
      </c>
      <c r="H16" s="4">
        <v>65</v>
      </c>
      <c r="I16" s="4">
        <f t="shared" si="1"/>
        <v>4646.25</v>
      </c>
      <c r="J16" s="4">
        <v>37</v>
      </c>
      <c r="K16" s="4">
        <v>38</v>
      </c>
      <c r="L16" s="4"/>
      <c r="M16" s="4">
        <f t="shared" si="2"/>
        <v>75</v>
      </c>
      <c r="N16" s="4">
        <f t="shared" si="3"/>
        <v>0</v>
      </c>
      <c r="O16" s="4">
        <f t="shared" si="4"/>
        <v>61.949999999999996</v>
      </c>
      <c r="P16" s="4">
        <v>150</v>
      </c>
    </row>
    <row r="17" spans="1:16" x14ac:dyDescent="0.35">
      <c r="A17" s="4"/>
      <c r="B17" s="5">
        <v>9780328871377</v>
      </c>
      <c r="C17" s="4" t="s">
        <v>75</v>
      </c>
      <c r="D17" s="4" t="s">
        <v>22</v>
      </c>
      <c r="E17" s="4">
        <v>75</v>
      </c>
      <c r="F17" s="4">
        <v>446</v>
      </c>
      <c r="G17" s="4">
        <f t="shared" si="0"/>
        <v>33450</v>
      </c>
      <c r="H17" s="4">
        <v>65</v>
      </c>
      <c r="I17" s="4">
        <f t="shared" si="1"/>
        <v>11707.5</v>
      </c>
      <c r="J17" s="4">
        <v>37</v>
      </c>
      <c r="K17" s="4">
        <v>38</v>
      </c>
      <c r="L17" s="4"/>
      <c r="M17" s="4">
        <f t="shared" si="2"/>
        <v>75</v>
      </c>
      <c r="N17" s="4">
        <f t="shared" si="3"/>
        <v>0</v>
      </c>
      <c r="O17" s="4">
        <f t="shared" si="4"/>
        <v>156.1</v>
      </c>
      <c r="P17" s="4">
        <v>250</v>
      </c>
    </row>
    <row r="18" spans="1:16" s="3" customFormat="1" x14ac:dyDescent="0.35">
      <c r="A18" s="6"/>
      <c r="B18" s="7"/>
      <c r="C18" s="6"/>
      <c r="D18" s="6"/>
      <c r="E18" s="6">
        <f>SUM(E10:E17)</f>
        <v>600</v>
      </c>
      <c r="F18" s="6">
        <f t="shared" ref="F18:N18" si="5">SUM(F10:F17)</f>
        <v>1976</v>
      </c>
      <c r="G18" s="6">
        <f t="shared" si="5"/>
        <v>148200</v>
      </c>
      <c r="H18" s="6">
        <f t="shared" si="5"/>
        <v>520</v>
      </c>
      <c r="I18" s="6">
        <f t="shared" si="5"/>
        <v>51870</v>
      </c>
      <c r="J18" s="6">
        <f t="shared" si="5"/>
        <v>296</v>
      </c>
      <c r="K18" s="6">
        <f t="shared" si="5"/>
        <v>304</v>
      </c>
      <c r="L18" s="6">
        <f t="shared" si="5"/>
        <v>0</v>
      </c>
      <c r="M18" s="6">
        <f t="shared" si="5"/>
        <v>600</v>
      </c>
      <c r="N18" s="6">
        <f t="shared" si="5"/>
        <v>0</v>
      </c>
      <c r="O18" s="6"/>
      <c r="P18" s="6">
        <f>SUM(P10:P17)</f>
        <v>1325</v>
      </c>
    </row>
    <row r="19" spans="1:16" x14ac:dyDescent="0.35">
      <c r="A19" s="4"/>
      <c r="B19" s="5">
        <v>9780328910052</v>
      </c>
      <c r="C19" s="4" t="s">
        <v>76</v>
      </c>
      <c r="D19" s="4" t="s">
        <v>23</v>
      </c>
      <c r="E19" s="4">
        <v>50</v>
      </c>
      <c r="F19" s="4">
        <v>320</v>
      </c>
      <c r="G19" s="4">
        <f t="shared" si="0"/>
        <v>16000</v>
      </c>
      <c r="H19" s="4">
        <v>65</v>
      </c>
      <c r="I19" s="4">
        <f>G19*0.35</f>
        <v>5600</v>
      </c>
      <c r="J19" s="4">
        <v>25</v>
      </c>
      <c r="K19" s="4">
        <v>25</v>
      </c>
      <c r="L19" s="4"/>
      <c r="M19" s="4">
        <f t="shared" si="2"/>
        <v>50</v>
      </c>
      <c r="N19" s="4">
        <f t="shared" si="3"/>
        <v>0</v>
      </c>
      <c r="O19" s="4">
        <f t="shared" si="4"/>
        <v>112</v>
      </c>
      <c r="P19" s="4">
        <v>180</v>
      </c>
    </row>
    <row r="20" spans="1:16" x14ac:dyDescent="0.35">
      <c r="A20" s="4"/>
      <c r="B20" s="5">
        <v>9780328910069</v>
      </c>
      <c r="C20" s="4" t="s">
        <v>76</v>
      </c>
      <c r="D20" s="4" t="s">
        <v>24</v>
      </c>
      <c r="E20" s="4">
        <v>50</v>
      </c>
      <c r="F20" s="4">
        <v>320</v>
      </c>
      <c r="G20" s="4">
        <f t="shared" si="0"/>
        <v>16000</v>
      </c>
      <c r="H20" s="4">
        <v>65</v>
      </c>
      <c r="I20" s="4">
        <f t="shared" ref="I20:I31" si="6">G20*0.35</f>
        <v>5600</v>
      </c>
      <c r="J20" s="4">
        <v>25</v>
      </c>
      <c r="K20" s="4">
        <v>25</v>
      </c>
      <c r="L20" s="4"/>
      <c r="M20" s="4">
        <f t="shared" si="2"/>
        <v>50</v>
      </c>
      <c r="N20" s="4">
        <f t="shared" si="3"/>
        <v>0</v>
      </c>
      <c r="O20" s="4">
        <f t="shared" si="4"/>
        <v>112</v>
      </c>
      <c r="P20" s="4">
        <v>180</v>
      </c>
    </row>
    <row r="21" spans="1:16" x14ac:dyDescent="0.35">
      <c r="A21" s="4"/>
      <c r="B21" s="5">
        <v>9780328476701</v>
      </c>
      <c r="C21" s="4" t="s">
        <v>76</v>
      </c>
      <c r="D21" s="4" t="s">
        <v>25</v>
      </c>
      <c r="E21" s="4">
        <v>50</v>
      </c>
      <c r="F21" s="4">
        <v>272</v>
      </c>
      <c r="G21" s="4">
        <f t="shared" si="0"/>
        <v>13600</v>
      </c>
      <c r="H21" s="4">
        <v>65</v>
      </c>
      <c r="I21" s="4">
        <f t="shared" si="6"/>
        <v>4760</v>
      </c>
      <c r="J21" s="4">
        <v>25</v>
      </c>
      <c r="K21" s="4">
        <v>25</v>
      </c>
      <c r="L21" s="4"/>
      <c r="M21" s="4">
        <f t="shared" si="2"/>
        <v>50</v>
      </c>
      <c r="N21" s="4">
        <f t="shared" si="3"/>
        <v>0</v>
      </c>
      <c r="O21" s="4">
        <f t="shared" si="4"/>
        <v>95.199999999999989</v>
      </c>
      <c r="P21" s="4">
        <v>175</v>
      </c>
    </row>
    <row r="22" spans="1:16" x14ac:dyDescent="0.35">
      <c r="A22" s="4"/>
      <c r="B22" s="5">
        <v>9780328827374</v>
      </c>
      <c r="C22" s="4" t="s">
        <v>76</v>
      </c>
      <c r="D22" s="4" t="s">
        <v>26</v>
      </c>
      <c r="E22" s="4">
        <v>50</v>
      </c>
      <c r="F22" s="4">
        <v>177</v>
      </c>
      <c r="G22" s="4">
        <f t="shared" si="0"/>
        <v>8850</v>
      </c>
      <c r="H22" s="4">
        <v>65</v>
      </c>
      <c r="I22" s="4">
        <f t="shared" si="6"/>
        <v>3097.5</v>
      </c>
      <c r="J22" s="4">
        <v>25</v>
      </c>
      <c r="K22" s="4">
        <v>25</v>
      </c>
      <c r="L22" s="4"/>
      <c r="M22" s="4">
        <f t="shared" si="2"/>
        <v>50</v>
      </c>
      <c r="N22" s="4">
        <f t="shared" si="3"/>
        <v>0</v>
      </c>
      <c r="O22" s="4">
        <f t="shared" si="4"/>
        <v>61.949999999999996</v>
      </c>
      <c r="P22" s="4">
        <v>150</v>
      </c>
    </row>
    <row r="23" spans="1:16" x14ac:dyDescent="0.35">
      <c r="A23" s="4"/>
      <c r="B23" s="5">
        <v>9780328827435</v>
      </c>
      <c r="C23" s="4" t="s">
        <v>76</v>
      </c>
      <c r="D23" s="4" t="s">
        <v>27</v>
      </c>
      <c r="E23" s="4">
        <v>50</v>
      </c>
      <c r="F23" s="4">
        <v>177</v>
      </c>
      <c r="G23" s="4">
        <f t="shared" si="0"/>
        <v>8850</v>
      </c>
      <c r="H23" s="4">
        <v>65</v>
      </c>
      <c r="I23" s="4">
        <f t="shared" si="6"/>
        <v>3097.5</v>
      </c>
      <c r="J23" s="4">
        <v>25</v>
      </c>
      <c r="K23" s="4">
        <v>25</v>
      </c>
      <c r="L23" s="4"/>
      <c r="M23" s="4">
        <f t="shared" si="2"/>
        <v>50</v>
      </c>
      <c r="N23" s="4">
        <f t="shared" si="3"/>
        <v>0</v>
      </c>
      <c r="O23" s="4">
        <f t="shared" si="4"/>
        <v>61.949999999999996</v>
      </c>
      <c r="P23" s="4">
        <v>150</v>
      </c>
    </row>
    <row r="24" spans="1:16" x14ac:dyDescent="0.35">
      <c r="A24" s="4"/>
      <c r="B24" s="5">
        <v>9780328871384</v>
      </c>
      <c r="C24" s="4" t="s">
        <v>76</v>
      </c>
      <c r="D24" s="4" t="s">
        <v>28</v>
      </c>
      <c r="E24" s="4">
        <v>50</v>
      </c>
      <c r="F24" s="4">
        <v>446</v>
      </c>
      <c r="G24" s="4">
        <f t="shared" si="0"/>
        <v>22300</v>
      </c>
      <c r="H24" s="4">
        <v>65</v>
      </c>
      <c r="I24" s="4">
        <f t="shared" si="6"/>
        <v>7804.9999999999991</v>
      </c>
      <c r="J24" s="4">
        <v>25</v>
      </c>
      <c r="K24" s="4">
        <v>25</v>
      </c>
      <c r="L24" s="4"/>
      <c r="M24" s="4">
        <f t="shared" si="2"/>
        <v>50</v>
      </c>
      <c r="N24" s="4">
        <f t="shared" si="3"/>
        <v>0</v>
      </c>
      <c r="O24" s="4">
        <f t="shared" si="4"/>
        <v>156.1</v>
      </c>
      <c r="P24" s="4">
        <v>250</v>
      </c>
    </row>
    <row r="25" spans="1:16" s="3" customFormat="1" x14ac:dyDescent="0.35">
      <c r="A25" s="6"/>
      <c r="B25" s="7"/>
      <c r="C25" s="6"/>
      <c r="D25" s="6"/>
      <c r="E25" s="6">
        <f>SUM(E19:E24)</f>
        <v>300</v>
      </c>
      <c r="F25" s="6">
        <f t="shared" ref="F25:N25" si="7">SUM(F19:F24)</f>
        <v>1712</v>
      </c>
      <c r="G25" s="6">
        <f t="shared" si="7"/>
        <v>85600</v>
      </c>
      <c r="H25" s="6">
        <f t="shared" si="7"/>
        <v>390</v>
      </c>
      <c r="I25" s="6">
        <f t="shared" si="7"/>
        <v>29960</v>
      </c>
      <c r="J25" s="6">
        <f t="shared" si="7"/>
        <v>150</v>
      </c>
      <c r="K25" s="6">
        <f t="shared" si="7"/>
        <v>150</v>
      </c>
      <c r="L25" s="6">
        <f t="shared" si="7"/>
        <v>0</v>
      </c>
      <c r="M25" s="6">
        <f t="shared" si="7"/>
        <v>300</v>
      </c>
      <c r="N25" s="6">
        <f t="shared" si="7"/>
        <v>0</v>
      </c>
      <c r="O25" s="6"/>
      <c r="P25" s="6">
        <f>SUM(P19:P24)</f>
        <v>1085</v>
      </c>
    </row>
    <row r="26" spans="1:16" x14ac:dyDescent="0.35">
      <c r="A26" s="4"/>
      <c r="B26" s="5">
        <v>9780328910076</v>
      </c>
      <c r="C26" s="4" t="s">
        <v>77</v>
      </c>
      <c r="D26" s="4" t="s">
        <v>29</v>
      </c>
      <c r="E26" s="4">
        <v>50</v>
      </c>
      <c r="F26" s="4">
        <v>320</v>
      </c>
      <c r="G26" s="4">
        <f t="shared" ref="G26:G31" si="8">E26*F26</f>
        <v>16000</v>
      </c>
      <c r="H26" s="4">
        <v>65</v>
      </c>
      <c r="I26" s="4">
        <f t="shared" si="6"/>
        <v>5600</v>
      </c>
      <c r="J26" s="4">
        <v>25</v>
      </c>
      <c r="K26" s="4">
        <v>25</v>
      </c>
      <c r="L26" s="4"/>
      <c r="M26" s="4">
        <f t="shared" ref="M26:M31" si="9">J26+K26+L26</f>
        <v>50</v>
      </c>
      <c r="N26" s="4">
        <f t="shared" ref="N26:N31" si="10">E26-M26</f>
        <v>0</v>
      </c>
      <c r="O26" s="4">
        <f t="shared" si="4"/>
        <v>112</v>
      </c>
      <c r="P26" s="4">
        <v>180</v>
      </c>
    </row>
    <row r="27" spans="1:16" x14ac:dyDescent="0.35">
      <c r="A27" s="4"/>
      <c r="B27" s="5">
        <v>9780328910083</v>
      </c>
      <c r="C27" s="4" t="s">
        <v>77</v>
      </c>
      <c r="D27" s="4" t="s">
        <v>30</v>
      </c>
      <c r="E27" s="4">
        <v>50</v>
      </c>
      <c r="F27" s="4">
        <v>320</v>
      </c>
      <c r="G27" s="4">
        <f t="shared" si="8"/>
        <v>16000</v>
      </c>
      <c r="H27" s="4">
        <v>65</v>
      </c>
      <c r="I27" s="4">
        <f t="shared" si="6"/>
        <v>5600</v>
      </c>
      <c r="J27" s="4">
        <v>25</v>
      </c>
      <c r="K27" s="4">
        <v>25</v>
      </c>
      <c r="L27" s="4"/>
      <c r="M27" s="4">
        <f t="shared" si="9"/>
        <v>50</v>
      </c>
      <c r="N27" s="4">
        <f t="shared" si="10"/>
        <v>0</v>
      </c>
      <c r="O27" s="4">
        <f t="shared" si="4"/>
        <v>112</v>
      </c>
      <c r="P27" s="4">
        <v>180</v>
      </c>
    </row>
    <row r="28" spans="1:16" x14ac:dyDescent="0.35">
      <c r="A28" s="4"/>
      <c r="B28" s="5">
        <v>9780328476718</v>
      </c>
      <c r="C28" s="4" t="s">
        <v>77</v>
      </c>
      <c r="D28" s="4" t="s">
        <v>37</v>
      </c>
      <c r="E28" s="4">
        <v>50</v>
      </c>
      <c r="F28" s="4">
        <v>272</v>
      </c>
      <c r="G28" s="4">
        <f t="shared" si="8"/>
        <v>13600</v>
      </c>
      <c r="H28" s="4">
        <v>65</v>
      </c>
      <c r="I28" s="4">
        <f t="shared" si="6"/>
        <v>4760</v>
      </c>
      <c r="J28" s="4">
        <v>25</v>
      </c>
      <c r="K28" s="4">
        <v>25</v>
      </c>
      <c r="L28" s="4"/>
      <c r="M28" s="4">
        <f t="shared" si="9"/>
        <v>50</v>
      </c>
      <c r="N28" s="4">
        <f t="shared" si="10"/>
        <v>0</v>
      </c>
      <c r="O28" s="4">
        <f t="shared" si="4"/>
        <v>95.199999999999989</v>
      </c>
      <c r="P28" s="4">
        <v>175</v>
      </c>
    </row>
    <row r="29" spans="1:16" x14ac:dyDescent="0.35">
      <c r="A29" s="4"/>
      <c r="B29" s="5">
        <v>9780328827381</v>
      </c>
      <c r="C29" s="4" t="s">
        <v>77</v>
      </c>
      <c r="D29" s="4" t="s">
        <v>31</v>
      </c>
      <c r="E29" s="4">
        <v>50</v>
      </c>
      <c r="F29" s="4">
        <v>177</v>
      </c>
      <c r="G29" s="4">
        <f t="shared" si="8"/>
        <v>8850</v>
      </c>
      <c r="H29" s="4">
        <v>65</v>
      </c>
      <c r="I29" s="4">
        <f t="shared" si="6"/>
        <v>3097.5</v>
      </c>
      <c r="J29" s="4">
        <v>25</v>
      </c>
      <c r="K29" s="4">
        <v>25</v>
      </c>
      <c r="L29" s="4"/>
      <c r="M29" s="4">
        <f t="shared" si="9"/>
        <v>50</v>
      </c>
      <c r="N29" s="4">
        <f t="shared" si="10"/>
        <v>0</v>
      </c>
      <c r="O29" s="4">
        <f t="shared" si="4"/>
        <v>61.949999999999996</v>
      </c>
      <c r="P29" s="4">
        <v>150</v>
      </c>
    </row>
    <row r="30" spans="1:16" x14ac:dyDescent="0.35">
      <c r="A30" s="4"/>
      <c r="B30" s="5">
        <v>9780328827442</v>
      </c>
      <c r="C30" s="4" t="s">
        <v>77</v>
      </c>
      <c r="D30" s="4" t="s">
        <v>32</v>
      </c>
      <c r="E30" s="4">
        <v>50</v>
      </c>
      <c r="F30" s="4">
        <v>177</v>
      </c>
      <c r="G30" s="4">
        <f t="shared" si="8"/>
        <v>8850</v>
      </c>
      <c r="H30" s="4">
        <v>65</v>
      </c>
      <c r="I30" s="4">
        <f t="shared" si="6"/>
        <v>3097.5</v>
      </c>
      <c r="J30" s="4">
        <v>25</v>
      </c>
      <c r="K30" s="4">
        <v>25</v>
      </c>
      <c r="L30" s="4"/>
      <c r="M30" s="4">
        <f t="shared" si="9"/>
        <v>50</v>
      </c>
      <c r="N30" s="4">
        <f t="shared" si="10"/>
        <v>0</v>
      </c>
      <c r="O30" s="4">
        <f t="shared" si="4"/>
        <v>61.949999999999996</v>
      </c>
      <c r="P30" s="4">
        <v>150</v>
      </c>
    </row>
    <row r="31" spans="1:16" x14ac:dyDescent="0.35">
      <c r="A31" s="4"/>
      <c r="B31" s="5">
        <v>9780328871391</v>
      </c>
      <c r="C31" s="4" t="s">
        <v>77</v>
      </c>
      <c r="D31" s="4" t="s">
        <v>33</v>
      </c>
      <c r="E31" s="4">
        <v>50</v>
      </c>
      <c r="F31" s="4">
        <v>446</v>
      </c>
      <c r="G31" s="4">
        <f t="shared" si="8"/>
        <v>22300</v>
      </c>
      <c r="H31" s="4">
        <v>65</v>
      </c>
      <c r="I31" s="4">
        <f t="shared" si="6"/>
        <v>7804.9999999999991</v>
      </c>
      <c r="J31" s="4">
        <v>25</v>
      </c>
      <c r="K31" s="4">
        <v>25</v>
      </c>
      <c r="L31" s="4"/>
      <c r="M31" s="4">
        <f t="shared" si="9"/>
        <v>50</v>
      </c>
      <c r="N31" s="4">
        <f t="shared" si="10"/>
        <v>0</v>
      </c>
      <c r="O31" s="4">
        <f t="shared" si="4"/>
        <v>156.1</v>
      </c>
      <c r="P31" s="4">
        <v>250</v>
      </c>
    </row>
    <row r="32" spans="1:16" s="3" customFormat="1" x14ac:dyDescent="0.35">
      <c r="A32" s="6"/>
      <c r="B32" s="7"/>
      <c r="C32" s="6"/>
      <c r="D32" s="6"/>
      <c r="E32" s="6">
        <f>SUM(E26:E31)</f>
        <v>300</v>
      </c>
      <c r="F32" s="6">
        <f t="shared" ref="F32:N32" si="11">SUM(F26:F31)</f>
        <v>1712</v>
      </c>
      <c r="G32" s="6">
        <f t="shared" si="11"/>
        <v>85600</v>
      </c>
      <c r="H32" s="6">
        <f t="shared" si="11"/>
        <v>390</v>
      </c>
      <c r="I32" s="6">
        <f>SUM(I26:I31)</f>
        <v>29960</v>
      </c>
      <c r="J32" s="6">
        <f t="shared" si="11"/>
        <v>150</v>
      </c>
      <c r="K32" s="6">
        <f t="shared" si="11"/>
        <v>150</v>
      </c>
      <c r="L32" s="6">
        <f t="shared" si="11"/>
        <v>0</v>
      </c>
      <c r="M32" s="6">
        <f t="shared" si="11"/>
        <v>300</v>
      </c>
      <c r="N32" s="6">
        <f t="shared" si="11"/>
        <v>0</v>
      </c>
      <c r="O32" s="6"/>
      <c r="P32" s="6">
        <f>SUM(P26:P31)</f>
        <v>1085</v>
      </c>
    </row>
    <row r="33" spans="1:16" x14ac:dyDescent="0.35">
      <c r="A33" s="4"/>
      <c r="B33" s="5">
        <v>9780328910090</v>
      </c>
      <c r="C33" s="4" t="s">
        <v>78</v>
      </c>
      <c r="D33" s="4" t="s">
        <v>34</v>
      </c>
      <c r="E33" s="4">
        <v>50</v>
      </c>
      <c r="F33" s="4">
        <v>340</v>
      </c>
      <c r="G33" s="4">
        <f t="shared" ref="G33:G38" si="12">E33*F33</f>
        <v>17000</v>
      </c>
      <c r="H33" s="4">
        <v>65</v>
      </c>
      <c r="I33" s="4">
        <f t="shared" ref="I33:I38" si="13">G33*0.35</f>
        <v>5950</v>
      </c>
      <c r="J33" s="4">
        <v>25</v>
      </c>
      <c r="K33" s="4">
        <v>25</v>
      </c>
      <c r="L33" s="4"/>
      <c r="M33" s="4">
        <f t="shared" ref="M33:M38" si="14">J33+K33+L33</f>
        <v>50</v>
      </c>
      <c r="N33" s="4">
        <f t="shared" ref="N33:N38" si="15">E33-M33</f>
        <v>0</v>
      </c>
      <c r="O33" s="4">
        <f t="shared" si="4"/>
        <v>118.99999999999999</v>
      </c>
      <c r="P33" s="4">
        <v>190</v>
      </c>
    </row>
    <row r="34" spans="1:16" x14ac:dyDescent="0.35">
      <c r="A34" s="4"/>
      <c r="B34" s="5">
        <v>9780328910106</v>
      </c>
      <c r="C34" s="4" t="s">
        <v>78</v>
      </c>
      <c r="D34" s="4" t="s">
        <v>35</v>
      </c>
      <c r="E34" s="4">
        <v>50</v>
      </c>
      <c r="F34" s="4">
        <v>340</v>
      </c>
      <c r="G34" s="4">
        <f t="shared" si="12"/>
        <v>17000</v>
      </c>
      <c r="H34" s="4">
        <v>65</v>
      </c>
      <c r="I34" s="4">
        <f t="shared" si="13"/>
        <v>5950</v>
      </c>
      <c r="J34" s="4">
        <v>25</v>
      </c>
      <c r="K34" s="4">
        <v>25</v>
      </c>
      <c r="L34" s="4"/>
      <c r="M34" s="4">
        <f t="shared" si="14"/>
        <v>50</v>
      </c>
      <c r="N34" s="4">
        <f t="shared" si="15"/>
        <v>0</v>
      </c>
      <c r="O34" s="4">
        <f t="shared" si="4"/>
        <v>118.99999999999999</v>
      </c>
      <c r="P34" s="4">
        <v>190</v>
      </c>
    </row>
    <row r="35" spans="1:16" x14ac:dyDescent="0.35">
      <c r="A35" s="4"/>
      <c r="B35" s="5">
        <v>9780328476732</v>
      </c>
      <c r="C35" s="4" t="s">
        <v>78</v>
      </c>
      <c r="D35" s="4" t="s">
        <v>36</v>
      </c>
      <c r="E35" s="4">
        <v>50</v>
      </c>
      <c r="F35" s="4">
        <v>272</v>
      </c>
      <c r="G35" s="4">
        <f t="shared" si="12"/>
        <v>13600</v>
      </c>
      <c r="H35" s="4">
        <v>65</v>
      </c>
      <c r="I35" s="4">
        <f t="shared" si="13"/>
        <v>4760</v>
      </c>
      <c r="J35" s="4">
        <v>25</v>
      </c>
      <c r="K35" s="4">
        <v>25</v>
      </c>
      <c r="L35" s="4"/>
      <c r="M35" s="4">
        <f t="shared" si="14"/>
        <v>50</v>
      </c>
      <c r="N35" s="4">
        <f t="shared" si="15"/>
        <v>0</v>
      </c>
      <c r="O35" s="4">
        <f t="shared" si="4"/>
        <v>95.199999999999989</v>
      </c>
      <c r="P35" s="4">
        <v>175</v>
      </c>
    </row>
    <row r="36" spans="1:16" x14ac:dyDescent="0.35">
      <c r="A36" s="4"/>
      <c r="B36" s="5">
        <v>9780328827398</v>
      </c>
      <c r="C36" s="4" t="s">
        <v>78</v>
      </c>
      <c r="D36" s="4" t="s">
        <v>38</v>
      </c>
      <c r="E36" s="4">
        <v>50</v>
      </c>
      <c r="F36" s="4">
        <v>177</v>
      </c>
      <c r="G36" s="4">
        <f t="shared" si="12"/>
        <v>8850</v>
      </c>
      <c r="H36" s="4">
        <v>65</v>
      </c>
      <c r="I36" s="4">
        <f t="shared" si="13"/>
        <v>3097.5</v>
      </c>
      <c r="J36" s="4">
        <v>25</v>
      </c>
      <c r="K36" s="4">
        <v>25</v>
      </c>
      <c r="L36" s="4"/>
      <c r="M36" s="4">
        <f t="shared" si="14"/>
        <v>50</v>
      </c>
      <c r="N36" s="4">
        <f t="shared" si="15"/>
        <v>0</v>
      </c>
      <c r="O36" s="4">
        <f t="shared" si="4"/>
        <v>61.949999999999996</v>
      </c>
      <c r="P36" s="4">
        <v>150</v>
      </c>
    </row>
    <row r="37" spans="1:16" x14ac:dyDescent="0.35">
      <c r="A37" s="4"/>
      <c r="B37" s="5">
        <v>9780328827459</v>
      </c>
      <c r="C37" s="4" t="s">
        <v>78</v>
      </c>
      <c r="D37" s="4" t="s">
        <v>39</v>
      </c>
      <c r="E37" s="4">
        <v>50</v>
      </c>
      <c r="F37" s="4">
        <v>177</v>
      </c>
      <c r="G37" s="4">
        <f t="shared" si="12"/>
        <v>8850</v>
      </c>
      <c r="H37" s="4">
        <v>65</v>
      </c>
      <c r="I37" s="4">
        <f t="shared" si="13"/>
        <v>3097.5</v>
      </c>
      <c r="J37" s="4">
        <v>25</v>
      </c>
      <c r="K37" s="4">
        <v>25</v>
      </c>
      <c r="L37" s="4"/>
      <c r="M37" s="4">
        <f t="shared" si="14"/>
        <v>50</v>
      </c>
      <c r="N37" s="4">
        <f t="shared" si="15"/>
        <v>0</v>
      </c>
      <c r="O37" s="4">
        <f t="shared" si="4"/>
        <v>61.949999999999996</v>
      </c>
      <c r="P37" s="4">
        <v>150</v>
      </c>
    </row>
    <row r="38" spans="1:16" x14ac:dyDescent="0.35">
      <c r="A38" s="4"/>
      <c r="B38" s="5">
        <v>9780328871407</v>
      </c>
      <c r="C38" s="4" t="s">
        <v>78</v>
      </c>
      <c r="D38" s="4" t="s">
        <v>40</v>
      </c>
      <c r="E38" s="4">
        <v>50</v>
      </c>
      <c r="F38" s="4">
        <v>446</v>
      </c>
      <c r="G38" s="4">
        <f t="shared" si="12"/>
        <v>22300</v>
      </c>
      <c r="H38" s="4">
        <v>65</v>
      </c>
      <c r="I38" s="4">
        <f t="shared" si="13"/>
        <v>7804.9999999999991</v>
      </c>
      <c r="J38" s="4">
        <v>25</v>
      </c>
      <c r="K38" s="4">
        <v>25</v>
      </c>
      <c r="L38" s="4"/>
      <c r="M38" s="4">
        <f t="shared" si="14"/>
        <v>50</v>
      </c>
      <c r="N38" s="4">
        <f t="shared" si="15"/>
        <v>0</v>
      </c>
      <c r="O38" s="4">
        <f t="shared" si="4"/>
        <v>156.1</v>
      </c>
      <c r="P38" s="4">
        <v>250</v>
      </c>
    </row>
    <row r="39" spans="1:16" s="3" customFormat="1" x14ac:dyDescent="0.35">
      <c r="A39" s="6"/>
      <c r="B39" s="7"/>
      <c r="C39" s="6"/>
      <c r="D39" s="6"/>
      <c r="E39" s="6">
        <f>SUM(E33:E38)</f>
        <v>300</v>
      </c>
      <c r="F39" s="6">
        <f t="shared" ref="F39:N39" si="16">SUM(F33:F38)</f>
        <v>1752</v>
      </c>
      <c r="G39" s="6">
        <f t="shared" si="16"/>
        <v>87600</v>
      </c>
      <c r="H39" s="6">
        <f t="shared" si="16"/>
        <v>390</v>
      </c>
      <c r="I39" s="6">
        <f t="shared" si="16"/>
        <v>30660</v>
      </c>
      <c r="J39" s="6">
        <f t="shared" si="16"/>
        <v>150</v>
      </c>
      <c r="K39" s="6">
        <f t="shared" si="16"/>
        <v>150</v>
      </c>
      <c r="L39" s="6">
        <f t="shared" si="16"/>
        <v>0</v>
      </c>
      <c r="M39" s="6">
        <f t="shared" si="16"/>
        <v>300</v>
      </c>
      <c r="N39" s="6">
        <f t="shared" si="16"/>
        <v>0</v>
      </c>
      <c r="O39" s="6"/>
      <c r="P39" s="6">
        <f>SUM(P33:P38)</f>
        <v>1105</v>
      </c>
    </row>
    <row r="40" spans="1:16" x14ac:dyDescent="0.35">
      <c r="A40" s="4"/>
      <c r="B40" s="5">
        <v>9780328910113</v>
      </c>
      <c r="C40" s="4" t="s">
        <v>79</v>
      </c>
      <c r="D40" s="4" t="s">
        <v>41</v>
      </c>
      <c r="E40" s="4">
        <v>50</v>
      </c>
      <c r="F40" s="4">
        <v>369</v>
      </c>
      <c r="G40" s="4">
        <f t="shared" ref="G40:G45" si="17">E40*F40</f>
        <v>18450</v>
      </c>
      <c r="H40" s="4">
        <v>65</v>
      </c>
      <c r="I40" s="4">
        <f t="shared" ref="I40:I45" si="18">G40*0.35</f>
        <v>6457.5</v>
      </c>
      <c r="J40" s="4">
        <v>25</v>
      </c>
      <c r="K40" s="4">
        <v>25</v>
      </c>
      <c r="L40" s="4"/>
      <c r="M40" s="4">
        <f t="shared" ref="M40:M45" si="19">J40+K40+L40</f>
        <v>50</v>
      </c>
      <c r="N40" s="4">
        <f t="shared" ref="N40:N45" si="20">E40-M40</f>
        <v>0</v>
      </c>
      <c r="O40" s="4">
        <f t="shared" si="4"/>
        <v>129.15</v>
      </c>
      <c r="P40" s="4">
        <v>200</v>
      </c>
    </row>
    <row r="41" spans="1:16" x14ac:dyDescent="0.35">
      <c r="A41" s="4"/>
      <c r="B41" s="5">
        <v>9780328910120</v>
      </c>
      <c r="C41" s="4" t="s">
        <v>79</v>
      </c>
      <c r="D41" s="4" t="s">
        <v>42</v>
      </c>
      <c r="E41" s="4">
        <v>50</v>
      </c>
      <c r="F41" s="4">
        <v>369</v>
      </c>
      <c r="G41" s="4">
        <f t="shared" si="17"/>
        <v>18450</v>
      </c>
      <c r="H41" s="4">
        <v>65</v>
      </c>
      <c r="I41" s="4">
        <f t="shared" si="18"/>
        <v>6457.5</v>
      </c>
      <c r="J41" s="4">
        <v>25</v>
      </c>
      <c r="K41" s="4">
        <v>25</v>
      </c>
      <c r="L41" s="4"/>
      <c r="M41" s="4">
        <f t="shared" si="19"/>
        <v>50</v>
      </c>
      <c r="N41" s="4">
        <f t="shared" si="20"/>
        <v>0</v>
      </c>
      <c r="O41" s="4">
        <f t="shared" si="4"/>
        <v>129.15</v>
      </c>
      <c r="P41" s="4">
        <v>200</v>
      </c>
    </row>
    <row r="42" spans="1:16" x14ac:dyDescent="0.35">
      <c r="A42" s="4"/>
      <c r="B42" s="5">
        <v>9780328476756</v>
      </c>
      <c r="C42" s="4" t="s">
        <v>79</v>
      </c>
      <c r="D42" s="4" t="s">
        <v>43</v>
      </c>
      <c r="E42" s="4">
        <v>50</v>
      </c>
      <c r="F42" s="4">
        <v>272</v>
      </c>
      <c r="G42" s="4">
        <f t="shared" si="17"/>
        <v>13600</v>
      </c>
      <c r="H42" s="4">
        <v>65</v>
      </c>
      <c r="I42" s="4">
        <f t="shared" si="18"/>
        <v>4760</v>
      </c>
      <c r="J42" s="4">
        <v>25</v>
      </c>
      <c r="K42" s="4">
        <v>25</v>
      </c>
      <c r="L42" s="4"/>
      <c r="M42" s="4">
        <f t="shared" si="19"/>
        <v>50</v>
      </c>
      <c r="N42" s="4">
        <f t="shared" si="20"/>
        <v>0</v>
      </c>
      <c r="O42" s="4">
        <f t="shared" si="4"/>
        <v>95.199999999999989</v>
      </c>
      <c r="P42" s="4">
        <v>175</v>
      </c>
    </row>
    <row r="43" spans="1:16" x14ac:dyDescent="0.35">
      <c r="A43" s="4"/>
      <c r="B43" s="5">
        <v>9780328827404</v>
      </c>
      <c r="C43" s="4" t="s">
        <v>79</v>
      </c>
      <c r="D43" s="4" t="s">
        <v>44</v>
      </c>
      <c r="E43" s="4">
        <v>50</v>
      </c>
      <c r="F43" s="4">
        <v>177</v>
      </c>
      <c r="G43" s="4">
        <f t="shared" si="17"/>
        <v>8850</v>
      </c>
      <c r="H43" s="4">
        <v>65</v>
      </c>
      <c r="I43" s="4">
        <f t="shared" si="18"/>
        <v>3097.5</v>
      </c>
      <c r="J43" s="4">
        <v>25</v>
      </c>
      <c r="K43" s="4">
        <v>25</v>
      </c>
      <c r="L43" s="4"/>
      <c r="M43" s="4">
        <f t="shared" si="19"/>
        <v>50</v>
      </c>
      <c r="N43" s="4">
        <f t="shared" si="20"/>
        <v>0</v>
      </c>
      <c r="O43" s="4">
        <f t="shared" si="4"/>
        <v>61.949999999999996</v>
      </c>
      <c r="P43" s="4">
        <v>150</v>
      </c>
    </row>
    <row r="44" spans="1:16" x14ac:dyDescent="0.35">
      <c r="A44" s="4"/>
      <c r="B44" s="5">
        <v>9780328827466</v>
      </c>
      <c r="C44" s="4" t="s">
        <v>79</v>
      </c>
      <c r="D44" s="4" t="s">
        <v>45</v>
      </c>
      <c r="E44" s="4">
        <v>50</v>
      </c>
      <c r="F44" s="4">
        <v>177</v>
      </c>
      <c r="G44" s="4">
        <f t="shared" si="17"/>
        <v>8850</v>
      </c>
      <c r="H44" s="4">
        <v>65</v>
      </c>
      <c r="I44" s="4">
        <f t="shared" si="18"/>
        <v>3097.5</v>
      </c>
      <c r="J44" s="4">
        <v>25</v>
      </c>
      <c r="K44" s="4">
        <v>25</v>
      </c>
      <c r="L44" s="4"/>
      <c r="M44" s="4">
        <f t="shared" si="19"/>
        <v>50</v>
      </c>
      <c r="N44" s="4">
        <f t="shared" si="20"/>
        <v>0</v>
      </c>
      <c r="O44" s="4">
        <f t="shared" si="4"/>
        <v>61.949999999999996</v>
      </c>
      <c r="P44" s="4">
        <v>150</v>
      </c>
    </row>
    <row r="45" spans="1:16" x14ac:dyDescent="0.35">
      <c r="A45" s="4"/>
      <c r="B45" s="5">
        <v>9780328871414</v>
      </c>
      <c r="C45" s="4" t="s">
        <v>79</v>
      </c>
      <c r="D45" s="4" t="s">
        <v>46</v>
      </c>
      <c r="E45" s="4">
        <v>50</v>
      </c>
      <c r="F45" s="4">
        <v>446</v>
      </c>
      <c r="G45" s="4">
        <f t="shared" si="17"/>
        <v>22300</v>
      </c>
      <c r="H45" s="4">
        <v>65</v>
      </c>
      <c r="I45" s="4">
        <f t="shared" si="18"/>
        <v>7804.9999999999991</v>
      </c>
      <c r="J45" s="4">
        <v>25</v>
      </c>
      <c r="K45" s="4">
        <v>25</v>
      </c>
      <c r="L45" s="4"/>
      <c r="M45" s="4">
        <f t="shared" si="19"/>
        <v>50</v>
      </c>
      <c r="N45" s="4">
        <f t="shared" si="20"/>
        <v>0</v>
      </c>
      <c r="O45" s="4">
        <f t="shared" si="4"/>
        <v>156.1</v>
      </c>
      <c r="P45" s="4">
        <v>250</v>
      </c>
    </row>
    <row r="46" spans="1:16" s="3" customFormat="1" x14ac:dyDescent="0.35">
      <c r="A46" s="6"/>
      <c r="B46" s="7"/>
      <c r="C46" s="6"/>
      <c r="D46" s="6"/>
      <c r="E46" s="6">
        <f>SUM(E40:E45)</f>
        <v>300</v>
      </c>
      <c r="F46" s="6">
        <f t="shared" ref="F46:N46" si="21">SUM(F40:F45)</f>
        <v>1810</v>
      </c>
      <c r="G46" s="6">
        <f t="shared" si="21"/>
        <v>90500</v>
      </c>
      <c r="H46" s="6">
        <f t="shared" si="21"/>
        <v>390</v>
      </c>
      <c r="I46" s="6">
        <f t="shared" si="21"/>
        <v>31675</v>
      </c>
      <c r="J46" s="6">
        <f t="shared" si="21"/>
        <v>150</v>
      </c>
      <c r="K46" s="6">
        <f t="shared" si="21"/>
        <v>150</v>
      </c>
      <c r="L46" s="6">
        <f t="shared" si="21"/>
        <v>0</v>
      </c>
      <c r="M46" s="6">
        <f t="shared" si="21"/>
        <v>300</v>
      </c>
      <c r="N46" s="6">
        <f t="shared" si="21"/>
        <v>0</v>
      </c>
      <c r="O46" s="6"/>
      <c r="P46" s="6">
        <f>SUM(P40:P45)</f>
        <v>1125</v>
      </c>
    </row>
    <row r="47" spans="1:16" x14ac:dyDescent="0.35">
      <c r="A47" s="4"/>
      <c r="B47" s="5">
        <v>9780328910137</v>
      </c>
      <c r="C47" s="4" t="s">
        <v>80</v>
      </c>
      <c r="D47" s="4" t="s">
        <v>47</v>
      </c>
      <c r="E47" s="4">
        <v>50</v>
      </c>
      <c r="F47" s="4">
        <v>369</v>
      </c>
      <c r="G47" s="4">
        <f t="shared" ref="G47:G52" si="22">E47*F47</f>
        <v>18450</v>
      </c>
      <c r="H47" s="4">
        <v>65</v>
      </c>
      <c r="I47" s="4">
        <f t="shared" ref="I47:I52" si="23">G47*0.35</f>
        <v>6457.5</v>
      </c>
      <c r="J47" s="4">
        <v>25</v>
      </c>
      <c r="K47" s="4">
        <v>25</v>
      </c>
      <c r="L47" s="4"/>
      <c r="M47" s="4">
        <f t="shared" ref="M47:M52" si="24">J47+K47+L47</f>
        <v>50</v>
      </c>
      <c r="N47" s="4">
        <f t="shared" ref="N47:N52" si="25">E47-M47</f>
        <v>0</v>
      </c>
      <c r="O47" s="4">
        <f t="shared" si="4"/>
        <v>129.15</v>
      </c>
      <c r="P47" s="4">
        <v>200</v>
      </c>
    </row>
    <row r="48" spans="1:16" x14ac:dyDescent="0.35">
      <c r="A48" s="4"/>
      <c r="B48" s="5">
        <v>9780328910144</v>
      </c>
      <c r="C48" s="4" t="s">
        <v>80</v>
      </c>
      <c r="D48" s="4" t="s">
        <v>48</v>
      </c>
      <c r="E48" s="4">
        <v>50</v>
      </c>
      <c r="F48" s="4">
        <v>369</v>
      </c>
      <c r="G48" s="4">
        <f t="shared" si="22"/>
        <v>18450</v>
      </c>
      <c r="H48" s="4">
        <v>65</v>
      </c>
      <c r="I48" s="4">
        <f t="shared" si="23"/>
        <v>6457.5</v>
      </c>
      <c r="J48" s="4">
        <v>25</v>
      </c>
      <c r="K48" s="4">
        <v>25</v>
      </c>
      <c r="L48" s="4"/>
      <c r="M48" s="4">
        <f t="shared" si="24"/>
        <v>50</v>
      </c>
      <c r="N48" s="4">
        <f t="shared" si="25"/>
        <v>0</v>
      </c>
      <c r="O48" s="4">
        <f t="shared" si="4"/>
        <v>129.15</v>
      </c>
      <c r="P48" s="4">
        <v>200</v>
      </c>
    </row>
    <row r="49" spans="1:16" x14ac:dyDescent="0.35">
      <c r="A49" s="4"/>
      <c r="B49" s="5">
        <v>9780328476770</v>
      </c>
      <c r="C49" s="4" t="s">
        <v>80</v>
      </c>
      <c r="D49" s="4" t="s">
        <v>49</v>
      </c>
      <c r="E49" s="4">
        <v>50</v>
      </c>
      <c r="F49" s="4">
        <v>272</v>
      </c>
      <c r="G49" s="4">
        <f t="shared" si="22"/>
        <v>13600</v>
      </c>
      <c r="H49" s="4">
        <v>65</v>
      </c>
      <c r="I49" s="4">
        <f t="shared" si="23"/>
        <v>4760</v>
      </c>
      <c r="J49" s="4">
        <v>25</v>
      </c>
      <c r="K49" s="4">
        <v>25</v>
      </c>
      <c r="L49" s="4"/>
      <c r="M49" s="4">
        <f t="shared" si="24"/>
        <v>50</v>
      </c>
      <c r="N49" s="4">
        <f t="shared" si="25"/>
        <v>0</v>
      </c>
      <c r="O49" s="4">
        <f t="shared" si="4"/>
        <v>95.199999999999989</v>
      </c>
      <c r="P49" s="4">
        <v>175</v>
      </c>
    </row>
    <row r="50" spans="1:16" x14ac:dyDescent="0.35">
      <c r="A50" s="4"/>
      <c r="B50" s="5">
        <v>9780328827411</v>
      </c>
      <c r="C50" s="4" t="s">
        <v>80</v>
      </c>
      <c r="D50" s="4" t="s">
        <v>50</v>
      </c>
      <c r="E50" s="4">
        <v>50</v>
      </c>
      <c r="F50" s="4">
        <v>177</v>
      </c>
      <c r="G50" s="4">
        <f t="shared" si="22"/>
        <v>8850</v>
      </c>
      <c r="H50" s="4">
        <v>65</v>
      </c>
      <c r="I50" s="4">
        <f t="shared" si="23"/>
        <v>3097.5</v>
      </c>
      <c r="J50" s="4">
        <v>25</v>
      </c>
      <c r="K50" s="4">
        <v>25</v>
      </c>
      <c r="L50" s="4"/>
      <c r="M50" s="4">
        <f t="shared" si="24"/>
        <v>50</v>
      </c>
      <c r="N50" s="4">
        <f t="shared" si="25"/>
        <v>0</v>
      </c>
      <c r="O50" s="4">
        <f t="shared" si="4"/>
        <v>61.949999999999996</v>
      </c>
      <c r="P50" s="4">
        <v>150</v>
      </c>
    </row>
    <row r="51" spans="1:16" x14ac:dyDescent="0.35">
      <c r="A51" s="4"/>
      <c r="B51" s="5">
        <v>9780328827473</v>
      </c>
      <c r="C51" s="4" t="s">
        <v>80</v>
      </c>
      <c r="D51" s="4" t="s">
        <v>51</v>
      </c>
      <c r="E51" s="4">
        <v>50</v>
      </c>
      <c r="F51" s="4">
        <v>177</v>
      </c>
      <c r="G51" s="4">
        <f t="shared" si="22"/>
        <v>8850</v>
      </c>
      <c r="H51" s="4">
        <v>65</v>
      </c>
      <c r="I51" s="4">
        <f t="shared" si="23"/>
        <v>3097.5</v>
      </c>
      <c r="J51" s="4">
        <v>25</v>
      </c>
      <c r="K51" s="4">
        <v>25</v>
      </c>
      <c r="L51" s="4"/>
      <c r="M51" s="4">
        <f t="shared" si="24"/>
        <v>50</v>
      </c>
      <c r="N51" s="4">
        <f t="shared" si="25"/>
        <v>0</v>
      </c>
      <c r="O51" s="4">
        <f t="shared" si="4"/>
        <v>61.949999999999996</v>
      </c>
      <c r="P51" s="4">
        <v>150</v>
      </c>
    </row>
    <row r="52" spans="1:16" x14ac:dyDescent="0.35">
      <c r="A52" s="4"/>
      <c r="B52" s="5">
        <v>9781323205945</v>
      </c>
      <c r="C52" s="4" t="s">
        <v>80</v>
      </c>
      <c r="D52" s="4" t="s">
        <v>52</v>
      </c>
      <c r="E52" s="4">
        <v>50</v>
      </c>
      <c r="F52" s="4">
        <v>537</v>
      </c>
      <c r="G52" s="4">
        <f t="shared" si="22"/>
        <v>26850</v>
      </c>
      <c r="H52" s="4">
        <v>65</v>
      </c>
      <c r="I52" s="4">
        <f t="shared" si="23"/>
        <v>9397.5</v>
      </c>
      <c r="J52" s="4">
        <v>0</v>
      </c>
      <c r="K52" s="4">
        <v>0</v>
      </c>
      <c r="L52" s="4"/>
      <c r="M52" s="4">
        <f t="shared" si="24"/>
        <v>0</v>
      </c>
      <c r="N52" s="4">
        <f t="shared" si="25"/>
        <v>50</v>
      </c>
      <c r="O52" s="4">
        <f t="shared" si="4"/>
        <v>187.95</v>
      </c>
      <c r="P52" s="4">
        <v>300</v>
      </c>
    </row>
    <row r="53" spans="1:16" s="3" customFormat="1" x14ac:dyDescent="0.35">
      <c r="A53" s="6"/>
      <c r="B53" s="7"/>
      <c r="C53" s="6"/>
      <c r="D53" s="6"/>
      <c r="E53" s="6">
        <f>SUM(E47:E52)</f>
        <v>300</v>
      </c>
      <c r="F53" s="6">
        <f t="shared" ref="F53:N53" si="26">SUM(F47:F52)</f>
        <v>1901</v>
      </c>
      <c r="G53" s="6">
        <f t="shared" si="26"/>
        <v>95050</v>
      </c>
      <c r="H53" s="6">
        <f t="shared" si="26"/>
        <v>390</v>
      </c>
      <c r="I53" s="6">
        <f t="shared" si="26"/>
        <v>33267.5</v>
      </c>
      <c r="J53" s="6">
        <f t="shared" si="26"/>
        <v>125</v>
      </c>
      <c r="K53" s="6">
        <f t="shared" si="26"/>
        <v>125</v>
      </c>
      <c r="L53" s="6">
        <f t="shared" si="26"/>
        <v>0</v>
      </c>
      <c r="M53" s="6">
        <f t="shared" si="26"/>
        <v>250</v>
      </c>
      <c r="N53" s="6">
        <f t="shared" si="26"/>
        <v>50</v>
      </c>
      <c r="O53" s="6"/>
      <c r="P53" s="6">
        <f>SUM(P47:P52)</f>
        <v>1175</v>
      </c>
    </row>
    <row r="54" spans="1:16" x14ac:dyDescent="0.35">
      <c r="A54" s="4"/>
      <c r="B54" s="5">
        <v>9780133338744</v>
      </c>
      <c r="C54" s="4" t="s">
        <v>81</v>
      </c>
      <c r="D54" s="4" t="s">
        <v>53</v>
      </c>
      <c r="E54" s="4">
        <v>50</v>
      </c>
      <c r="F54" s="4">
        <v>800</v>
      </c>
      <c r="G54" s="4">
        <f t="shared" ref="G54:G57" si="27">E54*F54</f>
        <v>40000</v>
      </c>
      <c r="H54" s="4">
        <v>65</v>
      </c>
      <c r="I54" s="4">
        <f t="shared" ref="I54:I57" si="28">G54*0.35</f>
        <v>14000</v>
      </c>
      <c r="J54" s="4">
        <v>0</v>
      </c>
      <c r="K54" s="4">
        <v>23</v>
      </c>
      <c r="L54" s="4"/>
      <c r="M54" s="4">
        <f t="shared" ref="M54:M57" si="29">J54+K54+L54</f>
        <v>23</v>
      </c>
      <c r="N54" s="4">
        <f t="shared" ref="N54:N57" si="30">E54-M54</f>
        <v>27</v>
      </c>
      <c r="O54" s="4">
        <f>F54*0.35</f>
        <v>280</v>
      </c>
      <c r="P54" s="4">
        <v>400</v>
      </c>
    </row>
    <row r="55" spans="1:16" x14ac:dyDescent="0.35">
      <c r="A55" s="4"/>
      <c r="B55" s="5">
        <v>9781323205976</v>
      </c>
      <c r="C55" s="4" t="s">
        <v>81</v>
      </c>
      <c r="D55" s="4" t="s">
        <v>54</v>
      </c>
      <c r="E55" s="4">
        <v>50</v>
      </c>
      <c r="F55" s="4">
        <v>800</v>
      </c>
      <c r="G55" s="4">
        <f t="shared" si="27"/>
        <v>40000</v>
      </c>
      <c r="H55" s="4">
        <v>65</v>
      </c>
      <c r="I55" s="4">
        <f t="shared" si="28"/>
        <v>14000</v>
      </c>
      <c r="J55" s="4">
        <v>0</v>
      </c>
      <c r="K55" s="4">
        <v>0</v>
      </c>
      <c r="L55" s="4"/>
      <c r="M55" s="4">
        <f t="shared" si="29"/>
        <v>0</v>
      </c>
      <c r="N55" s="4">
        <f t="shared" si="30"/>
        <v>50</v>
      </c>
      <c r="O55" s="4">
        <f t="shared" ref="O55:O78" si="31">F55*0.35</f>
        <v>280</v>
      </c>
      <c r="P55" s="4">
        <v>400</v>
      </c>
    </row>
    <row r="56" spans="1:16" x14ac:dyDescent="0.35">
      <c r="A56" s="4"/>
      <c r="B56" s="5">
        <v>9780133174526</v>
      </c>
      <c r="C56" s="4" t="s">
        <v>81</v>
      </c>
      <c r="D56" s="4" t="s">
        <v>55</v>
      </c>
      <c r="E56" s="4">
        <v>50</v>
      </c>
      <c r="F56" s="4">
        <v>815</v>
      </c>
      <c r="G56" s="4">
        <f t="shared" si="27"/>
        <v>40750</v>
      </c>
      <c r="H56" s="4">
        <v>65</v>
      </c>
      <c r="I56" s="4">
        <f t="shared" si="28"/>
        <v>14262.5</v>
      </c>
      <c r="J56" s="4">
        <v>25</v>
      </c>
      <c r="K56" s="4">
        <v>25</v>
      </c>
      <c r="L56" s="4"/>
      <c r="M56" s="4">
        <f t="shared" si="29"/>
        <v>50</v>
      </c>
      <c r="N56" s="4">
        <f t="shared" si="30"/>
        <v>0</v>
      </c>
      <c r="O56" s="4">
        <f t="shared" si="31"/>
        <v>285.25</v>
      </c>
      <c r="P56" s="4">
        <v>400</v>
      </c>
    </row>
    <row r="57" spans="1:16" x14ac:dyDescent="0.35">
      <c r="A57" s="4"/>
      <c r="B57" s="5">
        <v>9780133721492</v>
      </c>
      <c r="C57" s="4" t="s">
        <v>81</v>
      </c>
      <c r="D57" s="4" t="s">
        <v>56</v>
      </c>
      <c r="E57" s="4">
        <v>50</v>
      </c>
      <c r="F57" s="4">
        <v>138</v>
      </c>
      <c r="G57" s="4">
        <f t="shared" si="27"/>
        <v>6900</v>
      </c>
      <c r="H57" s="4">
        <v>65</v>
      </c>
      <c r="I57" s="4">
        <f t="shared" si="28"/>
        <v>2415</v>
      </c>
      <c r="J57" s="4">
        <v>0</v>
      </c>
      <c r="K57" s="4">
        <v>0</v>
      </c>
      <c r="L57" s="4"/>
      <c r="M57" s="4">
        <f t="shared" si="29"/>
        <v>0</v>
      </c>
      <c r="N57" s="4">
        <f t="shared" si="30"/>
        <v>50</v>
      </c>
      <c r="O57" s="4">
        <f t="shared" si="31"/>
        <v>48.3</v>
      </c>
      <c r="P57" s="4">
        <v>100</v>
      </c>
    </row>
    <row r="58" spans="1:16" s="3" customFormat="1" x14ac:dyDescent="0.35">
      <c r="A58" s="6"/>
      <c r="B58" s="7"/>
      <c r="C58" s="6"/>
      <c r="D58" s="6"/>
      <c r="E58" s="6">
        <f>SUM(E54:E57)</f>
        <v>200</v>
      </c>
      <c r="F58" s="6">
        <f t="shared" ref="F58:N58" si="32">SUM(F54:F57)</f>
        <v>2553</v>
      </c>
      <c r="G58" s="6">
        <f t="shared" si="32"/>
        <v>127650</v>
      </c>
      <c r="H58" s="6">
        <f t="shared" si="32"/>
        <v>260</v>
      </c>
      <c r="I58" s="6">
        <f t="shared" si="32"/>
        <v>44677.5</v>
      </c>
      <c r="J58" s="6">
        <f t="shared" si="32"/>
        <v>25</v>
      </c>
      <c r="K58" s="6">
        <f t="shared" si="32"/>
        <v>48</v>
      </c>
      <c r="L58" s="6">
        <f t="shared" si="32"/>
        <v>0</v>
      </c>
      <c r="M58" s="6">
        <f t="shared" si="32"/>
        <v>73</v>
      </c>
      <c r="N58" s="6">
        <f t="shared" si="32"/>
        <v>127</v>
      </c>
      <c r="O58" s="6"/>
      <c r="P58" s="6">
        <f>SUM(P54:P57)</f>
        <v>1300</v>
      </c>
    </row>
    <row r="59" spans="1:16" x14ac:dyDescent="0.35">
      <c r="A59" s="4"/>
      <c r="B59" s="5">
        <v>9780133338751</v>
      </c>
      <c r="C59" s="4" t="s">
        <v>82</v>
      </c>
      <c r="D59" s="4" t="s">
        <v>57</v>
      </c>
      <c r="E59" s="4">
        <v>30</v>
      </c>
      <c r="F59" s="4">
        <v>815</v>
      </c>
      <c r="G59" s="4">
        <f t="shared" ref="G59:G64" si="33">E59*F59</f>
        <v>24450</v>
      </c>
      <c r="H59" s="4">
        <v>65</v>
      </c>
      <c r="I59" s="4">
        <f t="shared" ref="I59:I64" si="34">G59*0.35</f>
        <v>8557.5</v>
      </c>
      <c r="J59" s="4">
        <v>15</v>
      </c>
      <c r="K59" s="4">
        <v>15</v>
      </c>
      <c r="L59" s="4"/>
      <c r="M59" s="4">
        <f t="shared" ref="M59:M64" si="35">J59+K59+L59</f>
        <v>30</v>
      </c>
      <c r="N59" s="4">
        <f t="shared" ref="N59:N64" si="36">E59-M59</f>
        <v>0</v>
      </c>
      <c r="O59" s="4">
        <f t="shared" si="31"/>
        <v>285.25</v>
      </c>
      <c r="P59" s="4">
        <v>400</v>
      </c>
    </row>
    <row r="60" spans="1:16" x14ac:dyDescent="0.35">
      <c r="A60" s="4"/>
      <c r="B60" s="5">
        <v>9781323206003</v>
      </c>
      <c r="C60" s="4" t="s">
        <v>82</v>
      </c>
      <c r="D60" s="4" t="s">
        <v>58</v>
      </c>
      <c r="E60" s="4">
        <v>30</v>
      </c>
      <c r="F60" s="4">
        <v>800</v>
      </c>
      <c r="G60" s="4">
        <f t="shared" si="33"/>
        <v>24000</v>
      </c>
      <c r="H60" s="4">
        <v>65</v>
      </c>
      <c r="I60" s="4">
        <f t="shared" si="34"/>
        <v>8400</v>
      </c>
      <c r="J60" s="4">
        <v>0</v>
      </c>
      <c r="K60" s="4">
        <v>0</v>
      </c>
      <c r="L60" s="4"/>
      <c r="M60" s="4">
        <f t="shared" si="35"/>
        <v>0</v>
      </c>
      <c r="N60" s="4">
        <f t="shared" si="36"/>
        <v>30</v>
      </c>
      <c r="O60" s="4">
        <f t="shared" si="31"/>
        <v>280</v>
      </c>
      <c r="P60" s="4">
        <v>400</v>
      </c>
    </row>
    <row r="61" spans="1:16" x14ac:dyDescent="0.35">
      <c r="A61" s="4"/>
      <c r="B61" s="5">
        <v>9780133281149</v>
      </c>
      <c r="C61" s="4" t="s">
        <v>82</v>
      </c>
      <c r="D61" s="4" t="s">
        <v>59</v>
      </c>
      <c r="E61" s="4">
        <v>30</v>
      </c>
      <c r="F61" s="4">
        <v>815</v>
      </c>
      <c r="G61" s="4">
        <f t="shared" si="33"/>
        <v>24450</v>
      </c>
      <c r="H61" s="4">
        <v>65</v>
      </c>
      <c r="I61" s="4">
        <f t="shared" si="34"/>
        <v>8557.5</v>
      </c>
      <c r="J61" s="4">
        <v>0</v>
      </c>
      <c r="K61" s="4">
        <v>0</v>
      </c>
      <c r="L61" s="4">
        <v>10</v>
      </c>
      <c r="M61" s="4">
        <f t="shared" si="35"/>
        <v>10</v>
      </c>
      <c r="N61" s="4">
        <f t="shared" si="36"/>
        <v>20</v>
      </c>
      <c r="O61" s="4">
        <f t="shared" si="31"/>
        <v>285.25</v>
      </c>
      <c r="P61" s="4">
        <v>400</v>
      </c>
    </row>
    <row r="62" spans="1:16" x14ac:dyDescent="0.35">
      <c r="A62" s="4"/>
      <c r="B62" s="5">
        <v>9780133185614</v>
      </c>
      <c r="C62" s="4" t="s">
        <v>82</v>
      </c>
      <c r="D62" s="4" t="s">
        <v>60</v>
      </c>
      <c r="E62" s="4">
        <v>30</v>
      </c>
      <c r="F62" s="4">
        <v>138</v>
      </c>
      <c r="G62" s="4">
        <f t="shared" si="33"/>
        <v>4140</v>
      </c>
      <c r="H62" s="4">
        <v>65</v>
      </c>
      <c r="I62" s="4">
        <f t="shared" si="34"/>
        <v>1449</v>
      </c>
      <c r="J62" s="4">
        <v>15</v>
      </c>
      <c r="K62" s="4">
        <v>15</v>
      </c>
      <c r="L62" s="4"/>
      <c r="M62" s="4">
        <f t="shared" si="35"/>
        <v>30</v>
      </c>
      <c r="N62" s="4">
        <f t="shared" si="36"/>
        <v>0</v>
      </c>
      <c r="O62" s="4">
        <f t="shared" si="31"/>
        <v>48.3</v>
      </c>
      <c r="P62" s="4">
        <v>100</v>
      </c>
    </row>
    <row r="63" spans="1:16" x14ac:dyDescent="0.35">
      <c r="A63" s="4"/>
      <c r="B63" s="5">
        <v>9780133281156</v>
      </c>
      <c r="C63" s="4" t="s">
        <v>82</v>
      </c>
      <c r="D63" s="4" t="s">
        <v>61</v>
      </c>
      <c r="E63" s="4">
        <v>30</v>
      </c>
      <c r="F63" s="4">
        <v>900</v>
      </c>
      <c r="G63" s="4">
        <f t="shared" si="33"/>
        <v>27000</v>
      </c>
      <c r="H63" s="4">
        <v>65</v>
      </c>
      <c r="I63" s="4">
        <f t="shared" si="34"/>
        <v>9450</v>
      </c>
      <c r="J63" s="4">
        <v>0</v>
      </c>
      <c r="K63" s="4">
        <v>0</v>
      </c>
      <c r="L63" s="4"/>
      <c r="M63" s="4">
        <f t="shared" si="35"/>
        <v>0</v>
      </c>
      <c r="N63" s="4">
        <f t="shared" si="36"/>
        <v>30</v>
      </c>
      <c r="O63" s="4">
        <f t="shared" si="31"/>
        <v>315</v>
      </c>
      <c r="P63" s="4">
        <v>425</v>
      </c>
    </row>
    <row r="64" spans="1:16" x14ac:dyDescent="0.35">
      <c r="A64" s="4"/>
      <c r="B64" s="5">
        <v>9780133185966</v>
      </c>
      <c r="C64" s="4" t="s">
        <v>82</v>
      </c>
      <c r="D64" s="4" t="s">
        <v>62</v>
      </c>
      <c r="E64" s="4">
        <v>30</v>
      </c>
      <c r="F64" s="4">
        <v>138</v>
      </c>
      <c r="G64" s="4">
        <f t="shared" si="33"/>
        <v>4140</v>
      </c>
      <c r="H64" s="4">
        <v>65</v>
      </c>
      <c r="I64" s="4">
        <f t="shared" si="34"/>
        <v>1449</v>
      </c>
      <c r="J64" s="4">
        <v>15</v>
      </c>
      <c r="K64" s="4">
        <v>15</v>
      </c>
      <c r="L64" s="4"/>
      <c r="M64" s="4">
        <f t="shared" si="35"/>
        <v>30</v>
      </c>
      <c r="N64" s="4">
        <f t="shared" si="36"/>
        <v>0</v>
      </c>
      <c r="O64" s="4">
        <f t="shared" si="31"/>
        <v>48.3</v>
      </c>
      <c r="P64" s="4">
        <v>100</v>
      </c>
    </row>
    <row r="65" spans="1:16" s="3" customFormat="1" x14ac:dyDescent="0.35">
      <c r="A65" s="6"/>
      <c r="B65" s="7"/>
      <c r="C65" s="6"/>
      <c r="D65" s="6"/>
      <c r="E65" s="6">
        <f>SUM(E59:E64)</f>
        <v>180</v>
      </c>
      <c r="F65" s="6">
        <f t="shared" ref="F65:N65" si="37">SUM(F59:F64)</f>
        <v>3606</v>
      </c>
      <c r="G65" s="6">
        <f t="shared" si="37"/>
        <v>108180</v>
      </c>
      <c r="H65" s="6">
        <f t="shared" si="37"/>
        <v>390</v>
      </c>
      <c r="I65" s="6">
        <f t="shared" si="37"/>
        <v>37863</v>
      </c>
      <c r="J65" s="6">
        <f t="shared" si="37"/>
        <v>45</v>
      </c>
      <c r="K65" s="6">
        <f t="shared" si="37"/>
        <v>45</v>
      </c>
      <c r="L65" s="6">
        <f t="shared" si="37"/>
        <v>10</v>
      </c>
      <c r="M65" s="6">
        <f t="shared" si="37"/>
        <v>100</v>
      </c>
      <c r="N65" s="6">
        <f t="shared" si="37"/>
        <v>80</v>
      </c>
      <c r="O65" s="6"/>
      <c r="P65" s="6">
        <f>SUM(P59:P64)</f>
        <v>1825</v>
      </c>
    </row>
    <row r="66" spans="1:16" x14ac:dyDescent="0.35">
      <c r="A66" s="4"/>
      <c r="B66" s="5">
        <v>9780133338768</v>
      </c>
      <c r="C66" s="4" t="s">
        <v>83</v>
      </c>
      <c r="D66" s="4" t="s">
        <v>63</v>
      </c>
      <c r="E66" s="4">
        <v>30</v>
      </c>
      <c r="F66" s="4">
        <v>529</v>
      </c>
      <c r="G66" s="4">
        <f t="shared" ref="G66:G73" si="38">E66*F66</f>
        <v>15870</v>
      </c>
      <c r="H66" s="4">
        <v>65</v>
      </c>
      <c r="I66" s="4">
        <f t="shared" ref="I66:I73" si="39">G66*0.35</f>
        <v>5554.5</v>
      </c>
      <c r="J66" s="4">
        <v>0</v>
      </c>
      <c r="K66" s="4">
        <v>0</v>
      </c>
      <c r="L66" s="4"/>
      <c r="M66" s="4">
        <f t="shared" ref="M66:M73" si="40">J66+K66+L66</f>
        <v>0</v>
      </c>
      <c r="N66" s="4">
        <f t="shared" ref="N66:N73" si="41">E66-M66</f>
        <v>30</v>
      </c>
      <c r="O66" s="4">
        <f t="shared" si="31"/>
        <v>185.14999999999998</v>
      </c>
      <c r="P66" s="4">
        <v>300</v>
      </c>
    </row>
    <row r="67" spans="1:16" x14ac:dyDescent="0.35">
      <c r="A67" s="4"/>
      <c r="B67" s="5">
        <v>9780133338775</v>
      </c>
      <c r="C67" s="4" t="s">
        <v>83</v>
      </c>
      <c r="D67" s="4" t="s">
        <v>64</v>
      </c>
      <c r="E67" s="4">
        <v>30</v>
      </c>
      <c r="F67" s="4">
        <v>529</v>
      </c>
      <c r="G67" s="4">
        <f t="shared" si="38"/>
        <v>15870</v>
      </c>
      <c r="H67" s="4">
        <v>65</v>
      </c>
      <c r="I67" s="4">
        <f t="shared" si="39"/>
        <v>5554.5</v>
      </c>
      <c r="J67" s="4">
        <v>15</v>
      </c>
      <c r="K67" s="4">
        <v>15</v>
      </c>
      <c r="L67" s="4"/>
      <c r="M67" s="4">
        <f t="shared" si="40"/>
        <v>30</v>
      </c>
      <c r="N67" s="4">
        <f t="shared" si="41"/>
        <v>0</v>
      </c>
      <c r="O67" s="4">
        <f t="shared" si="31"/>
        <v>185.14999999999998</v>
      </c>
      <c r="P67" s="4">
        <v>300</v>
      </c>
    </row>
    <row r="68" spans="1:16" x14ac:dyDescent="0.35">
      <c r="A68" s="4"/>
      <c r="B68" s="5">
        <v>9781323205853</v>
      </c>
      <c r="C68" s="4" t="s">
        <v>83</v>
      </c>
      <c r="D68" s="4" t="s">
        <v>65</v>
      </c>
      <c r="E68" s="4">
        <v>30</v>
      </c>
      <c r="F68" s="4">
        <v>880</v>
      </c>
      <c r="G68" s="4">
        <f t="shared" si="38"/>
        <v>26400</v>
      </c>
      <c r="H68" s="4">
        <v>65</v>
      </c>
      <c r="I68" s="4">
        <f t="shared" si="39"/>
        <v>9240</v>
      </c>
      <c r="J68" s="4">
        <v>0</v>
      </c>
      <c r="K68" s="4">
        <v>0</v>
      </c>
      <c r="L68" s="4">
        <v>10</v>
      </c>
      <c r="M68" s="4">
        <f t="shared" si="40"/>
        <v>10</v>
      </c>
      <c r="N68" s="4">
        <f t="shared" si="41"/>
        <v>20</v>
      </c>
      <c r="O68" s="4">
        <f t="shared" si="31"/>
        <v>308</v>
      </c>
      <c r="P68" s="4">
        <v>450</v>
      </c>
    </row>
    <row r="69" spans="1:16" x14ac:dyDescent="0.35">
      <c r="A69" s="4"/>
      <c r="B69" s="5">
        <v>9780133687187</v>
      </c>
      <c r="C69" s="4" t="s">
        <v>83</v>
      </c>
      <c r="D69" s="4" t="s">
        <v>66</v>
      </c>
      <c r="E69" s="4">
        <v>30</v>
      </c>
      <c r="F69" s="4">
        <v>138</v>
      </c>
      <c r="G69" s="4">
        <f t="shared" si="38"/>
        <v>4140</v>
      </c>
      <c r="H69" s="4">
        <v>65</v>
      </c>
      <c r="I69" s="4">
        <f t="shared" si="39"/>
        <v>1449</v>
      </c>
      <c r="J69" s="4">
        <v>0</v>
      </c>
      <c r="K69" s="4">
        <v>0</v>
      </c>
      <c r="L69" s="4">
        <v>10</v>
      </c>
      <c r="M69" s="4">
        <f t="shared" si="40"/>
        <v>10</v>
      </c>
      <c r="N69" s="4">
        <f t="shared" si="41"/>
        <v>20</v>
      </c>
      <c r="O69" s="4">
        <f t="shared" si="31"/>
        <v>48.3</v>
      </c>
      <c r="P69" s="4">
        <v>100</v>
      </c>
    </row>
    <row r="70" spans="1:16" x14ac:dyDescent="0.35">
      <c r="A70" s="4"/>
      <c r="B70" s="5">
        <v>9781323205907</v>
      </c>
      <c r="C70" s="4" t="s">
        <v>83</v>
      </c>
      <c r="D70" s="4" t="s">
        <v>67</v>
      </c>
      <c r="E70" s="4">
        <v>30</v>
      </c>
      <c r="F70" s="4">
        <v>880</v>
      </c>
      <c r="G70" s="4">
        <f t="shared" si="38"/>
        <v>26400</v>
      </c>
      <c r="H70" s="4">
        <v>65</v>
      </c>
      <c r="I70" s="4">
        <f t="shared" si="39"/>
        <v>9240</v>
      </c>
      <c r="J70" s="4">
        <v>15</v>
      </c>
      <c r="K70" s="4">
        <v>15</v>
      </c>
      <c r="L70" s="4"/>
      <c r="M70" s="4">
        <f t="shared" si="40"/>
        <v>30</v>
      </c>
      <c r="N70" s="4">
        <f t="shared" si="41"/>
        <v>0</v>
      </c>
      <c r="O70" s="4">
        <f t="shared" si="31"/>
        <v>308</v>
      </c>
      <c r="P70" s="4">
        <v>450</v>
      </c>
    </row>
    <row r="71" spans="1:16" x14ac:dyDescent="0.35">
      <c r="A71" s="4"/>
      <c r="B71" s="5">
        <v>9780132525886</v>
      </c>
      <c r="C71" s="4" t="s">
        <v>83</v>
      </c>
      <c r="D71" s="4" t="s">
        <v>68</v>
      </c>
      <c r="E71" s="4">
        <v>30</v>
      </c>
      <c r="F71" s="4">
        <v>138</v>
      </c>
      <c r="G71" s="4">
        <f t="shared" si="38"/>
        <v>4140</v>
      </c>
      <c r="H71" s="4">
        <v>65</v>
      </c>
      <c r="I71" s="4">
        <f t="shared" si="39"/>
        <v>1449</v>
      </c>
      <c r="J71" s="4">
        <v>15</v>
      </c>
      <c r="K71" s="4">
        <v>15</v>
      </c>
      <c r="L71" s="4"/>
      <c r="M71" s="4">
        <f t="shared" si="40"/>
        <v>30</v>
      </c>
      <c r="N71" s="4">
        <f t="shared" si="41"/>
        <v>0</v>
      </c>
      <c r="O71" s="4">
        <f t="shared" si="31"/>
        <v>48.3</v>
      </c>
      <c r="P71" s="4">
        <v>100</v>
      </c>
    </row>
    <row r="72" spans="1:16" x14ac:dyDescent="0.35">
      <c r="A72" s="4"/>
      <c r="B72" s="5">
        <v>9780131371156</v>
      </c>
      <c r="C72" s="4" t="s">
        <v>83</v>
      </c>
      <c r="D72" s="4" t="s">
        <v>69</v>
      </c>
      <c r="E72" s="4">
        <v>30</v>
      </c>
      <c r="F72" s="4">
        <v>880</v>
      </c>
      <c r="G72" s="4">
        <f t="shared" si="38"/>
        <v>26400</v>
      </c>
      <c r="H72" s="4">
        <v>65</v>
      </c>
      <c r="I72" s="4">
        <f t="shared" si="39"/>
        <v>9240</v>
      </c>
      <c r="J72" s="4">
        <v>0</v>
      </c>
      <c r="K72" s="4">
        <v>0</v>
      </c>
      <c r="L72" s="4">
        <v>5</v>
      </c>
      <c r="M72" s="4">
        <f t="shared" si="40"/>
        <v>5</v>
      </c>
      <c r="N72" s="4">
        <f t="shared" si="41"/>
        <v>25</v>
      </c>
      <c r="O72" s="4">
        <f t="shared" si="31"/>
        <v>308</v>
      </c>
      <c r="P72" s="4">
        <v>450</v>
      </c>
    </row>
    <row r="73" spans="1:16" x14ac:dyDescent="0.35">
      <c r="A73" s="4"/>
      <c r="B73" s="5">
        <v>9780132957052</v>
      </c>
      <c r="C73" s="4" t="s">
        <v>83</v>
      </c>
      <c r="D73" s="4" t="s">
        <v>70</v>
      </c>
      <c r="E73" s="4">
        <v>30</v>
      </c>
      <c r="F73" s="4">
        <v>138</v>
      </c>
      <c r="G73" s="4">
        <f t="shared" si="38"/>
        <v>4140</v>
      </c>
      <c r="H73" s="4">
        <v>65</v>
      </c>
      <c r="I73" s="4">
        <f t="shared" si="39"/>
        <v>1449</v>
      </c>
      <c r="J73" s="4">
        <v>0</v>
      </c>
      <c r="K73" s="4">
        <v>0</v>
      </c>
      <c r="L73" s="4">
        <v>5</v>
      </c>
      <c r="M73" s="4">
        <f t="shared" si="40"/>
        <v>5</v>
      </c>
      <c r="N73" s="4">
        <f t="shared" si="41"/>
        <v>25</v>
      </c>
      <c r="O73" s="4">
        <f t="shared" si="31"/>
        <v>48.3</v>
      </c>
      <c r="P73" s="4">
        <v>100</v>
      </c>
    </row>
    <row r="74" spans="1:16" s="3" customFormat="1" x14ac:dyDescent="0.35">
      <c r="A74" s="6"/>
      <c r="B74" s="7"/>
      <c r="C74" s="6"/>
      <c r="D74" s="6"/>
      <c r="E74" s="6">
        <f>SUM(E66:E73)</f>
        <v>240</v>
      </c>
      <c r="F74" s="6">
        <f t="shared" ref="F74:N74" si="42">SUM(F66:F73)</f>
        <v>4112</v>
      </c>
      <c r="G74" s="6">
        <f t="shared" si="42"/>
        <v>123360</v>
      </c>
      <c r="H74" s="6">
        <f t="shared" si="42"/>
        <v>520</v>
      </c>
      <c r="I74" s="6">
        <f t="shared" si="42"/>
        <v>43176</v>
      </c>
      <c r="J74" s="6">
        <f t="shared" si="42"/>
        <v>45</v>
      </c>
      <c r="K74" s="6">
        <f t="shared" si="42"/>
        <v>45</v>
      </c>
      <c r="L74" s="6">
        <f t="shared" si="42"/>
        <v>30</v>
      </c>
      <c r="M74" s="6">
        <f t="shared" si="42"/>
        <v>120</v>
      </c>
      <c r="N74" s="6">
        <f t="shared" si="42"/>
        <v>120</v>
      </c>
      <c r="O74" s="6"/>
      <c r="P74" s="6">
        <f>SUM(P66:P73)</f>
        <v>2250</v>
      </c>
    </row>
    <row r="75" spans="1:16" x14ac:dyDescent="0.35">
      <c r="A75" s="4"/>
      <c r="B75" s="5">
        <v>9780133338782</v>
      </c>
      <c r="C75" s="4" t="s">
        <v>84</v>
      </c>
      <c r="D75" s="4" t="s">
        <v>71</v>
      </c>
      <c r="E75" s="4">
        <v>0</v>
      </c>
      <c r="F75" s="4">
        <v>529</v>
      </c>
      <c r="G75" s="4">
        <f t="shared" ref="G75:G78" si="43">E75*F75</f>
        <v>0</v>
      </c>
      <c r="H75" s="4">
        <v>65</v>
      </c>
      <c r="I75" s="4">
        <f t="shared" ref="I75:I78" si="44">G75*0.35</f>
        <v>0</v>
      </c>
      <c r="J75" s="4">
        <v>0</v>
      </c>
      <c r="K75" s="4">
        <v>0</v>
      </c>
      <c r="L75" s="4">
        <v>0</v>
      </c>
      <c r="M75" s="4">
        <f t="shared" ref="M75:M78" si="45">J75+K75+L75</f>
        <v>0</v>
      </c>
      <c r="N75" s="4">
        <f t="shared" ref="N75:N78" si="46">E75-M75</f>
        <v>0</v>
      </c>
      <c r="O75" s="4">
        <f t="shared" si="31"/>
        <v>185.14999999999998</v>
      </c>
      <c r="P75" s="4">
        <v>300</v>
      </c>
    </row>
    <row r="76" spans="1:16" x14ac:dyDescent="0.35">
      <c r="A76" s="4"/>
      <c r="B76" s="5">
        <v>9780133338799</v>
      </c>
      <c r="C76" s="4" t="s">
        <v>84</v>
      </c>
      <c r="D76" s="4" t="s">
        <v>72</v>
      </c>
      <c r="E76" s="4">
        <v>0</v>
      </c>
      <c r="F76" s="4">
        <v>529</v>
      </c>
      <c r="G76" s="4">
        <f t="shared" si="43"/>
        <v>0</v>
      </c>
      <c r="H76" s="4">
        <v>65</v>
      </c>
      <c r="I76" s="4">
        <f t="shared" si="44"/>
        <v>0</v>
      </c>
      <c r="J76" s="4">
        <v>0</v>
      </c>
      <c r="K76" s="4">
        <v>0</v>
      </c>
      <c r="L76" s="4">
        <v>0</v>
      </c>
      <c r="M76" s="4">
        <f t="shared" si="45"/>
        <v>0</v>
      </c>
      <c r="N76" s="4">
        <f t="shared" si="46"/>
        <v>0</v>
      </c>
      <c r="O76" s="4">
        <f t="shared" si="31"/>
        <v>185.14999999999998</v>
      </c>
      <c r="P76" s="4">
        <v>300</v>
      </c>
    </row>
    <row r="77" spans="1:16" x14ac:dyDescent="0.35">
      <c r="A77" s="4"/>
      <c r="B77" s="5">
        <v>9780133281163</v>
      </c>
      <c r="C77" s="4" t="s">
        <v>84</v>
      </c>
      <c r="D77" s="4" t="s">
        <v>73</v>
      </c>
      <c r="E77" s="4">
        <v>0</v>
      </c>
      <c r="F77" s="4">
        <v>815</v>
      </c>
      <c r="G77" s="4">
        <f t="shared" si="43"/>
        <v>0</v>
      </c>
      <c r="H77" s="4">
        <v>65</v>
      </c>
      <c r="I77" s="4">
        <f t="shared" si="44"/>
        <v>0</v>
      </c>
      <c r="J77" s="4">
        <v>0</v>
      </c>
      <c r="K77" s="4">
        <v>0</v>
      </c>
      <c r="L77" s="4">
        <v>0</v>
      </c>
      <c r="M77" s="4">
        <f t="shared" si="45"/>
        <v>0</v>
      </c>
      <c r="N77" s="4">
        <f t="shared" si="46"/>
        <v>0</v>
      </c>
      <c r="O77" s="4">
        <f t="shared" si="31"/>
        <v>285.25</v>
      </c>
      <c r="P77" s="4">
        <v>450</v>
      </c>
    </row>
    <row r="78" spans="1:16" x14ac:dyDescent="0.35">
      <c r="A78" s="4"/>
      <c r="B78" s="5">
        <v>9780133186147</v>
      </c>
      <c r="C78" s="4" t="s">
        <v>84</v>
      </c>
      <c r="D78" s="4" t="s">
        <v>74</v>
      </c>
      <c r="E78" s="4">
        <v>0</v>
      </c>
      <c r="F78" s="4">
        <v>138</v>
      </c>
      <c r="G78" s="4">
        <f t="shared" si="43"/>
        <v>0</v>
      </c>
      <c r="H78" s="4">
        <v>65</v>
      </c>
      <c r="I78" s="4">
        <f t="shared" si="44"/>
        <v>0</v>
      </c>
      <c r="J78" s="4">
        <v>0</v>
      </c>
      <c r="K78" s="4">
        <v>0</v>
      </c>
      <c r="L78" s="4">
        <v>0</v>
      </c>
      <c r="M78" s="4">
        <f t="shared" si="45"/>
        <v>0</v>
      </c>
      <c r="N78" s="4">
        <f t="shared" si="46"/>
        <v>0</v>
      </c>
      <c r="O78" s="4">
        <f t="shared" si="31"/>
        <v>48.3</v>
      </c>
      <c r="P78" s="4">
        <v>100</v>
      </c>
    </row>
    <row r="79" spans="1:16" s="3" customFormat="1" x14ac:dyDescent="0.35">
      <c r="A79" s="6"/>
      <c r="B79" s="7"/>
      <c r="C79" s="6"/>
      <c r="D79" s="6"/>
      <c r="E79" s="6">
        <f>SUM(E75:E78)</f>
        <v>0</v>
      </c>
      <c r="F79" s="6">
        <f t="shared" ref="F79:N79" si="47">SUM(F75:F78)</f>
        <v>2011</v>
      </c>
      <c r="G79" s="6">
        <f t="shared" si="47"/>
        <v>0</v>
      </c>
      <c r="H79" s="6">
        <f t="shared" si="47"/>
        <v>260</v>
      </c>
      <c r="I79" s="6">
        <f t="shared" si="47"/>
        <v>0</v>
      </c>
      <c r="J79" s="6">
        <f t="shared" si="47"/>
        <v>0</v>
      </c>
      <c r="K79" s="6">
        <f t="shared" si="47"/>
        <v>0</v>
      </c>
      <c r="L79" s="6">
        <f t="shared" si="47"/>
        <v>0</v>
      </c>
      <c r="M79" s="6">
        <f t="shared" si="47"/>
        <v>0</v>
      </c>
      <c r="N79" s="6">
        <f t="shared" si="47"/>
        <v>0</v>
      </c>
      <c r="O79" s="6"/>
      <c r="P79" s="6">
        <f>SUM(P75:P78)</f>
        <v>1150</v>
      </c>
    </row>
    <row r="80" spans="1:16" x14ac:dyDescent="0.35">
      <c r="B80" s="2"/>
      <c r="E80" s="8">
        <f>E18+E25+E32+E39+E46+E53+E58+E65+E74+E79</f>
        <v>2720</v>
      </c>
      <c r="F80" s="8">
        <f t="shared" ref="F80:M80" si="48">F18+F25+F32+F39+F46+F53+F58+F65+F74+F79</f>
        <v>23145</v>
      </c>
      <c r="G80" s="8">
        <f t="shared" si="48"/>
        <v>951740</v>
      </c>
      <c r="H80" s="8">
        <f t="shared" si="48"/>
        <v>3900</v>
      </c>
      <c r="I80" s="8">
        <f t="shared" si="48"/>
        <v>333109</v>
      </c>
      <c r="J80" s="8">
        <f t="shared" si="48"/>
        <v>1136</v>
      </c>
      <c r="K80" s="8">
        <f t="shared" si="48"/>
        <v>1167</v>
      </c>
      <c r="L80" s="8">
        <f t="shared" si="48"/>
        <v>40</v>
      </c>
      <c r="M80" s="8">
        <f t="shared" si="48"/>
        <v>2343</v>
      </c>
      <c r="N80" s="8">
        <f>N18+N25+N32+N39+N46+N53+N58+N65+N74+N79</f>
        <v>377</v>
      </c>
      <c r="O80" s="8"/>
      <c r="P80" s="8">
        <f>P18+P25+P32+P39+P46+P53+P58+P65+P74+P79</f>
        <v>13425</v>
      </c>
    </row>
    <row r="81" spans="2:12" x14ac:dyDescent="0.35">
      <c r="B81" s="2"/>
      <c r="G81" s="179" t="s">
        <v>86</v>
      </c>
      <c r="H81" s="180"/>
      <c r="I81" s="10">
        <f>I80*0.05</f>
        <v>16655.45</v>
      </c>
      <c r="J81" s="11"/>
      <c r="K81" s="11"/>
      <c r="L81" s="11"/>
    </row>
    <row r="82" spans="2:12" x14ac:dyDescent="0.35">
      <c r="B82" s="2"/>
      <c r="G82" s="179" t="s">
        <v>87</v>
      </c>
      <c r="H82" s="180"/>
      <c r="I82" s="10">
        <f>I80+I81</f>
        <v>349764.45</v>
      </c>
      <c r="J82" s="11"/>
      <c r="K82" s="11"/>
      <c r="L82" s="11"/>
    </row>
    <row r="83" spans="2:12" x14ac:dyDescent="0.35">
      <c r="B83" s="2"/>
    </row>
    <row r="84" spans="2:12" x14ac:dyDescent="0.35">
      <c r="B84" s="2"/>
    </row>
    <row r="85" spans="2:12" x14ac:dyDescent="0.35">
      <c r="B85" s="2"/>
    </row>
    <row r="86" spans="2:12" x14ac:dyDescent="0.35">
      <c r="B86" s="2"/>
    </row>
    <row r="87" spans="2:12" x14ac:dyDescent="0.35">
      <c r="B87" s="2"/>
    </row>
    <row r="88" spans="2:12" x14ac:dyDescent="0.35">
      <c r="B88" s="2"/>
    </row>
    <row r="89" spans="2:12" x14ac:dyDescent="0.35">
      <c r="B89" s="2"/>
    </row>
    <row r="90" spans="2:12" x14ac:dyDescent="0.35">
      <c r="B90" s="2"/>
    </row>
    <row r="91" spans="2:12" x14ac:dyDescent="0.35">
      <c r="B91" s="2"/>
    </row>
    <row r="92" spans="2:12" x14ac:dyDescent="0.35">
      <c r="B92" s="2"/>
    </row>
    <row r="93" spans="2:12" x14ac:dyDescent="0.35">
      <c r="B93" s="2"/>
    </row>
  </sheetData>
  <mergeCells count="3">
    <mergeCell ref="D3:E3"/>
    <mergeCell ref="G81:H81"/>
    <mergeCell ref="G82:H82"/>
  </mergeCells>
  <printOptions horizontalCentered="1" verticalCentered="1"/>
  <pageMargins left="0" right="0" top="0" bottom="0" header="0" footer="0"/>
  <pageSetup paperSize="9" scale="86" fitToHeight="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3:Z93"/>
  <sheetViews>
    <sheetView topLeftCell="M7" workbookViewId="0">
      <selection activeCell="L80" sqref="L80"/>
    </sheetView>
  </sheetViews>
  <sheetFormatPr defaultRowHeight="14.5" x14ac:dyDescent="0.35"/>
  <cols>
    <col min="1" max="1" width="6.453125" customWidth="1"/>
    <col min="2" max="2" width="17" customWidth="1"/>
    <col min="4" max="4" width="65.453125" customWidth="1"/>
    <col min="5" max="5" width="9" customWidth="1"/>
    <col min="6" max="8" width="9.1796875" customWidth="1"/>
    <col min="9" max="16" width="10.54296875" customWidth="1"/>
    <col min="17" max="17" width="10" customWidth="1"/>
    <col min="18" max="18" width="12.26953125" customWidth="1"/>
    <col min="19" max="19" width="12" customWidth="1"/>
    <col min="20" max="20" width="14" customWidth="1"/>
    <col min="21" max="21" width="9.26953125" customWidth="1"/>
    <col min="22" max="22" width="8.26953125" customWidth="1"/>
    <col min="23" max="23" width="8.453125" customWidth="1"/>
    <col min="24" max="24" width="10.453125" customWidth="1"/>
  </cols>
  <sheetData>
    <row r="3" spans="1:25" ht="18.5" x14ac:dyDescent="0.45">
      <c r="D3" s="173" t="s">
        <v>0</v>
      </c>
      <c r="E3" s="173"/>
    </row>
    <row r="4" spans="1:25" x14ac:dyDescent="0.35">
      <c r="B4" t="s">
        <v>2</v>
      </c>
      <c r="D4" t="s">
        <v>1</v>
      </c>
    </row>
    <row r="5" spans="1:25" x14ac:dyDescent="0.35">
      <c r="B5" t="s">
        <v>3</v>
      </c>
      <c r="I5" t="s">
        <v>5</v>
      </c>
      <c r="T5" s="9" t="s">
        <v>102</v>
      </c>
      <c r="U5" s="13"/>
    </row>
    <row r="6" spans="1:25" x14ac:dyDescent="0.35">
      <c r="I6" s="1">
        <v>43702</v>
      </c>
      <c r="J6" s="1"/>
      <c r="K6" s="1"/>
      <c r="L6" s="1"/>
      <c r="M6" s="1"/>
      <c r="N6" s="1"/>
      <c r="O6" s="1"/>
      <c r="P6" s="1"/>
    </row>
    <row r="7" spans="1:25" x14ac:dyDescent="0.35">
      <c r="A7" t="s">
        <v>93</v>
      </c>
      <c r="B7" t="s">
        <v>4</v>
      </c>
      <c r="I7" t="s">
        <v>6</v>
      </c>
      <c r="S7" s="181" t="s">
        <v>95</v>
      </c>
      <c r="T7" s="181"/>
      <c r="U7" s="13"/>
    </row>
    <row r="8" spans="1:25" x14ac:dyDescent="0.35">
      <c r="B8" t="s">
        <v>7</v>
      </c>
      <c r="J8" s="14">
        <v>43712</v>
      </c>
      <c r="K8" s="14">
        <v>43711</v>
      </c>
      <c r="L8" s="14">
        <v>43717</v>
      </c>
      <c r="M8" s="14">
        <v>43726</v>
      </c>
      <c r="N8" s="14">
        <v>43733</v>
      </c>
      <c r="O8" s="14">
        <v>43743</v>
      </c>
      <c r="P8" s="14"/>
      <c r="S8" s="182" t="s">
        <v>94</v>
      </c>
      <c r="T8" s="183"/>
      <c r="U8" s="183"/>
      <c r="V8" s="183"/>
    </row>
    <row r="9" spans="1:25" x14ac:dyDescent="0.35">
      <c r="A9" s="4" t="s">
        <v>8</v>
      </c>
      <c r="B9" s="4" t="s">
        <v>9</v>
      </c>
      <c r="C9" s="4"/>
      <c r="D9" s="9" t="s">
        <v>10</v>
      </c>
      <c r="E9" s="4" t="s">
        <v>11</v>
      </c>
      <c r="F9" s="4" t="s">
        <v>12</v>
      </c>
      <c r="G9" s="4" t="s">
        <v>13</v>
      </c>
      <c r="H9" s="4" t="s">
        <v>85</v>
      </c>
      <c r="I9" s="4" t="s">
        <v>14</v>
      </c>
      <c r="J9" s="4" t="s">
        <v>90</v>
      </c>
      <c r="K9" s="4" t="s">
        <v>91</v>
      </c>
      <c r="L9" s="4" t="s">
        <v>92</v>
      </c>
      <c r="M9" s="4" t="s">
        <v>105</v>
      </c>
      <c r="N9" s="4" t="s">
        <v>106</v>
      </c>
      <c r="O9" s="4" t="s">
        <v>107</v>
      </c>
      <c r="P9" s="4" t="s">
        <v>108</v>
      </c>
      <c r="Q9" s="12" t="s">
        <v>89</v>
      </c>
      <c r="R9" s="9" t="s">
        <v>88</v>
      </c>
      <c r="S9" s="4" t="s">
        <v>97</v>
      </c>
      <c r="T9" s="4" t="s">
        <v>98</v>
      </c>
      <c r="U9" s="9" t="s">
        <v>102</v>
      </c>
      <c r="V9" s="4" t="s">
        <v>96</v>
      </c>
      <c r="W9" s="4" t="s">
        <v>100</v>
      </c>
      <c r="X9" s="4" t="s">
        <v>99</v>
      </c>
      <c r="Y9" s="9" t="s">
        <v>101</v>
      </c>
    </row>
    <row r="10" spans="1:25" x14ac:dyDescent="0.35">
      <c r="A10" s="4"/>
      <c r="B10" s="5">
        <v>9780328910007</v>
      </c>
      <c r="C10" s="4" t="s">
        <v>75</v>
      </c>
      <c r="D10" s="4" t="s">
        <v>15</v>
      </c>
      <c r="E10" s="4">
        <v>75</v>
      </c>
      <c r="F10" s="4">
        <v>226</v>
      </c>
      <c r="G10" s="4">
        <f>E10*F10</f>
        <v>16950</v>
      </c>
      <c r="H10" s="4">
        <v>65</v>
      </c>
      <c r="I10" s="4">
        <f>G10*0.35</f>
        <v>5932.5</v>
      </c>
      <c r="J10" s="4">
        <v>37</v>
      </c>
      <c r="K10" s="4">
        <v>38</v>
      </c>
      <c r="L10" s="4"/>
      <c r="M10" s="4"/>
      <c r="N10" s="4"/>
      <c r="O10" s="4"/>
      <c r="P10" s="4"/>
      <c r="Q10" s="4">
        <f>J10+K10+L10</f>
        <v>75</v>
      </c>
      <c r="R10" s="4">
        <f t="shared" ref="R10:R17" si="0">E10-Q10</f>
        <v>0</v>
      </c>
      <c r="S10" s="4">
        <v>11</v>
      </c>
      <c r="T10" s="4">
        <v>13</v>
      </c>
      <c r="U10" s="4">
        <v>3</v>
      </c>
      <c r="V10" s="4">
        <f>S10+T10+U10</f>
        <v>27</v>
      </c>
      <c r="W10" s="4">
        <f t="shared" ref="W10:W17" si="1">Q10-V10</f>
        <v>48</v>
      </c>
      <c r="X10" s="4"/>
      <c r="Y10" s="4">
        <f>W10-X10</f>
        <v>48</v>
      </c>
    </row>
    <row r="11" spans="1:25" x14ac:dyDescent="0.35">
      <c r="A11" s="4"/>
      <c r="B11" s="5">
        <v>9780328910014</v>
      </c>
      <c r="C11" s="4" t="s">
        <v>75</v>
      </c>
      <c r="D11" s="4" t="s">
        <v>16</v>
      </c>
      <c r="E11" s="4">
        <v>75</v>
      </c>
      <c r="F11" s="4">
        <v>226</v>
      </c>
      <c r="G11" s="4">
        <f t="shared" ref="G11:G24" si="2">E11*F11</f>
        <v>16950</v>
      </c>
      <c r="H11" s="4">
        <v>65</v>
      </c>
      <c r="I11" s="4">
        <f t="shared" ref="I11:I17" si="3">G11*0.35</f>
        <v>5932.5</v>
      </c>
      <c r="J11" s="4">
        <v>37</v>
      </c>
      <c r="K11" s="4">
        <v>38</v>
      </c>
      <c r="L11" s="4"/>
      <c r="M11" s="4"/>
      <c r="N11" s="4"/>
      <c r="O11" s="4"/>
      <c r="P11" s="4"/>
      <c r="Q11" s="4">
        <f>J11+K11+L11</f>
        <v>75</v>
      </c>
      <c r="R11" s="4">
        <f t="shared" si="0"/>
        <v>0</v>
      </c>
      <c r="S11" s="4">
        <v>11</v>
      </c>
      <c r="T11" s="4">
        <v>13</v>
      </c>
      <c r="U11" s="4">
        <v>3</v>
      </c>
      <c r="V11" s="4">
        <f t="shared" ref="V11:V24" si="4">S11+T11+U11</f>
        <v>27</v>
      </c>
      <c r="W11" s="4">
        <f t="shared" si="1"/>
        <v>48</v>
      </c>
      <c r="X11" s="4"/>
      <c r="Y11" s="4">
        <f t="shared" ref="Y11:Y76" si="5">W11-X11</f>
        <v>48</v>
      </c>
    </row>
    <row r="12" spans="1:25" x14ac:dyDescent="0.35">
      <c r="A12" s="4"/>
      <c r="B12" s="5">
        <v>9780328910021</v>
      </c>
      <c r="C12" s="4" t="s">
        <v>75</v>
      </c>
      <c r="D12" s="4" t="s">
        <v>17</v>
      </c>
      <c r="E12" s="4">
        <v>75</v>
      </c>
      <c r="F12" s="4">
        <v>226</v>
      </c>
      <c r="G12" s="4">
        <f t="shared" si="2"/>
        <v>16950</v>
      </c>
      <c r="H12" s="4">
        <v>65</v>
      </c>
      <c r="I12" s="4">
        <f t="shared" si="3"/>
        <v>5932.5</v>
      </c>
      <c r="J12" s="4">
        <v>37</v>
      </c>
      <c r="K12" s="4">
        <v>38</v>
      </c>
      <c r="L12" s="4"/>
      <c r="M12" s="4"/>
      <c r="N12" s="4"/>
      <c r="O12" s="4"/>
      <c r="P12" s="4"/>
      <c r="Q12" s="4">
        <f>J12+K12+L12</f>
        <v>75</v>
      </c>
      <c r="R12" s="4">
        <f t="shared" si="0"/>
        <v>0</v>
      </c>
      <c r="S12" s="4">
        <v>11</v>
      </c>
      <c r="T12" s="4">
        <v>13</v>
      </c>
      <c r="U12" s="4">
        <v>3</v>
      </c>
      <c r="V12" s="4">
        <f t="shared" si="4"/>
        <v>27</v>
      </c>
      <c r="W12" s="4">
        <f t="shared" si="1"/>
        <v>48</v>
      </c>
      <c r="X12" s="4"/>
      <c r="Y12" s="4">
        <f t="shared" si="5"/>
        <v>48</v>
      </c>
    </row>
    <row r="13" spans="1:25" x14ac:dyDescent="0.35">
      <c r="A13" s="4"/>
      <c r="B13" s="5">
        <v>9780328910045</v>
      </c>
      <c r="C13" s="4" t="s">
        <v>75</v>
      </c>
      <c r="D13" s="4" t="s">
        <v>18</v>
      </c>
      <c r="E13" s="4">
        <v>75</v>
      </c>
      <c r="F13" s="4">
        <v>226</v>
      </c>
      <c r="G13" s="4">
        <f t="shared" si="2"/>
        <v>16950</v>
      </c>
      <c r="H13" s="4">
        <v>65</v>
      </c>
      <c r="I13" s="4">
        <f t="shared" si="3"/>
        <v>5932.5</v>
      </c>
      <c r="J13" s="4">
        <v>37</v>
      </c>
      <c r="K13" s="4">
        <v>38</v>
      </c>
      <c r="L13" s="4"/>
      <c r="M13" s="4"/>
      <c r="N13" s="4"/>
      <c r="O13" s="4"/>
      <c r="P13" s="4"/>
      <c r="Q13" s="4">
        <f>J13+K13+L13</f>
        <v>75</v>
      </c>
      <c r="R13" s="4">
        <f t="shared" si="0"/>
        <v>0</v>
      </c>
      <c r="S13" s="4">
        <v>11</v>
      </c>
      <c r="T13" s="4">
        <v>13</v>
      </c>
      <c r="U13" s="4">
        <v>3</v>
      </c>
      <c r="V13" s="4">
        <f t="shared" si="4"/>
        <v>27</v>
      </c>
      <c r="W13" s="4">
        <f t="shared" si="1"/>
        <v>48</v>
      </c>
      <c r="X13" s="4"/>
      <c r="Y13" s="4">
        <f t="shared" si="5"/>
        <v>48</v>
      </c>
    </row>
    <row r="14" spans="1:25" x14ac:dyDescent="0.35">
      <c r="A14" s="4"/>
      <c r="B14" s="5">
        <v>9780328476671</v>
      </c>
      <c r="C14" s="4" t="s">
        <v>75</v>
      </c>
      <c r="D14" s="4" t="s">
        <v>19</v>
      </c>
      <c r="E14" s="4">
        <v>75</v>
      </c>
      <c r="F14" s="4">
        <v>272</v>
      </c>
      <c r="G14" s="4">
        <f t="shared" si="2"/>
        <v>20400</v>
      </c>
      <c r="H14" s="4">
        <v>65</v>
      </c>
      <c r="I14" s="4">
        <f t="shared" si="3"/>
        <v>7140</v>
      </c>
      <c r="J14" s="4">
        <v>37</v>
      </c>
      <c r="K14" s="4">
        <v>38</v>
      </c>
      <c r="L14" s="4"/>
      <c r="M14" s="4"/>
      <c r="N14" s="4"/>
      <c r="O14" s="4"/>
      <c r="P14" s="4"/>
      <c r="Q14" s="4">
        <f>J14+K14+L14</f>
        <v>75</v>
      </c>
      <c r="R14" s="4">
        <f t="shared" si="0"/>
        <v>0</v>
      </c>
      <c r="S14" s="4">
        <v>11</v>
      </c>
      <c r="T14" s="4">
        <v>13</v>
      </c>
      <c r="U14" s="4">
        <v>3</v>
      </c>
      <c r="V14" s="4">
        <f t="shared" si="4"/>
        <v>27</v>
      </c>
      <c r="W14" s="4">
        <f t="shared" si="1"/>
        <v>48</v>
      </c>
      <c r="X14" s="4"/>
      <c r="Y14" s="4">
        <f t="shared" si="5"/>
        <v>48</v>
      </c>
    </row>
    <row r="15" spans="1:25" x14ac:dyDescent="0.35">
      <c r="A15" s="4"/>
      <c r="B15" s="5">
        <v>9780328827367</v>
      </c>
      <c r="C15" s="4" t="s">
        <v>75</v>
      </c>
      <c r="D15" s="4" t="s">
        <v>20</v>
      </c>
      <c r="E15" s="4">
        <v>75</v>
      </c>
      <c r="F15" s="4">
        <v>177</v>
      </c>
      <c r="G15" s="4">
        <f t="shared" si="2"/>
        <v>13275</v>
      </c>
      <c r="H15" s="4">
        <v>65</v>
      </c>
      <c r="I15" s="4">
        <f t="shared" si="3"/>
        <v>4646.25</v>
      </c>
      <c r="J15" s="4">
        <v>37</v>
      </c>
      <c r="K15" s="4">
        <v>38</v>
      </c>
      <c r="L15" s="4"/>
      <c r="M15" s="4"/>
      <c r="N15" s="4"/>
      <c r="O15" s="4">
        <v>10</v>
      </c>
      <c r="P15" s="4"/>
      <c r="Q15" s="4">
        <f>J15+K15+L15+O15+P15</f>
        <v>85</v>
      </c>
      <c r="R15" s="4">
        <f t="shared" si="0"/>
        <v>-10</v>
      </c>
      <c r="S15" s="4">
        <v>9</v>
      </c>
      <c r="T15" s="4">
        <v>13</v>
      </c>
      <c r="U15" s="4">
        <v>3</v>
      </c>
      <c r="V15" s="4">
        <f t="shared" si="4"/>
        <v>25</v>
      </c>
      <c r="W15" s="4">
        <f t="shared" si="1"/>
        <v>60</v>
      </c>
      <c r="X15" s="4"/>
      <c r="Y15" s="4">
        <f t="shared" si="5"/>
        <v>60</v>
      </c>
    </row>
    <row r="16" spans="1:25" x14ac:dyDescent="0.35">
      <c r="A16" s="4"/>
      <c r="B16" s="5">
        <v>9780328827428</v>
      </c>
      <c r="C16" s="4" t="s">
        <v>75</v>
      </c>
      <c r="D16" s="4" t="s">
        <v>21</v>
      </c>
      <c r="E16" s="4">
        <v>75</v>
      </c>
      <c r="F16" s="4">
        <v>177</v>
      </c>
      <c r="G16" s="4">
        <f t="shared" si="2"/>
        <v>13275</v>
      </c>
      <c r="H16" s="4">
        <v>65</v>
      </c>
      <c r="I16" s="4">
        <f t="shared" si="3"/>
        <v>4646.25</v>
      </c>
      <c r="J16" s="4">
        <v>37</v>
      </c>
      <c r="K16" s="4">
        <v>38</v>
      </c>
      <c r="L16" s="4"/>
      <c r="M16" s="4"/>
      <c r="N16" s="4"/>
      <c r="O16" s="4"/>
      <c r="P16" s="4"/>
      <c r="Q16" s="4">
        <f>J16+K16+L16</f>
        <v>75</v>
      </c>
      <c r="R16" s="4">
        <f t="shared" si="0"/>
        <v>0</v>
      </c>
      <c r="S16" s="4">
        <v>10</v>
      </c>
      <c r="T16" s="4">
        <v>13</v>
      </c>
      <c r="U16" s="4">
        <v>3</v>
      </c>
      <c r="V16" s="4">
        <f t="shared" si="4"/>
        <v>26</v>
      </c>
      <c r="W16" s="4">
        <f t="shared" si="1"/>
        <v>49</v>
      </c>
      <c r="X16" s="4"/>
      <c r="Y16" s="4">
        <f t="shared" si="5"/>
        <v>49</v>
      </c>
    </row>
    <row r="17" spans="1:25" x14ac:dyDescent="0.35">
      <c r="A17" s="4"/>
      <c r="B17" s="5">
        <v>9780328871377</v>
      </c>
      <c r="C17" s="4" t="s">
        <v>75</v>
      </c>
      <c r="D17" s="4" t="s">
        <v>22</v>
      </c>
      <c r="E17" s="4">
        <v>75</v>
      </c>
      <c r="F17" s="4">
        <v>446</v>
      </c>
      <c r="G17" s="4">
        <f t="shared" si="2"/>
        <v>33450</v>
      </c>
      <c r="H17" s="4">
        <v>65</v>
      </c>
      <c r="I17" s="4">
        <f t="shared" si="3"/>
        <v>11707.5</v>
      </c>
      <c r="J17" s="4">
        <v>37</v>
      </c>
      <c r="K17" s="4">
        <v>38</v>
      </c>
      <c r="L17" s="4"/>
      <c r="M17" s="4"/>
      <c r="N17" s="4"/>
      <c r="O17" s="4"/>
      <c r="P17" s="4"/>
      <c r="Q17" s="4">
        <f>J17+K17+L17</f>
        <v>75</v>
      </c>
      <c r="R17" s="4">
        <f t="shared" si="0"/>
        <v>0</v>
      </c>
      <c r="S17" s="4">
        <v>16</v>
      </c>
      <c r="T17" s="4">
        <v>13</v>
      </c>
      <c r="U17" s="4">
        <v>3</v>
      </c>
      <c r="V17" s="4">
        <f t="shared" si="4"/>
        <v>32</v>
      </c>
      <c r="W17" s="4">
        <f t="shared" si="1"/>
        <v>43</v>
      </c>
      <c r="X17" s="4"/>
      <c r="Y17" s="4">
        <f t="shared" si="5"/>
        <v>43</v>
      </c>
    </row>
    <row r="18" spans="1:25" s="3" customFormat="1" x14ac:dyDescent="0.35">
      <c r="A18" s="6"/>
      <c r="B18" s="7"/>
      <c r="C18" s="6"/>
      <c r="D18" s="6"/>
      <c r="E18" s="6">
        <f>SUM(E10:E17)</f>
        <v>600</v>
      </c>
      <c r="F18" s="6">
        <f t="shared" ref="F18:Y18" si="6">SUM(F10:F17)</f>
        <v>1976</v>
      </c>
      <c r="G18" s="6">
        <f t="shared" si="6"/>
        <v>148200</v>
      </c>
      <c r="H18" s="6">
        <f t="shared" si="6"/>
        <v>520</v>
      </c>
      <c r="I18" s="6">
        <f t="shared" si="6"/>
        <v>51870</v>
      </c>
      <c r="J18" s="6">
        <f t="shared" si="6"/>
        <v>296</v>
      </c>
      <c r="K18" s="6">
        <f t="shared" si="6"/>
        <v>304</v>
      </c>
      <c r="L18" s="6">
        <f t="shared" si="6"/>
        <v>0</v>
      </c>
      <c r="M18" s="6"/>
      <c r="N18" s="6"/>
      <c r="O18" s="6">
        <f t="shared" si="6"/>
        <v>10</v>
      </c>
      <c r="P18" s="6"/>
      <c r="Q18" s="6">
        <f t="shared" si="6"/>
        <v>610</v>
      </c>
      <c r="R18" s="6">
        <f t="shared" si="6"/>
        <v>-10</v>
      </c>
      <c r="S18" s="6">
        <f t="shared" si="6"/>
        <v>90</v>
      </c>
      <c r="T18" s="6">
        <f t="shared" si="6"/>
        <v>104</v>
      </c>
      <c r="U18" s="6"/>
      <c r="V18" s="6">
        <f t="shared" si="6"/>
        <v>218</v>
      </c>
      <c r="W18" s="6">
        <f t="shared" si="6"/>
        <v>392</v>
      </c>
      <c r="X18" s="6">
        <f t="shared" si="6"/>
        <v>0</v>
      </c>
      <c r="Y18" s="6">
        <f t="shared" si="6"/>
        <v>392</v>
      </c>
    </row>
    <row r="19" spans="1:25" x14ac:dyDescent="0.35">
      <c r="A19" s="4"/>
      <c r="B19" s="5">
        <v>9780328910052</v>
      </c>
      <c r="C19" s="4" t="s">
        <v>76</v>
      </c>
      <c r="D19" s="4" t="s">
        <v>23</v>
      </c>
      <c r="E19" s="4">
        <v>50</v>
      </c>
      <c r="F19" s="4">
        <v>320</v>
      </c>
      <c r="G19" s="4">
        <f t="shared" si="2"/>
        <v>16000</v>
      </c>
      <c r="H19" s="4">
        <v>65</v>
      </c>
      <c r="I19" s="4">
        <f>G19*0.35</f>
        <v>5600</v>
      </c>
      <c r="J19" s="4">
        <v>25</v>
      </c>
      <c r="K19" s="4">
        <v>25</v>
      </c>
      <c r="L19" s="4"/>
      <c r="M19" s="4"/>
      <c r="N19" s="4"/>
      <c r="O19" s="4"/>
      <c r="P19" s="4"/>
      <c r="Q19" s="4">
        <f t="shared" ref="Q19:Q24" si="7">J19+K19+L19</f>
        <v>50</v>
      </c>
      <c r="R19" s="4">
        <f t="shared" ref="R19:R24" si="8">E19-Q19</f>
        <v>0</v>
      </c>
      <c r="S19" s="4">
        <v>15</v>
      </c>
      <c r="T19" s="4">
        <v>9</v>
      </c>
      <c r="U19" s="4">
        <v>1</v>
      </c>
      <c r="V19" s="4">
        <f t="shared" si="4"/>
        <v>25</v>
      </c>
      <c r="W19" s="4">
        <f t="shared" ref="W19:W24" si="9">Q19-V19</f>
        <v>25</v>
      </c>
      <c r="X19" s="4"/>
      <c r="Y19" s="4">
        <f t="shared" si="5"/>
        <v>25</v>
      </c>
    </row>
    <row r="20" spans="1:25" x14ac:dyDescent="0.35">
      <c r="A20" s="4"/>
      <c r="B20" s="5">
        <v>9780328910069</v>
      </c>
      <c r="C20" s="4" t="s">
        <v>76</v>
      </c>
      <c r="D20" s="4" t="s">
        <v>24</v>
      </c>
      <c r="E20" s="4">
        <v>50</v>
      </c>
      <c r="F20" s="4">
        <v>320</v>
      </c>
      <c r="G20" s="4">
        <f t="shared" si="2"/>
        <v>16000</v>
      </c>
      <c r="H20" s="4">
        <v>65</v>
      </c>
      <c r="I20" s="4">
        <f t="shared" ref="I20:I31" si="10">G20*0.35</f>
        <v>5600</v>
      </c>
      <c r="J20" s="4">
        <v>25</v>
      </c>
      <c r="K20" s="4">
        <v>25</v>
      </c>
      <c r="L20" s="4"/>
      <c r="M20" s="4"/>
      <c r="N20" s="4"/>
      <c r="O20" s="4"/>
      <c r="P20" s="4"/>
      <c r="Q20" s="4">
        <f t="shared" si="7"/>
        <v>50</v>
      </c>
      <c r="R20" s="4">
        <f t="shared" si="8"/>
        <v>0</v>
      </c>
      <c r="S20" s="4">
        <v>15</v>
      </c>
      <c r="T20" s="4">
        <v>9</v>
      </c>
      <c r="U20" s="4">
        <v>1</v>
      </c>
      <c r="V20" s="4">
        <f t="shared" si="4"/>
        <v>25</v>
      </c>
      <c r="W20" s="4">
        <f t="shared" si="9"/>
        <v>25</v>
      </c>
      <c r="X20" s="4"/>
      <c r="Y20" s="4">
        <f t="shared" si="5"/>
        <v>25</v>
      </c>
    </row>
    <row r="21" spans="1:25" x14ac:dyDescent="0.35">
      <c r="A21" s="4"/>
      <c r="B21" s="5">
        <v>9780328476701</v>
      </c>
      <c r="C21" s="4" t="s">
        <v>76</v>
      </c>
      <c r="D21" s="4" t="s">
        <v>25</v>
      </c>
      <c r="E21" s="4">
        <v>50</v>
      </c>
      <c r="F21" s="4">
        <v>272</v>
      </c>
      <c r="G21" s="4">
        <f t="shared" si="2"/>
        <v>13600</v>
      </c>
      <c r="H21" s="4">
        <v>65</v>
      </c>
      <c r="I21" s="4">
        <f t="shared" si="10"/>
        <v>4760</v>
      </c>
      <c r="J21" s="4">
        <v>25</v>
      </c>
      <c r="K21" s="4">
        <v>25</v>
      </c>
      <c r="L21" s="4"/>
      <c r="M21" s="4"/>
      <c r="N21" s="4"/>
      <c r="O21" s="4"/>
      <c r="P21" s="4"/>
      <c r="Q21" s="4">
        <f t="shared" si="7"/>
        <v>50</v>
      </c>
      <c r="R21" s="4">
        <f t="shared" si="8"/>
        <v>0</v>
      </c>
      <c r="S21" s="4">
        <v>15</v>
      </c>
      <c r="T21" s="4">
        <v>9</v>
      </c>
      <c r="U21" s="4"/>
      <c r="V21" s="4">
        <f t="shared" si="4"/>
        <v>24</v>
      </c>
      <c r="W21" s="4">
        <f t="shared" si="9"/>
        <v>26</v>
      </c>
      <c r="X21" s="4"/>
      <c r="Y21" s="4">
        <f t="shared" si="5"/>
        <v>26</v>
      </c>
    </row>
    <row r="22" spans="1:25" x14ac:dyDescent="0.35">
      <c r="A22" s="4"/>
      <c r="B22" s="5">
        <v>9780328827374</v>
      </c>
      <c r="C22" s="4" t="s">
        <v>76</v>
      </c>
      <c r="D22" s="4" t="s">
        <v>26</v>
      </c>
      <c r="E22" s="4">
        <v>50</v>
      </c>
      <c r="F22" s="4">
        <v>177</v>
      </c>
      <c r="G22" s="4">
        <f t="shared" si="2"/>
        <v>8850</v>
      </c>
      <c r="H22" s="4">
        <v>65</v>
      </c>
      <c r="I22" s="4">
        <f t="shared" si="10"/>
        <v>3097.5</v>
      </c>
      <c r="J22" s="4">
        <v>25</v>
      </c>
      <c r="K22" s="4">
        <v>25</v>
      </c>
      <c r="L22" s="4"/>
      <c r="M22" s="4"/>
      <c r="N22" s="4"/>
      <c r="O22" s="4"/>
      <c r="P22" s="4"/>
      <c r="Q22" s="4">
        <f t="shared" si="7"/>
        <v>50</v>
      </c>
      <c r="R22" s="4">
        <f t="shared" si="8"/>
        <v>0</v>
      </c>
      <c r="S22" s="4">
        <v>14</v>
      </c>
      <c r="T22" s="4">
        <v>9</v>
      </c>
      <c r="U22" s="4"/>
      <c r="V22" s="4">
        <f t="shared" si="4"/>
        <v>23</v>
      </c>
      <c r="W22" s="4">
        <f t="shared" si="9"/>
        <v>27</v>
      </c>
      <c r="X22" s="4"/>
      <c r="Y22" s="4">
        <f t="shared" si="5"/>
        <v>27</v>
      </c>
    </row>
    <row r="23" spans="1:25" x14ac:dyDescent="0.35">
      <c r="A23" s="4"/>
      <c r="B23" s="5">
        <v>9780328827435</v>
      </c>
      <c r="C23" s="4" t="s">
        <v>76</v>
      </c>
      <c r="D23" s="4" t="s">
        <v>27</v>
      </c>
      <c r="E23" s="4">
        <v>50</v>
      </c>
      <c r="F23" s="4">
        <v>177</v>
      </c>
      <c r="G23" s="4">
        <f t="shared" si="2"/>
        <v>8850</v>
      </c>
      <c r="H23" s="4">
        <v>65</v>
      </c>
      <c r="I23" s="4">
        <f t="shared" si="10"/>
        <v>3097.5</v>
      </c>
      <c r="J23" s="4">
        <v>25</v>
      </c>
      <c r="K23" s="4">
        <v>25</v>
      </c>
      <c r="L23" s="4"/>
      <c r="M23" s="4"/>
      <c r="N23" s="4"/>
      <c r="O23" s="4"/>
      <c r="P23" s="4"/>
      <c r="Q23" s="4">
        <f t="shared" si="7"/>
        <v>50</v>
      </c>
      <c r="R23" s="4">
        <f t="shared" si="8"/>
        <v>0</v>
      </c>
      <c r="S23" s="4">
        <v>15</v>
      </c>
      <c r="T23" s="4">
        <v>9</v>
      </c>
      <c r="U23" s="4"/>
      <c r="V23" s="4">
        <f t="shared" si="4"/>
        <v>24</v>
      </c>
      <c r="W23" s="4">
        <f t="shared" si="9"/>
        <v>26</v>
      </c>
      <c r="X23" s="4"/>
      <c r="Y23" s="4">
        <f t="shared" si="5"/>
        <v>26</v>
      </c>
    </row>
    <row r="24" spans="1:25" x14ac:dyDescent="0.35">
      <c r="A24" s="4"/>
      <c r="B24" s="5">
        <v>9780328871384</v>
      </c>
      <c r="C24" s="4" t="s">
        <v>76</v>
      </c>
      <c r="D24" s="4" t="s">
        <v>28</v>
      </c>
      <c r="E24" s="4">
        <v>50</v>
      </c>
      <c r="F24" s="4">
        <v>446</v>
      </c>
      <c r="G24" s="4">
        <f t="shared" si="2"/>
        <v>22300</v>
      </c>
      <c r="H24" s="4">
        <v>65</v>
      </c>
      <c r="I24" s="4">
        <f t="shared" si="10"/>
        <v>7804.9999999999991</v>
      </c>
      <c r="J24" s="4">
        <v>25</v>
      </c>
      <c r="K24" s="4">
        <v>25</v>
      </c>
      <c r="L24" s="4"/>
      <c r="M24" s="4"/>
      <c r="N24" s="4"/>
      <c r="O24" s="4"/>
      <c r="P24" s="4"/>
      <c r="Q24" s="4">
        <f t="shared" si="7"/>
        <v>50</v>
      </c>
      <c r="R24" s="4">
        <f t="shared" si="8"/>
        <v>0</v>
      </c>
      <c r="S24" s="4">
        <v>14</v>
      </c>
      <c r="T24" s="4">
        <v>9</v>
      </c>
      <c r="U24" s="4"/>
      <c r="V24" s="4">
        <f t="shared" si="4"/>
        <v>23</v>
      </c>
      <c r="W24" s="4">
        <f t="shared" si="9"/>
        <v>27</v>
      </c>
      <c r="X24" s="4"/>
      <c r="Y24" s="4">
        <f t="shared" si="5"/>
        <v>27</v>
      </c>
    </row>
    <row r="25" spans="1:25" s="3" customFormat="1" x14ac:dyDescent="0.35">
      <c r="A25" s="6"/>
      <c r="B25" s="7"/>
      <c r="C25" s="6"/>
      <c r="D25" s="6"/>
      <c r="E25" s="6">
        <f>SUM(E19:E24)</f>
        <v>300</v>
      </c>
      <c r="F25" s="6">
        <f t="shared" ref="F25:Y25" si="11">SUM(F19:F24)</f>
        <v>1712</v>
      </c>
      <c r="G25" s="6">
        <f t="shared" si="11"/>
        <v>85600</v>
      </c>
      <c r="H25" s="6">
        <f t="shared" si="11"/>
        <v>390</v>
      </c>
      <c r="I25" s="6">
        <f t="shared" si="11"/>
        <v>29960</v>
      </c>
      <c r="J25" s="6">
        <f t="shared" si="11"/>
        <v>150</v>
      </c>
      <c r="K25" s="6">
        <f t="shared" si="11"/>
        <v>150</v>
      </c>
      <c r="L25" s="6">
        <f t="shared" si="11"/>
        <v>0</v>
      </c>
      <c r="M25" s="6"/>
      <c r="N25" s="6"/>
      <c r="O25" s="6">
        <f t="shared" si="11"/>
        <v>0</v>
      </c>
      <c r="P25" s="6"/>
      <c r="Q25" s="6">
        <f t="shared" si="11"/>
        <v>300</v>
      </c>
      <c r="R25" s="6">
        <f t="shared" si="11"/>
        <v>0</v>
      </c>
      <c r="S25" s="6">
        <f t="shared" si="11"/>
        <v>88</v>
      </c>
      <c r="T25" s="6">
        <f t="shared" si="11"/>
        <v>54</v>
      </c>
      <c r="U25" s="6"/>
      <c r="V25" s="6">
        <f t="shared" si="11"/>
        <v>144</v>
      </c>
      <c r="W25" s="6">
        <f t="shared" si="11"/>
        <v>156</v>
      </c>
      <c r="X25" s="6">
        <f t="shared" si="11"/>
        <v>0</v>
      </c>
      <c r="Y25" s="6">
        <f t="shared" si="11"/>
        <v>156</v>
      </c>
    </row>
    <row r="26" spans="1:25" x14ac:dyDescent="0.35">
      <c r="A26" s="4"/>
      <c r="B26" s="5">
        <v>9780328910076</v>
      </c>
      <c r="C26" s="4" t="s">
        <v>77</v>
      </c>
      <c r="D26" s="4" t="s">
        <v>29</v>
      </c>
      <c r="E26" s="4">
        <v>50</v>
      </c>
      <c r="F26" s="4">
        <v>320</v>
      </c>
      <c r="G26" s="4">
        <f t="shared" ref="G26:G31" si="12">E26*F26</f>
        <v>16000</v>
      </c>
      <c r="H26" s="4">
        <v>65</v>
      </c>
      <c r="I26" s="4">
        <f t="shared" si="10"/>
        <v>5600</v>
      </c>
      <c r="J26" s="4">
        <v>25</v>
      </c>
      <c r="K26" s="4">
        <v>25</v>
      </c>
      <c r="L26" s="4"/>
      <c r="M26" s="4"/>
      <c r="N26" s="4"/>
      <c r="O26" s="4"/>
      <c r="P26" s="4"/>
      <c r="Q26" s="4">
        <f t="shared" ref="Q26:Q31" si="13">J26+K26+L26</f>
        <v>50</v>
      </c>
      <c r="R26" s="4">
        <f t="shared" ref="R26:R31" si="14">E26-Q26</f>
        <v>0</v>
      </c>
      <c r="S26" s="4">
        <v>6</v>
      </c>
      <c r="T26" s="4">
        <v>8</v>
      </c>
      <c r="U26" s="4">
        <v>1</v>
      </c>
      <c r="V26" s="4">
        <f t="shared" ref="V26:V31" si="15">S26+T26+U26</f>
        <v>15</v>
      </c>
      <c r="W26" s="4">
        <f t="shared" ref="W26:W31" si="16">Q26-V26</f>
        <v>35</v>
      </c>
      <c r="X26" s="4"/>
      <c r="Y26" s="4">
        <f t="shared" si="5"/>
        <v>35</v>
      </c>
    </row>
    <row r="27" spans="1:25" x14ac:dyDescent="0.35">
      <c r="A27" s="4"/>
      <c r="B27" s="5">
        <v>9780328910083</v>
      </c>
      <c r="C27" s="4" t="s">
        <v>77</v>
      </c>
      <c r="D27" s="4" t="s">
        <v>30</v>
      </c>
      <c r="E27" s="4">
        <v>50</v>
      </c>
      <c r="F27" s="4">
        <v>320</v>
      </c>
      <c r="G27" s="4">
        <f t="shared" si="12"/>
        <v>16000</v>
      </c>
      <c r="H27" s="4">
        <v>65</v>
      </c>
      <c r="I27" s="4">
        <f t="shared" si="10"/>
        <v>5600</v>
      </c>
      <c r="J27" s="4">
        <v>25</v>
      </c>
      <c r="K27" s="4">
        <v>25</v>
      </c>
      <c r="L27" s="4"/>
      <c r="M27" s="4"/>
      <c r="N27" s="4"/>
      <c r="O27" s="4"/>
      <c r="P27" s="4"/>
      <c r="Q27" s="4">
        <f t="shared" si="13"/>
        <v>50</v>
      </c>
      <c r="R27" s="4">
        <f t="shared" si="14"/>
        <v>0</v>
      </c>
      <c r="S27" s="4">
        <v>6</v>
      </c>
      <c r="T27" s="4">
        <v>8</v>
      </c>
      <c r="U27" s="4">
        <v>1</v>
      </c>
      <c r="V27" s="4">
        <f t="shared" si="15"/>
        <v>15</v>
      </c>
      <c r="W27" s="4">
        <f t="shared" si="16"/>
        <v>35</v>
      </c>
      <c r="X27" s="4"/>
      <c r="Y27" s="4">
        <f t="shared" si="5"/>
        <v>35</v>
      </c>
    </row>
    <row r="28" spans="1:25" x14ac:dyDescent="0.35">
      <c r="A28" s="4"/>
      <c r="B28" s="5">
        <v>9780328476718</v>
      </c>
      <c r="C28" s="4" t="s">
        <v>77</v>
      </c>
      <c r="D28" s="4" t="s">
        <v>37</v>
      </c>
      <c r="E28" s="4">
        <v>50</v>
      </c>
      <c r="F28" s="4">
        <v>272</v>
      </c>
      <c r="G28" s="4">
        <f t="shared" si="12"/>
        <v>13600</v>
      </c>
      <c r="H28" s="4">
        <v>65</v>
      </c>
      <c r="I28" s="4">
        <f t="shared" si="10"/>
        <v>4760</v>
      </c>
      <c r="J28" s="4">
        <v>25</v>
      </c>
      <c r="K28" s="4">
        <v>25</v>
      </c>
      <c r="L28" s="4"/>
      <c r="M28" s="4"/>
      <c r="N28" s="4"/>
      <c r="O28" s="4"/>
      <c r="P28" s="4"/>
      <c r="Q28" s="4">
        <f t="shared" si="13"/>
        <v>50</v>
      </c>
      <c r="R28" s="4">
        <f t="shared" si="14"/>
        <v>0</v>
      </c>
      <c r="S28" s="4">
        <v>6</v>
      </c>
      <c r="T28" s="4">
        <v>8</v>
      </c>
      <c r="U28" s="4"/>
      <c r="V28" s="4">
        <f t="shared" si="15"/>
        <v>14</v>
      </c>
      <c r="W28" s="4">
        <f t="shared" si="16"/>
        <v>36</v>
      </c>
      <c r="X28" s="4"/>
      <c r="Y28" s="4">
        <f t="shared" si="5"/>
        <v>36</v>
      </c>
    </row>
    <row r="29" spans="1:25" x14ac:dyDescent="0.35">
      <c r="A29" s="4"/>
      <c r="B29" s="5">
        <v>9780328827381</v>
      </c>
      <c r="C29" s="4" t="s">
        <v>77</v>
      </c>
      <c r="D29" s="4" t="s">
        <v>31</v>
      </c>
      <c r="E29" s="4">
        <v>50</v>
      </c>
      <c r="F29" s="4">
        <v>177</v>
      </c>
      <c r="G29" s="4">
        <f t="shared" si="12"/>
        <v>8850</v>
      </c>
      <c r="H29" s="4">
        <v>65</v>
      </c>
      <c r="I29" s="4">
        <f t="shared" si="10"/>
        <v>3097.5</v>
      </c>
      <c r="J29" s="4">
        <v>25</v>
      </c>
      <c r="K29" s="4">
        <v>25</v>
      </c>
      <c r="L29" s="4"/>
      <c r="M29" s="4"/>
      <c r="N29" s="4"/>
      <c r="O29" s="4"/>
      <c r="P29" s="4"/>
      <c r="Q29" s="4">
        <f t="shared" si="13"/>
        <v>50</v>
      </c>
      <c r="R29" s="4">
        <f t="shared" si="14"/>
        <v>0</v>
      </c>
      <c r="S29" s="4">
        <v>4</v>
      </c>
      <c r="T29" s="4">
        <v>8</v>
      </c>
      <c r="U29" s="4"/>
      <c r="V29" s="4">
        <f t="shared" si="15"/>
        <v>12</v>
      </c>
      <c r="W29" s="4">
        <f t="shared" si="16"/>
        <v>38</v>
      </c>
      <c r="X29" s="4"/>
      <c r="Y29" s="4">
        <f t="shared" si="5"/>
        <v>38</v>
      </c>
    </row>
    <row r="30" spans="1:25" x14ac:dyDescent="0.35">
      <c r="A30" s="4"/>
      <c r="B30" s="5">
        <v>9780328827442</v>
      </c>
      <c r="C30" s="4" t="s">
        <v>77</v>
      </c>
      <c r="D30" s="4" t="s">
        <v>32</v>
      </c>
      <c r="E30" s="4">
        <v>50</v>
      </c>
      <c r="F30" s="4">
        <v>177</v>
      </c>
      <c r="G30" s="4">
        <f t="shared" si="12"/>
        <v>8850</v>
      </c>
      <c r="H30" s="4">
        <v>65</v>
      </c>
      <c r="I30" s="4">
        <f t="shared" si="10"/>
        <v>3097.5</v>
      </c>
      <c r="J30" s="4">
        <v>25</v>
      </c>
      <c r="K30" s="4">
        <v>25</v>
      </c>
      <c r="L30" s="4"/>
      <c r="M30" s="4"/>
      <c r="N30" s="4"/>
      <c r="O30" s="4"/>
      <c r="P30" s="4"/>
      <c r="Q30" s="4">
        <f t="shared" si="13"/>
        <v>50</v>
      </c>
      <c r="R30" s="4">
        <f t="shared" si="14"/>
        <v>0</v>
      </c>
      <c r="S30" s="4">
        <v>5</v>
      </c>
      <c r="T30" s="4">
        <v>8</v>
      </c>
      <c r="U30" s="4"/>
      <c r="V30" s="4">
        <f t="shared" si="15"/>
        <v>13</v>
      </c>
      <c r="W30" s="4">
        <f t="shared" si="16"/>
        <v>37</v>
      </c>
      <c r="X30" s="4"/>
      <c r="Y30" s="4">
        <f t="shared" si="5"/>
        <v>37</v>
      </c>
    </row>
    <row r="31" spans="1:25" x14ac:dyDescent="0.35">
      <c r="A31" s="4"/>
      <c r="B31" s="5">
        <v>9780328871391</v>
      </c>
      <c r="C31" s="4" t="s">
        <v>77</v>
      </c>
      <c r="D31" s="4" t="s">
        <v>33</v>
      </c>
      <c r="E31" s="4">
        <v>50</v>
      </c>
      <c r="F31" s="4">
        <v>446</v>
      </c>
      <c r="G31" s="4">
        <f t="shared" si="12"/>
        <v>22300</v>
      </c>
      <c r="H31" s="4">
        <v>65</v>
      </c>
      <c r="I31" s="4">
        <f t="shared" si="10"/>
        <v>7804.9999999999991</v>
      </c>
      <c r="J31" s="4">
        <v>25</v>
      </c>
      <c r="K31" s="4">
        <v>25</v>
      </c>
      <c r="L31" s="4"/>
      <c r="M31" s="4"/>
      <c r="N31" s="4"/>
      <c r="O31" s="4"/>
      <c r="P31" s="4"/>
      <c r="Q31" s="4">
        <f t="shared" si="13"/>
        <v>50</v>
      </c>
      <c r="R31" s="4">
        <f t="shared" si="14"/>
        <v>0</v>
      </c>
      <c r="S31" s="4">
        <v>4</v>
      </c>
      <c r="T31" s="4">
        <v>8</v>
      </c>
      <c r="U31" s="4"/>
      <c r="V31" s="4">
        <f t="shared" si="15"/>
        <v>12</v>
      </c>
      <c r="W31" s="4">
        <f t="shared" si="16"/>
        <v>38</v>
      </c>
      <c r="X31" s="4"/>
      <c r="Y31" s="4">
        <f t="shared" si="5"/>
        <v>38</v>
      </c>
    </row>
    <row r="32" spans="1:25" s="3" customFormat="1" x14ac:dyDescent="0.35">
      <c r="A32" s="6"/>
      <c r="B32" s="7"/>
      <c r="C32" s="6"/>
      <c r="D32" s="6"/>
      <c r="E32" s="6">
        <f>SUM(E26:E31)</f>
        <v>300</v>
      </c>
      <c r="F32" s="6">
        <f t="shared" ref="F32:Y32" si="17">SUM(F26:F31)</f>
        <v>1712</v>
      </c>
      <c r="G32" s="6">
        <f t="shared" si="17"/>
        <v>85600</v>
      </c>
      <c r="H32" s="6">
        <f t="shared" si="17"/>
        <v>390</v>
      </c>
      <c r="I32" s="6">
        <f t="shared" si="17"/>
        <v>29960</v>
      </c>
      <c r="J32" s="6">
        <f t="shared" si="17"/>
        <v>150</v>
      </c>
      <c r="K32" s="6">
        <f t="shared" si="17"/>
        <v>150</v>
      </c>
      <c r="L32" s="6">
        <f t="shared" si="17"/>
        <v>0</v>
      </c>
      <c r="M32" s="6"/>
      <c r="N32" s="6"/>
      <c r="O32" s="6"/>
      <c r="P32" s="6"/>
      <c r="Q32" s="6">
        <f t="shared" si="17"/>
        <v>300</v>
      </c>
      <c r="R32" s="6">
        <f t="shared" si="17"/>
        <v>0</v>
      </c>
      <c r="S32" s="6">
        <f t="shared" si="17"/>
        <v>31</v>
      </c>
      <c r="T32" s="6">
        <f t="shared" si="17"/>
        <v>48</v>
      </c>
      <c r="U32" s="6">
        <f t="shared" si="17"/>
        <v>2</v>
      </c>
      <c r="V32" s="6">
        <f t="shared" si="17"/>
        <v>81</v>
      </c>
      <c r="W32" s="6">
        <f t="shared" si="17"/>
        <v>219</v>
      </c>
      <c r="X32" s="6">
        <f t="shared" si="17"/>
        <v>0</v>
      </c>
      <c r="Y32" s="6">
        <f t="shared" si="17"/>
        <v>219</v>
      </c>
    </row>
    <row r="33" spans="1:25" x14ac:dyDescent="0.35">
      <c r="A33" s="4"/>
      <c r="B33" s="5">
        <v>9780328910090</v>
      </c>
      <c r="C33" s="4" t="s">
        <v>78</v>
      </c>
      <c r="D33" s="4" t="s">
        <v>34</v>
      </c>
      <c r="E33" s="4">
        <v>50</v>
      </c>
      <c r="F33" s="4">
        <v>340</v>
      </c>
      <c r="G33" s="4">
        <f t="shared" ref="G33:G38" si="18">E33*F33</f>
        <v>17000</v>
      </c>
      <c r="H33" s="4">
        <v>65</v>
      </c>
      <c r="I33" s="4">
        <f t="shared" ref="I33:I38" si="19">G33*0.35</f>
        <v>5950</v>
      </c>
      <c r="J33" s="4">
        <v>25</v>
      </c>
      <c r="K33" s="4">
        <v>25</v>
      </c>
      <c r="L33" s="4"/>
      <c r="M33" s="4"/>
      <c r="N33" s="4"/>
      <c r="O33" s="4"/>
      <c r="P33" s="4"/>
      <c r="Q33" s="4">
        <f t="shared" ref="Q33:Q38" si="20">J33+K33+L33</f>
        <v>50</v>
      </c>
      <c r="R33" s="4">
        <f t="shared" ref="R33:R38" si="21">E33-Q33</f>
        <v>0</v>
      </c>
      <c r="S33" s="4">
        <v>0</v>
      </c>
      <c r="T33" s="4">
        <v>9</v>
      </c>
      <c r="U33" s="4"/>
      <c r="V33" s="4">
        <f t="shared" ref="V33:V38" si="22">S33+T33+U33</f>
        <v>9</v>
      </c>
      <c r="W33" s="4">
        <f t="shared" ref="W33:W38" si="23">Q33-V33</f>
        <v>41</v>
      </c>
      <c r="X33" s="4"/>
      <c r="Y33" s="4">
        <f t="shared" si="5"/>
        <v>41</v>
      </c>
    </row>
    <row r="34" spans="1:25" x14ac:dyDescent="0.35">
      <c r="A34" s="4"/>
      <c r="B34" s="5">
        <v>9780328910106</v>
      </c>
      <c r="C34" s="4" t="s">
        <v>78</v>
      </c>
      <c r="D34" s="4" t="s">
        <v>35</v>
      </c>
      <c r="E34" s="4">
        <v>50</v>
      </c>
      <c r="F34" s="4">
        <v>340</v>
      </c>
      <c r="G34" s="4">
        <f t="shared" si="18"/>
        <v>17000</v>
      </c>
      <c r="H34" s="4">
        <v>65</v>
      </c>
      <c r="I34" s="4">
        <f t="shared" si="19"/>
        <v>5950</v>
      </c>
      <c r="J34" s="4">
        <v>25</v>
      </c>
      <c r="K34" s="4">
        <v>25</v>
      </c>
      <c r="L34" s="4"/>
      <c r="M34" s="4"/>
      <c r="N34" s="4"/>
      <c r="O34" s="4"/>
      <c r="P34" s="4"/>
      <c r="Q34" s="4">
        <f t="shared" si="20"/>
        <v>50</v>
      </c>
      <c r="R34" s="4">
        <f t="shared" si="21"/>
        <v>0</v>
      </c>
      <c r="S34" s="4">
        <v>0</v>
      </c>
      <c r="T34" s="4">
        <v>9</v>
      </c>
      <c r="U34" s="4"/>
      <c r="V34" s="4">
        <f t="shared" si="22"/>
        <v>9</v>
      </c>
      <c r="W34" s="4">
        <f t="shared" si="23"/>
        <v>41</v>
      </c>
      <c r="X34" s="4"/>
      <c r="Y34" s="4">
        <f t="shared" si="5"/>
        <v>41</v>
      </c>
    </row>
    <row r="35" spans="1:25" x14ac:dyDescent="0.35">
      <c r="A35" s="4"/>
      <c r="B35" s="5">
        <v>9780328476732</v>
      </c>
      <c r="C35" s="4" t="s">
        <v>78</v>
      </c>
      <c r="D35" s="4" t="s">
        <v>36</v>
      </c>
      <c r="E35" s="4">
        <v>50</v>
      </c>
      <c r="F35" s="4">
        <v>272</v>
      </c>
      <c r="G35" s="4">
        <f t="shared" si="18"/>
        <v>13600</v>
      </c>
      <c r="H35" s="4">
        <v>65</v>
      </c>
      <c r="I35" s="4">
        <f t="shared" si="19"/>
        <v>4760</v>
      </c>
      <c r="J35" s="4">
        <v>25</v>
      </c>
      <c r="K35" s="4">
        <v>25</v>
      </c>
      <c r="L35" s="4"/>
      <c r="M35" s="4"/>
      <c r="N35" s="4"/>
      <c r="O35" s="4"/>
      <c r="P35" s="4"/>
      <c r="Q35" s="4">
        <f t="shared" si="20"/>
        <v>50</v>
      </c>
      <c r="R35" s="4">
        <f t="shared" si="21"/>
        <v>0</v>
      </c>
      <c r="S35" s="4">
        <v>0</v>
      </c>
      <c r="T35" s="4">
        <v>9</v>
      </c>
      <c r="U35" s="4"/>
      <c r="V35" s="4">
        <f t="shared" si="22"/>
        <v>9</v>
      </c>
      <c r="W35" s="4">
        <f t="shared" si="23"/>
        <v>41</v>
      </c>
      <c r="X35" s="4"/>
      <c r="Y35" s="4">
        <f t="shared" si="5"/>
        <v>41</v>
      </c>
    </row>
    <row r="36" spans="1:25" x14ac:dyDescent="0.35">
      <c r="A36" s="4"/>
      <c r="B36" s="5">
        <v>9780328827398</v>
      </c>
      <c r="C36" s="4" t="s">
        <v>78</v>
      </c>
      <c r="D36" s="4" t="s">
        <v>38</v>
      </c>
      <c r="E36" s="4">
        <v>50</v>
      </c>
      <c r="F36" s="4">
        <v>177</v>
      </c>
      <c r="G36" s="4">
        <f t="shared" si="18"/>
        <v>8850</v>
      </c>
      <c r="H36" s="4">
        <v>65</v>
      </c>
      <c r="I36" s="4">
        <f t="shared" si="19"/>
        <v>3097.5</v>
      </c>
      <c r="J36" s="4">
        <v>25</v>
      </c>
      <c r="K36" s="4">
        <v>25</v>
      </c>
      <c r="L36" s="4"/>
      <c r="M36" s="4"/>
      <c r="N36" s="4"/>
      <c r="O36" s="4"/>
      <c r="P36" s="4"/>
      <c r="Q36" s="4">
        <f t="shared" si="20"/>
        <v>50</v>
      </c>
      <c r="R36" s="4">
        <f t="shared" si="21"/>
        <v>0</v>
      </c>
      <c r="S36" s="4">
        <v>0</v>
      </c>
      <c r="T36" s="4">
        <v>9</v>
      </c>
      <c r="U36" s="4"/>
      <c r="V36" s="4">
        <f t="shared" si="22"/>
        <v>9</v>
      </c>
      <c r="W36" s="4">
        <f t="shared" si="23"/>
        <v>41</v>
      </c>
      <c r="X36" s="4"/>
      <c r="Y36" s="4">
        <f t="shared" si="5"/>
        <v>41</v>
      </c>
    </row>
    <row r="37" spans="1:25" x14ac:dyDescent="0.35">
      <c r="A37" s="4"/>
      <c r="B37" s="5">
        <v>9780328827459</v>
      </c>
      <c r="C37" s="4" t="s">
        <v>78</v>
      </c>
      <c r="D37" s="4" t="s">
        <v>39</v>
      </c>
      <c r="E37" s="4">
        <v>50</v>
      </c>
      <c r="F37" s="4">
        <v>177</v>
      </c>
      <c r="G37" s="4">
        <f t="shared" si="18"/>
        <v>8850</v>
      </c>
      <c r="H37" s="4">
        <v>65</v>
      </c>
      <c r="I37" s="4">
        <f t="shared" si="19"/>
        <v>3097.5</v>
      </c>
      <c r="J37" s="4">
        <v>25</v>
      </c>
      <c r="K37" s="4">
        <v>25</v>
      </c>
      <c r="L37" s="4"/>
      <c r="M37" s="4"/>
      <c r="N37" s="4"/>
      <c r="O37" s="4"/>
      <c r="P37" s="4"/>
      <c r="Q37" s="4">
        <f t="shared" si="20"/>
        <v>50</v>
      </c>
      <c r="R37" s="4">
        <f t="shared" si="21"/>
        <v>0</v>
      </c>
      <c r="S37" s="4">
        <v>0</v>
      </c>
      <c r="T37" s="4">
        <v>9</v>
      </c>
      <c r="U37" s="4"/>
      <c r="V37" s="4">
        <f t="shared" si="22"/>
        <v>9</v>
      </c>
      <c r="W37" s="4">
        <f t="shared" si="23"/>
        <v>41</v>
      </c>
      <c r="X37" s="4"/>
      <c r="Y37" s="4">
        <f t="shared" si="5"/>
        <v>41</v>
      </c>
    </row>
    <row r="38" spans="1:25" x14ac:dyDescent="0.35">
      <c r="A38" s="4"/>
      <c r="B38" s="5">
        <v>9780328871407</v>
      </c>
      <c r="C38" s="4" t="s">
        <v>78</v>
      </c>
      <c r="D38" s="4" t="s">
        <v>40</v>
      </c>
      <c r="E38" s="4">
        <v>50</v>
      </c>
      <c r="F38" s="4">
        <v>446</v>
      </c>
      <c r="G38" s="4">
        <f t="shared" si="18"/>
        <v>22300</v>
      </c>
      <c r="H38" s="4">
        <v>65</v>
      </c>
      <c r="I38" s="4">
        <f t="shared" si="19"/>
        <v>7804.9999999999991</v>
      </c>
      <c r="J38" s="4">
        <v>25</v>
      </c>
      <c r="K38" s="4">
        <v>25</v>
      </c>
      <c r="L38" s="4"/>
      <c r="M38" s="4"/>
      <c r="N38" s="4"/>
      <c r="O38" s="4"/>
      <c r="P38" s="4"/>
      <c r="Q38" s="4">
        <f t="shared" si="20"/>
        <v>50</v>
      </c>
      <c r="R38" s="4">
        <f t="shared" si="21"/>
        <v>0</v>
      </c>
      <c r="S38" s="4">
        <v>0</v>
      </c>
      <c r="T38" s="4">
        <v>9</v>
      </c>
      <c r="U38" s="4"/>
      <c r="V38" s="4">
        <f t="shared" si="22"/>
        <v>9</v>
      </c>
      <c r="W38" s="4">
        <f t="shared" si="23"/>
        <v>41</v>
      </c>
      <c r="X38" s="4"/>
      <c r="Y38" s="4">
        <f t="shared" si="5"/>
        <v>41</v>
      </c>
    </row>
    <row r="39" spans="1:25" s="3" customFormat="1" x14ac:dyDescent="0.35">
      <c r="A39" s="6"/>
      <c r="B39" s="7"/>
      <c r="C39" s="6"/>
      <c r="D39" s="6"/>
      <c r="E39" s="6">
        <f>SUM(E33:E38)</f>
        <v>300</v>
      </c>
      <c r="F39" s="6">
        <f t="shared" ref="F39:Y39" si="24">SUM(F33:F38)</f>
        <v>1752</v>
      </c>
      <c r="G39" s="6">
        <f t="shared" si="24"/>
        <v>87600</v>
      </c>
      <c r="H39" s="6">
        <f t="shared" si="24"/>
        <v>390</v>
      </c>
      <c r="I39" s="6">
        <f t="shared" si="24"/>
        <v>30660</v>
      </c>
      <c r="J39" s="6">
        <f t="shared" si="24"/>
        <v>150</v>
      </c>
      <c r="K39" s="6">
        <f t="shared" si="24"/>
        <v>150</v>
      </c>
      <c r="L39" s="6">
        <f t="shared" si="24"/>
        <v>0</v>
      </c>
      <c r="M39" s="6"/>
      <c r="N39" s="6"/>
      <c r="O39" s="6"/>
      <c r="P39" s="6"/>
      <c r="Q39" s="6">
        <f t="shared" si="24"/>
        <v>300</v>
      </c>
      <c r="R39" s="6">
        <f t="shared" si="24"/>
        <v>0</v>
      </c>
      <c r="S39" s="6">
        <f t="shared" si="24"/>
        <v>0</v>
      </c>
      <c r="T39" s="6">
        <f t="shared" si="24"/>
        <v>54</v>
      </c>
      <c r="U39" s="6">
        <f t="shared" si="24"/>
        <v>0</v>
      </c>
      <c r="V39" s="6">
        <f t="shared" si="24"/>
        <v>54</v>
      </c>
      <c r="W39" s="6">
        <f t="shared" si="24"/>
        <v>246</v>
      </c>
      <c r="X39" s="6">
        <f t="shared" si="24"/>
        <v>0</v>
      </c>
      <c r="Y39" s="6">
        <f t="shared" si="24"/>
        <v>246</v>
      </c>
    </row>
    <row r="40" spans="1:25" x14ac:dyDescent="0.35">
      <c r="A40" s="4"/>
      <c r="B40" s="5">
        <v>9780328910113</v>
      </c>
      <c r="C40" s="4" t="s">
        <v>79</v>
      </c>
      <c r="D40" s="4" t="s">
        <v>41</v>
      </c>
      <c r="E40" s="4">
        <v>50</v>
      </c>
      <c r="F40" s="4">
        <v>369</v>
      </c>
      <c r="G40" s="4">
        <f t="shared" ref="G40:G45" si="25">E40*F40</f>
        <v>18450</v>
      </c>
      <c r="H40" s="4">
        <v>65</v>
      </c>
      <c r="I40" s="4">
        <f t="shared" ref="I40:I45" si="26">G40*0.35</f>
        <v>6457.5</v>
      </c>
      <c r="J40" s="4">
        <v>25</v>
      </c>
      <c r="K40" s="4">
        <v>25</v>
      </c>
      <c r="L40" s="4"/>
      <c r="M40" s="4"/>
      <c r="N40" s="4"/>
      <c r="O40" s="4"/>
      <c r="P40" s="4"/>
      <c r="Q40" s="4">
        <f t="shared" ref="Q40:Q45" si="27">J40+K40+L40</f>
        <v>50</v>
      </c>
      <c r="R40" s="4">
        <f t="shared" ref="R40:R45" si="28">E40-Q40</f>
        <v>0</v>
      </c>
      <c r="S40" s="4">
        <v>9</v>
      </c>
      <c r="T40" s="4">
        <v>8</v>
      </c>
      <c r="U40" s="4">
        <v>1</v>
      </c>
      <c r="V40" s="4">
        <f t="shared" ref="V40:V45" si="29">S40+T40+U40</f>
        <v>18</v>
      </c>
      <c r="W40" s="4">
        <f t="shared" ref="W40:W45" si="30">Q40-V40</f>
        <v>32</v>
      </c>
      <c r="X40" s="4"/>
      <c r="Y40" s="4">
        <f t="shared" si="5"/>
        <v>32</v>
      </c>
    </row>
    <row r="41" spans="1:25" x14ac:dyDescent="0.35">
      <c r="A41" s="4"/>
      <c r="B41" s="5">
        <v>9780328910120</v>
      </c>
      <c r="C41" s="4" t="s">
        <v>79</v>
      </c>
      <c r="D41" s="4" t="s">
        <v>42</v>
      </c>
      <c r="E41" s="4">
        <v>50</v>
      </c>
      <c r="F41" s="4">
        <v>369</v>
      </c>
      <c r="G41" s="4">
        <f t="shared" si="25"/>
        <v>18450</v>
      </c>
      <c r="H41" s="4">
        <v>65</v>
      </c>
      <c r="I41" s="4">
        <f t="shared" si="26"/>
        <v>6457.5</v>
      </c>
      <c r="J41" s="4">
        <v>25</v>
      </c>
      <c r="K41" s="4">
        <v>25</v>
      </c>
      <c r="L41" s="4"/>
      <c r="M41" s="4"/>
      <c r="N41" s="4"/>
      <c r="O41" s="4"/>
      <c r="P41" s="4"/>
      <c r="Q41" s="4">
        <f t="shared" si="27"/>
        <v>50</v>
      </c>
      <c r="R41" s="4">
        <f t="shared" si="28"/>
        <v>0</v>
      </c>
      <c r="S41" s="4">
        <v>9</v>
      </c>
      <c r="T41" s="4">
        <v>8</v>
      </c>
      <c r="U41" s="4">
        <v>1</v>
      </c>
      <c r="V41" s="4">
        <f t="shared" si="29"/>
        <v>18</v>
      </c>
      <c r="W41" s="4">
        <f t="shared" si="30"/>
        <v>32</v>
      </c>
      <c r="X41" s="4"/>
      <c r="Y41" s="4">
        <f t="shared" si="5"/>
        <v>32</v>
      </c>
    </row>
    <row r="42" spans="1:25" x14ac:dyDescent="0.35">
      <c r="A42" s="4"/>
      <c r="B42" s="5">
        <v>9780328476756</v>
      </c>
      <c r="C42" s="4" t="s">
        <v>79</v>
      </c>
      <c r="D42" s="4" t="s">
        <v>43</v>
      </c>
      <c r="E42" s="4">
        <v>50</v>
      </c>
      <c r="F42" s="4">
        <v>272</v>
      </c>
      <c r="G42" s="4">
        <f t="shared" si="25"/>
        <v>13600</v>
      </c>
      <c r="H42" s="4">
        <v>65</v>
      </c>
      <c r="I42" s="4">
        <f t="shared" si="26"/>
        <v>4760</v>
      </c>
      <c r="J42" s="4">
        <v>25</v>
      </c>
      <c r="K42" s="4">
        <v>25</v>
      </c>
      <c r="L42" s="4"/>
      <c r="M42" s="4"/>
      <c r="N42" s="4"/>
      <c r="O42" s="4"/>
      <c r="P42" s="4"/>
      <c r="Q42" s="4">
        <f t="shared" si="27"/>
        <v>50</v>
      </c>
      <c r="R42" s="4">
        <f t="shared" si="28"/>
        <v>0</v>
      </c>
      <c r="S42" s="4">
        <v>9</v>
      </c>
      <c r="T42" s="4">
        <v>8</v>
      </c>
      <c r="U42" s="4">
        <v>1</v>
      </c>
      <c r="V42" s="4">
        <f t="shared" si="29"/>
        <v>18</v>
      </c>
      <c r="W42" s="4">
        <f t="shared" si="30"/>
        <v>32</v>
      </c>
      <c r="X42" s="4"/>
      <c r="Y42" s="4">
        <f t="shared" si="5"/>
        <v>32</v>
      </c>
    </row>
    <row r="43" spans="1:25" x14ac:dyDescent="0.35">
      <c r="A43" s="4"/>
      <c r="B43" s="5">
        <v>9780328827404</v>
      </c>
      <c r="C43" s="4" t="s">
        <v>79</v>
      </c>
      <c r="D43" s="4" t="s">
        <v>44</v>
      </c>
      <c r="E43" s="4">
        <v>50</v>
      </c>
      <c r="F43" s="4">
        <v>177</v>
      </c>
      <c r="G43" s="4">
        <f t="shared" si="25"/>
        <v>8850</v>
      </c>
      <c r="H43" s="4">
        <v>65</v>
      </c>
      <c r="I43" s="4">
        <f t="shared" si="26"/>
        <v>3097.5</v>
      </c>
      <c r="J43" s="4">
        <v>25</v>
      </c>
      <c r="K43" s="4">
        <v>25</v>
      </c>
      <c r="L43" s="4"/>
      <c r="M43" s="4"/>
      <c r="N43" s="4"/>
      <c r="O43" s="4"/>
      <c r="P43" s="4"/>
      <c r="Q43" s="4">
        <f t="shared" si="27"/>
        <v>50</v>
      </c>
      <c r="R43" s="4">
        <f t="shared" si="28"/>
        <v>0</v>
      </c>
      <c r="S43" s="4">
        <v>9</v>
      </c>
      <c r="T43" s="4">
        <v>8</v>
      </c>
      <c r="U43" s="4">
        <v>1</v>
      </c>
      <c r="V43" s="4">
        <f t="shared" si="29"/>
        <v>18</v>
      </c>
      <c r="W43" s="4">
        <f t="shared" si="30"/>
        <v>32</v>
      </c>
      <c r="X43" s="4"/>
      <c r="Y43" s="4">
        <f t="shared" si="5"/>
        <v>32</v>
      </c>
    </row>
    <row r="44" spans="1:25" x14ac:dyDescent="0.35">
      <c r="A44" s="4"/>
      <c r="B44" s="5">
        <v>9780328827466</v>
      </c>
      <c r="C44" s="4" t="s">
        <v>79</v>
      </c>
      <c r="D44" s="4" t="s">
        <v>45</v>
      </c>
      <c r="E44" s="4">
        <v>50</v>
      </c>
      <c r="F44" s="4">
        <v>177</v>
      </c>
      <c r="G44" s="4">
        <f t="shared" si="25"/>
        <v>8850</v>
      </c>
      <c r="H44" s="4">
        <v>65</v>
      </c>
      <c r="I44" s="4">
        <f t="shared" si="26"/>
        <v>3097.5</v>
      </c>
      <c r="J44" s="4">
        <v>25</v>
      </c>
      <c r="K44" s="4">
        <v>25</v>
      </c>
      <c r="L44" s="4"/>
      <c r="M44" s="4"/>
      <c r="N44" s="4"/>
      <c r="O44" s="4"/>
      <c r="P44" s="4"/>
      <c r="Q44" s="4">
        <f t="shared" si="27"/>
        <v>50</v>
      </c>
      <c r="R44" s="4">
        <f t="shared" si="28"/>
        <v>0</v>
      </c>
      <c r="S44" s="4">
        <v>10</v>
      </c>
      <c r="T44" s="4">
        <v>8</v>
      </c>
      <c r="U44" s="4">
        <v>1</v>
      </c>
      <c r="V44" s="4">
        <f t="shared" si="29"/>
        <v>19</v>
      </c>
      <c r="W44" s="4">
        <f t="shared" si="30"/>
        <v>31</v>
      </c>
      <c r="X44" s="4"/>
      <c r="Y44" s="4">
        <f t="shared" si="5"/>
        <v>31</v>
      </c>
    </row>
    <row r="45" spans="1:25" x14ac:dyDescent="0.35">
      <c r="A45" s="4"/>
      <c r="B45" s="5">
        <v>9780328871414</v>
      </c>
      <c r="C45" s="4" t="s">
        <v>79</v>
      </c>
      <c r="D45" s="4" t="s">
        <v>46</v>
      </c>
      <c r="E45" s="4">
        <v>50</v>
      </c>
      <c r="F45" s="4">
        <v>446</v>
      </c>
      <c r="G45" s="4">
        <f t="shared" si="25"/>
        <v>22300</v>
      </c>
      <c r="H45" s="4">
        <v>65</v>
      </c>
      <c r="I45" s="4">
        <f t="shared" si="26"/>
        <v>7804.9999999999991</v>
      </c>
      <c r="J45" s="4">
        <v>25</v>
      </c>
      <c r="K45" s="4">
        <v>25</v>
      </c>
      <c r="L45" s="4"/>
      <c r="M45" s="4"/>
      <c r="N45" s="4"/>
      <c r="O45" s="4"/>
      <c r="P45" s="4"/>
      <c r="Q45" s="4">
        <f t="shared" si="27"/>
        <v>50</v>
      </c>
      <c r="R45" s="4">
        <f t="shared" si="28"/>
        <v>0</v>
      </c>
      <c r="S45" s="4">
        <v>8</v>
      </c>
      <c r="T45" s="4">
        <v>8</v>
      </c>
      <c r="U45" s="4">
        <v>1</v>
      </c>
      <c r="V45" s="4">
        <f t="shared" si="29"/>
        <v>17</v>
      </c>
      <c r="W45" s="4">
        <f t="shared" si="30"/>
        <v>33</v>
      </c>
      <c r="X45" s="4"/>
      <c r="Y45" s="4">
        <f t="shared" si="5"/>
        <v>33</v>
      </c>
    </row>
    <row r="46" spans="1:25" s="3" customFormat="1" x14ac:dyDescent="0.35">
      <c r="A46" s="6"/>
      <c r="B46" s="7"/>
      <c r="C46" s="6"/>
      <c r="D46" s="6"/>
      <c r="E46" s="6">
        <f>SUM(E40:E45)</f>
        <v>300</v>
      </c>
      <c r="F46" s="6">
        <f t="shared" ref="F46:Y46" si="31">SUM(F40:F45)</f>
        <v>1810</v>
      </c>
      <c r="G46" s="6">
        <f t="shared" si="31"/>
        <v>90500</v>
      </c>
      <c r="H46" s="6">
        <f t="shared" si="31"/>
        <v>390</v>
      </c>
      <c r="I46" s="6">
        <f t="shared" si="31"/>
        <v>31675</v>
      </c>
      <c r="J46" s="6">
        <f t="shared" si="31"/>
        <v>150</v>
      </c>
      <c r="K46" s="6">
        <f t="shared" si="31"/>
        <v>150</v>
      </c>
      <c r="L46" s="6">
        <f t="shared" si="31"/>
        <v>0</v>
      </c>
      <c r="M46" s="6"/>
      <c r="N46" s="6"/>
      <c r="O46" s="6"/>
      <c r="P46" s="6"/>
      <c r="Q46" s="6">
        <f t="shared" si="31"/>
        <v>300</v>
      </c>
      <c r="R46" s="6">
        <f t="shared" si="31"/>
        <v>0</v>
      </c>
      <c r="S46" s="6">
        <f t="shared" si="31"/>
        <v>54</v>
      </c>
      <c r="T46" s="6">
        <f t="shared" si="31"/>
        <v>48</v>
      </c>
      <c r="U46" s="6">
        <f t="shared" si="31"/>
        <v>6</v>
      </c>
      <c r="V46" s="6">
        <f t="shared" si="31"/>
        <v>108</v>
      </c>
      <c r="W46" s="6">
        <f t="shared" si="31"/>
        <v>192</v>
      </c>
      <c r="X46" s="6">
        <f t="shared" si="31"/>
        <v>0</v>
      </c>
      <c r="Y46" s="6">
        <f t="shared" si="31"/>
        <v>192</v>
      </c>
    </row>
    <row r="47" spans="1:25" x14ac:dyDescent="0.35">
      <c r="A47" s="4"/>
      <c r="B47" s="5">
        <v>9780328910137</v>
      </c>
      <c r="C47" s="4" t="s">
        <v>80</v>
      </c>
      <c r="D47" s="4" t="s">
        <v>47</v>
      </c>
      <c r="E47" s="4">
        <v>50</v>
      </c>
      <c r="F47" s="4">
        <v>369</v>
      </c>
      <c r="G47" s="4">
        <f t="shared" ref="G47:G52" si="32">E47*F47</f>
        <v>18450</v>
      </c>
      <c r="H47" s="4">
        <v>65</v>
      </c>
      <c r="I47" s="4">
        <f t="shared" ref="I47:I52" si="33">G47*0.35</f>
        <v>6457.5</v>
      </c>
      <c r="J47" s="4">
        <v>25</v>
      </c>
      <c r="K47" s="4">
        <v>25</v>
      </c>
      <c r="L47" s="4"/>
      <c r="M47" s="4"/>
      <c r="N47" s="4"/>
      <c r="O47" s="4"/>
      <c r="P47" s="4"/>
      <c r="Q47" s="4">
        <f>J47+K47+L47</f>
        <v>50</v>
      </c>
      <c r="R47" s="4">
        <f t="shared" ref="R47:R52" si="34">E47-Q47</f>
        <v>0</v>
      </c>
      <c r="S47" s="4">
        <v>14</v>
      </c>
      <c r="T47" s="4">
        <v>9</v>
      </c>
      <c r="U47" s="4">
        <v>1</v>
      </c>
      <c r="V47" s="4">
        <f t="shared" ref="V47:V52" si="35">S47+T47+U47</f>
        <v>24</v>
      </c>
      <c r="W47" s="4">
        <f t="shared" ref="W47:W52" si="36">Q47-V47</f>
        <v>26</v>
      </c>
      <c r="X47" s="4"/>
      <c r="Y47" s="4">
        <f t="shared" si="5"/>
        <v>26</v>
      </c>
    </row>
    <row r="48" spans="1:25" x14ac:dyDescent="0.35">
      <c r="A48" s="4"/>
      <c r="B48" s="5">
        <v>9780328910144</v>
      </c>
      <c r="C48" s="4" t="s">
        <v>80</v>
      </c>
      <c r="D48" s="4" t="s">
        <v>48</v>
      </c>
      <c r="E48" s="4">
        <v>50</v>
      </c>
      <c r="F48" s="4">
        <v>369</v>
      </c>
      <c r="G48" s="4">
        <f t="shared" si="32"/>
        <v>18450</v>
      </c>
      <c r="H48" s="4">
        <v>65</v>
      </c>
      <c r="I48" s="4">
        <f t="shared" si="33"/>
        <v>6457.5</v>
      </c>
      <c r="J48" s="4">
        <v>25</v>
      </c>
      <c r="K48" s="4">
        <v>25</v>
      </c>
      <c r="L48" s="4"/>
      <c r="M48" s="4"/>
      <c r="N48" s="4"/>
      <c r="O48" s="4"/>
      <c r="P48" s="4"/>
      <c r="Q48" s="4">
        <f>J48+K48+L48</f>
        <v>50</v>
      </c>
      <c r="R48" s="4">
        <f t="shared" si="34"/>
        <v>0</v>
      </c>
      <c r="S48" s="4">
        <v>14</v>
      </c>
      <c r="T48" s="4">
        <v>9</v>
      </c>
      <c r="U48" s="4">
        <v>1</v>
      </c>
      <c r="V48" s="4">
        <f t="shared" si="35"/>
        <v>24</v>
      </c>
      <c r="W48" s="4">
        <f t="shared" si="36"/>
        <v>26</v>
      </c>
      <c r="X48" s="4"/>
      <c r="Y48" s="4">
        <f t="shared" si="5"/>
        <v>26</v>
      </c>
    </row>
    <row r="49" spans="1:25" x14ac:dyDescent="0.35">
      <c r="A49" s="4"/>
      <c r="B49" s="5">
        <v>9780328476770</v>
      </c>
      <c r="C49" s="4" t="s">
        <v>80</v>
      </c>
      <c r="D49" s="4" t="s">
        <v>49</v>
      </c>
      <c r="E49" s="4">
        <v>50</v>
      </c>
      <c r="F49" s="4">
        <v>272</v>
      </c>
      <c r="G49" s="4">
        <f t="shared" si="32"/>
        <v>13600</v>
      </c>
      <c r="H49" s="4">
        <v>65</v>
      </c>
      <c r="I49" s="4">
        <f t="shared" si="33"/>
        <v>4760</v>
      </c>
      <c r="J49" s="4">
        <v>25</v>
      </c>
      <c r="K49" s="4">
        <v>25</v>
      </c>
      <c r="L49" s="4"/>
      <c r="M49" s="4"/>
      <c r="N49" s="4"/>
      <c r="O49" s="4"/>
      <c r="P49" s="4"/>
      <c r="Q49" s="4">
        <f>J49+K49+L49</f>
        <v>50</v>
      </c>
      <c r="R49" s="4">
        <f t="shared" si="34"/>
        <v>0</v>
      </c>
      <c r="S49" s="4">
        <v>14</v>
      </c>
      <c r="T49" s="4">
        <v>9</v>
      </c>
      <c r="U49" s="4">
        <v>1</v>
      </c>
      <c r="V49" s="4">
        <f t="shared" si="35"/>
        <v>24</v>
      </c>
      <c r="W49" s="4">
        <f t="shared" si="36"/>
        <v>26</v>
      </c>
      <c r="X49" s="4"/>
      <c r="Y49" s="4">
        <f t="shared" si="5"/>
        <v>26</v>
      </c>
    </row>
    <row r="50" spans="1:25" x14ac:dyDescent="0.35">
      <c r="A50" s="4"/>
      <c r="B50" s="5">
        <v>9780328827411</v>
      </c>
      <c r="C50" s="4" t="s">
        <v>80</v>
      </c>
      <c r="D50" s="4" t="s">
        <v>50</v>
      </c>
      <c r="E50" s="4">
        <v>50</v>
      </c>
      <c r="F50" s="4">
        <v>177</v>
      </c>
      <c r="G50" s="4">
        <f t="shared" si="32"/>
        <v>8850</v>
      </c>
      <c r="H50" s="4">
        <v>65</v>
      </c>
      <c r="I50" s="4">
        <f t="shared" si="33"/>
        <v>3097.5</v>
      </c>
      <c r="J50" s="4">
        <v>25</v>
      </c>
      <c r="K50" s="4">
        <v>25</v>
      </c>
      <c r="L50" s="4"/>
      <c r="M50" s="4"/>
      <c r="N50" s="4"/>
      <c r="O50" s="4"/>
      <c r="P50" s="4"/>
      <c r="Q50" s="4">
        <f>J50+K50+L50</f>
        <v>50</v>
      </c>
      <c r="R50" s="4">
        <f t="shared" si="34"/>
        <v>0</v>
      </c>
      <c r="S50" s="4">
        <v>15</v>
      </c>
      <c r="T50" s="4">
        <v>9</v>
      </c>
      <c r="U50" s="4">
        <v>1</v>
      </c>
      <c r="V50" s="4">
        <f t="shared" si="35"/>
        <v>25</v>
      </c>
      <c r="W50" s="4">
        <f t="shared" si="36"/>
        <v>25</v>
      </c>
      <c r="X50" s="4"/>
      <c r="Y50" s="4">
        <f t="shared" si="5"/>
        <v>25</v>
      </c>
    </row>
    <row r="51" spans="1:25" x14ac:dyDescent="0.35">
      <c r="A51" s="4"/>
      <c r="B51" s="5">
        <v>9780328827473</v>
      </c>
      <c r="C51" s="4" t="s">
        <v>80</v>
      </c>
      <c r="D51" s="4" t="s">
        <v>51</v>
      </c>
      <c r="E51" s="4">
        <v>50</v>
      </c>
      <c r="F51" s="4">
        <v>177</v>
      </c>
      <c r="G51" s="4">
        <f t="shared" si="32"/>
        <v>8850</v>
      </c>
      <c r="H51" s="4">
        <v>65</v>
      </c>
      <c r="I51" s="4">
        <f t="shared" si="33"/>
        <v>3097.5</v>
      </c>
      <c r="J51" s="4">
        <v>25</v>
      </c>
      <c r="K51" s="4">
        <v>25</v>
      </c>
      <c r="L51" s="4"/>
      <c r="M51" s="4"/>
      <c r="N51" s="4"/>
      <c r="O51" s="4"/>
      <c r="P51" s="4"/>
      <c r="Q51" s="4">
        <f>J51+K51+L51</f>
        <v>50</v>
      </c>
      <c r="R51" s="4">
        <f t="shared" si="34"/>
        <v>0</v>
      </c>
      <c r="S51" s="4">
        <v>16</v>
      </c>
      <c r="T51" s="4">
        <v>9</v>
      </c>
      <c r="U51" s="4">
        <v>1</v>
      </c>
      <c r="V51" s="4">
        <f t="shared" si="35"/>
        <v>26</v>
      </c>
      <c r="W51" s="4">
        <f t="shared" si="36"/>
        <v>24</v>
      </c>
      <c r="X51" s="4"/>
      <c r="Y51" s="4">
        <f t="shared" si="5"/>
        <v>24</v>
      </c>
    </row>
    <row r="52" spans="1:25" x14ac:dyDescent="0.35">
      <c r="A52" s="4"/>
      <c r="B52" s="5">
        <v>9781323205945</v>
      </c>
      <c r="C52" s="4" t="s">
        <v>80</v>
      </c>
      <c r="D52" s="4" t="s">
        <v>52</v>
      </c>
      <c r="E52" s="4">
        <v>50</v>
      </c>
      <c r="F52" s="4">
        <v>537</v>
      </c>
      <c r="G52" s="4">
        <f t="shared" si="32"/>
        <v>26850</v>
      </c>
      <c r="H52" s="4">
        <v>65</v>
      </c>
      <c r="I52" s="4">
        <f t="shared" si="33"/>
        <v>9397.5</v>
      </c>
      <c r="J52" s="4">
        <v>0</v>
      </c>
      <c r="K52" s="4">
        <v>0</v>
      </c>
      <c r="L52" s="4"/>
      <c r="M52" s="4">
        <v>50</v>
      </c>
      <c r="N52" s="4"/>
      <c r="O52" s="4"/>
      <c r="P52" s="4"/>
      <c r="Q52" s="4">
        <f>J52+K52+L52+M52</f>
        <v>50</v>
      </c>
      <c r="R52" s="4">
        <f t="shared" si="34"/>
        <v>0</v>
      </c>
      <c r="S52" s="4">
        <v>0</v>
      </c>
      <c r="T52" s="4">
        <v>0</v>
      </c>
      <c r="U52" s="4">
        <v>0</v>
      </c>
      <c r="V52" s="4">
        <f t="shared" si="35"/>
        <v>0</v>
      </c>
      <c r="W52" s="4">
        <f t="shared" si="36"/>
        <v>50</v>
      </c>
      <c r="X52" s="4"/>
      <c r="Y52" s="4">
        <f t="shared" si="5"/>
        <v>50</v>
      </c>
    </row>
    <row r="53" spans="1:25" s="3" customFormat="1" x14ac:dyDescent="0.35">
      <c r="A53" s="6"/>
      <c r="B53" s="7"/>
      <c r="C53" s="6"/>
      <c r="D53" s="6"/>
      <c r="E53" s="6">
        <f>SUM(E47:E52)</f>
        <v>300</v>
      </c>
      <c r="F53" s="6">
        <f t="shared" ref="F53:Y53" si="37">SUM(F47:F52)</f>
        <v>1901</v>
      </c>
      <c r="G53" s="6">
        <f t="shared" si="37"/>
        <v>95050</v>
      </c>
      <c r="H53" s="6">
        <f t="shared" si="37"/>
        <v>390</v>
      </c>
      <c r="I53" s="6">
        <f t="shared" si="37"/>
        <v>33267.5</v>
      </c>
      <c r="J53" s="6">
        <f t="shared" si="37"/>
        <v>125</v>
      </c>
      <c r="K53" s="6">
        <f t="shared" si="37"/>
        <v>125</v>
      </c>
      <c r="L53" s="6">
        <f t="shared" si="37"/>
        <v>0</v>
      </c>
      <c r="M53" s="6">
        <f t="shared" si="37"/>
        <v>50</v>
      </c>
      <c r="N53" s="6">
        <f t="shared" si="37"/>
        <v>0</v>
      </c>
      <c r="O53" s="6">
        <f t="shared" si="37"/>
        <v>0</v>
      </c>
      <c r="P53" s="6"/>
      <c r="Q53" s="6">
        <f t="shared" si="37"/>
        <v>300</v>
      </c>
      <c r="R53" s="6">
        <f t="shared" si="37"/>
        <v>0</v>
      </c>
      <c r="S53" s="6">
        <f t="shared" si="37"/>
        <v>73</v>
      </c>
      <c r="T53" s="6">
        <f t="shared" si="37"/>
        <v>45</v>
      </c>
      <c r="U53" s="6">
        <f t="shared" si="37"/>
        <v>5</v>
      </c>
      <c r="V53" s="6">
        <f t="shared" si="37"/>
        <v>123</v>
      </c>
      <c r="W53" s="6">
        <f t="shared" si="37"/>
        <v>177</v>
      </c>
      <c r="X53" s="6">
        <f t="shared" si="37"/>
        <v>0</v>
      </c>
      <c r="Y53" s="6">
        <f t="shared" si="37"/>
        <v>177</v>
      </c>
    </row>
    <row r="54" spans="1:25" x14ac:dyDescent="0.35">
      <c r="A54" s="4"/>
      <c r="B54" s="5">
        <v>9780133338744</v>
      </c>
      <c r="C54" s="4" t="s">
        <v>81</v>
      </c>
      <c r="D54" s="4" t="s">
        <v>53</v>
      </c>
      <c r="E54" s="4">
        <v>50</v>
      </c>
      <c r="F54" s="4">
        <v>800</v>
      </c>
      <c r="G54" s="4">
        <f t="shared" ref="G54:G57" si="38">E54*F54</f>
        <v>40000</v>
      </c>
      <c r="H54" s="4">
        <v>65</v>
      </c>
      <c r="I54" s="4">
        <f t="shared" ref="I54:I57" si="39">G54*0.35</f>
        <v>14000</v>
      </c>
      <c r="J54" s="4">
        <v>0</v>
      </c>
      <c r="K54" s="4">
        <v>23</v>
      </c>
      <c r="L54" s="4"/>
      <c r="M54" s="4"/>
      <c r="N54" s="4">
        <v>9</v>
      </c>
      <c r="O54" s="4"/>
      <c r="P54" s="4"/>
      <c r="Q54" s="4">
        <f>J54+K54+L54+N54</f>
        <v>32</v>
      </c>
      <c r="R54" s="4">
        <f>E54-Q54</f>
        <v>18</v>
      </c>
      <c r="S54" s="4">
        <v>6</v>
      </c>
      <c r="T54" s="4">
        <v>5</v>
      </c>
      <c r="U54" s="4"/>
      <c r="V54" s="4">
        <f t="shared" ref="V54:V57" si="40">S54+T54+U54</f>
        <v>11</v>
      </c>
      <c r="W54" s="4">
        <f>Q54-V54</f>
        <v>21</v>
      </c>
      <c r="X54" s="4"/>
      <c r="Y54" s="4">
        <f t="shared" si="5"/>
        <v>21</v>
      </c>
    </row>
    <row r="55" spans="1:25" x14ac:dyDescent="0.35">
      <c r="A55" s="4"/>
      <c r="B55" s="5">
        <v>9781323205976</v>
      </c>
      <c r="C55" s="4" t="s">
        <v>81</v>
      </c>
      <c r="D55" s="4" t="s">
        <v>54</v>
      </c>
      <c r="E55" s="4">
        <v>50</v>
      </c>
      <c r="F55" s="4">
        <v>800</v>
      </c>
      <c r="G55" s="4">
        <f t="shared" si="38"/>
        <v>40000</v>
      </c>
      <c r="H55" s="4">
        <v>65</v>
      </c>
      <c r="I55" s="4">
        <f t="shared" si="39"/>
        <v>14000</v>
      </c>
      <c r="J55" s="4">
        <v>0</v>
      </c>
      <c r="K55" s="4">
        <v>0</v>
      </c>
      <c r="L55" s="4"/>
      <c r="M55" s="4">
        <v>50</v>
      </c>
      <c r="N55" s="4"/>
      <c r="O55" s="4"/>
      <c r="P55" s="4"/>
      <c r="Q55" s="4">
        <f>J55+K55+L55+M55</f>
        <v>50</v>
      </c>
      <c r="R55" s="4">
        <f>E55-Q55</f>
        <v>0</v>
      </c>
      <c r="S55" s="4">
        <v>0</v>
      </c>
      <c r="T55" s="4">
        <v>0</v>
      </c>
      <c r="U55" s="4"/>
      <c r="V55" s="4">
        <f t="shared" si="40"/>
        <v>0</v>
      </c>
      <c r="W55" s="4">
        <f>Q55-V55</f>
        <v>50</v>
      </c>
      <c r="X55" s="4"/>
      <c r="Y55" s="4">
        <f t="shared" si="5"/>
        <v>50</v>
      </c>
    </row>
    <row r="56" spans="1:25" x14ac:dyDescent="0.35">
      <c r="A56" s="4"/>
      <c r="B56" s="5">
        <v>9780133174526</v>
      </c>
      <c r="C56" s="4" t="s">
        <v>81</v>
      </c>
      <c r="D56" s="4" t="s">
        <v>55</v>
      </c>
      <c r="E56" s="4">
        <v>50</v>
      </c>
      <c r="F56" s="4">
        <v>815</v>
      </c>
      <c r="G56" s="4">
        <f t="shared" si="38"/>
        <v>40750</v>
      </c>
      <c r="H56" s="4">
        <v>65</v>
      </c>
      <c r="I56" s="4">
        <f t="shared" si="39"/>
        <v>14262.5</v>
      </c>
      <c r="J56" s="4">
        <v>25</v>
      </c>
      <c r="K56" s="4">
        <v>25</v>
      </c>
      <c r="L56" s="4"/>
      <c r="M56" s="4"/>
      <c r="N56" s="4"/>
      <c r="O56" s="4"/>
      <c r="P56" s="4"/>
      <c r="Q56" s="4">
        <f>J56+K56+L56</f>
        <v>50</v>
      </c>
      <c r="R56" s="4">
        <f>E56-Q56</f>
        <v>0</v>
      </c>
      <c r="S56" s="4">
        <v>33</v>
      </c>
      <c r="T56" s="4">
        <v>5</v>
      </c>
      <c r="U56" s="4"/>
      <c r="V56" s="4">
        <f t="shared" si="40"/>
        <v>38</v>
      </c>
      <c r="W56" s="4">
        <f>Q56-V56</f>
        <v>12</v>
      </c>
      <c r="X56" s="4"/>
      <c r="Y56" s="4">
        <f t="shared" si="5"/>
        <v>12</v>
      </c>
    </row>
    <row r="57" spans="1:25" x14ac:dyDescent="0.35">
      <c r="A57" s="4"/>
      <c r="B57" s="5">
        <v>9780133721492</v>
      </c>
      <c r="C57" s="4" t="s">
        <v>81</v>
      </c>
      <c r="D57" s="4" t="s">
        <v>56</v>
      </c>
      <c r="E57" s="4">
        <v>50</v>
      </c>
      <c r="F57" s="4">
        <v>138</v>
      </c>
      <c r="G57" s="4">
        <f t="shared" si="38"/>
        <v>6900</v>
      </c>
      <c r="H57" s="4">
        <v>65</v>
      </c>
      <c r="I57" s="4">
        <f t="shared" si="39"/>
        <v>2415</v>
      </c>
      <c r="J57" s="4">
        <v>0</v>
      </c>
      <c r="K57" s="4">
        <v>0</v>
      </c>
      <c r="L57" s="4"/>
      <c r="M57" s="4">
        <v>50</v>
      </c>
      <c r="N57" s="4"/>
      <c r="O57" s="4"/>
      <c r="P57" s="4"/>
      <c r="Q57" s="4">
        <f>J57+K57+L57+M57</f>
        <v>50</v>
      </c>
      <c r="R57" s="4">
        <f>E57-Q57</f>
        <v>0</v>
      </c>
      <c r="S57" s="4">
        <v>0</v>
      </c>
      <c r="T57" s="4">
        <v>0</v>
      </c>
      <c r="U57" s="4"/>
      <c r="V57" s="4">
        <f t="shared" si="40"/>
        <v>0</v>
      </c>
      <c r="W57" s="4">
        <f>Q57-V57</f>
        <v>50</v>
      </c>
      <c r="X57" s="4"/>
      <c r="Y57" s="4">
        <f t="shared" si="5"/>
        <v>50</v>
      </c>
    </row>
    <row r="58" spans="1:25" s="3" customFormat="1" x14ac:dyDescent="0.35">
      <c r="A58" s="6"/>
      <c r="B58" s="7"/>
      <c r="C58" s="6"/>
      <c r="D58" s="6"/>
      <c r="E58" s="6">
        <f>SUM(E54:E57)</f>
        <v>200</v>
      </c>
      <c r="F58" s="6">
        <f t="shared" ref="F58:Y58" si="41">SUM(F54:F57)</f>
        <v>2553</v>
      </c>
      <c r="G58" s="6">
        <f t="shared" si="41"/>
        <v>127650</v>
      </c>
      <c r="H58" s="6">
        <f t="shared" si="41"/>
        <v>260</v>
      </c>
      <c r="I58" s="6">
        <f t="shared" si="41"/>
        <v>44677.5</v>
      </c>
      <c r="J58" s="6">
        <f t="shared" si="41"/>
        <v>25</v>
      </c>
      <c r="K58" s="6">
        <f t="shared" si="41"/>
        <v>48</v>
      </c>
      <c r="L58" s="6">
        <f t="shared" si="41"/>
        <v>0</v>
      </c>
      <c r="M58" s="6">
        <f t="shared" si="41"/>
        <v>100</v>
      </c>
      <c r="N58" s="6">
        <f t="shared" si="41"/>
        <v>9</v>
      </c>
      <c r="O58" s="6">
        <f t="shared" si="41"/>
        <v>0</v>
      </c>
      <c r="P58" s="6"/>
      <c r="Q58" s="6">
        <f t="shared" si="41"/>
        <v>182</v>
      </c>
      <c r="R58" s="6">
        <f t="shared" si="41"/>
        <v>18</v>
      </c>
      <c r="S58" s="6">
        <f t="shared" si="41"/>
        <v>39</v>
      </c>
      <c r="T58" s="6">
        <f t="shared" si="41"/>
        <v>10</v>
      </c>
      <c r="U58" s="6">
        <f t="shared" si="41"/>
        <v>0</v>
      </c>
      <c r="V58" s="6">
        <f t="shared" si="41"/>
        <v>49</v>
      </c>
      <c r="W58" s="6">
        <f t="shared" si="41"/>
        <v>133</v>
      </c>
      <c r="X58" s="6">
        <f t="shared" si="41"/>
        <v>0</v>
      </c>
      <c r="Y58" s="6">
        <f t="shared" si="41"/>
        <v>133</v>
      </c>
    </row>
    <row r="59" spans="1:25" x14ac:dyDescent="0.35">
      <c r="A59" s="4"/>
      <c r="B59" s="5">
        <v>9780133338751</v>
      </c>
      <c r="C59" s="4" t="s">
        <v>82</v>
      </c>
      <c r="D59" s="4" t="s">
        <v>57</v>
      </c>
      <c r="E59" s="4">
        <v>30</v>
      </c>
      <c r="F59" s="4">
        <v>815</v>
      </c>
      <c r="G59" s="4">
        <f t="shared" ref="G59:G64" si="42">E59*F59</f>
        <v>24450</v>
      </c>
      <c r="H59" s="4">
        <v>65</v>
      </c>
      <c r="I59" s="4">
        <f t="shared" ref="I59:I64" si="43">G59*0.35</f>
        <v>8557.5</v>
      </c>
      <c r="J59" s="4">
        <v>15</v>
      </c>
      <c r="K59" s="4">
        <v>15</v>
      </c>
      <c r="L59" s="4"/>
      <c r="M59" s="4"/>
      <c r="N59" s="4"/>
      <c r="O59" s="4"/>
      <c r="P59" s="4"/>
      <c r="Q59" s="4">
        <f>J59+K59+L59</f>
        <v>30</v>
      </c>
      <c r="R59" s="4">
        <f t="shared" ref="R59:R64" si="44">E59-Q59</f>
        <v>0</v>
      </c>
      <c r="S59" s="4">
        <v>19</v>
      </c>
      <c r="T59" s="4">
        <v>4</v>
      </c>
      <c r="U59" s="4"/>
      <c r="V59" s="4">
        <f t="shared" ref="V59:V64" si="45">S59+T59+U59</f>
        <v>23</v>
      </c>
      <c r="W59" s="4">
        <f t="shared" ref="W59:W64" si="46">Q59-V59</f>
        <v>7</v>
      </c>
      <c r="X59" s="4"/>
      <c r="Y59" s="4">
        <f t="shared" si="5"/>
        <v>7</v>
      </c>
    </row>
    <row r="60" spans="1:25" x14ac:dyDescent="0.35">
      <c r="A60" s="4"/>
      <c r="B60" s="5">
        <v>9781323206003</v>
      </c>
      <c r="C60" s="4" t="s">
        <v>82</v>
      </c>
      <c r="D60" s="4" t="s">
        <v>58</v>
      </c>
      <c r="E60" s="4">
        <v>30</v>
      </c>
      <c r="F60" s="4">
        <v>800</v>
      </c>
      <c r="G60" s="4">
        <f t="shared" si="42"/>
        <v>24000</v>
      </c>
      <c r="H60" s="4">
        <v>65</v>
      </c>
      <c r="I60" s="4">
        <f t="shared" si="43"/>
        <v>8400</v>
      </c>
      <c r="J60" s="4">
        <v>0</v>
      </c>
      <c r="K60" s="4">
        <v>0</v>
      </c>
      <c r="L60" s="4"/>
      <c r="M60" s="4">
        <v>15</v>
      </c>
      <c r="N60" s="4">
        <v>15</v>
      </c>
      <c r="O60" s="4"/>
      <c r="P60" s="4"/>
      <c r="Q60" s="4">
        <f>J60+K60+L60+M60+N60</f>
        <v>30</v>
      </c>
      <c r="R60" s="4">
        <f t="shared" si="44"/>
        <v>0</v>
      </c>
      <c r="S60" s="4">
        <v>0</v>
      </c>
      <c r="T60" s="4">
        <v>0</v>
      </c>
      <c r="U60" s="4"/>
      <c r="V60" s="4">
        <f t="shared" si="45"/>
        <v>0</v>
      </c>
      <c r="W60" s="4">
        <f t="shared" si="46"/>
        <v>30</v>
      </c>
      <c r="X60" s="4"/>
      <c r="Y60" s="4">
        <f t="shared" si="5"/>
        <v>30</v>
      </c>
    </row>
    <row r="61" spans="1:25" x14ac:dyDescent="0.35">
      <c r="A61" s="4"/>
      <c r="B61" s="5">
        <v>9780133281149</v>
      </c>
      <c r="C61" s="4" t="s">
        <v>82</v>
      </c>
      <c r="D61" s="4" t="s">
        <v>59</v>
      </c>
      <c r="E61" s="4">
        <v>30</v>
      </c>
      <c r="F61" s="4">
        <v>815</v>
      </c>
      <c r="G61" s="4">
        <f t="shared" si="42"/>
        <v>24450</v>
      </c>
      <c r="H61" s="4">
        <v>65</v>
      </c>
      <c r="I61" s="4">
        <f t="shared" si="43"/>
        <v>8557.5</v>
      </c>
      <c r="J61" s="4">
        <v>0</v>
      </c>
      <c r="K61" s="4">
        <v>0</v>
      </c>
      <c r="L61" s="4">
        <v>10</v>
      </c>
      <c r="M61" s="4"/>
      <c r="N61" s="4"/>
      <c r="O61" s="4"/>
      <c r="P61" s="4"/>
      <c r="Q61" s="4">
        <f>J61+K61+L61</f>
        <v>10</v>
      </c>
      <c r="R61" s="4">
        <f t="shared" si="44"/>
        <v>20</v>
      </c>
      <c r="S61" s="4">
        <v>0</v>
      </c>
      <c r="T61" s="4">
        <v>2</v>
      </c>
      <c r="U61" s="4"/>
      <c r="V61" s="4">
        <f t="shared" si="45"/>
        <v>2</v>
      </c>
      <c r="W61" s="4">
        <f t="shared" si="46"/>
        <v>8</v>
      </c>
      <c r="X61" s="4"/>
      <c r="Y61" s="4">
        <f t="shared" si="5"/>
        <v>8</v>
      </c>
    </row>
    <row r="62" spans="1:25" x14ac:dyDescent="0.35">
      <c r="A62" s="4"/>
      <c r="B62" s="5">
        <v>9780133185614</v>
      </c>
      <c r="C62" s="4" t="s">
        <v>82</v>
      </c>
      <c r="D62" s="4" t="s">
        <v>60</v>
      </c>
      <c r="E62" s="4">
        <v>30</v>
      </c>
      <c r="F62" s="4">
        <v>138</v>
      </c>
      <c r="G62" s="4">
        <f t="shared" si="42"/>
        <v>4140</v>
      </c>
      <c r="H62" s="4">
        <v>65</v>
      </c>
      <c r="I62" s="4">
        <f t="shared" si="43"/>
        <v>1449</v>
      </c>
      <c r="J62" s="4">
        <v>15</v>
      </c>
      <c r="K62" s="4">
        <v>15</v>
      </c>
      <c r="L62" s="4"/>
      <c r="M62" s="4"/>
      <c r="N62" s="4"/>
      <c r="O62" s="4"/>
      <c r="P62" s="4"/>
      <c r="Q62" s="4">
        <f>J62+K62+L62</f>
        <v>30</v>
      </c>
      <c r="R62" s="4">
        <f t="shared" si="44"/>
        <v>0</v>
      </c>
      <c r="S62" s="4">
        <v>18</v>
      </c>
      <c r="T62" s="4">
        <v>4</v>
      </c>
      <c r="U62" s="4"/>
      <c r="V62" s="4">
        <f t="shared" si="45"/>
        <v>22</v>
      </c>
      <c r="W62" s="4">
        <f t="shared" si="46"/>
        <v>8</v>
      </c>
      <c r="X62" s="4"/>
      <c r="Y62" s="4">
        <f t="shared" si="5"/>
        <v>8</v>
      </c>
    </row>
    <row r="63" spans="1:25" x14ac:dyDescent="0.35">
      <c r="A63" s="4"/>
      <c r="B63" s="5">
        <v>9780133281156</v>
      </c>
      <c r="C63" s="4" t="s">
        <v>82</v>
      </c>
      <c r="D63" s="4" t="s">
        <v>61</v>
      </c>
      <c r="E63" s="4">
        <v>30</v>
      </c>
      <c r="F63" s="4">
        <v>900</v>
      </c>
      <c r="G63" s="4">
        <f t="shared" si="42"/>
        <v>27000</v>
      </c>
      <c r="H63" s="4">
        <v>65</v>
      </c>
      <c r="I63" s="4">
        <f t="shared" si="43"/>
        <v>9450</v>
      </c>
      <c r="J63" s="4">
        <v>0</v>
      </c>
      <c r="K63" s="4">
        <v>0</v>
      </c>
      <c r="L63" s="4"/>
      <c r="M63" s="4">
        <v>30</v>
      </c>
      <c r="N63" s="4"/>
      <c r="O63" s="4"/>
      <c r="P63" s="4"/>
      <c r="Q63" s="4">
        <f>J63+K63+L63+M63</f>
        <v>30</v>
      </c>
      <c r="R63" s="4">
        <f t="shared" si="44"/>
        <v>0</v>
      </c>
      <c r="S63" s="4">
        <v>0</v>
      </c>
      <c r="T63" s="4">
        <v>0</v>
      </c>
      <c r="U63" s="4"/>
      <c r="V63" s="4">
        <f t="shared" si="45"/>
        <v>0</v>
      </c>
      <c r="W63" s="4">
        <f t="shared" si="46"/>
        <v>30</v>
      </c>
      <c r="X63" s="4"/>
      <c r="Y63" s="4">
        <f t="shared" si="5"/>
        <v>30</v>
      </c>
    </row>
    <row r="64" spans="1:25" x14ac:dyDescent="0.35">
      <c r="A64" s="4"/>
      <c r="B64" s="5">
        <v>9780133185966</v>
      </c>
      <c r="C64" s="4" t="s">
        <v>82</v>
      </c>
      <c r="D64" s="4" t="s">
        <v>62</v>
      </c>
      <c r="E64" s="4">
        <v>30</v>
      </c>
      <c r="F64" s="4">
        <v>138</v>
      </c>
      <c r="G64" s="4">
        <f t="shared" si="42"/>
        <v>4140</v>
      </c>
      <c r="H64" s="4">
        <v>65</v>
      </c>
      <c r="I64" s="4">
        <f t="shared" si="43"/>
        <v>1449</v>
      </c>
      <c r="J64" s="4">
        <v>15</v>
      </c>
      <c r="K64" s="4">
        <v>15</v>
      </c>
      <c r="L64" s="4"/>
      <c r="M64" s="4"/>
      <c r="N64" s="4"/>
      <c r="O64" s="4"/>
      <c r="P64" s="4"/>
      <c r="Q64" s="4">
        <f>J64+K64+L64</f>
        <v>30</v>
      </c>
      <c r="R64" s="4">
        <f t="shared" si="44"/>
        <v>0</v>
      </c>
      <c r="S64" s="4">
        <v>19</v>
      </c>
      <c r="T64" s="4">
        <v>3</v>
      </c>
      <c r="U64" s="4"/>
      <c r="V64" s="4">
        <f t="shared" si="45"/>
        <v>22</v>
      </c>
      <c r="W64" s="4">
        <f t="shared" si="46"/>
        <v>8</v>
      </c>
      <c r="X64" s="4"/>
      <c r="Y64" s="4">
        <f t="shared" si="5"/>
        <v>8</v>
      </c>
    </row>
    <row r="65" spans="1:26" s="3" customFormat="1" x14ac:dyDescent="0.35">
      <c r="A65" s="6"/>
      <c r="B65" s="7"/>
      <c r="C65" s="6"/>
      <c r="D65" s="6"/>
      <c r="E65" s="6">
        <f>SUM(E59:E64)</f>
        <v>180</v>
      </c>
      <c r="F65" s="6">
        <f t="shared" ref="F65:Y65" si="47">SUM(F59:F64)</f>
        <v>3606</v>
      </c>
      <c r="G65" s="6">
        <f t="shared" si="47"/>
        <v>108180</v>
      </c>
      <c r="H65" s="6">
        <f t="shared" si="47"/>
        <v>390</v>
      </c>
      <c r="I65" s="6">
        <f t="shared" si="47"/>
        <v>37863</v>
      </c>
      <c r="J65" s="6">
        <f t="shared" si="47"/>
        <v>45</v>
      </c>
      <c r="K65" s="6">
        <f t="shared" si="47"/>
        <v>45</v>
      </c>
      <c r="L65" s="6">
        <f t="shared" si="47"/>
        <v>10</v>
      </c>
      <c r="M65" s="6">
        <f t="shared" si="47"/>
        <v>45</v>
      </c>
      <c r="N65" s="6">
        <f t="shared" si="47"/>
        <v>15</v>
      </c>
      <c r="O65" s="6">
        <f t="shared" si="47"/>
        <v>0</v>
      </c>
      <c r="P65" s="6"/>
      <c r="Q65" s="6">
        <f t="shared" si="47"/>
        <v>160</v>
      </c>
      <c r="R65" s="6">
        <f t="shared" si="47"/>
        <v>20</v>
      </c>
      <c r="S65" s="6">
        <f t="shared" si="47"/>
        <v>56</v>
      </c>
      <c r="T65" s="6">
        <f t="shared" si="47"/>
        <v>13</v>
      </c>
      <c r="U65" s="6">
        <f t="shared" si="47"/>
        <v>0</v>
      </c>
      <c r="V65" s="6">
        <f t="shared" si="47"/>
        <v>69</v>
      </c>
      <c r="W65" s="6">
        <f t="shared" si="47"/>
        <v>91</v>
      </c>
      <c r="X65" s="6">
        <f t="shared" si="47"/>
        <v>0</v>
      </c>
      <c r="Y65" s="6">
        <f t="shared" si="47"/>
        <v>91</v>
      </c>
    </row>
    <row r="66" spans="1:26" x14ac:dyDescent="0.35">
      <c r="A66" s="4"/>
      <c r="B66" s="5">
        <v>9780133338768</v>
      </c>
      <c r="C66" s="4" t="s">
        <v>83</v>
      </c>
      <c r="D66" s="4" t="s">
        <v>63</v>
      </c>
      <c r="E66" s="4">
        <v>30</v>
      </c>
      <c r="F66" s="4">
        <v>529</v>
      </c>
      <c r="G66" s="4">
        <f t="shared" ref="G66:G73" si="48">E66*F66</f>
        <v>15870</v>
      </c>
      <c r="H66" s="4">
        <v>65</v>
      </c>
      <c r="I66" s="4">
        <f t="shared" ref="I66:I73" si="49">G66*0.35</f>
        <v>5554.5</v>
      </c>
      <c r="J66" s="4">
        <v>0</v>
      </c>
      <c r="K66" s="4">
        <v>0</v>
      </c>
      <c r="L66" s="4"/>
      <c r="M66" s="4">
        <v>30</v>
      </c>
      <c r="N66" s="4"/>
      <c r="O66" s="4"/>
      <c r="P66" s="4"/>
      <c r="Q66" s="4">
        <f>J66+K66+L66+M66</f>
        <v>30</v>
      </c>
      <c r="R66" s="4">
        <f t="shared" ref="R66:R73" si="50">E66-Q66</f>
        <v>0</v>
      </c>
      <c r="S66" s="4">
        <v>0</v>
      </c>
      <c r="T66" s="4">
        <v>0</v>
      </c>
      <c r="U66" s="4"/>
      <c r="V66" s="4">
        <f t="shared" ref="V66:V73" si="51">S66+T66+U66</f>
        <v>0</v>
      </c>
      <c r="W66" s="4">
        <f t="shared" ref="W66:W73" si="52">Q66-V66</f>
        <v>30</v>
      </c>
      <c r="X66" s="4"/>
      <c r="Y66" s="4">
        <f t="shared" si="5"/>
        <v>30</v>
      </c>
    </row>
    <row r="67" spans="1:26" x14ac:dyDescent="0.35">
      <c r="A67" s="4"/>
      <c r="B67" s="5">
        <v>9780133338775</v>
      </c>
      <c r="C67" s="4" t="s">
        <v>83</v>
      </c>
      <c r="D67" s="4" t="s">
        <v>64</v>
      </c>
      <c r="E67" s="4">
        <v>30</v>
      </c>
      <c r="F67" s="4">
        <v>529</v>
      </c>
      <c r="G67" s="4">
        <f t="shared" si="48"/>
        <v>15870</v>
      </c>
      <c r="H67" s="4">
        <v>65</v>
      </c>
      <c r="I67" s="4">
        <f t="shared" si="49"/>
        <v>5554.5</v>
      </c>
      <c r="J67" s="4">
        <v>15</v>
      </c>
      <c r="K67" s="4">
        <v>15</v>
      </c>
      <c r="L67" s="4"/>
      <c r="M67" s="4"/>
      <c r="N67" s="4"/>
      <c r="O67" s="4"/>
      <c r="P67" s="4"/>
      <c r="Q67" s="4">
        <f>J67+K67+L67</f>
        <v>30</v>
      </c>
      <c r="R67" s="4">
        <f t="shared" si="50"/>
        <v>0</v>
      </c>
      <c r="S67" s="4">
        <v>25</v>
      </c>
      <c r="T67" s="4">
        <v>5</v>
      </c>
      <c r="U67" s="4"/>
      <c r="V67" s="4">
        <f t="shared" si="51"/>
        <v>30</v>
      </c>
      <c r="W67" s="4">
        <f t="shared" si="52"/>
        <v>0</v>
      </c>
      <c r="X67" s="4"/>
      <c r="Y67" s="4">
        <f t="shared" si="5"/>
        <v>0</v>
      </c>
    </row>
    <row r="68" spans="1:26" x14ac:dyDescent="0.35">
      <c r="A68" s="4"/>
      <c r="B68" s="5">
        <v>9781323205853</v>
      </c>
      <c r="C68" s="4" t="s">
        <v>83</v>
      </c>
      <c r="D68" s="4" t="s">
        <v>65</v>
      </c>
      <c r="E68" s="4">
        <v>30</v>
      </c>
      <c r="F68" s="4">
        <v>880</v>
      </c>
      <c r="G68" s="4">
        <f t="shared" si="48"/>
        <v>26400</v>
      </c>
      <c r="H68" s="4">
        <v>65</v>
      </c>
      <c r="I68" s="4">
        <f t="shared" si="49"/>
        <v>9240</v>
      </c>
      <c r="J68" s="4">
        <v>0</v>
      </c>
      <c r="K68" s="4">
        <v>0</v>
      </c>
      <c r="L68" s="4">
        <v>10</v>
      </c>
      <c r="M68" s="4"/>
      <c r="N68" s="4">
        <v>12</v>
      </c>
      <c r="O68" s="4"/>
      <c r="P68" s="4"/>
      <c r="Q68" s="4">
        <f>J68+K68+L68+N68</f>
        <v>22</v>
      </c>
      <c r="R68" s="4">
        <f t="shared" si="50"/>
        <v>8</v>
      </c>
      <c r="S68" s="4">
        <v>10</v>
      </c>
      <c r="T68" s="4">
        <v>0</v>
      </c>
      <c r="U68" s="4"/>
      <c r="V68" s="4">
        <f t="shared" si="51"/>
        <v>10</v>
      </c>
      <c r="W68" s="4">
        <f t="shared" si="52"/>
        <v>12</v>
      </c>
      <c r="X68" s="4"/>
      <c r="Y68" s="4">
        <f t="shared" si="5"/>
        <v>12</v>
      </c>
    </row>
    <row r="69" spans="1:26" x14ac:dyDescent="0.35">
      <c r="A69" s="4"/>
      <c r="B69" s="5">
        <v>9780133687187</v>
      </c>
      <c r="C69" s="4" t="s">
        <v>83</v>
      </c>
      <c r="D69" s="4" t="s">
        <v>66</v>
      </c>
      <c r="E69" s="4">
        <v>30</v>
      </c>
      <c r="F69" s="4">
        <v>138</v>
      </c>
      <c r="G69" s="4">
        <f t="shared" si="48"/>
        <v>4140</v>
      </c>
      <c r="H69" s="4">
        <v>65</v>
      </c>
      <c r="I69" s="4">
        <f t="shared" si="49"/>
        <v>1449</v>
      </c>
      <c r="J69" s="4">
        <v>0</v>
      </c>
      <c r="K69" s="4">
        <v>0</v>
      </c>
      <c r="L69" s="4">
        <v>10</v>
      </c>
      <c r="M69" s="4"/>
      <c r="N69" s="4">
        <v>5</v>
      </c>
      <c r="O69" s="4"/>
      <c r="P69" s="4"/>
      <c r="Q69" s="4">
        <f>J69+K69+L69+N69</f>
        <v>15</v>
      </c>
      <c r="R69" s="4">
        <f t="shared" si="50"/>
        <v>15</v>
      </c>
      <c r="S69" s="4">
        <v>10</v>
      </c>
      <c r="T69" s="4">
        <v>0</v>
      </c>
      <c r="U69" s="4"/>
      <c r="V69" s="4">
        <f t="shared" si="51"/>
        <v>10</v>
      </c>
      <c r="W69" s="4">
        <f t="shared" si="52"/>
        <v>5</v>
      </c>
      <c r="X69" s="4"/>
      <c r="Y69" s="4">
        <f t="shared" si="5"/>
        <v>5</v>
      </c>
    </row>
    <row r="70" spans="1:26" x14ac:dyDescent="0.35">
      <c r="A70" s="4"/>
      <c r="B70" s="5">
        <v>9781323205907</v>
      </c>
      <c r="C70" s="4" t="s">
        <v>83</v>
      </c>
      <c r="D70" s="4" t="s">
        <v>67</v>
      </c>
      <c r="E70" s="4">
        <v>30</v>
      </c>
      <c r="F70" s="4">
        <v>880</v>
      </c>
      <c r="G70" s="4">
        <f t="shared" si="48"/>
        <v>26400</v>
      </c>
      <c r="H70" s="4">
        <v>65</v>
      </c>
      <c r="I70" s="4">
        <f t="shared" si="49"/>
        <v>9240</v>
      </c>
      <c r="J70" s="4">
        <v>15</v>
      </c>
      <c r="K70" s="4">
        <v>15</v>
      </c>
      <c r="L70" s="4"/>
      <c r="M70" s="4"/>
      <c r="N70" s="4"/>
      <c r="O70" s="4"/>
      <c r="P70" s="4"/>
      <c r="Q70" s="4">
        <f>J70+K70+L70</f>
        <v>30</v>
      </c>
      <c r="R70" s="4">
        <f t="shared" si="50"/>
        <v>0</v>
      </c>
      <c r="S70" s="4">
        <v>29</v>
      </c>
      <c r="T70" s="4">
        <v>0</v>
      </c>
      <c r="U70" s="4"/>
      <c r="V70" s="4">
        <f t="shared" si="51"/>
        <v>29</v>
      </c>
      <c r="W70" s="4">
        <f t="shared" si="52"/>
        <v>1</v>
      </c>
      <c r="X70" s="4"/>
      <c r="Y70" s="4">
        <f t="shared" si="5"/>
        <v>1</v>
      </c>
    </row>
    <row r="71" spans="1:26" x14ac:dyDescent="0.35">
      <c r="A71" s="4"/>
      <c r="B71" s="5">
        <v>9780132525886</v>
      </c>
      <c r="C71" s="4" t="s">
        <v>83</v>
      </c>
      <c r="D71" s="4" t="s">
        <v>68</v>
      </c>
      <c r="E71" s="4">
        <v>30</v>
      </c>
      <c r="F71" s="4">
        <v>138</v>
      </c>
      <c r="G71" s="4">
        <f t="shared" si="48"/>
        <v>4140</v>
      </c>
      <c r="H71" s="4">
        <v>65</v>
      </c>
      <c r="I71" s="4">
        <f t="shared" si="49"/>
        <v>1449</v>
      </c>
      <c r="J71" s="4">
        <v>15</v>
      </c>
      <c r="K71" s="4">
        <v>15</v>
      </c>
      <c r="L71" s="4"/>
      <c r="M71" s="4"/>
      <c r="N71" s="4"/>
      <c r="O71" s="4"/>
      <c r="P71" s="4"/>
      <c r="Q71" s="4">
        <f>J71+K71+L71</f>
        <v>30</v>
      </c>
      <c r="R71" s="4">
        <f t="shared" si="50"/>
        <v>0</v>
      </c>
      <c r="S71" s="4">
        <v>30</v>
      </c>
      <c r="T71" s="4">
        <v>0</v>
      </c>
      <c r="U71" s="4"/>
      <c r="V71" s="4">
        <f t="shared" si="51"/>
        <v>30</v>
      </c>
      <c r="W71" s="4">
        <f t="shared" si="52"/>
        <v>0</v>
      </c>
      <c r="X71" s="4"/>
      <c r="Y71" s="4">
        <f t="shared" si="5"/>
        <v>0</v>
      </c>
    </row>
    <row r="72" spans="1:26" x14ac:dyDescent="0.35">
      <c r="A72" s="4"/>
      <c r="B72" s="5">
        <v>9780131371156</v>
      </c>
      <c r="C72" s="4" t="s">
        <v>83</v>
      </c>
      <c r="D72" s="4" t="s">
        <v>69</v>
      </c>
      <c r="E72" s="4">
        <v>30</v>
      </c>
      <c r="F72" s="4">
        <v>880</v>
      </c>
      <c r="G72" s="4">
        <f t="shared" si="48"/>
        <v>26400</v>
      </c>
      <c r="H72" s="4">
        <v>65</v>
      </c>
      <c r="I72" s="4">
        <f t="shared" si="49"/>
        <v>9240</v>
      </c>
      <c r="J72" s="4">
        <v>0</v>
      </c>
      <c r="K72" s="4">
        <v>0</v>
      </c>
      <c r="L72" s="4">
        <v>5</v>
      </c>
      <c r="M72" s="4">
        <v>25</v>
      </c>
      <c r="N72" s="4"/>
      <c r="O72" s="4"/>
      <c r="P72" s="4"/>
      <c r="Q72" s="4">
        <f>J72+K72+L72+M72</f>
        <v>30</v>
      </c>
      <c r="R72" s="4">
        <f t="shared" si="50"/>
        <v>0</v>
      </c>
      <c r="S72" s="4">
        <v>5</v>
      </c>
      <c r="T72" s="4">
        <v>0</v>
      </c>
      <c r="U72" s="4"/>
      <c r="V72" s="4">
        <f t="shared" si="51"/>
        <v>5</v>
      </c>
      <c r="W72" s="4">
        <f t="shared" si="52"/>
        <v>25</v>
      </c>
      <c r="X72" s="4"/>
      <c r="Y72" s="4">
        <f t="shared" si="5"/>
        <v>25</v>
      </c>
    </row>
    <row r="73" spans="1:26" x14ac:dyDescent="0.35">
      <c r="A73" s="4"/>
      <c r="B73" s="5">
        <v>9780132957052</v>
      </c>
      <c r="C73" s="4" t="s">
        <v>83</v>
      </c>
      <c r="D73" s="4" t="s">
        <v>70</v>
      </c>
      <c r="E73" s="4">
        <v>30</v>
      </c>
      <c r="F73" s="4">
        <v>138</v>
      </c>
      <c r="G73" s="4">
        <f t="shared" si="48"/>
        <v>4140</v>
      </c>
      <c r="H73" s="4">
        <v>65</v>
      </c>
      <c r="I73" s="4">
        <f t="shared" si="49"/>
        <v>1449</v>
      </c>
      <c r="J73" s="4">
        <v>0</v>
      </c>
      <c r="K73" s="4">
        <v>0</v>
      </c>
      <c r="L73" s="4">
        <v>5</v>
      </c>
      <c r="M73" s="4"/>
      <c r="N73" s="4">
        <v>25</v>
      </c>
      <c r="O73" s="4"/>
      <c r="P73" s="4"/>
      <c r="Q73" s="4">
        <f>J73+K73+L73+N73</f>
        <v>30</v>
      </c>
      <c r="R73" s="4">
        <f t="shared" si="50"/>
        <v>0</v>
      </c>
      <c r="S73" s="4">
        <v>5</v>
      </c>
      <c r="T73" s="4">
        <v>0</v>
      </c>
      <c r="U73" s="4"/>
      <c r="V73" s="4">
        <f t="shared" si="51"/>
        <v>5</v>
      </c>
      <c r="W73" s="4">
        <f t="shared" si="52"/>
        <v>25</v>
      </c>
      <c r="X73" s="4"/>
      <c r="Y73" s="4">
        <f t="shared" si="5"/>
        <v>25</v>
      </c>
    </row>
    <row r="74" spans="1:26" s="3" customFormat="1" x14ac:dyDescent="0.35">
      <c r="A74" s="6"/>
      <c r="B74" s="7"/>
      <c r="C74" s="6"/>
      <c r="D74" s="6"/>
      <c r="E74" s="6">
        <f>SUM(E66:E73)</f>
        <v>240</v>
      </c>
      <c r="F74" s="6">
        <f t="shared" ref="F74:Y74" si="53">SUM(F66:F73)</f>
        <v>4112</v>
      </c>
      <c r="G74" s="6">
        <f t="shared" si="53"/>
        <v>123360</v>
      </c>
      <c r="H74" s="6">
        <f t="shared" si="53"/>
        <v>520</v>
      </c>
      <c r="I74" s="6">
        <f t="shared" si="53"/>
        <v>43176</v>
      </c>
      <c r="J74" s="6">
        <f t="shared" si="53"/>
        <v>45</v>
      </c>
      <c r="K74" s="6">
        <f t="shared" si="53"/>
        <v>45</v>
      </c>
      <c r="L74" s="6">
        <f t="shared" si="53"/>
        <v>30</v>
      </c>
      <c r="M74" s="6">
        <f t="shared" si="53"/>
        <v>55</v>
      </c>
      <c r="N74" s="6">
        <f t="shared" si="53"/>
        <v>42</v>
      </c>
      <c r="O74" s="6">
        <f t="shared" si="53"/>
        <v>0</v>
      </c>
      <c r="P74" s="6"/>
      <c r="Q74" s="6">
        <f t="shared" si="53"/>
        <v>217</v>
      </c>
      <c r="R74" s="6">
        <f t="shared" si="53"/>
        <v>23</v>
      </c>
      <c r="S74" s="6">
        <f t="shared" si="53"/>
        <v>114</v>
      </c>
      <c r="T74" s="6">
        <f t="shared" si="53"/>
        <v>5</v>
      </c>
      <c r="U74" s="6">
        <f t="shared" si="53"/>
        <v>0</v>
      </c>
      <c r="V74" s="6">
        <f t="shared" si="53"/>
        <v>119</v>
      </c>
      <c r="W74" s="6">
        <f t="shared" si="53"/>
        <v>98</v>
      </c>
      <c r="X74" s="6">
        <f t="shared" si="53"/>
        <v>0</v>
      </c>
      <c r="Y74" s="6">
        <f t="shared" si="53"/>
        <v>98</v>
      </c>
    </row>
    <row r="75" spans="1:26" x14ac:dyDescent="0.35">
      <c r="A75" s="4"/>
      <c r="B75" s="5">
        <v>9780133338782</v>
      </c>
      <c r="C75" s="4" t="s">
        <v>84</v>
      </c>
      <c r="D75" s="4" t="s">
        <v>71</v>
      </c>
      <c r="E75" s="4">
        <v>0</v>
      </c>
      <c r="F75" s="4">
        <v>529</v>
      </c>
      <c r="G75" s="4">
        <f t="shared" ref="G75:G78" si="54">E75*F75</f>
        <v>0</v>
      </c>
      <c r="H75" s="4">
        <v>65</v>
      </c>
      <c r="I75" s="4">
        <f t="shared" ref="I75:I78" si="55">G75*0.35</f>
        <v>0</v>
      </c>
      <c r="J75" s="4">
        <v>0</v>
      </c>
      <c r="K75" s="4">
        <v>0</v>
      </c>
      <c r="L75" s="4">
        <v>0</v>
      </c>
      <c r="M75" s="4"/>
      <c r="N75" s="4"/>
      <c r="O75" s="4"/>
      <c r="P75" s="4"/>
      <c r="Q75" s="4">
        <f>J75+K75+L75</f>
        <v>0</v>
      </c>
      <c r="R75" s="4">
        <f>E75-Q75</f>
        <v>0</v>
      </c>
      <c r="S75" s="4">
        <v>0</v>
      </c>
      <c r="T75" s="4">
        <v>0</v>
      </c>
      <c r="U75" s="4"/>
      <c r="V75" s="4">
        <f t="shared" ref="V75:V78" si="56">S75+T75+U75</f>
        <v>0</v>
      </c>
      <c r="W75" s="4">
        <f>Q75-V75</f>
        <v>0</v>
      </c>
      <c r="X75" s="4"/>
      <c r="Y75" s="4">
        <f t="shared" si="5"/>
        <v>0</v>
      </c>
    </row>
    <row r="76" spans="1:26" x14ac:dyDescent="0.35">
      <c r="A76" s="4"/>
      <c r="B76" s="5">
        <v>9780133338799</v>
      </c>
      <c r="C76" s="4" t="s">
        <v>84</v>
      </c>
      <c r="D76" s="4" t="s">
        <v>72</v>
      </c>
      <c r="E76" s="4">
        <v>0</v>
      </c>
      <c r="F76" s="4">
        <v>529</v>
      </c>
      <c r="G76" s="4">
        <f t="shared" si="54"/>
        <v>0</v>
      </c>
      <c r="H76" s="4">
        <v>65</v>
      </c>
      <c r="I76" s="4">
        <f t="shared" si="55"/>
        <v>0</v>
      </c>
      <c r="J76" s="4">
        <v>0</v>
      </c>
      <c r="K76" s="4">
        <v>0</v>
      </c>
      <c r="L76" s="4">
        <v>0</v>
      </c>
      <c r="M76" s="4"/>
      <c r="N76" s="4"/>
      <c r="O76" s="4"/>
      <c r="P76" s="4"/>
      <c r="Q76" s="4">
        <f>J76+K76+L76</f>
        <v>0</v>
      </c>
      <c r="R76" s="4">
        <f>E76-Q76</f>
        <v>0</v>
      </c>
      <c r="S76" s="4">
        <v>0</v>
      </c>
      <c r="T76" s="4">
        <v>0</v>
      </c>
      <c r="U76" s="4"/>
      <c r="V76" s="4">
        <f t="shared" si="56"/>
        <v>0</v>
      </c>
      <c r="W76" s="4">
        <f>Q76-V76</f>
        <v>0</v>
      </c>
      <c r="X76" s="4"/>
      <c r="Y76" s="4">
        <f t="shared" si="5"/>
        <v>0</v>
      </c>
    </row>
    <row r="77" spans="1:26" x14ac:dyDescent="0.35">
      <c r="A77" s="4"/>
      <c r="B77" s="5">
        <v>9780133281163</v>
      </c>
      <c r="C77" s="4" t="s">
        <v>84</v>
      </c>
      <c r="D77" s="4" t="s">
        <v>73</v>
      </c>
      <c r="E77" s="4">
        <v>0</v>
      </c>
      <c r="F77" s="4">
        <v>815</v>
      </c>
      <c r="G77" s="4">
        <f t="shared" si="54"/>
        <v>0</v>
      </c>
      <c r="H77" s="4">
        <v>65</v>
      </c>
      <c r="I77" s="4">
        <f t="shared" si="55"/>
        <v>0</v>
      </c>
      <c r="J77" s="4">
        <v>0</v>
      </c>
      <c r="K77" s="4">
        <v>0</v>
      </c>
      <c r="L77" s="4">
        <v>0</v>
      </c>
      <c r="M77" s="4"/>
      <c r="N77" s="4"/>
      <c r="O77" s="4"/>
      <c r="P77" s="4"/>
      <c r="Q77" s="4">
        <f>J77+K77+L77</f>
        <v>0</v>
      </c>
      <c r="R77" s="4">
        <f>E77-Q77</f>
        <v>0</v>
      </c>
      <c r="S77" s="4">
        <v>0</v>
      </c>
      <c r="T77" s="4">
        <v>0</v>
      </c>
      <c r="U77" s="4"/>
      <c r="V77" s="4">
        <f t="shared" si="56"/>
        <v>0</v>
      </c>
      <c r="W77" s="4">
        <f>Q77-V77</f>
        <v>0</v>
      </c>
      <c r="X77" s="4"/>
      <c r="Y77" s="4">
        <f t="shared" ref="Y77:Y78" si="57">W77-X77</f>
        <v>0</v>
      </c>
    </row>
    <row r="78" spans="1:26" x14ac:dyDescent="0.35">
      <c r="A78" s="4"/>
      <c r="B78" s="5">
        <v>9780133186147</v>
      </c>
      <c r="C78" s="4" t="s">
        <v>84</v>
      </c>
      <c r="D78" s="4" t="s">
        <v>74</v>
      </c>
      <c r="E78" s="4">
        <v>0</v>
      </c>
      <c r="F78" s="4">
        <v>138</v>
      </c>
      <c r="G78" s="4">
        <f t="shared" si="54"/>
        <v>0</v>
      </c>
      <c r="H78" s="4">
        <v>65</v>
      </c>
      <c r="I78" s="4">
        <f t="shared" si="55"/>
        <v>0</v>
      </c>
      <c r="J78" s="4">
        <v>0</v>
      </c>
      <c r="K78" s="4">
        <v>0</v>
      </c>
      <c r="L78" s="4">
        <v>0</v>
      </c>
      <c r="M78" s="4"/>
      <c r="N78" s="4"/>
      <c r="O78" s="4"/>
      <c r="P78" s="4"/>
      <c r="Q78" s="4">
        <f>J78+K78+L78</f>
        <v>0</v>
      </c>
      <c r="R78" s="4">
        <f>E78-Q78</f>
        <v>0</v>
      </c>
      <c r="S78" s="4">
        <v>0</v>
      </c>
      <c r="T78" s="4">
        <v>0</v>
      </c>
      <c r="U78" s="4"/>
      <c r="V78" s="4">
        <f t="shared" si="56"/>
        <v>0</v>
      </c>
      <c r="W78" s="4">
        <f>Q78-V78</f>
        <v>0</v>
      </c>
      <c r="X78" s="4"/>
      <c r="Y78" s="4">
        <f t="shared" si="57"/>
        <v>0</v>
      </c>
    </row>
    <row r="79" spans="1:26" s="3" customFormat="1" x14ac:dyDescent="0.35">
      <c r="A79" s="6"/>
      <c r="B79" s="7"/>
      <c r="C79" s="6"/>
      <c r="D79" s="6"/>
      <c r="E79" s="6">
        <f>SUM(E75:E78)</f>
        <v>0</v>
      </c>
      <c r="F79" s="6">
        <f t="shared" ref="F79:Y79" si="58">SUM(F75:F78)</f>
        <v>2011</v>
      </c>
      <c r="G79" s="6">
        <f t="shared" si="58"/>
        <v>0</v>
      </c>
      <c r="H79" s="6">
        <f t="shared" si="58"/>
        <v>260</v>
      </c>
      <c r="I79" s="6">
        <f t="shared" si="58"/>
        <v>0</v>
      </c>
      <c r="J79" s="6">
        <f t="shared" si="58"/>
        <v>0</v>
      </c>
      <c r="K79" s="6">
        <f t="shared" si="58"/>
        <v>0</v>
      </c>
      <c r="L79" s="6">
        <f t="shared" si="58"/>
        <v>0</v>
      </c>
      <c r="M79" s="6">
        <f t="shared" si="58"/>
        <v>0</v>
      </c>
      <c r="N79" s="6">
        <f t="shared" si="58"/>
        <v>0</v>
      </c>
      <c r="O79" s="6">
        <f t="shared" si="58"/>
        <v>0</v>
      </c>
      <c r="P79" s="6"/>
      <c r="Q79" s="6">
        <f t="shared" si="58"/>
        <v>0</v>
      </c>
      <c r="R79" s="6">
        <f t="shared" si="58"/>
        <v>0</v>
      </c>
      <c r="S79" s="6">
        <f t="shared" si="58"/>
        <v>0</v>
      </c>
      <c r="T79" s="6">
        <f t="shared" si="58"/>
        <v>0</v>
      </c>
      <c r="U79" s="6">
        <f t="shared" si="58"/>
        <v>0</v>
      </c>
      <c r="V79" s="6">
        <f t="shared" si="58"/>
        <v>0</v>
      </c>
      <c r="W79" s="6">
        <f t="shared" si="58"/>
        <v>0</v>
      </c>
      <c r="X79" s="6">
        <f t="shared" si="58"/>
        <v>0</v>
      </c>
      <c r="Y79" s="6">
        <f t="shared" si="58"/>
        <v>0</v>
      </c>
    </row>
    <row r="80" spans="1:26" x14ac:dyDescent="0.35">
      <c r="B80" s="2"/>
      <c r="E80" s="8">
        <f>E18+E25+E32+E39+E46+E53+E58+E65+E74+E79</f>
        <v>2720</v>
      </c>
      <c r="F80" s="8">
        <f t="shared" ref="F80:Y80" si="59">F18+F25+F32+F39+F46+F53+F58+F65+F74+F79</f>
        <v>23145</v>
      </c>
      <c r="G80" s="8">
        <f t="shared" si="59"/>
        <v>951740</v>
      </c>
      <c r="H80" s="8">
        <f t="shared" si="59"/>
        <v>3900</v>
      </c>
      <c r="I80" s="8">
        <f t="shared" si="59"/>
        <v>333109</v>
      </c>
      <c r="J80" s="8">
        <f t="shared" si="59"/>
        <v>1136</v>
      </c>
      <c r="K80" s="8">
        <f t="shared" si="59"/>
        <v>1167</v>
      </c>
      <c r="L80" s="8">
        <f t="shared" si="59"/>
        <v>40</v>
      </c>
      <c r="M80" s="8">
        <f t="shared" si="59"/>
        <v>250</v>
      </c>
      <c r="N80" s="8">
        <f t="shared" si="59"/>
        <v>66</v>
      </c>
      <c r="O80" s="8">
        <f t="shared" si="59"/>
        <v>10</v>
      </c>
      <c r="P80" s="8"/>
      <c r="Q80" s="8">
        <f t="shared" si="59"/>
        <v>2669</v>
      </c>
      <c r="R80" s="8">
        <f t="shared" si="59"/>
        <v>51</v>
      </c>
      <c r="S80" s="8">
        <f t="shared" si="59"/>
        <v>545</v>
      </c>
      <c r="T80" s="8">
        <f t="shared" si="59"/>
        <v>381</v>
      </c>
      <c r="U80" s="8">
        <f t="shared" si="59"/>
        <v>13</v>
      </c>
      <c r="V80" s="8">
        <f t="shared" si="59"/>
        <v>965</v>
      </c>
      <c r="W80" s="8">
        <f t="shared" si="59"/>
        <v>1704</v>
      </c>
      <c r="X80" s="8">
        <f t="shared" si="59"/>
        <v>0</v>
      </c>
      <c r="Y80" s="8">
        <f t="shared" si="59"/>
        <v>1704</v>
      </c>
      <c r="Z80" s="8"/>
    </row>
    <row r="81" spans="2:16" x14ac:dyDescent="0.35">
      <c r="B81" s="2"/>
      <c r="G81" s="179" t="s">
        <v>86</v>
      </c>
      <c r="H81" s="180"/>
      <c r="I81" s="10">
        <f>I80*0.05</f>
        <v>16655.45</v>
      </c>
      <c r="J81" s="11"/>
      <c r="K81" s="11"/>
      <c r="L81" s="11"/>
      <c r="M81" s="11"/>
      <c r="N81" s="11"/>
      <c r="O81" s="11"/>
      <c r="P81" s="11"/>
    </row>
    <row r="82" spans="2:16" x14ac:dyDescent="0.35">
      <c r="B82" s="2"/>
      <c r="G82" s="179" t="s">
        <v>87</v>
      </c>
      <c r="H82" s="180"/>
      <c r="I82" s="10">
        <f>I80+I81</f>
        <v>349764.45</v>
      </c>
      <c r="J82" s="11"/>
      <c r="K82" s="11"/>
      <c r="L82" s="11"/>
      <c r="M82" s="11"/>
      <c r="N82" s="11"/>
      <c r="O82" s="11"/>
      <c r="P82" s="11"/>
    </row>
    <row r="83" spans="2:16" x14ac:dyDescent="0.35">
      <c r="B83" s="2"/>
    </row>
    <row r="84" spans="2:16" x14ac:dyDescent="0.35">
      <c r="B84" s="2"/>
    </row>
    <row r="85" spans="2:16" x14ac:dyDescent="0.35">
      <c r="B85" s="2"/>
    </row>
    <row r="86" spans="2:16" x14ac:dyDescent="0.35">
      <c r="B86" s="2"/>
    </row>
    <row r="87" spans="2:16" x14ac:dyDescent="0.35">
      <c r="B87" s="2"/>
    </row>
    <row r="88" spans="2:16" x14ac:dyDescent="0.35">
      <c r="B88" s="2"/>
    </row>
    <row r="89" spans="2:16" x14ac:dyDescent="0.35">
      <c r="B89" s="2"/>
    </row>
    <row r="90" spans="2:16" x14ac:dyDescent="0.35">
      <c r="B90" s="2"/>
    </row>
    <row r="91" spans="2:16" x14ac:dyDescent="0.35">
      <c r="B91" s="2"/>
    </row>
    <row r="92" spans="2:16" x14ac:dyDescent="0.35">
      <c r="B92" s="2"/>
    </row>
    <row r="93" spans="2:16" x14ac:dyDescent="0.35">
      <c r="B93" s="2"/>
    </row>
  </sheetData>
  <autoFilter ref="A9:Z82" xr:uid="{00000000-0009-0000-0000-000003000000}"/>
  <mergeCells count="5">
    <mergeCell ref="G81:H81"/>
    <mergeCell ref="G82:H82"/>
    <mergeCell ref="D3:E3"/>
    <mergeCell ref="S7:T7"/>
    <mergeCell ref="S8:V8"/>
  </mergeCells>
  <printOptions horizontalCentered="1" verticalCentered="1"/>
  <pageMargins left="0" right="0" top="0" bottom="0" header="0" footer="0"/>
  <pageSetup paperSize="9" scale="55" fitToHeight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Sheet3</vt:lpstr>
      <vt:lpstr>AAAAAM</vt:lpstr>
      <vt:lpstr>اسعار تفصيليه كتب بيرسون 22-23 </vt:lpstr>
      <vt:lpstr>اسعار تفصيليه كتب بيرسون 22 </vt:lpstr>
      <vt:lpstr>طلبيه اضافيه كتب بيرسون 2020</vt:lpstr>
      <vt:lpstr>اسعار تفصيليه كتب بيرسون 21</vt:lpstr>
      <vt:lpstr>اسعار تفصيليه كتب بيرسون 2020</vt:lpstr>
      <vt:lpstr>اسعار تفصيليه كتب بيرسون 2019</vt:lpstr>
      <vt:lpstr>Sheet1</vt:lpstr>
      <vt:lpstr>مرتجع كتب 2018-2019</vt:lpstr>
      <vt:lpstr>كشف ح  ش ضوء المستقبل</vt:lpstr>
      <vt:lpstr>فواتير توريد كتب مكتبة المستقل </vt:lpstr>
      <vt:lpstr>فواتير مرتجع كتب مكتبة المستقبل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moh-ansari</dc:creator>
  <cp:lastModifiedBy>Moaaz Baiumy</cp:lastModifiedBy>
  <cp:lastPrinted>2022-08-22T16:44:14Z</cp:lastPrinted>
  <dcterms:created xsi:type="dcterms:W3CDTF">2019-09-10T15:59:56Z</dcterms:created>
  <dcterms:modified xsi:type="dcterms:W3CDTF">2022-08-23T05:01:46Z</dcterms:modified>
</cp:coreProperties>
</file>