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/>
  <mc:AlternateContent xmlns:mc="http://schemas.openxmlformats.org/markup-compatibility/2006">
    <mc:Choice Requires="x15">
      <x15ac:absPath xmlns:x15ac="http://schemas.microsoft.com/office/spreadsheetml/2010/11/ac" url="D:\Mabaiz\ulangan semester ganjil 2022-2023\olah nilai\"/>
    </mc:Choice>
  </mc:AlternateContent>
  <xr:revisionPtr revIDLastSave="0" documentId="13_ncr:1_{046471D3-826F-4D02-87C5-E3C63607A340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91029"/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G6" i="3"/>
  <c r="G5" i="3"/>
  <c r="G4" i="3"/>
  <c r="D2" i="3"/>
  <c r="J18" i="2"/>
  <c r="M18" i="2" s="1"/>
  <c r="D18" i="3" s="1"/>
  <c r="B18" i="2"/>
  <c r="J17" i="2"/>
  <c r="M17" i="2" s="1"/>
  <c r="D17" i="3" s="1"/>
  <c r="B17" i="2"/>
  <c r="J16" i="2"/>
  <c r="M16" i="2" s="1"/>
  <c r="D16" i="3" s="1"/>
  <c r="B16" i="2"/>
  <c r="J15" i="2"/>
  <c r="M15" i="2" s="1"/>
  <c r="D15" i="3" s="1"/>
  <c r="B15" i="2"/>
  <c r="J14" i="2"/>
  <c r="M14" i="2" s="1"/>
  <c r="D14" i="3" s="1"/>
  <c r="B14" i="2"/>
  <c r="J13" i="2"/>
  <c r="M13" i="2" s="1"/>
  <c r="D13" i="3" s="1"/>
  <c r="B13" i="2"/>
  <c r="J12" i="2"/>
  <c r="M12" i="2" s="1"/>
  <c r="D12" i="3" s="1"/>
  <c r="B12" i="2"/>
  <c r="J11" i="2"/>
  <c r="M11" i="2" s="1"/>
  <c r="D11" i="3" s="1"/>
  <c r="B11" i="2"/>
  <c r="J10" i="2"/>
  <c r="M10" i="2" s="1"/>
  <c r="D10" i="3" s="1"/>
  <c r="B10" i="2"/>
  <c r="L6" i="2"/>
  <c r="L5" i="2"/>
  <c r="L4" i="2"/>
  <c r="D2" i="2"/>
  <c r="R17" i="1"/>
  <c r="M17" i="1"/>
  <c r="B17" i="1"/>
  <c r="R16" i="1"/>
  <c r="M16" i="1"/>
  <c r="U16" i="1" s="1"/>
  <c r="B16" i="1"/>
  <c r="R15" i="1"/>
  <c r="M15" i="1"/>
  <c r="B15" i="1"/>
  <c r="R14" i="1"/>
  <c r="M14" i="1"/>
  <c r="U14" i="1" s="1"/>
  <c r="B14" i="1"/>
  <c r="R13" i="1"/>
  <c r="M13" i="1"/>
  <c r="B13" i="1"/>
  <c r="R12" i="1"/>
  <c r="M12" i="1"/>
  <c r="U12" i="1" s="1"/>
  <c r="B12" i="1"/>
  <c r="R11" i="1"/>
  <c r="M11" i="1"/>
  <c r="B11" i="1"/>
  <c r="R10" i="1"/>
  <c r="M10" i="1"/>
  <c r="U10" i="1" s="1"/>
  <c r="B10" i="1"/>
  <c r="R9" i="1"/>
  <c r="M9" i="1"/>
  <c r="B9" i="1"/>
  <c r="L6" i="1"/>
  <c r="L5" i="1"/>
  <c r="L4" i="1"/>
  <c r="U9" i="1" l="1"/>
  <c r="V9" i="1" s="1"/>
  <c r="U11" i="1"/>
  <c r="V11" i="1" s="1"/>
  <c r="U13" i="1"/>
  <c r="V13" i="1" s="1"/>
  <c r="U15" i="1"/>
  <c r="W15" i="1" s="1"/>
  <c r="C16" i="3" s="1"/>
  <c r="E16" i="3" s="1"/>
  <c r="F16" i="3" s="1"/>
  <c r="U17" i="1"/>
  <c r="V17" i="1" s="1"/>
  <c r="V10" i="1"/>
  <c r="W10" i="1"/>
  <c r="C11" i="3" s="1"/>
  <c r="E11" i="3" s="1"/>
  <c r="F11" i="3" s="1"/>
  <c r="V12" i="1"/>
  <c r="W12" i="1"/>
  <c r="C13" i="3" s="1"/>
  <c r="E13" i="3" s="1"/>
  <c r="F13" i="3" s="1"/>
  <c r="V14" i="1"/>
  <c r="W14" i="1"/>
  <c r="C15" i="3" s="1"/>
  <c r="E15" i="3" s="1"/>
  <c r="F15" i="3" s="1"/>
  <c r="V16" i="1"/>
  <c r="W16" i="1"/>
  <c r="C17" i="3" s="1"/>
  <c r="E17" i="3" s="1"/>
  <c r="F17" i="3" s="1"/>
  <c r="W9" i="1"/>
  <c r="C10" i="3" s="1"/>
  <c r="E10" i="3" s="1"/>
  <c r="F10" i="3" s="1"/>
  <c r="W17" i="1"/>
  <c r="C18" i="3" s="1"/>
  <c r="E18" i="3" s="1"/>
  <c r="F18" i="3" s="1"/>
  <c r="V15" i="1" l="1"/>
  <c r="W11" i="1"/>
  <c r="C12" i="3" s="1"/>
  <c r="E12" i="3" s="1"/>
  <c r="F12" i="3" s="1"/>
  <c r="W13" i="1"/>
  <c r="C14" i="3" s="1"/>
  <c r="E14" i="3" s="1"/>
  <c r="F1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M9" authorId="0" shapeId="0" xr:uid="{00000000-0006-0000-0200-000001000000}">
      <text>
        <r>
          <rPr>
            <sz val="9"/>
            <rFont val="Tahoma"/>
            <charset val="134"/>
          </rPr>
          <t>Rata-rata tugas</t>
        </r>
      </text>
    </comment>
    <comment ref="R9" authorId="0" shapeId="0" xr:uid="{00000000-0006-0000-0200-000002000000}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 shapeId="0" xr:uid="{00000000-0006-0000-0200-000003000000}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 shapeId="0" xr:uid="{00000000-0006-0000-0200-000004000000}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 shapeId="0" xr:uid="{00000000-0006-0000-0200-000005000000}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J10" authorId="0" shapeId="0" xr:uid="{00000000-0006-0000-0300-000001000000}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 shapeId="0" xr:uid="{00000000-0006-0000-0300-000002000000}">
      <text>
        <r>
          <rPr>
            <sz val="9"/>
            <rFont val="Tahoma"/>
            <charset val="134"/>
          </rPr>
          <t>Nilai Sikap saat Mid Semester</t>
        </r>
      </text>
    </comment>
    <comment ref="L10" authorId="0" shapeId="0" xr:uid="{00000000-0006-0000-0300-000003000000}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 shapeId="0" xr:uid="{00000000-0006-0000-0300-000004000000}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<sst xmlns="http://schemas.openxmlformats.org/spreadsheetml/2006/main" count="100" uniqueCount="62">
  <si>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</si>
  <si>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</si>
  <si>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</si>
  <si>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</si>
  <si>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</si>
  <si>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</si>
  <si>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</si>
  <si>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</si>
  <si>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</si>
  <si>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</si>
  <si>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</si>
  <si>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</si>
  <si>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</si>
  <si>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</si>
  <si>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</si>
  <si>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</si>
  <si>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</si>
  <si>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</si>
  <si>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NO</t>
  </si>
  <si>
    <t xml:space="preserve">Nama Santri </t>
  </si>
  <si>
    <t>Nama Guru Pengampu   :</t>
  </si>
  <si>
    <t xml:space="preserve">Kelas                                      :  </t>
  </si>
  <si>
    <t>Tsaniyah Alif</t>
  </si>
  <si>
    <t>Arviandow</t>
  </si>
  <si>
    <t>Ayaturrahman Shinra Aufa</t>
  </si>
  <si>
    <t>Hazwan Hafidzudin</t>
  </si>
  <si>
    <t>Khalid Ghazy</t>
  </si>
  <si>
    <t>Muhammad Radja</t>
  </si>
  <si>
    <t>Muhammad Rasya</t>
  </si>
  <si>
    <t>Muhammad Rayhan</t>
  </si>
  <si>
    <t>Rihal Muharrikul Haq</t>
  </si>
  <si>
    <t>Waldan Faiq Hasan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</si>
  <si>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</si>
  <si>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</si>
  <si>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</si>
  <si>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</si>
  <si>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</si>
  <si>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</si>
  <si>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</si>
  <si>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</si>
  <si>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</si>
  <si>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</si>
  <si>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</si>
  <si>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</si>
  <si>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</si>
  <si>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</si>
  <si>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</si>
  <si>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</si>
  <si>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</si>
  <si>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</si>
  <si>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</si>
  <si>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</si>
  <si>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</si>
  <si>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</si>
  <si>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</si>
  <si>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</si>
  <si>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</si>
  <si>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</si>
  <si>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Bahasa Arab</t>
  </si>
  <si>
    <t>Imanuddin</t>
  </si>
  <si>
    <t xml:space="preserve">Alhamdulillah ananda dapat menyelesaikan dengan sangat baik soal tentang الطعام و الشراب و الصلاة semoga ananda lebih teliti lagi ketika mengerjakan soal. Semoga ananda tetap semangat menuntut ilmu dan menghafal Al-Qur'an dan semoga Allah menjadikan ananda penghafal Al-Qur'an  </t>
  </si>
  <si>
    <t xml:space="preserve">Alhamdulillah ananda dapat menyelesaikan dengan baik soal tentang الطعام و الشراب و الصلاة semoga ananda lebih teliti lagi ketika mengerjakan soal. Semoga ananda tetap semangat menuntut ilmu dan menghafal Al-Qur'an dan semoga Allah menjadikan ananda penghafal Al-Qur'an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</si>
</sst>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0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/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12" xfId="0" applyFont="1" applyBorder="1" applyAlignment="1"/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quotePrefix="1" applyFont="1" applyAlignment="1" applyProtection="1">
      <alignment vertical="center"/>
    </xf>
    <xf numFmtId="0" fontId="2" fillId="0" borderId="0" xfId="0" quotePrefix="1" applyFont="1" applyAlignment="1" applyProtection="1"/>
    <xf numFmtId="0" fontId="0" fillId="0" borderId="10" xfId="0" quotePrefix="1" applyBorder="1" applyAlignment="1">
      <alignment wrapText="1"/>
    </xf>
    <xf numFmtId="0" fontId="1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2" fillId="2" borderId="2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9" sqref="F9"/>
    </sheetView>
  </sheetViews>
  <sheetFormatPr defaultColWidth="9.140625" defaultRowHeight="14.25"/>
  <cols>
    <col min="1" max="1" width="5.7109375" style="35" customWidth="1"/>
    <col min="2" max="4" width="9.140625" style="35"/>
    <col min="5" max="5" width="16.5703125" style="35" customWidth="1"/>
    <col min="6" max="6" width="11.140625" style="35" customWidth="1"/>
    <col min="7" max="16384" width="9.140625" style="35"/>
  </cols>
  <sheetData>
    <row r="1" spans="1:6" s="57" customFormat="1" ht="20.25" customHeight="1">
      <c r="A1" s="58" t="s">
        <v>0</v>
      </c>
    </row>
    <row r="2" spans="1:6" s="57" customFormat="1" ht="20.25" customHeight="1"/>
    <row r="3" spans="1:6" s="57" customFormat="1" ht="18.75" customHeight="1">
      <c r="A3" s="59">
        <v>1</v>
      </c>
      <c r="B3" s="57" t="s">
        <v>1</v>
      </c>
    </row>
    <row r="4" spans="1:6" s="57" customFormat="1" ht="18.75" customHeight="1">
      <c r="A4" s="59">
        <v>2</v>
      </c>
      <c r="B4" s="57" t="s">
        <v>2</v>
      </c>
    </row>
    <row r="5" spans="1:6" s="57" customFormat="1" ht="18.75" customHeight="1">
      <c r="A5" s="59">
        <v>3</v>
      </c>
      <c r="B5" s="60" t="s">
        <v>3</v>
      </c>
    </row>
    <row r="6" spans="1:6" s="57" customFormat="1" ht="18.75" customHeight="1">
      <c r="A6" s="59">
        <v>4</v>
      </c>
      <c r="B6" s="61" t="s">
        <v>4</v>
      </c>
    </row>
    <row r="7" spans="1:6" s="57" customFormat="1" ht="18.75" customHeight="1">
      <c r="A7" s="59">
        <v>5</v>
      </c>
      <c r="B7" s="57" t="s">
        <v>5</v>
      </c>
    </row>
    <row r="8" spans="1:6" ht="18.75" customHeight="1">
      <c r="A8" s="59">
        <v>6</v>
      </c>
      <c r="B8" s="33" t="s">
        <v>6</v>
      </c>
    </row>
    <row r="9" spans="1:6" ht="18.75" customHeight="1">
      <c r="B9" s="70" t="s">
        <v>7</v>
      </c>
      <c r="C9" s="70"/>
      <c r="D9" s="70"/>
      <c r="E9" s="70"/>
      <c r="F9" s="65" t="s">
        <v>8</v>
      </c>
    </row>
    <row r="10" spans="1:6" ht="18.75" customHeight="1">
      <c r="B10" s="70" t="s">
        <v>9</v>
      </c>
      <c r="C10" s="70"/>
      <c r="D10" s="70"/>
      <c r="E10" s="70"/>
      <c r="F10" s="65" t="s">
        <v>10</v>
      </c>
    </row>
    <row r="11" spans="1:6" ht="18.75" customHeight="1">
      <c r="B11" s="70" t="s">
        <v>11</v>
      </c>
      <c r="C11" s="70"/>
      <c r="D11" s="70"/>
      <c r="E11" s="70"/>
      <c r="F11" s="65" t="s">
        <v>12</v>
      </c>
    </row>
    <row r="12" spans="1:6" ht="18.75" customHeight="1">
      <c r="B12" s="70" t="s">
        <v>13</v>
      </c>
      <c r="C12" s="70"/>
      <c r="D12" s="70"/>
      <c r="E12" s="70"/>
      <c r="F12" s="65">
        <v>60</v>
      </c>
    </row>
    <row r="13" spans="1:6" ht="18.75" customHeight="1">
      <c r="A13" s="59">
        <v>6</v>
      </c>
      <c r="B13" s="62" t="s">
        <v>14</v>
      </c>
    </row>
    <row r="14" spans="1:6">
      <c r="A14" s="63">
        <v>7</v>
      </c>
      <c r="B14" s="64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A15" sqref="A15:XFD22"/>
    </sheetView>
  </sheetViews>
  <sheetFormatPr defaultColWidth="9" defaultRowHeight="15"/>
  <cols>
    <col min="1" max="1" width="22.42578125" customWidth="1"/>
    <col min="3" max="3" width="17.42578125" customWidth="1"/>
    <col min="4" max="4" width="7.140625" customWidth="1"/>
    <col min="5" max="5" width="30.140625" customWidth="1"/>
    <col min="7" max="7" width="30.85546875" customWidth="1"/>
  </cols>
  <sheetData>
    <row r="1" spans="1:5">
      <c r="A1" t="s">
        <v>16</v>
      </c>
    </row>
    <row r="4" spans="1:5">
      <c r="A4" t="s">
        <v>17</v>
      </c>
      <c r="B4" s="66" t="s">
        <v>58</v>
      </c>
      <c r="D4" s="71" t="s">
        <v>18</v>
      </c>
      <c r="E4" s="71" t="s">
        <v>19</v>
      </c>
    </row>
    <row r="5" spans="1:5">
      <c r="A5" t="s">
        <v>20</v>
      </c>
      <c r="B5" s="66" t="s">
        <v>59</v>
      </c>
      <c r="D5" s="72"/>
      <c r="E5" s="72"/>
    </row>
    <row r="6" spans="1:5">
      <c r="A6" t="s">
        <v>21</v>
      </c>
      <c r="B6" t="s">
        <v>22</v>
      </c>
      <c r="D6" s="54">
        <v>1</v>
      </c>
      <c r="E6" s="56" t="s">
        <v>23</v>
      </c>
    </row>
    <row r="7" spans="1:5">
      <c r="D7" s="55">
        <v>2</v>
      </c>
      <c r="E7" s="56" t="s">
        <v>24</v>
      </c>
    </row>
    <row r="8" spans="1:5">
      <c r="D8" s="55">
        <v>3</v>
      </c>
      <c r="E8" s="56" t="s">
        <v>25</v>
      </c>
    </row>
    <row r="9" spans="1:5">
      <c r="D9" s="55">
        <v>4</v>
      </c>
      <c r="E9" s="56" t="s">
        <v>26</v>
      </c>
    </row>
    <row r="10" spans="1:5">
      <c r="D10" s="55">
        <v>5</v>
      </c>
      <c r="E10" s="56" t="s">
        <v>27</v>
      </c>
    </row>
    <row r="11" spans="1:5">
      <c r="D11" s="55">
        <v>6</v>
      </c>
      <c r="E11" s="56" t="s">
        <v>28</v>
      </c>
    </row>
    <row r="12" spans="1:5">
      <c r="D12" s="55">
        <v>7</v>
      </c>
      <c r="E12" s="56" t="s">
        <v>29</v>
      </c>
    </row>
    <row r="13" spans="1:5">
      <c r="D13" s="55">
        <v>8</v>
      </c>
      <c r="E13" s="56" t="s">
        <v>30</v>
      </c>
    </row>
    <row r="14" spans="1:5">
      <c r="D14" s="55">
        <v>9</v>
      </c>
      <c r="E14" s="56" t="s">
        <v>31</v>
      </c>
    </row>
  </sheetData>
  <mergeCells count="2">
    <mergeCell ref="D4:D5"/>
    <mergeCell ref="E4:E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"/>
  <sheetViews>
    <sheetView topLeftCell="A7" zoomScale="115" zoomScaleNormal="115" workbookViewId="0">
      <selection activeCell="N9" sqref="N1:N1048576"/>
    </sheetView>
  </sheetViews>
  <sheetFormatPr defaultColWidth="9" defaultRowHeight="15"/>
  <cols>
    <col min="1" max="1" width="5.140625" customWidth="1"/>
    <col min="2" max="2" width="28.85546875" style="1" customWidth="1"/>
    <col min="3" max="3" width="4.42578125" customWidth="1"/>
    <col min="4" max="12" width="3.28515625" customWidth="1"/>
    <col min="13" max="13" width="6.140625" customWidth="1"/>
    <col min="14" max="14" width="4.42578125" customWidth="1"/>
    <col min="15" max="17" width="3.5703125" customWidth="1"/>
    <col min="18" max="19" width="5" customWidth="1"/>
    <col min="20" max="20" width="9.28515625" customWidth="1"/>
    <col min="21" max="21" width="8.85546875" customWidth="1"/>
  </cols>
  <sheetData>
    <row r="1" spans="1:23" ht="15.75">
      <c r="D1" s="73" t="s">
        <v>32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3" ht="15.75">
      <c r="A2" s="3"/>
      <c r="B2" s="4"/>
      <c r="D2" s="73" t="s">
        <v>33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3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3">
      <c r="C4" s="5" t="s">
        <v>34</v>
      </c>
      <c r="D4" s="5"/>
      <c r="E4" s="5"/>
      <c r="F4" s="5"/>
      <c r="G4" s="5"/>
      <c r="H4" s="5"/>
      <c r="I4" s="5"/>
      <c r="J4" s="5"/>
      <c r="K4" s="5" t="s">
        <v>35</v>
      </c>
      <c r="L4" s="67" t="str">
        <f>DATA!B4</f>
        <v>Bahasa Arab</v>
      </c>
      <c r="M4" s="5"/>
      <c r="N4" s="5"/>
      <c r="U4" s="18"/>
    </row>
    <row r="5" spans="1:23">
      <c r="C5" s="5" t="s">
        <v>36</v>
      </c>
      <c r="D5" s="5"/>
      <c r="E5" s="5"/>
      <c r="F5" s="5"/>
      <c r="G5" s="5"/>
      <c r="H5" s="5"/>
      <c r="I5" s="5"/>
      <c r="J5" s="5"/>
      <c r="K5" s="5" t="s">
        <v>35</v>
      </c>
      <c r="L5" s="68" t="str">
        <f>DATA!B5</f>
        <v>Imanuddin</v>
      </c>
      <c r="M5" s="17"/>
    </row>
    <row r="6" spans="1:23">
      <c r="C6" s="6" t="s">
        <v>37</v>
      </c>
      <c r="D6" s="6"/>
      <c r="E6" s="6"/>
      <c r="F6" s="6"/>
      <c r="G6" s="6"/>
      <c r="H6" s="6"/>
      <c r="I6" s="6"/>
      <c r="J6" s="6"/>
      <c r="K6" s="6" t="s">
        <v>35</v>
      </c>
      <c r="L6" s="29" t="str">
        <f>DATA!B6</f>
        <v>Tsaniyah Alif</v>
      </c>
      <c r="M6" s="17"/>
    </row>
    <row r="7" spans="1:23" s="1" customFormat="1" ht="24" customHeight="1">
      <c r="A7" s="85" t="s">
        <v>18</v>
      </c>
      <c r="B7" s="71" t="s">
        <v>19</v>
      </c>
      <c r="C7" s="75" t="s">
        <v>38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87" t="s">
        <v>39</v>
      </c>
      <c r="T7" s="87" t="s">
        <v>40</v>
      </c>
      <c r="U7" s="87" t="s">
        <v>41</v>
      </c>
      <c r="V7" s="90" t="s">
        <v>42</v>
      </c>
      <c r="W7" s="87" t="s">
        <v>43</v>
      </c>
    </row>
    <row r="8" spans="1:23" ht="25.5" customHeight="1">
      <c r="A8" s="86"/>
      <c r="B8" s="72"/>
      <c r="C8" s="78" t="s">
        <v>44</v>
      </c>
      <c r="D8" s="79"/>
      <c r="E8" s="80"/>
      <c r="F8" s="80"/>
      <c r="G8" s="80"/>
      <c r="H8" s="80"/>
      <c r="I8" s="80"/>
      <c r="J8" s="80"/>
      <c r="K8" s="80"/>
      <c r="L8" s="81"/>
      <c r="M8" s="45" t="s">
        <v>45</v>
      </c>
      <c r="N8" s="82" t="s">
        <v>46</v>
      </c>
      <c r="O8" s="83"/>
      <c r="P8" s="83"/>
      <c r="Q8" s="84"/>
      <c r="R8" s="48" t="s">
        <v>47</v>
      </c>
      <c r="S8" s="88"/>
      <c r="T8" s="89"/>
      <c r="U8" s="89"/>
      <c r="V8" s="91"/>
      <c r="W8" s="88"/>
    </row>
    <row r="9" spans="1:23" ht="19.5" customHeight="1">
      <c r="A9" s="37">
        <v>1</v>
      </c>
      <c r="B9" s="38" t="str">
        <f>DATA!E6</f>
        <v>Arviandow</v>
      </c>
      <c r="C9" s="39">
        <v>95</v>
      </c>
      <c r="D9" s="40"/>
      <c r="E9" s="42"/>
      <c r="F9" s="42"/>
      <c r="G9" s="42"/>
      <c r="H9" s="42"/>
      <c r="I9" s="42"/>
      <c r="J9" s="42"/>
      <c r="K9" s="42"/>
      <c r="L9" s="43"/>
      <c r="M9" s="46">
        <f>AVERAGE(C9:L9)</f>
        <v>95</v>
      </c>
      <c r="N9" s="39">
        <v>70</v>
      </c>
      <c r="O9" s="42"/>
      <c r="P9" s="42"/>
      <c r="Q9" s="42"/>
      <c r="R9" s="46">
        <f t="shared" ref="R9:R17" si="0">AVERAGE(N9:Q9)</f>
        <v>70</v>
      </c>
      <c r="S9" s="39">
        <v>70</v>
      </c>
      <c r="T9" s="49">
        <v>68</v>
      </c>
      <c r="U9" s="50">
        <f>0.2*M9+0.3*R9+0.2*S9+0.3*T9</f>
        <v>74.400000000000006</v>
      </c>
      <c r="V9" s="51" t="str">
        <f>IF(U9&gt;=93,"Istimewa",IF(U9&gt;=88,"Sangat Baik",IF(U9&gt;=76,"Baik",IF(U9&gt;=70,"Cukup",IF(U9&lt;70,"Kurang")))))</f>
        <v>Cukup</v>
      </c>
      <c r="W9" s="52">
        <f>U9</f>
        <v>74.400000000000006</v>
      </c>
    </row>
    <row r="10" spans="1:23" ht="19.5" customHeight="1">
      <c r="A10" s="23">
        <v>2</v>
      </c>
      <c r="B10" s="41" t="str">
        <f>DATA!E7</f>
        <v>Ayaturrahman Shinra Aufa</v>
      </c>
      <c r="C10" s="39">
        <v>99</v>
      </c>
      <c r="D10" s="40"/>
      <c r="E10" s="28"/>
      <c r="F10" s="42"/>
      <c r="G10" s="28"/>
      <c r="H10" s="28"/>
      <c r="I10" s="28"/>
      <c r="J10" s="28"/>
      <c r="K10" s="28"/>
      <c r="L10" s="44"/>
      <c r="M10" s="47">
        <f t="shared" ref="M10:M17" si="1">AVERAGE(C10:L10)</f>
        <v>99</v>
      </c>
      <c r="N10" s="39">
        <v>70</v>
      </c>
      <c r="O10" s="28"/>
      <c r="P10" s="28"/>
      <c r="Q10" s="28"/>
      <c r="R10" s="47">
        <f t="shared" si="0"/>
        <v>70</v>
      </c>
      <c r="S10" s="39">
        <v>70</v>
      </c>
      <c r="T10" s="49">
        <v>100</v>
      </c>
      <c r="U10" s="50">
        <f>0.2*M10+0.3*R10+0.2*S10+0.3*T10</f>
        <v>84.8</v>
      </c>
      <c r="V10" s="53" t="str">
        <f t="shared" ref="V10:V17" si="2">IF(U10&gt;=93,"Istimewa",IF(U10&gt;=88,"Sangat Baik",IF(U10&gt;=76,"Baik",IF(U10&gt;=70,"Cukup",IF(U10&lt;70,"Kurang")))))</f>
        <v>Baik</v>
      </c>
      <c r="W10" s="52">
        <f t="shared" ref="W10:W17" si="3">U10</f>
        <v>84.8</v>
      </c>
    </row>
    <row r="11" spans="1:23" ht="18.75" customHeight="1">
      <c r="A11" s="23">
        <v>3</v>
      </c>
      <c r="B11" s="41" t="str">
        <f>DATA!E8</f>
        <v>Hazwan Hafidzudin</v>
      </c>
      <c r="C11" s="39">
        <v>95</v>
      </c>
      <c r="D11" s="40"/>
      <c r="E11" s="28"/>
      <c r="F11" s="42"/>
      <c r="G11" s="28"/>
      <c r="H11" s="28"/>
      <c r="I11" s="28"/>
      <c r="J11" s="28"/>
      <c r="K11" s="28"/>
      <c r="L11" s="44"/>
      <c r="M11" s="47">
        <f t="shared" si="1"/>
        <v>95</v>
      </c>
      <c r="N11" s="39">
        <v>90</v>
      </c>
      <c r="O11" s="28"/>
      <c r="P11" s="28"/>
      <c r="Q11" s="28"/>
      <c r="R11" s="47">
        <f t="shared" si="0"/>
        <v>90</v>
      </c>
      <c r="S11" s="39">
        <v>90</v>
      </c>
      <c r="T11" s="49">
        <v>100</v>
      </c>
      <c r="U11" s="50">
        <f t="shared" ref="U11:U17" si="4">0.2*M11+0.3*R11+0.2*S11+0.3*T11</f>
        <v>94</v>
      </c>
      <c r="V11" s="53" t="str">
        <f t="shared" si="2"/>
        <v>Istimewa</v>
      </c>
      <c r="W11" s="52">
        <f t="shared" si="3"/>
        <v>94</v>
      </c>
    </row>
    <row r="12" spans="1:23" ht="18.75" customHeight="1">
      <c r="A12" s="23">
        <v>4</v>
      </c>
      <c r="B12" s="41" t="str">
        <f>DATA!E9</f>
        <v>Khalid Ghazy</v>
      </c>
      <c r="C12" s="39">
        <v>98</v>
      </c>
      <c r="D12" s="40"/>
      <c r="E12" s="28"/>
      <c r="F12" s="42"/>
      <c r="G12" s="28"/>
      <c r="H12" s="28"/>
      <c r="I12" s="28"/>
      <c r="J12" s="28"/>
      <c r="K12" s="28"/>
      <c r="L12" s="44"/>
      <c r="M12" s="47">
        <f t="shared" si="1"/>
        <v>98</v>
      </c>
      <c r="N12" s="39">
        <v>100</v>
      </c>
      <c r="O12" s="28"/>
      <c r="P12" s="28"/>
      <c r="Q12" s="28"/>
      <c r="R12" s="47">
        <f t="shared" si="0"/>
        <v>100</v>
      </c>
      <c r="S12" s="39">
        <v>100</v>
      </c>
      <c r="T12" s="49">
        <v>96</v>
      </c>
      <c r="U12" s="50">
        <f t="shared" si="4"/>
        <v>98.399999999999991</v>
      </c>
      <c r="V12" s="53" t="str">
        <f t="shared" si="2"/>
        <v>Istimewa</v>
      </c>
      <c r="W12" s="52">
        <f t="shared" si="3"/>
        <v>98.399999999999991</v>
      </c>
    </row>
    <row r="13" spans="1:23" ht="18.75" customHeight="1">
      <c r="A13" s="23">
        <v>5</v>
      </c>
      <c r="B13" s="41" t="str">
        <f>DATA!E10</f>
        <v>Muhammad Radja</v>
      </c>
      <c r="C13" s="39">
        <v>94</v>
      </c>
      <c r="D13" s="40"/>
      <c r="E13" s="28"/>
      <c r="F13" s="42"/>
      <c r="G13" s="28"/>
      <c r="H13" s="28"/>
      <c r="I13" s="28"/>
      <c r="J13" s="28"/>
      <c r="K13" s="28"/>
      <c r="L13" s="44"/>
      <c r="M13" s="47">
        <f t="shared" si="1"/>
        <v>94</v>
      </c>
      <c r="N13" s="39">
        <v>98</v>
      </c>
      <c r="O13" s="28"/>
      <c r="P13" s="28"/>
      <c r="Q13" s="28"/>
      <c r="R13" s="47">
        <f t="shared" si="0"/>
        <v>98</v>
      </c>
      <c r="S13" s="39">
        <v>98</v>
      </c>
      <c r="T13" s="49">
        <v>92</v>
      </c>
      <c r="U13" s="50">
        <f t="shared" si="4"/>
        <v>95.4</v>
      </c>
      <c r="V13" s="53" t="str">
        <f t="shared" si="2"/>
        <v>Istimewa</v>
      </c>
      <c r="W13" s="52">
        <f t="shared" si="3"/>
        <v>95.4</v>
      </c>
    </row>
    <row r="14" spans="1:23" ht="18.75" customHeight="1">
      <c r="A14" s="23">
        <v>6</v>
      </c>
      <c r="B14" s="41" t="str">
        <f>DATA!E11</f>
        <v>Muhammad Rasya</v>
      </c>
      <c r="C14" s="39">
        <v>100</v>
      </c>
      <c r="D14" s="40"/>
      <c r="E14" s="28"/>
      <c r="F14" s="42"/>
      <c r="G14" s="28"/>
      <c r="H14" s="28"/>
      <c r="I14" s="28"/>
      <c r="J14" s="28"/>
      <c r="K14" s="28"/>
      <c r="L14" s="44"/>
      <c r="M14" s="47">
        <f t="shared" si="1"/>
        <v>100</v>
      </c>
      <c r="N14" s="39">
        <v>90</v>
      </c>
      <c r="O14" s="28"/>
      <c r="P14" s="28"/>
      <c r="Q14" s="28"/>
      <c r="R14" s="47">
        <f t="shared" si="0"/>
        <v>90</v>
      </c>
      <c r="S14" s="39">
        <v>90</v>
      </c>
      <c r="T14" s="49">
        <v>96</v>
      </c>
      <c r="U14" s="50">
        <f t="shared" si="4"/>
        <v>93.8</v>
      </c>
      <c r="V14" s="53" t="str">
        <f t="shared" si="2"/>
        <v>Istimewa</v>
      </c>
      <c r="W14" s="52">
        <f t="shared" si="3"/>
        <v>93.8</v>
      </c>
    </row>
    <row r="15" spans="1:23" ht="18.75" customHeight="1">
      <c r="A15" s="23">
        <v>7</v>
      </c>
      <c r="B15" s="41" t="str">
        <f>DATA!E12</f>
        <v>Muhammad Rayhan</v>
      </c>
      <c r="C15" s="39">
        <v>90</v>
      </c>
      <c r="D15" s="40"/>
      <c r="E15" s="28"/>
      <c r="F15" s="42"/>
      <c r="G15" s="28"/>
      <c r="H15" s="28"/>
      <c r="I15" s="28"/>
      <c r="J15" s="28"/>
      <c r="K15" s="28"/>
      <c r="L15" s="44"/>
      <c r="M15" s="47">
        <f t="shared" si="1"/>
        <v>90</v>
      </c>
      <c r="N15" s="39">
        <v>70</v>
      </c>
      <c r="O15" s="28"/>
      <c r="P15" s="28"/>
      <c r="Q15" s="28"/>
      <c r="R15" s="47">
        <f t="shared" si="0"/>
        <v>70</v>
      </c>
      <c r="S15" s="39">
        <v>70</v>
      </c>
      <c r="T15" s="49">
        <v>44</v>
      </c>
      <c r="U15" s="50">
        <f t="shared" si="4"/>
        <v>66.2</v>
      </c>
      <c r="V15" s="53" t="str">
        <f t="shared" si="2"/>
        <v>Kurang</v>
      </c>
      <c r="W15" s="52">
        <f t="shared" si="3"/>
        <v>66.2</v>
      </c>
    </row>
    <row r="16" spans="1:23" ht="18.75" customHeight="1">
      <c r="A16" s="23">
        <v>8</v>
      </c>
      <c r="B16" s="41" t="str">
        <f>DATA!E13</f>
        <v>Rihal Muharrikul Haq</v>
      </c>
      <c r="C16" s="39">
        <v>100</v>
      </c>
      <c r="D16" s="40"/>
      <c r="E16" s="28"/>
      <c r="F16" s="42"/>
      <c r="G16" s="28"/>
      <c r="H16" s="28"/>
      <c r="I16" s="28"/>
      <c r="J16" s="28"/>
      <c r="K16" s="28"/>
      <c r="L16" s="44"/>
      <c r="M16" s="47">
        <f t="shared" si="1"/>
        <v>100</v>
      </c>
      <c r="N16" s="39">
        <v>95</v>
      </c>
      <c r="O16" s="28"/>
      <c r="P16" s="28"/>
      <c r="Q16" s="28"/>
      <c r="R16" s="47">
        <f t="shared" si="0"/>
        <v>95</v>
      </c>
      <c r="S16" s="39">
        <v>95</v>
      </c>
      <c r="T16" s="49">
        <v>100</v>
      </c>
      <c r="U16" s="50">
        <f t="shared" si="4"/>
        <v>97.5</v>
      </c>
      <c r="V16" s="53" t="str">
        <f t="shared" si="2"/>
        <v>Istimewa</v>
      </c>
      <c r="W16" s="52">
        <f t="shared" si="3"/>
        <v>97.5</v>
      </c>
    </row>
    <row r="17" spans="1:23">
      <c r="A17" s="23">
        <v>9</v>
      </c>
      <c r="B17" s="41" t="str">
        <f>DATA!E14</f>
        <v>Waldan Faiq Hasan</v>
      </c>
      <c r="C17" s="39">
        <v>95</v>
      </c>
      <c r="D17" s="40"/>
      <c r="E17" s="28"/>
      <c r="F17" s="42"/>
      <c r="G17" s="28"/>
      <c r="H17" s="28"/>
      <c r="I17" s="28"/>
      <c r="J17" s="28"/>
      <c r="K17" s="28"/>
      <c r="L17" s="44"/>
      <c r="M17" s="47">
        <f t="shared" si="1"/>
        <v>95</v>
      </c>
      <c r="N17" s="39">
        <v>90</v>
      </c>
      <c r="O17" s="28"/>
      <c r="P17" s="28"/>
      <c r="Q17" s="28"/>
      <c r="R17" s="47">
        <f t="shared" si="0"/>
        <v>90</v>
      </c>
      <c r="S17" s="39">
        <v>90</v>
      </c>
      <c r="T17" s="49">
        <v>60</v>
      </c>
      <c r="U17" s="50">
        <f t="shared" si="4"/>
        <v>82</v>
      </c>
      <c r="V17" s="53" t="str">
        <f t="shared" si="2"/>
        <v>Baik</v>
      </c>
      <c r="W17" s="52">
        <f t="shared" si="3"/>
        <v>82</v>
      </c>
    </row>
    <row r="18" spans="1:23" ht="21">
      <c r="B18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13">
    <mergeCell ref="V7:V8"/>
    <mergeCell ref="W7:W8"/>
    <mergeCell ref="A7:A8"/>
    <mergeCell ref="B7:B8"/>
    <mergeCell ref="S7:S8"/>
    <mergeCell ref="T7:T8"/>
    <mergeCell ref="U7:U8"/>
    <mergeCell ref="D1:U1"/>
    <mergeCell ref="D2:U2"/>
    <mergeCell ref="D3:U3"/>
    <mergeCell ref="C7:R7"/>
    <mergeCell ref="C8:L8"/>
    <mergeCell ref="N8:Q8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topLeftCell="A6" zoomScale="145" zoomScaleNormal="145" workbookViewId="0">
      <selection activeCell="E17" sqref="E17"/>
    </sheetView>
  </sheetViews>
  <sheetFormatPr defaultColWidth="9" defaultRowHeight="15"/>
  <cols>
    <col min="1" max="1" width="5.140625" customWidth="1"/>
    <col min="2" max="2" width="28.85546875" style="1" customWidth="1"/>
    <col min="3" max="5" width="3.28515625" customWidth="1"/>
    <col min="6" max="9" width="3.5703125" customWidth="1"/>
    <col min="10" max="10" width="9.28515625" customWidth="1"/>
    <col min="11" max="11" width="6.42578125" customWidth="1"/>
    <col min="12" max="12" width="9.28515625" customWidth="1"/>
    <col min="13" max="13" width="8.85546875" customWidth="1"/>
    <col min="14" max="14" width="3.28515625" customWidth="1"/>
    <col min="16" max="16" width="12.42578125" customWidth="1"/>
    <col min="18" max="18" width="11.5703125" customWidth="1"/>
    <col min="19" max="19" width="10.5703125" customWidth="1"/>
  </cols>
  <sheetData>
    <row r="1" spans="1:22" ht="15.75">
      <c r="D1" s="2" t="s">
        <v>48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36"/>
    </row>
    <row r="4" spans="1:22">
      <c r="C4" s="5" t="s">
        <v>34</v>
      </c>
      <c r="D4" s="5"/>
      <c r="E4" s="5"/>
      <c r="F4" s="5"/>
      <c r="G4" s="5"/>
      <c r="H4" s="5"/>
      <c r="I4" s="5"/>
      <c r="J4" s="5"/>
      <c r="K4" s="5" t="s">
        <v>35</v>
      </c>
      <c r="L4" s="67" t="str">
        <f>DATA!B4</f>
        <v>Bahasa Arab</v>
      </c>
      <c r="M4" s="5"/>
      <c r="N4" s="5"/>
      <c r="U4" s="18"/>
      <c r="V4" s="3"/>
    </row>
    <row r="5" spans="1:22">
      <c r="B5" s="19"/>
      <c r="C5" s="5" t="s">
        <v>36</v>
      </c>
      <c r="D5" s="5"/>
      <c r="E5" s="5"/>
      <c r="F5" s="5"/>
      <c r="G5" s="5"/>
      <c r="H5" s="5"/>
      <c r="I5" s="5"/>
      <c r="J5" s="5"/>
      <c r="K5" s="5" t="s">
        <v>35</v>
      </c>
      <c r="L5" s="68" t="str">
        <f>DATA!B5</f>
        <v>Imanuddin</v>
      </c>
      <c r="M5" s="17"/>
    </row>
    <row r="6" spans="1:22">
      <c r="B6" s="19"/>
      <c r="C6" s="6" t="s">
        <v>37</v>
      </c>
      <c r="D6" s="6"/>
      <c r="E6" s="6"/>
      <c r="F6" s="6"/>
      <c r="G6" s="6"/>
      <c r="H6" s="6"/>
      <c r="I6" s="6"/>
      <c r="J6" s="6"/>
      <c r="K6" s="6" t="s">
        <v>35</v>
      </c>
      <c r="L6" s="29" t="str">
        <f>DATA!B6</f>
        <v>Tsaniyah Alif</v>
      </c>
      <c r="M6" s="17"/>
    </row>
    <row r="7" spans="1:22">
      <c r="C7" s="6"/>
      <c r="D7" s="6"/>
      <c r="E7" s="6"/>
      <c r="F7" s="6"/>
      <c r="G7" s="6"/>
      <c r="H7" s="6"/>
      <c r="I7" s="6"/>
      <c r="J7" s="6"/>
      <c r="K7" s="6"/>
      <c r="L7" s="29"/>
      <c r="M7" s="17"/>
    </row>
    <row r="8" spans="1:22" s="1" customFormat="1">
      <c r="A8" s="85" t="s">
        <v>18</v>
      </c>
      <c r="B8" s="71" t="s">
        <v>19</v>
      </c>
      <c r="C8" s="92" t="s">
        <v>49</v>
      </c>
      <c r="D8" s="80"/>
      <c r="E8" s="80"/>
      <c r="F8" s="80"/>
      <c r="G8" s="80"/>
      <c r="H8" s="80"/>
      <c r="I8" s="80"/>
      <c r="J8" s="95" t="s">
        <v>50</v>
      </c>
      <c r="K8" s="87" t="s">
        <v>51</v>
      </c>
      <c r="L8" s="87" t="s">
        <v>52</v>
      </c>
      <c r="M8" s="87" t="s">
        <v>53</v>
      </c>
      <c r="N8" s="31"/>
    </row>
    <row r="9" spans="1:22" ht="36" customHeight="1">
      <c r="A9" s="94"/>
      <c r="B9" s="72"/>
      <c r="C9" s="78" t="s">
        <v>49</v>
      </c>
      <c r="D9" s="79"/>
      <c r="E9" s="79"/>
      <c r="F9" s="79"/>
      <c r="G9" s="79"/>
      <c r="H9" s="79"/>
      <c r="I9" s="79"/>
      <c r="J9" s="96"/>
      <c r="K9" s="88"/>
      <c r="L9" s="88"/>
      <c r="M9" s="88"/>
      <c r="N9" s="31"/>
    </row>
    <row r="10" spans="1:22">
      <c r="A10" s="20">
        <v>1</v>
      </c>
      <c r="B10" s="21" t="str">
        <f>DATA!E6</f>
        <v>Arviandow</v>
      </c>
      <c r="C10" s="22">
        <v>85</v>
      </c>
      <c r="D10" s="22"/>
      <c r="E10" s="22"/>
      <c r="F10" s="22"/>
      <c r="G10" s="22"/>
      <c r="H10" s="27"/>
      <c r="I10" s="27"/>
      <c r="J10" s="30">
        <f>AVERAGE(C10:I10)</f>
        <v>85</v>
      </c>
      <c r="K10" s="27">
        <v>85</v>
      </c>
      <c r="L10" s="27">
        <v>85</v>
      </c>
      <c r="M10" s="32">
        <f>0.5*J10+0.2*K10+0.3*L10</f>
        <v>85</v>
      </c>
      <c r="N10" s="22"/>
      <c r="P10" s="33" t="s">
        <v>6</v>
      </c>
      <c r="Q10" s="35"/>
      <c r="R10" s="35"/>
      <c r="S10" s="35"/>
      <c r="T10" s="35"/>
    </row>
    <row r="11" spans="1:22">
      <c r="A11" s="23">
        <v>2</v>
      </c>
      <c r="B11" s="24" t="str">
        <f>DATA!E7</f>
        <v>Ayaturrahman Shinra Aufa</v>
      </c>
      <c r="C11" s="22">
        <v>85</v>
      </c>
      <c r="D11" s="25"/>
      <c r="E11" s="25"/>
      <c r="F11" s="28"/>
      <c r="G11" s="28"/>
      <c r="H11" s="28"/>
      <c r="I11" s="28"/>
      <c r="J11" s="30">
        <f t="shared" ref="J11:J18" si="0">AVERAGE(C11:I11)</f>
        <v>85</v>
      </c>
      <c r="K11" s="27">
        <v>85</v>
      </c>
      <c r="L11" s="27">
        <v>85</v>
      </c>
      <c r="M11" s="32">
        <f t="shared" ref="M11:M18" si="1">0.5*J11+0.2*K11+0.3*L11</f>
        <v>85</v>
      </c>
      <c r="N11" s="25"/>
      <c r="O11" s="34" t="s">
        <v>8</v>
      </c>
      <c r="P11" s="93" t="s">
        <v>7</v>
      </c>
      <c r="Q11" s="93"/>
      <c r="R11" s="93"/>
      <c r="S11" s="93"/>
    </row>
    <row r="12" spans="1:22">
      <c r="A12" s="23">
        <v>3</v>
      </c>
      <c r="B12" s="24" t="str">
        <f>DATA!E8</f>
        <v>Hazwan Hafidzudin</v>
      </c>
      <c r="C12" s="22">
        <v>85</v>
      </c>
      <c r="D12" s="25"/>
      <c r="E12" s="25"/>
      <c r="F12" s="25"/>
      <c r="G12" s="25"/>
      <c r="H12" s="28"/>
      <c r="I12" s="28"/>
      <c r="J12" s="30">
        <f t="shared" si="0"/>
        <v>85</v>
      </c>
      <c r="K12" s="27">
        <v>85</v>
      </c>
      <c r="L12" s="27">
        <v>85</v>
      </c>
      <c r="M12" s="32">
        <f t="shared" si="1"/>
        <v>85</v>
      </c>
      <c r="N12" s="25"/>
      <c r="O12" s="34" t="s">
        <v>10</v>
      </c>
      <c r="P12" s="93" t="s">
        <v>9</v>
      </c>
      <c r="Q12" s="93"/>
      <c r="R12" s="93"/>
      <c r="S12" s="93"/>
    </row>
    <row r="13" spans="1:22">
      <c r="A13" s="23">
        <v>4</v>
      </c>
      <c r="B13" s="24" t="str">
        <f>DATA!E9</f>
        <v>Khalid Ghazy</v>
      </c>
      <c r="C13" s="22">
        <v>85</v>
      </c>
      <c r="D13" s="25"/>
      <c r="E13" s="25"/>
      <c r="F13" s="25"/>
      <c r="G13" s="28"/>
      <c r="H13" s="28"/>
      <c r="I13" s="28"/>
      <c r="J13" s="30">
        <f t="shared" si="0"/>
        <v>85</v>
      </c>
      <c r="K13" s="27">
        <v>85</v>
      </c>
      <c r="L13" s="27">
        <v>85</v>
      </c>
      <c r="M13" s="32">
        <f t="shared" si="1"/>
        <v>85</v>
      </c>
      <c r="N13" s="25"/>
      <c r="O13" s="34" t="s">
        <v>12</v>
      </c>
      <c r="P13" s="93" t="s">
        <v>11</v>
      </c>
      <c r="Q13" s="93"/>
      <c r="R13" s="93"/>
      <c r="S13" s="93"/>
    </row>
    <row r="14" spans="1:22">
      <c r="A14" s="23">
        <v>5</v>
      </c>
      <c r="B14" s="24" t="str">
        <f>DATA!E10</f>
        <v>Muhammad Radja</v>
      </c>
      <c r="C14" s="22">
        <v>85</v>
      </c>
      <c r="D14" s="26"/>
      <c r="E14" s="26"/>
      <c r="F14" s="26"/>
      <c r="G14" s="26"/>
      <c r="H14" s="28"/>
      <c r="I14" s="28"/>
      <c r="J14" s="30">
        <f t="shared" si="0"/>
        <v>85</v>
      </c>
      <c r="K14" s="27">
        <v>85</v>
      </c>
      <c r="L14" s="27">
        <v>85</v>
      </c>
      <c r="M14" s="32">
        <f t="shared" si="1"/>
        <v>85</v>
      </c>
      <c r="N14" s="26"/>
      <c r="O14" s="34">
        <v>60</v>
      </c>
      <c r="P14" s="93" t="s">
        <v>13</v>
      </c>
      <c r="Q14" s="93"/>
      <c r="R14" s="93"/>
      <c r="S14" s="93"/>
    </row>
    <row r="15" spans="1:22">
      <c r="A15" s="23">
        <v>6</v>
      </c>
      <c r="B15" s="24" t="str">
        <f>DATA!E11</f>
        <v>Muhammad Rasya</v>
      </c>
      <c r="C15" s="22">
        <v>85</v>
      </c>
      <c r="D15" s="25"/>
      <c r="E15" s="25"/>
      <c r="F15" s="28"/>
      <c r="G15" s="28"/>
      <c r="H15" s="28"/>
      <c r="I15" s="28"/>
      <c r="J15" s="30">
        <f t="shared" si="0"/>
        <v>85</v>
      </c>
      <c r="K15" s="27">
        <v>85</v>
      </c>
      <c r="L15" s="27">
        <v>85</v>
      </c>
      <c r="M15" s="32">
        <f t="shared" si="1"/>
        <v>85</v>
      </c>
      <c r="N15" s="25"/>
    </row>
    <row r="16" spans="1:22">
      <c r="A16" s="23">
        <v>7</v>
      </c>
      <c r="B16" s="24" t="str">
        <f>DATA!E12</f>
        <v>Muhammad Rayhan</v>
      </c>
      <c r="C16" s="22">
        <v>83</v>
      </c>
      <c r="D16" s="25"/>
      <c r="E16" s="25"/>
      <c r="F16" s="25"/>
      <c r="G16" s="25"/>
      <c r="H16" s="28"/>
      <c r="I16" s="28"/>
      <c r="J16" s="30">
        <f t="shared" si="0"/>
        <v>83</v>
      </c>
      <c r="K16" s="27">
        <v>85</v>
      </c>
      <c r="L16" s="27">
        <v>85</v>
      </c>
      <c r="M16" s="32">
        <f t="shared" si="1"/>
        <v>84</v>
      </c>
      <c r="N16" s="25"/>
    </row>
    <row r="17" spans="1:14">
      <c r="A17" s="23">
        <v>8</v>
      </c>
      <c r="B17" s="24" t="str">
        <f>DATA!E13</f>
        <v>Rihal Muharrikul Haq</v>
      </c>
      <c r="C17" s="22">
        <v>85</v>
      </c>
      <c r="D17" s="25"/>
      <c r="E17" s="25"/>
      <c r="F17" s="28"/>
      <c r="G17" s="28"/>
      <c r="H17" s="28"/>
      <c r="I17" s="28"/>
      <c r="J17" s="30">
        <f t="shared" si="0"/>
        <v>85</v>
      </c>
      <c r="K17" s="27">
        <v>85</v>
      </c>
      <c r="L17" s="27">
        <v>85</v>
      </c>
      <c r="M17" s="32">
        <f t="shared" si="1"/>
        <v>85</v>
      </c>
      <c r="N17" s="25"/>
    </row>
    <row r="18" spans="1:14">
      <c r="A18" s="23">
        <v>9</v>
      </c>
      <c r="B18" s="24" t="str">
        <f>DATA!E14</f>
        <v>Waldan Faiq Hasan</v>
      </c>
      <c r="C18" s="22">
        <v>83</v>
      </c>
      <c r="D18" s="25"/>
      <c r="E18" s="25"/>
      <c r="F18" s="25"/>
      <c r="G18" s="25"/>
      <c r="H18" s="28"/>
      <c r="I18" s="28"/>
      <c r="J18" s="30">
        <f t="shared" si="0"/>
        <v>83</v>
      </c>
      <c r="K18" s="27">
        <v>85</v>
      </c>
      <c r="L18" s="27">
        <v>85</v>
      </c>
      <c r="M18" s="32">
        <f t="shared" si="1"/>
        <v>84</v>
      </c>
      <c r="N18" s="25"/>
    </row>
    <row r="19" spans="1:14" ht="21">
      <c r="B19"/>
      <c r="C19" s="12"/>
      <c r="D19" s="12"/>
      <c r="E19" s="12"/>
    </row>
  </sheetData>
  <mergeCells count="13">
    <mergeCell ref="P13:S13"/>
    <mergeCell ref="P14:S14"/>
    <mergeCell ref="A8:A9"/>
    <mergeCell ref="B8:B9"/>
    <mergeCell ref="J8:J9"/>
    <mergeCell ref="K8:K9"/>
    <mergeCell ref="L8:L9"/>
    <mergeCell ref="M8:M9"/>
    <mergeCell ref="D3:U3"/>
    <mergeCell ref="C8:I8"/>
    <mergeCell ref="C9:I9"/>
    <mergeCell ref="P11:S11"/>
    <mergeCell ref="P12:S1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9"/>
  <sheetViews>
    <sheetView tabSelected="1" topLeftCell="A8" zoomScale="89" zoomScaleNormal="89" workbookViewId="0">
      <selection activeCell="G12" sqref="G12"/>
    </sheetView>
  </sheetViews>
  <sheetFormatPr defaultColWidth="9" defaultRowHeight="15"/>
  <cols>
    <col min="1" max="1" width="5.140625" customWidth="1"/>
    <col min="2" max="2" width="28.85546875" style="1" customWidth="1"/>
    <col min="3" max="5" width="10.5703125" customWidth="1"/>
    <col min="7" max="7" width="76.7109375" customWidth="1"/>
  </cols>
  <sheetData>
    <row r="1" spans="1:21" ht="15.75">
      <c r="D1" s="2" t="s">
        <v>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1">
      <c r="C4" s="5" t="s">
        <v>34</v>
      </c>
      <c r="D4" s="5"/>
      <c r="E4" s="5"/>
      <c r="F4" s="5" t="s">
        <v>35</v>
      </c>
      <c r="G4" s="67" t="str">
        <f>DATA!B4</f>
        <v>Bahasa Arab</v>
      </c>
      <c r="H4" s="5"/>
      <c r="I4" s="5"/>
      <c r="J4" s="5"/>
      <c r="M4" s="5"/>
      <c r="N4" s="5"/>
      <c r="U4" s="18"/>
    </row>
    <row r="5" spans="1:21">
      <c r="C5" s="5" t="s">
        <v>36</v>
      </c>
      <c r="D5" s="5"/>
      <c r="E5" s="5"/>
      <c r="F5" s="5" t="s">
        <v>35</v>
      </c>
      <c r="G5" s="67" t="str">
        <f>DATA!B5</f>
        <v>Imanuddin</v>
      </c>
      <c r="H5" s="5"/>
      <c r="I5" s="5"/>
      <c r="J5" s="5"/>
      <c r="M5" s="17"/>
    </row>
    <row r="6" spans="1:21">
      <c r="C6" s="6" t="s">
        <v>37</v>
      </c>
      <c r="D6" s="6"/>
      <c r="E6" s="6"/>
      <c r="F6" s="6" t="s">
        <v>35</v>
      </c>
      <c r="G6" s="13" t="str">
        <f>DATA!B6</f>
        <v>Tsaniyah Alif</v>
      </c>
      <c r="H6" s="6"/>
      <c r="I6" s="6"/>
      <c r="J6" s="6"/>
      <c r="M6" s="17"/>
    </row>
    <row r="8" spans="1:21" s="1" customFormat="1" ht="15.75" customHeight="1">
      <c r="A8" s="97" t="s">
        <v>18</v>
      </c>
      <c r="B8" s="71" t="s">
        <v>19</v>
      </c>
      <c r="C8" s="95" t="s">
        <v>54</v>
      </c>
      <c r="D8" s="99" t="s">
        <v>55</v>
      </c>
      <c r="E8" s="95" t="s">
        <v>56</v>
      </c>
      <c r="F8" s="90" t="s">
        <v>42</v>
      </c>
      <c r="G8" s="90" t="s">
        <v>57</v>
      </c>
    </row>
    <row r="9" spans="1:21">
      <c r="A9" s="98"/>
      <c r="B9" s="72"/>
      <c r="C9" s="96"/>
      <c r="D9" s="100"/>
      <c r="E9" s="96"/>
      <c r="F9" s="91"/>
      <c r="G9" s="91"/>
    </row>
    <row r="10" spans="1:21" ht="56.25" customHeight="1">
      <c r="A10" s="7">
        <v>1</v>
      </c>
      <c r="B10" s="8" t="str">
        <f>DATA!E6</f>
        <v>Arviandow</v>
      </c>
      <c r="C10" s="9">
        <f>'Nilai Akademik '!W9</f>
        <v>74.400000000000006</v>
      </c>
      <c r="D10" s="9">
        <f>'Nilai Sikap'!M10</f>
        <v>85</v>
      </c>
      <c r="E10" s="14">
        <f>0.4*C10+0.6*D10</f>
        <v>80.760000000000005</v>
      </c>
      <c r="F10" s="15" t="str">
        <f t="shared" ref="F10:F18" si="0">IF(E10&gt;=93,"Istimewa",IF(E10&gt;=88,"Sangat Baik",IF(E10&gt;=76,"Baik",IF(E10&gt;=70,"Cukup",IF(E10&lt;70,"Kurang")))))</f>
        <v>Baik</v>
      </c>
      <c r="G10" s="69" t="s">
        <v>61</v>
      </c>
    </row>
    <row r="11" spans="1:21" ht="56.1" customHeight="1">
      <c r="A11" s="10">
        <v>2</v>
      </c>
      <c r="B11" s="8" t="str">
        <f>DATA!E7</f>
        <v>Ayaturrahman Shinra Aufa</v>
      </c>
      <c r="C11" s="9">
        <f>'Nilai Akademik '!W10</f>
        <v>84.8</v>
      </c>
      <c r="D11" s="11">
        <f>'Nilai Sikap'!M11</f>
        <v>85</v>
      </c>
      <c r="E11" s="14">
        <f t="shared" ref="E11:E18" si="1">0.4*C11+0.6*D11</f>
        <v>84.92</v>
      </c>
      <c r="F11" s="16" t="str">
        <f t="shared" si="0"/>
        <v>Baik</v>
      </c>
      <c r="G11" s="69" t="s">
        <v>61</v>
      </c>
    </row>
    <row r="12" spans="1:21" ht="56.1" customHeight="1">
      <c r="A12" s="10">
        <v>3</v>
      </c>
      <c r="B12" s="8" t="str">
        <f>DATA!E8</f>
        <v>Hazwan Hafidzudin</v>
      </c>
      <c r="C12" s="9">
        <f>'Nilai Akademik '!W11</f>
        <v>94</v>
      </c>
      <c r="D12" s="11">
        <f>'Nilai Sikap'!M12</f>
        <v>85</v>
      </c>
      <c r="E12" s="14">
        <f t="shared" si="1"/>
        <v>88.6</v>
      </c>
      <c r="F12" s="16" t="str">
        <f t="shared" si="0"/>
        <v>Sangat Baik</v>
      </c>
      <c r="G12" s="69" t="s">
        <v>60</v>
      </c>
    </row>
    <row r="13" spans="1:21" ht="56.1" customHeight="1">
      <c r="A13" s="10">
        <v>4</v>
      </c>
      <c r="B13" s="8" t="str">
        <f>DATA!E9</f>
        <v>Khalid Ghazy</v>
      </c>
      <c r="C13" s="9">
        <f>'Nilai Akademik '!W12</f>
        <v>98.399999999999991</v>
      </c>
      <c r="D13" s="11">
        <f>'Nilai Sikap'!M13</f>
        <v>85</v>
      </c>
      <c r="E13" s="14">
        <f t="shared" si="1"/>
        <v>90.36</v>
      </c>
      <c r="F13" s="16" t="str">
        <f t="shared" si="0"/>
        <v>Sangat Baik</v>
      </c>
      <c r="G13" s="69" t="s">
        <v>60</v>
      </c>
    </row>
    <row r="14" spans="1:21" ht="56.1" customHeight="1">
      <c r="A14" s="10">
        <v>5</v>
      </c>
      <c r="B14" s="8" t="str">
        <f>DATA!E10</f>
        <v>Muhammad Radja</v>
      </c>
      <c r="C14" s="9">
        <f>'Nilai Akademik '!W13</f>
        <v>95.4</v>
      </c>
      <c r="D14" s="11">
        <f>'Nilai Sikap'!M14</f>
        <v>85</v>
      </c>
      <c r="E14" s="14">
        <f t="shared" si="1"/>
        <v>89.16</v>
      </c>
      <c r="F14" s="16" t="str">
        <f t="shared" si="0"/>
        <v>Sangat Baik</v>
      </c>
      <c r="G14" s="69" t="s">
        <v>60</v>
      </c>
    </row>
    <row r="15" spans="1:21" ht="56.1" customHeight="1">
      <c r="A15" s="10">
        <v>6</v>
      </c>
      <c r="B15" s="8" t="str">
        <f>DATA!E11</f>
        <v>Muhammad Rasya</v>
      </c>
      <c r="C15" s="9">
        <f>'Nilai Akademik '!W14</f>
        <v>93.8</v>
      </c>
      <c r="D15" s="11">
        <f>'Nilai Sikap'!M15</f>
        <v>85</v>
      </c>
      <c r="E15" s="14">
        <f t="shared" si="1"/>
        <v>88.52000000000001</v>
      </c>
      <c r="F15" s="16" t="str">
        <f t="shared" si="0"/>
        <v>Sangat Baik</v>
      </c>
      <c r="G15" s="69" t="s">
        <v>60</v>
      </c>
    </row>
    <row r="16" spans="1:21" ht="56.1" customHeight="1">
      <c r="A16" s="10">
        <v>7</v>
      </c>
      <c r="B16" s="8" t="str">
        <f>DATA!E12</f>
        <v>Muhammad Rayhan</v>
      </c>
      <c r="C16" s="9">
        <f>'Nilai Akademik '!W15</f>
        <v>66.2</v>
      </c>
      <c r="D16" s="11">
        <f>'Nilai Sikap'!M16</f>
        <v>84</v>
      </c>
      <c r="E16" s="14">
        <f t="shared" si="1"/>
        <v>76.88</v>
      </c>
      <c r="F16" s="16" t="str">
        <f t="shared" si="0"/>
        <v>Baik</v>
      </c>
      <c r="G16" s="69" t="s">
        <v>61</v>
      </c>
    </row>
    <row r="17" spans="1:7" ht="56.1" customHeight="1">
      <c r="A17" s="10">
        <v>8</v>
      </c>
      <c r="B17" s="8" t="str">
        <f>DATA!E13</f>
        <v>Rihal Muharrikul Haq</v>
      </c>
      <c r="C17" s="9">
        <f>'Nilai Akademik '!W16</f>
        <v>97.5</v>
      </c>
      <c r="D17" s="11">
        <f>'Nilai Sikap'!M17</f>
        <v>85</v>
      </c>
      <c r="E17" s="14">
        <f t="shared" si="1"/>
        <v>90</v>
      </c>
      <c r="F17" s="16" t="str">
        <f t="shared" si="0"/>
        <v>Sangat Baik</v>
      </c>
      <c r="G17" s="69" t="s">
        <v>60</v>
      </c>
    </row>
    <row r="18" spans="1:7" ht="56.1" customHeight="1">
      <c r="A18" s="10">
        <v>9</v>
      </c>
      <c r="B18" s="8" t="str">
        <f>DATA!E14</f>
        <v>Waldan Faiq Hasan</v>
      </c>
      <c r="C18" s="9">
        <f>'Nilai Akademik '!W17</f>
        <v>82</v>
      </c>
      <c r="D18" s="11">
        <f>'Nilai Sikap'!M18</f>
        <v>84</v>
      </c>
      <c r="E18" s="14">
        <f t="shared" si="1"/>
        <v>83.2</v>
      </c>
      <c r="F18" s="16" t="str">
        <f t="shared" si="0"/>
        <v>Baik</v>
      </c>
      <c r="G18" s="69" t="s">
        <v>61</v>
      </c>
    </row>
    <row r="19" spans="1:7" ht="21">
      <c r="B19"/>
      <c r="C19" s="12"/>
      <c r="D19" s="12"/>
      <c r="E19" s="12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62822</cp:lastModifiedBy>
  <dcterms:created xsi:type="dcterms:W3CDTF">2019-12-01T11:36:00Z</dcterms:created>
  <dcterms:modified xsi:type="dcterms:W3CDTF">2022-12-13T22:58:56Z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