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mc:AlternateContent xmlns:mc="http://schemas.openxmlformats.org/markup-compatibility/2006">
    <mc:Choice Requires="x15">
      <x15ac:absPath xmlns:x15ac="http://schemas.microsoft.com/office/spreadsheetml/2010/11/ac" url="C:\Users\MH\Downloads\"/>
    </mc:Choice>
  </mc:AlternateContent>
  <xr:revisionPtr revIDLastSave="0" documentId="13_ncr:1_{FE859233-E91C-4118-B1FC-32EDB2E02B94}" xr6:coauthVersionLast="36" xr6:coauthVersionMax="36" xr10:uidLastSave="{00000000-0000-0000-0000-000000000000}"/>
  <bookViews>
    <workbookView xWindow="0" yWindow="0" windowWidth="28770" windowHeight="12195" activeTab="4" xr2:uid="{00000000-000D-0000-FFFF-FFFF00000000}"/>
  </bookViews>
  <sheets>
    <sheet name="PETUNJUK PENGISIAN" sheetId="4" r:id="rId1"/>
    <sheet name="DATA" sheetId="5" r:id="rId2"/>
    <sheet name="Nilai Akademik " sheetId="1" r:id="rId3"/>
    <sheet name="Nilai Sikap" sheetId="2" r:id="rId4"/>
    <sheet name="NILAI RAPORT" sheetId="3" r:id="rId5"/>
  </sheets>
  <calcPr calcId="191029"/>
</workbook>
</file>

<file path=xl/calcChain.xml><?xml version="1.0" encoding="utf-8"?>
<calcChain xmlns="http://schemas.openxmlformats.org/spreadsheetml/2006/main">
  <c r="B26" i="3" l="1"/>
  <c r="B25" i="3"/>
  <c r="B24" i="3"/>
  <c r="B23" i="3"/>
  <c r="A23" i="3"/>
  <c r="A24" i="3" s="1"/>
  <c r="A25" i="3" s="1"/>
  <c r="A26" i="3" s="1"/>
  <c r="B22" i="3"/>
  <c r="A22" i="3"/>
  <c r="B21" i="3"/>
  <c r="B20" i="3"/>
  <c r="B19" i="3"/>
  <c r="B18" i="3"/>
  <c r="B17" i="3"/>
  <c r="B16" i="3"/>
  <c r="B15" i="3"/>
  <c r="B14" i="3"/>
  <c r="B13" i="3"/>
  <c r="B12" i="3"/>
  <c r="B11" i="3"/>
  <c r="B10" i="3"/>
  <c r="G6" i="3"/>
  <c r="G5" i="3"/>
  <c r="G4" i="3"/>
  <c r="D2" i="3"/>
  <c r="J26" i="2"/>
  <c r="M26" i="2" s="1"/>
  <c r="D26" i="3" s="1"/>
  <c r="B26" i="2"/>
  <c r="J25" i="2"/>
  <c r="M25" i="2" s="1"/>
  <c r="D25" i="3" s="1"/>
  <c r="B25" i="2"/>
  <c r="J24" i="2"/>
  <c r="M24" i="2" s="1"/>
  <c r="D24" i="3" s="1"/>
  <c r="B24" i="2"/>
  <c r="J23" i="2"/>
  <c r="M23" i="2" s="1"/>
  <c r="D23" i="3" s="1"/>
  <c r="B23" i="2"/>
  <c r="J22" i="2"/>
  <c r="M22" i="2" s="1"/>
  <c r="D22" i="3" s="1"/>
  <c r="B22" i="2"/>
  <c r="A22" i="2"/>
  <c r="A23" i="2" s="1"/>
  <c r="A24" i="2" s="1"/>
  <c r="A25" i="2" s="1"/>
  <c r="A26" i="2" s="1"/>
  <c r="J21" i="2"/>
  <c r="M21" i="2" s="1"/>
  <c r="D21" i="3" s="1"/>
  <c r="B21" i="2"/>
  <c r="J20" i="2"/>
  <c r="M20" i="2" s="1"/>
  <c r="D20" i="3" s="1"/>
  <c r="B20" i="2"/>
  <c r="J19" i="2"/>
  <c r="M19" i="2" s="1"/>
  <c r="D19" i="3" s="1"/>
  <c r="B19" i="2"/>
  <c r="J18" i="2"/>
  <c r="M18" i="2" s="1"/>
  <c r="D18" i="3" s="1"/>
  <c r="B18" i="2"/>
  <c r="J17" i="2"/>
  <c r="M17" i="2" s="1"/>
  <c r="D17" i="3" s="1"/>
  <c r="B17" i="2"/>
  <c r="J16" i="2"/>
  <c r="M16" i="2" s="1"/>
  <c r="D16" i="3" s="1"/>
  <c r="B16" i="2"/>
  <c r="J15" i="2"/>
  <c r="M15" i="2" s="1"/>
  <c r="D15" i="3" s="1"/>
  <c r="B15" i="2"/>
  <c r="J14" i="2"/>
  <c r="M14" i="2" s="1"/>
  <c r="D14" i="3" s="1"/>
  <c r="B14" i="2"/>
  <c r="J13" i="2"/>
  <c r="M13" i="2" s="1"/>
  <c r="D13" i="3" s="1"/>
  <c r="B13" i="2"/>
  <c r="J12" i="2"/>
  <c r="M12" i="2" s="1"/>
  <c r="D12" i="3" s="1"/>
  <c r="B12" i="2"/>
  <c r="J11" i="2"/>
  <c r="M11" i="2" s="1"/>
  <c r="D11" i="3" s="1"/>
  <c r="B11" i="2"/>
  <c r="J10" i="2"/>
  <c r="M10" i="2" s="1"/>
  <c r="D10" i="3" s="1"/>
  <c r="B10" i="2"/>
  <c r="L6" i="2"/>
  <c r="L5" i="2"/>
  <c r="L4" i="2"/>
  <c r="D2" i="2"/>
  <c r="V25" i="1"/>
  <c r="U25" i="1"/>
  <c r="W25" i="1" s="1"/>
  <c r="C26" i="3" s="1"/>
  <c r="R25" i="1"/>
  <c r="M25" i="1"/>
  <c r="R24" i="1"/>
  <c r="M24" i="1"/>
  <c r="U24" i="1" s="1"/>
  <c r="V23" i="1"/>
  <c r="U23" i="1"/>
  <c r="W23" i="1" s="1"/>
  <c r="C24" i="3" s="1"/>
  <c r="R23" i="1"/>
  <c r="M23" i="1"/>
  <c r="R22" i="1"/>
  <c r="M22" i="1"/>
  <c r="U22" i="1" s="1"/>
  <c r="V21" i="1"/>
  <c r="U21" i="1"/>
  <c r="W21" i="1" s="1"/>
  <c r="C22" i="3" s="1"/>
  <c r="R21" i="1"/>
  <c r="M21" i="1"/>
  <c r="A21" i="1"/>
  <c r="A22" i="1" s="1"/>
  <c r="A23" i="1" s="1"/>
  <c r="A24" i="1" s="1"/>
  <c r="A25" i="1" s="1"/>
  <c r="R20" i="1"/>
  <c r="M20" i="1"/>
  <c r="U20" i="1" s="1"/>
  <c r="U19" i="1"/>
  <c r="W19" i="1" s="1"/>
  <c r="C20" i="3" s="1"/>
  <c r="R19" i="1"/>
  <c r="M19" i="1"/>
  <c r="V18" i="1"/>
  <c r="U18" i="1"/>
  <c r="W18" i="1" s="1"/>
  <c r="C19" i="3" s="1"/>
  <c r="R18" i="1"/>
  <c r="M18" i="1"/>
  <c r="R17" i="1"/>
  <c r="M17" i="1"/>
  <c r="U17" i="1" s="1"/>
  <c r="B17" i="1"/>
  <c r="R16" i="1"/>
  <c r="M16" i="1"/>
  <c r="B16" i="1"/>
  <c r="R15" i="1"/>
  <c r="M15" i="1"/>
  <c r="B15" i="1"/>
  <c r="R14" i="1"/>
  <c r="M14" i="1"/>
  <c r="U14" i="1" s="1"/>
  <c r="W14" i="1" s="1"/>
  <c r="C15" i="3" s="1"/>
  <c r="B14" i="1"/>
  <c r="R13" i="1"/>
  <c r="M13" i="1"/>
  <c r="U13" i="1" s="1"/>
  <c r="B13" i="1"/>
  <c r="R12" i="1"/>
  <c r="M12" i="1"/>
  <c r="U12" i="1" s="1"/>
  <c r="W12" i="1" s="1"/>
  <c r="C13" i="3" s="1"/>
  <c r="B12" i="1"/>
  <c r="R11" i="1"/>
  <c r="M11" i="1"/>
  <c r="B11" i="1"/>
  <c r="R10" i="1"/>
  <c r="M10" i="1"/>
  <c r="U10" i="1" s="1"/>
  <c r="W10" i="1" s="1"/>
  <c r="C11" i="3" s="1"/>
  <c r="B10" i="1"/>
  <c r="R9" i="1"/>
  <c r="M9" i="1"/>
  <c r="B9" i="1"/>
  <c r="L6" i="1"/>
  <c r="L5" i="1"/>
  <c r="L4" i="1"/>
  <c r="D22" i="5"/>
  <c r="D21" i="5"/>
  <c r="E13" i="3" l="1"/>
  <c r="F13" i="3" s="1"/>
  <c r="E20" i="3"/>
  <c r="F20" i="3" s="1"/>
  <c r="E22" i="3"/>
  <c r="F22" i="3" s="1"/>
  <c r="E26" i="3"/>
  <c r="F26" i="3" s="1"/>
  <c r="E11" i="3"/>
  <c r="F11" i="3" s="1"/>
  <c r="U16" i="1"/>
  <c r="W16" i="1" s="1"/>
  <c r="C17" i="3" s="1"/>
  <c r="E17" i="3" s="1"/>
  <c r="F17" i="3" s="1"/>
  <c r="U9" i="1"/>
  <c r="W9" i="1" s="1"/>
  <c r="C10" i="3" s="1"/>
  <c r="E10" i="3" s="1"/>
  <c r="F10" i="3" s="1"/>
  <c r="U15" i="1"/>
  <c r="V15" i="1" s="1"/>
  <c r="U11" i="1"/>
  <c r="V11" i="1" s="1"/>
  <c r="E15" i="3"/>
  <c r="F15" i="3" s="1"/>
  <c r="W22" i="1"/>
  <c r="C23" i="3" s="1"/>
  <c r="E23" i="3" s="1"/>
  <c r="F23" i="3" s="1"/>
  <c r="V22" i="1"/>
  <c r="E24" i="3"/>
  <c r="F24" i="3" s="1"/>
  <c r="V13" i="1"/>
  <c r="W13" i="1"/>
  <c r="C14" i="3" s="1"/>
  <c r="E14" i="3" s="1"/>
  <c r="F14" i="3" s="1"/>
  <c r="W24" i="1"/>
  <c r="C25" i="3" s="1"/>
  <c r="E25" i="3" s="1"/>
  <c r="F25" i="3" s="1"/>
  <c r="V24" i="1"/>
  <c r="W11" i="1"/>
  <c r="C12" i="3" s="1"/>
  <c r="E12" i="3" s="1"/>
  <c r="F12" i="3" s="1"/>
  <c r="V17" i="1"/>
  <c r="W17" i="1"/>
  <c r="C18" i="3" s="1"/>
  <c r="E18" i="3" s="1"/>
  <c r="F18" i="3" s="1"/>
  <c r="E19" i="3"/>
  <c r="F19" i="3" s="1"/>
  <c r="W20" i="1"/>
  <c r="C21" i="3" s="1"/>
  <c r="E21" i="3" s="1"/>
  <c r="F21" i="3" s="1"/>
  <c r="V20" i="1"/>
  <c r="V10" i="1"/>
  <c r="V12" i="1"/>
  <c r="V14" i="1"/>
  <c r="V16" i="1"/>
  <c r="V19" i="1"/>
  <c r="W15" i="1" l="1"/>
  <c r="C16" i="3" s="1"/>
  <c r="E16" i="3" s="1"/>
  <c r="F16" i="3" s="1"/>
  <c r="V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Baitul Izzah K2</author>
    <author>LENOVO</author>
  </authors>
  <commentList>
    <comment ref="M9" authorId="0" shapeId="0" xr:uid="{00000000-0006-0000-0200-000001000000}">
      <text>
        <r>
          <rPr>
            <sz val="9"/>
            <rFont val="Tahoma"/>
            <charset val="134"/>
          </rPr>
          <t>Rata-rata tugas</t>
        </r>
      </text>
    </comment>
    <comment ref="R9" authorId="0" shapeId="0" xr:uid="{00000000-0006-0000-0200-000002000000}">
      <text>
        <r>
          <rPr>
            <sz val="9"/>
            <rFont val="Tahoma"/>
            <charset val="134"/>
          </rPr>
          <t xml:space="preserve">
Rata-rata Ulangan Harian</t>
        </r>
      </text>
    </comment>
    <comment ref="T9" authorId="0" shapeId="0" xr:uid="{00000000-0006-0000-0200-000003000000}">
      <text>
        <r>
          <rPr>
            <b/>
            <sz val="9"/>
            <rFont val="Tahoma"/>
            <charset val="134"/>
          </rPr>
          <t>Baitul Izzah K2:</t>
        </r>
        <r>
          <rPr>
            <sz val="9"/>
            <rFont val="Tahoma"/>
            <charset val="134"/>
          </rPr>
          <t xml:space="preserve">
Nilai Asli Ujian 
Semester      </t>
        </r>
      </text>
    </comment>
    <comment ref="U9" authorId="1" shapeId="0" xr:uid="{00000000-0006-0000-0200-000004000000}">
      <text>
        <r>
          <rPr>
            <sz val="9"/>
            <rFont val="Tahoma"/>
            <charset val="134"/>
          </rPr>
          <t xml:space="preserve">=0.2*M10+0.3*R10+0.2*S10+0.3*T10
</t>
        </r>
      </text>
    </comment>
    <comment ref="V9" authorId="1" shapeId="0" xr:uid="{00000000-0006-0000-0200-000005000000}">
      <text>
        <r>
          <rPr>
            <sz val="9"/>
            <rFont val="Tahoma"/>
            <charset val="134"/>
          </rPr>
          <t xml:space="preserve">
Jika Kurang maka diperbaiki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Baitul Izzah K2</author>
    <author>LENOVO</author>
  </authors>
  <commentList>
    <comment ref="J10" authorId="0" shapeId="0" xr:uid="{00000000-0006-0000-0300-000001000000}">
      <text>
        <r>
          <rPr>
            <sz val="9"/>
            <rFont val="Tahoma"/>
            <charset val="134"/>
          </rPr>
          <t xml:space="preserve">Rata-rata Sikap Harian </t>
        </r>
      </text>
    </comment>
    <comment ref="K10" authorId="0" shapeId="0" xr:uid="{00000000-0006-0000-0300-000002000000}">
      <text>
        <r>
          <rPr>
            <sz val="9"/>
            <rFont val="Tahoma"/>
            <charset val="134"/>
          </rPr>
          <t>Nilai Sikap saat Mid Semester</t>
        </r>
      </text>
    </comment>
    <comment ref="L10" authorId="0" shapeId="0" xr:uid="{00000000-0006-0000-0300-000003000000}">
      <text>
        <r>
          <rPr>
            <sz val="9"/>
            <rFont val="Tahoma"/>
            <charset val="134"/>
          </rPr>
          <t xml:space="preserve">Nilai Sikap saat Ujian 
Semester      </t>
        </r>
      </text>
    </comment>
    <comment ref="M10" authorId="1" shapeId="0" xr:uid="{00000000-0006-0000-0300-000004000000}">
      <text>
        <r>
          <rPr>
            <sz val="9"/>
            <rFont val="Tahoma"/>
            <charset val="134"/>
          </rPr>
          <t xml:space="preserve">=0.5*J8+0.2*K8+0.3*L8
</t>
        </r>
      </text>
    </comment>
  </commentList>
</comments>
</file>

<file path=xl/sharedStrings.xml><?xml version="1.0" encoding="utf-8"?>
<sst xmlns="http://schemas.openxmlformats.org/spreadsheetml/2006/main" count="108" uniqueCount="70">
  <si>
    <t>PETUNJUK PENGISIAN FILE INI</t>
  </si>
  <si>
    <t>Isi Sheet "DATA" (nama mapel, nama pengampu, nama kelas dan nama santri)</t>
  </si>
  <si>
    <t>Isi Sheet "Nilai Akademik" Setiap kolom diisi dengan angka puluhan hasil penilaian akademik santri</t>
  </si>
  <si>
    <t>Santri yang mendapat nilai akademik  kurang dari 70 (keterangan Kurang) adalah nilai yang diremidi</t>
  </si>
  <si>
    <t>Setelah diremidi maka santri memperoleh nilai akademik = 70</t>
  </si>
  <si>
    <t>Isi Sheet "Nilai Sikap" Setiap kolom diisi dengan angka puluhan hasil penilaian sikap santri</t>
  </si>
  <si>
    <t xml:space="preserve">Kriteria Nilai Sikap </t>
  </si>
  <si>
    <t>Sangat Baik (jika selalu jaga adab)</t>
  </si>
  <si>
    <t>81 -  90</t>
  </si>
  <si>
    <t>Baik (jika kadang diingatkan jaga adab)</t>
  </si>
  <si>
    <t>71 - 80</t>
  </si>
  <si>
    <t>Cukup  Baik (jika sering diingatkan jaga adab)</t>
  </si>
  <si>
    <t>61 - 70</t>
  </si>
  <si>
    <t>Kurang  Baik (jika selalu diingatkan jaga adab)</t>
  </si>
  <si>
    <t>Sheet "Nilai Raport"  diisi deskripsi nilainya</t>
  </si>
  <si>
    <t>Cells yang berwarna terisi sendiri sesuai rumus</t>
  </si>
  <si>
    <t xml:space="preserve">DATA </t>
  </si>
  <si>
    <t>Nama Mata Pelajaran     :</t>
  </si>
  <si>
    <t>-</t>
  </si>
  <si>
    <t>NO</t>
  </si>
  <si>
    <t xml:space="preserve">Nama Santri </t>
  </si>
  <si>
    <t>Nama Guru Pengampu   :</t>
  </si>
  <si>
    <t xml:space="preserve">Kelas                                      :  </t>
  </si>
  <si>
    <t>Tsaniyah Alif</t>
  </si>
  <si>
    <t>Arviandow</t>
  </si>
  <si>
    <t>Ayaturrahman Shinra Aufa</t>
  </si>
  <si>
    <t>Hazwan Hafidzudin</t>
  </si>
  <si>
    <t>Khalid Ghazy</t>
  </si>
  <si>
    <t>Muhammad Radja</t>
  </si>
  <si>
    <t>Muhammad Rasya</t>
  </si>
  <si>
    <t>Muhammad Rayhan</t>
  </si>
  <si>
    <t>Rihal Muharrikul Haq</t>
  </si>
  <si>
    <t>Waldan Faiq Hasan</t>
  </si>
  <si>
    <t>DAFTAR NILAI MADRASAH BAITUL IZZAH</t>
  </si>
  <si>
    <t>TAHUN PEMBELAJARAN 2021/2022</t>
  </si>
  <si>
    <t>Mata Pelajaran</t>
  </si>
  <si>
    <t>:</t>
  </si>
  <si>
    <t>Nama Ustadz/ah</t>
  </si>
  <si>
    <t>Kelas</t>
  </si>
  <si>
    <t>Nilai Harian (NH)</t>
  </si>
  <si>
    <t>Nilai Mid</t>
  </si>
  <si>
    <t>Nilai Semester</t>
  </si>
  <si>
    <t>NILAI AKADEMIK</t>
  </si>
  <si>
    <t>Ket</t>
  </si>
  <si>
    <t>NILAI AKADEMIK SETELAH REMIDI</t>
  </si>
  <si>
    <t>TUGAS</t>
  </si>
  <si>
    <t>RT</t>
  </si>
  <si>
    <t>ULANGAN HARIAN</t>
  </si>
  <si>
    <t>RUL</t>
  </si>
  <si>
    <t>DAFTAR NILAI KUTTAB BAITUL IZZAH</t>
  </si>
  <si>
    <t>Nilai Sikap Harian</t>
  </si>
  <si>
    <t>Rata-rata Sikap Harian</t>
  </si>
  <si>
    <t>Nilai Sikap Mid</t>
  </si>
  <si>
    <t>Nilai Sikap Semester</t>
  </si>
  <si>
    <t>NILAI SIKAP</t>
  </si>
  <si>
    <t>Nilai Akademik</t>
  </si>
  <si>
    <t>Nilai Sikap</t>
  </si>
  <si>
    <t>Nilai Raport</t>
  </si>
  <si>
    <t>Deskripsi</t>
  </si>
  <si>
    <t>TAHSINUL QURAN</t>
  </si>
  <si>
    <t>MIFTAHUL HADI</t>
  </si>
  <si>
    <t>Ananda Hazwan salah satu yang paling menonjol dalam pelajaran tahsin, bukan hanya karena mampu secara teori dan praktek, tapi juga mampu mentransfer ilmunya kepada yang lain. Namun penyakit orang pintar adalah "merasa cukup". Jadi teruslah antusias dalam majelis ilmu walaupun apa yang diajarkan sudah diketahui.</t>
  </si>
  <si>
    <t>Secara praktek tidak ada kesulitan untuk melafadzkan bacaan sesuai kaidah, namun secara teori terkadang susah mengingatnya, jadi saran ustadz disamping menghafal teorinya coba ajarkan juga kepada teman yang belum lancar, in shaa Allah dengan mengajarkannya Allah akan jaga ilmu tersebut.</t>
  </si>
  <si>
    <t>Cenderung pendiam dalam pelajaran, tapi bukan karena tidak paham. Secara teori dan praktek bacaan cukup menguasai. Hanya yang perlu lebih diasah adalah mental dan keberanian untuk tampil didepan. Jadi tetap maju calon pemimpin.</t>
  </si>
  <si>
    <t>Dewasa, perhatian, dan bertanggung jawab bukan hanya tentang pelajaran tetapi juga pertemanan. Mampu memahami dan mempraktekkan pelajaran dengan baik. Satu hal yang perlu ditingkatkan adalah kemampuan verbal untuk menyesuaikan cara baca agar semakin mirip dengan pengucapan orang arab. Ayo tingkatkan.</t>
  </si>
  <si>
    <t>Awalnya terkesan pasif, namun seiring waktu semakin baik dan berkembang baik secara teori maupun praktek. Tetap tingkatkan kualitas bacaannya utamanya pada bacaan dengan vocal tinggi, karena keuntungan bacaan vokal tinggi adalah mampu menetapi makhroj dan sifat huruf dengan lebih baik daripada vokal rendah.</t>
  </si>
  <si>
    <t>Secara keseluruhan sudah sangat baik. Teori, Praktek, Sikap dan kesungguhan dalam belajar semuanya baik. Jadi jangan merasa puas dengan yang ada, tingkatkan terus dan lewati semua tantangan agar menjadi lebih sempurna.</t>
  </si>
  <si>
    <t>Santri yang pendiam dan tidak banyak omong dalam pelajaran, namun disukai oleh banyak teman. Kemampuan tahsin secara teori dan praktek meningkat pesat, utamanya 6 bulan terakhir. Jadi tetap konsisten dengan proses yang ada, "Man Jadda wa Jada"</t>
  </si>
  <si>
    <t>Secara akademik ananda Arviandow walaupun diawal semester mengalami kesulitan namun seiring berjalannya waktu mengalami peningkatan yang  baik, dalam teori dan praktek termasuk dalam   menjaga adab saat pelajaran berlangsung. jadi tetaplah bersemangat dan menikmati prosesnya.</t>
  </si>
  <si>
    <t>Ananda Shinra termasuk yang paling antusias dalam semangat ketika belajar tahsin, sehingga mampu menangkap dan memahami pelajaran dengan cepat. Tingkatkan dengan menaikkan level bacaan pada vokal yang lebih tinggi dan tetap jaga semangatnya sambil terus diasah dalam prakteknya.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</si>
</sst>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b/>
      <sz val="12"/>
      <color theme="1"/>
      <name val="Tahoma"/>
      <charset val="134"/>
    </font>
    <font>
      <b/>
      <sz val="11"/>
      <color theme="1"/>
      <name val="Tahoma"/>
      <charset val="134"/>
    </font>
    <font>
      <b/>
      <i/>
      <sz val="11"/>
      <color theme="1"/>
      <name val="Tahoma"/>
      <charset val="134"/>
    </font>
    <font>
      <b/>
      <i/>
      <sz val="11"/>
      <color theme="1"/>
      <name val="Calibri"/>
      <charset val="134"/>
      <scheme val="minor"/>
    </font>
    <font>
      <sz val="9"/>
      <color theme="1"/>
      <name val="Tahoma"/>
      <charset val="134"/>
    </font>
    <font>
      <sz val="10"/>
      <color theme="1"/>
      <name val="Tahoma"/>
      <charset val="134"/>
    </font>
    <font>
      <sz val="11"/>
      <color theme="1"/>
      <name val="Tahoma"/>
      <charset val="134"/>
    </font>
    <font>
      <sz val="10"/>
      <color theme="1"/>
      <name val="Simplified Arabic"/>
      <charset val="134"/>
    </font>
    <font>
      <b/>
      <sz val="9"/>
      <color theme="1"/>
      <name val="Tahoma"/>
      <charset val="134"/>
    </font>
    <font>
      <b/>
      <i/>
      <sz val="9"/>
      <color theme="1"/>
      <name val="Calibri"/>
      <charset val="134"/>
      <scheme val="minor"/>
    </font>
    <font>
      <b/>
      <sz val="11"/>
      <color theme="1"/>
      <name val="Arial"/>
      <charset val="134"/>
    </font>
    <font>
      <sz val="11"/>
      <color theme="1"/>
      <name val="Arial"/>
      <charset val="134"/>
    </font>
    <font>
      <b/>
      <sz val="11"/>
      <color rgb="FFFF0000"/>
      <name val="Calibri"/>
      <charset val="134"/>
      <scheme val="minor"/>
    </font>
    <font>
      <b/>
      <u/>
      <sz val="11"/>
      <color theme="1"/>
      <name val="Arial"/>
      <charset val="134"/>
    </font>
    <font>
      <b/>
      <u/>
      <sz val="11"/>
      <color rgb="FFFF0000"/>
      <name val="Arial"/>
      <charset val="134"/>
    </font>
    <font>
      <sz val="11"/>
      <color rgb="FFFF0000"/>
      <name val="Arial"/>
      <charset val="134"/>
    </font>
    <font>
      <sz val="11"/>
      <name val="Arial"/>
      <charset val="134"/>
    </font>
    <font>
      <sz val="11"/>
      <color theme="1"/>
      <name val="Calibri"/>
      <charset val="1"/>
      <scheme val="minor"/>
    </font>
    <font>
      <b/>
      <sz val="9"/>
      <name val="Tahoma"/>
      <charset val="134"/>
    </font>
    <font>
      <sz val="9"/>
      <name val="Tahoma"/>
      <charset val="134"/>
    </font>
  </fonts>
  <fills count="4">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s>
  <borders count="34">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style="thin">
        <color auto="1"/>
      </left>
      <right/>
      <top style="thin">
        <color auto="1"/>
      </top>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medium">
        <color auto="1"/>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style="medium">
        <color auto="1"/>
      </top>
      <bottom style="thin">
        <color auto="1"/>
      </bottom>
      <diagonal/>
    </border>
  </borders>
  <cellStyleXfs count="2">
    <xf numFmtId="0" fontId="0" fillId="0" borderId="0"/>
    <xf numFmtId="0" fontId="18" fillId="0" borderId="0"/>
  </cellStyleXfs>
  <cellXfs count="102">
    <xf numFmtId="0" fontId="0" fillId="0" borderId="0" xfId="0"/>
    <xf numFmtId="0" fontId="0" fillId="0" borderId="0" xfId="0" applyAlignment="1">
      <alignment vertical="center"/>
    </xf>
    <xf numFmtId="0" fontId="1" fillId="0" borderId="0" xfId="0" applyFont="1" applyAlignment="1"/>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5" fillId="0" borderId="5" xfId="0" applyFont="1" applyBorder="1" applyAlignment="1">
      <alignment horizontal="center" vertical="center"/>
    </xf>
    <xf numFmtId="0" fontId="6" fillId="2" borderId="6" xfId="1" applyFont="1" applyFill="1" applyBorder="1" applyAlignment="1">
      <alignment vertical="center"/>
    </xf>
    <xf numFmtId="1" fontId="7" fillId="2" borderId="6" xfId="0" applyNumberFormat="1" applyFont="1" applyFill="1" applyBorder="1" applyAlignment="1">
      <alignment horizontal="center" vertical="center"/>
    </xf>
    <xf numFmtId="0" fontId="5" fillId="0" borderId="7" xfId="0" applyFont="1" applyBorder="1" applyAlignment="1">
      <alignment horizontal="center" vertical="center"/>
    </xf>
    <xf numFmtId="1" fontId="7" fillId="2" borderId="8" xfId="0" applyNumberFormat="1" applyFont="1" applyFill="1" applyBorder="1" applyAlignment="1">
      <alignment horizontal="center" vertical="center"/>
    </xf>
    <xf numFmtId="0" fontId="8" fillId="0" borderId="0" xfId="0" applyFont="1" applyFill="1" applyBorder="1" applyAlignment="1">
      <alignment horizontal="left" vertical="center"/>
    </xf>
    <xf numFmtId="0" fontId="2" fillId="0" borderId="0" xfId="0" applyFont="1" applyAlignment="1" applyProtection="1">
      <alignment vertical="center"/>
    </xf>
    <xf numFmtId="1" fontId="7" fillId="2" borderId="5" xfId="0" applyNumberFormat="1" applyFont="1" applyFill="1" applyBorder="1" applyAlignment="1">
      <alignment horizontal="center" vertical="center"/>
    </xf>
    <xf numFmtId="0" fontId="0" fillId="2" borderId="9" xfId="0" applyFill="1" applyBorder="1" applyAlignment="1">
      <alignment vertical="center"/>
    </xf>
    <xf numFmtId="0" fontId="0" fillId="2" borderId="11" xfId="0" applyFill="1" applyBorder="1" applyAlignment="1">
      <alignment vertical="center"/>
    </xf>
    <xf numFmtId="0" fontId="0" fillId="0" borderId="0" xfId="0" applyAlignment="1">
      <alignment horizontal="left"/>
    </xf>
    <xf numFmtId="0" fontId="0" fillId="0" borderId="0" xfId="0" applyProtection="1"/>
    <xf numFmtId="0" fontId="9" fillId="0" borderId="0" xfId="0" applyFont="1" applyAlignment="1">
      <alignment vertical="center"/>
    </xf>
    <xf numFmtId="0" fontId="5" fillId="0" borderId="17" xfId="0" applyFont="1" applyBorder="1" applyAlignment="1">
      <alignment horizontal="center" vertical="center"/>
    </xf>
    <xf numFmtId="0" fontId="6" fillId="2" borderId="10" xfId="1" applyFont="1" applyFill="1" applyBorder="1" applyAlignment="1" applyProtection="1">
      <alignment vertical="center"/>
    </xf>
    <xf numFmtId="0" fontId="7" fillId="0" borderId="18" xfId="0" applyFont="1" applyBorder="1"/>
    <xf numFmtId="0" fontId="5" fillId="0" borderId="19" xfId="0" applyFont="1" applyBorder="1" applyAlignment="1">
      <alignment horizontal="center" vertical="center"/>
    </xf>
    <xf numFmtId="0" fontId="6" fillId="2" borderId="14" xfId="1" applyFont="1" applyFill="1" applyBorder="1" applyAlignment="1" applyProtection="1">
      <alignment vertical="center"/>
    </xf>
    <xf numFmtId="0" fontId="7" fillId="0" borderId="20" xfId="0" applyFont="1" applyBorder="1"/>
    <xf numFmtId="0" fontId="7" fillId="0" borderId="21" xfId="0" applyFont="1" applyFill="1" applyBorder="1"/>
    <xf numFmtId="0" fontId="7" fillId="0" borderId="6" xfId="0" applyFont="1" applyBorder="1"/>
    <xf numFmtId="0" fontId="7" fillId="0" borderId="22" xfId="0" applyFont="1" applyBorder="1"/>
    <xf numFmtId="0" fontId="2" fillId="0" borderId="0" xfId="0" applyFont="1" applyAlignment="1" applyProtection="1"/>
    <xf numFmtId="0" fontId="7" fillId="2" borderId="6" xfId="0" applyFont="1" applyFill="1" applyBorder="1"/>
    <xf numFmtId="0" fontId="10" fillId="0" borderId="0" xfId="0" applyFont="1" applyBorder="1" applyAlignment="1">
      <alignment horizontal="center" vertical="center" wrapText="1"/>
    </xf>
    <xf numFmtId="0" fontId="7" fillId="2" borderId="9" xfId="0" applyFont="1" applyFill="1" applyBorder="1"/>
    <xf numFmtId="0" fontId="11" fillId="0" borderId="0" xfId="0" applyFont="1" applyAlignment="1">
      <alignment vertical="center"/>
    </xf>
    <xf numFmtId="0" fontId="12" fillId="2" borderId="22" xfId="0" applyFont="1" applyFill="1" applyBorder="1" applyAlignment="1">
      <alignment horizontal="center"/>
    </xf>
    <xf numFmtId="0" fontId="12" fillId="0" borderId="0" xfId="0" applyFont="1"/>
    <xf numFmtId="0" fontId="2" fillId="0" borderId="0" xfId="0" applyFont="1" applyAlignment="1"/>
    <xf numFmtId="0" fontId="5" fillId="0" borderId="26" xfId="0" applyFont="1" applyBorder="1" applyAlignment="1">
      <alignment horizontal="center" vertical="center"/>
    </xf>
    <xf numFmtId="0" fontId="6" fillId="2" borderId="26" xfId="1" applyFont="1" applyFill="1" applyBorder="1" applyAlignment="1" applyProtection="1">
      <alignment vertical="center"/>
    </xf>
    <xf numFmtId="0" fontId="0" fillId="0" borderId="22" xfId="0" applyBorder="1" applyAlignment="1">
      <alignment horizontal="center" vertical="center"/>
    </xf>
    <xf numFmtId="0" fontId="0" fillId="0" borderId="22" xfId="0" applyBorder="1"/>
    <xf numFmtId="0" fontId="6" fillId="2" borderId="19" xfId="1" applyFont="1" applyFill="1" applyBorder="1" applyAlignment="1" applyProtection="1">
      <alignment vertical="center"/>
    </xf>
    <xf numFmtId="0" fontId="7" fillId="0" borderId="8" xfId="0" applyFont="1" applyBorder="1"/>
    <xf numFmtId="0" fontId="7" fillId="0" borderId="28" xfId="0" applyFont="1" applyBorder="1"/>
    <xf numFmtId="0" fontId="7" fillId="0" borderId="1" xfId="0" applyFont="1" applyBorder="1"/>
    <xf numFmtId="0" fontId="4" fillId="0" borderId="29" xfId="0" applyFont="1" applyBorder="1" applyAlignment="1">
      <alignment horizontal="center" vertical="center"/>
    </xf>
    <xf numFmtId="0" fontId="7" fillId="2" borderId="26" xfId="0" applyFont="1" applyFill="1" applyBorder="1" applyProtection="1"/>
    <xf numFmtId="0" fontId="7" fillId="2" borderId="17" xfId="0" applyFont="1" applyFill="1" applyBorder="1" applyProtection="1"/>
    <xf numFmtId="0" fontId="4" fillId="0" borderId="12" xfId="0" applyFont="1" applyBorder="1" applyAlignment="1"/>
    <xf numFmtId="0" fontId="7" fillId="0" borderId="32" xfId="0" applyFont="1" applyBorder="1"/>
    <xf numFmtId="1" fontId="7" fillId="2" borderId="17" xfId="0" applyNumberFormat="1" applyFont="1" applyFill="1" applyBorder="1" applyAlignment="1" applyProtection="1">
      <alignment horizontal="center"/>
    </xf>
    <xf numFmtId="0" fontId="13" fillId="3" borderId="10" xfId="0" applyFont="1" applyFill="1" applyBorder="1" applyAlignment="1" applyProtection="1">
      <alignment horizontal="center"/>
    </xf>
    <xf numFmtId="1" fontId="0" fillId="0" borderId="33" xfId="0" applyNumberFormat="1" applyBorder="1"/>
    <xf numFmtId="0" fontId="13" fillId="3" borderId="14" xfId="0" applyFont="1" applyFill="1" applyBorder="1" applyAlignment="1" applyProtection="1">
      <alignment horizontal="center"/>
    </xf>
    <xf numFmtId="0" fontId="0" fillId="0" borderId="26" xfId="0" applyBorder="1" applyAlignment="1">
      <alignment horizontal="center"/>
    </xf>
    <xf numFmtId="0" fontId="0" fillId="0" borderId="19" xfId="0" applyBorder="1" applyAlignment="1">
      <alignment horizontal="center"/>
    </xf>
    <xf numFmtId="0" fontId="0" fillId="0" borderId="22" xfId="0" applyFill="1" applyBorder="1" applyAlignment="1"/>
    <xf numFmtId="0" fontId="12" fillId="0" borderId="0" xfId="0" applyFont="1" applyAlignment="1">
      <alignment vertical="center"/>
    </xf>
    <xf numFmtId="0" fontId="14" fillId="0" borderId="0" xfId="0" applyFont="1" applyAlignment="1">
      <alignment vertical="center"/>
    </xf>
    <xf numFmtId="0" fontId="12" fillId="0" borderId="0" xfId="0" applyFont="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2" fillId="0" borderId="0" xfId="0" applyFont="1" applyAlignment="1">
      <alignment horizontal="center"/>
    </xf>
    <xf numFmtId="0" fontId="16" fillId="0" borderId="0" xfId="0" applyFont="1"/>
    <xf numFmtId="0" fontId="12" fillId="0" borderId="22" xfId="0" applyFont="1" applyBorder="1" applyAlignment="1">
      <alignment horizontal="center"/>
    </xf>
    <xf numFmtId="0" fontId="0" fillId="0" borderId="0" xfId="0" quotePrefix="1"/>
    <xf numFmtId="0" fontId="2" fillId="0" borderId="0" xfId="0" quotePrefix="1" applyFont="1" applyAlignment="1" applyProtection="1">
      <alignment vertical="center"/>
    </xf>
    <xf numFmtId="0" fontId="2" fillId="0" borderId="0" xfId="0" quotePrefix="1" applyFont="1" applyAlignment="1" applyProtection="1"/>
    <xf numFmtId="0" fontId="0" fillId="0" borderId="10" xfId="0" quotePrefix="1" applyBorder="1" applyAlignment="1">
      <alignment wrapText="1"/>
    </xf>
    <xf numFmtId="0" fontId="0" fillId="0" borderId="10" xfId="0" quotePrefix="1" applyBorder="1" applyAlignment="1">
      <alignment vertical="center" wrapText="1"/>
    </xf>
    <xf numFmtId="0" fontId="12" fillId="0" borderId="22" xfId="0" applyFont="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30"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3" xfId="0" applyFont="1" applyBorder="1" applyAlignment="1">
      <alignment horizontal="center" vertical="center"/>
    </xf>
    <xf numFmtId="0" fontId="4" fillId="0" borderId="27" xfId="0" applyFont="1" applyBorder="1" applyAlignment="1">
      <alignment horizontal="center" vertical="center"/>
    </xf>
    <xf numFmtId="0" fontId="10" fillId="0" borderId="15" xfId="0" applyFont="1" applyBorder="1" applyAlignment="1">
      <alignment horizontal="center"/>
    </xf>
    <xf numFmtId="0" fontId="10" fillId="0" borderId="13" xfId="0" applyFont="1" applyBorder="1" applyAlignment="1">
      <alignment horizontal="center"/>
    </xf>
    <xf numFmtId="0" fontId="10" fillId="0" borderId="27" xfId="0" applyFont="1" applyBorder="1" applyAlignment="1">
      <alignment horizontal="center"/>
    </xf>
    <xf numFmtId="0" fontId="3" fillId="0" borderId="10" xfId="0" applyFont="1" applyBorder="1" applyAlignment="1">
      <alignment horizontal="center" vertical="center"/>
    </xf>
    <xf numFmtId="0" fontId="3" fillId="0" borderId="25" xfId="0" applyFont="1" applyBorder="1" applyAlignment="1">
      <alignment horizontal="center" vertical="center"/>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1"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4" fillId="0" borderId="12" xfId="0" applyFont="1" applyBorder="1" applyAlignment="1">
      <alignment horizontal="center" vertical="center"/>
    </xf>
    <xf numFmtId="0" fontId="12" fillId="2" borderId="22" xfId="0" applyFont="1" applyFill="1" applyBorder="1" applyAlignment="1">
      <alignment horizontal="left" vertical="center"/>
    </xf>
    <xf numFmtId="0" fontId="3" fillId="0" borderId="14"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workbookViewId="0">
      <selection activeCell="F9" sqref="F9"/>
    </sheetView>
  </sheetViews>
  <sheetFormatPr defaultColWidth="9.140625" defaultRowHeight="14.25"/>
  <cols>
    <col min="1" max="1" width="5.7109375" style="35" customWidth="1"/>
    <col min="2" max="4" width="9.140625" style="35"/>
    <col min="5" max="5" width="16.5703125" style="35" customWidth="1"/>
    <col min="6" max="6" width="11.140625" style="35" customWidth="1"/>
    <col min="7" max="16384" width="9.140625" style="35"/>
  </cols>
  <sheetData>
    <row r="1" spans="1:6" s="57" customFormat="1" ht="20.25" customHeight="1">
      <c r="A1" s="58" t="s">
        <v>0</v>
      </c>
    </row>
    <row r="2" spans="1:6" s="57" customFormat="1" ht="20.25" customHeight="1"/>
    <row r="3" spans="1:6" s="57" customFormat="1" ht="18.75" customHeight="1">
      <c r="A3" s="59">
        <v>1</v>
      </c>
      <c r="B3" s="57" t="s">
        <v>1</v>
      </c>
    </row>
    <row r="4" spans="1:6" s="57" customFormat="1" ht="18.75" customHeight="1">
      <c r="A4" s="59">
        <v>2</v>
      </c>
      <c r="B4" s="57" t="s">
        <v>2</v>
      </c>
    </row>
    <row r="5" spans="1:6" s="57" customFormat="1" ht="18.75" customHeight="1">
      <c r="A5" s="59">
        <v>3</v>
      </c>
      <c r="B5" s="60" t="s">
        <v>3</v>
      </c>
    </row>
    <row r="6" spans="1:6" s="57" customFormat="1" ht="18.75" customHeight="1">
      <c r="A6" s="59">
        <v>4</v>
      </c>
      <c r="B6" s="61" t="s">
        <v>4</v>
      </c>
    </row>
    <row r="7" spans="1:6" s="57" customFormat="1" ht="18.75" customHeight="1">
      <c r="A7" s="59">
        <v>5</v>
      </c>
      <c r="B7" s="57" t="s">
        <v>5</v>
      </c>
    </row>
    <row r="8" spans="1:6" ht="18.75" customHeight="1">
      <c r="A8" s="59">
        <v>6</v>
      </c>
      <c r="B8" s="33" t="s">
        <v>6</v>
      </c>
    </row>
    <row r="9" spans="1:6" ht="18.75" customHeight="1">
      <c r="B9" s="71" t="s">
        <v>7</v>
      </c>
      <c r="C9" s="71"/>
      <c r="D9" s="71"/>
      <c r="E9" s="71"/>
      <c r="F9" s="65" t="s">
        <v>8</v>
      </c>
    </row>
    <row r="10" spans="1:6" ht="18.75" customHeight="1">
      <c r="B10" s="71" t="s">
        <v>9</v>
      </c>
      <c r="C10" s="71"/>
      <c r="D10" s="71"/>
      <c r="E10" s="71"/>
      <c r="F10" s="65" t="s">
        <v>10</v>
      </c>
    </row>
    <row r="11" spans="1:6" ht="18.75" customHeight="1">
      <c r="B11" s="71" t="s">
        <v>11</v>
      </c>
      <c r="C11" s="71"/>
      <c r="D11" s="71"/>
      <c r="E11" s="71"/>
      <c r="F11" s="65" t="s">
        <v>12</v>
      </c>
    </row>
    <row r="12" spans="1:6" ht="18.75" customHeight="1">
      <c r="B12" s="71" t="s">
        <v>13</v>
      </c>
      <c r="C12" s="71"/>
      <c r="D12" s="71"/>
      <c r="E12" s="71"/>
      <c r="F12" s="65">
        <v>60</v>
      </c>
    </row>
    <row r="13" spans="1:6" ht="18.75" customHeight="1">
      <c r="A13" s="59">
        <v>6</v>
      </c>
      <c r="B13" s="62" t="s">
        <v>14</v>
      </c>
    </row>
    <row r="14" spans="1:6">
      <c r="A14" s="63">
        <v>7</v>
      </c>
      <c r="B14" s="64" t="s">
        <v>15</v>
      </c>
    </row>
  </sheetData>
  <mergeCells count="4">
    <mergeCell ref="B9:E9"/>
    <mergeCell ref="B10:E10"/>
    <mergeCell ref="B11:E11"/>
    <mergeCell ref="B12:E12"/>
  </mergeCells>
  <pageMargins left="0.7" right="0.7" top="0.75" bottom="0.75" header="0.3" footer="0.3"/>
  <pageSetup orientation="portrait"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selection activeCell="B6" sqref="B6"/>
    </sheetView>
  </sheetViews>
  <sheetFormatPr defaultColWidth="9" defaultRowHeight="15"/>
  <cols>
    <col min="1" max="1" width="22.42578125" customWidth="1"/>
    <col min="3" max="3" width="17.42578125" customWidth="1"/>
    <col min="4" max="4" width="7.140625" customWidth="1"/>
    <col min="5" max="5" width="30.140625" customWidth="1"/>
    <col min="7" max="7" width="30.85546875" customWidth="1"/>
  </cols>
  <sheetData>
    <row r="1" spans="1:5">
      <c r="A1" t="s">
        <v>16</v>
      </c>
    </row>
    <row r="4" spans="1:5">
      <c r="A4" t="s">
        <v>17</v>
      </c>
      <c r="B4" s="66" t="s">
        <v>59</v>
      </c>
      <c r="D4" s="72" t="s">
        <v>19</v>
      </c>
      <c r="E4" s="72" t="s">
        <v>20</v>
      </c>
    </row>
    <row r="5" spans="1:5">
      <c r="A5" t="s">
        <v>21</v>
      </c>
      <c r="B5" s="66" t="s">
        <v>60</v>
      </c>
      <c r="D5" s="73"/>
      <c r="E5" s="73"/>
    </row>
    <row r="6" spans="1:5">
      <c r="A6" t="s">
        <v>22</v>
      </c>
      <c r="B6" t="s">
        <v>23</v>
      </c>
      <c r="D6" s="54">
        <v>1</v>
      </c>
      <c r="E6" s="56" t="s">
        <v>24</v>
      </c>
    </row>
    <row r="7" spans="1:5">
      <c r="D7" s="55">
        <v>2</v>
      </c>
      <c r="E7" s="56" t="s">
        <v>25</v>
      </c>
    </row>
    <row r="8" spans="1:5">
      <c r="D8" s="55">
        <v>3</v>
      </c>
      <c r="E8" s="56" t="s">
        <v>26</v>
      </c>
    </row>
    <row r="9" spans="1:5">
      <c r="D9" s="55">
        <v>4</v>
      </c>
      <c r="E9" s="56" t="s">
        <v>27</v>
      </c>
    </row>
    <row r="10" spans="1:5">
      <c r="D10" s="55">
        <v>5</v>
      </c>
      <c r="E10" s="56" t="s">
        <v>28</v>
      </c>
    </row>
    <row r="11" spans="1:5">
      <c r="D11" s="55">
        <v>6</v>
      </c>
      <c r="E11" s="56" t="s">
        <v>29</v>
      </c>
    </row>
    <row r="12" spans="1:5">
      <c r="D12" s="55">
        <v>7</v>
      </c>
      <c r="E12" s="56" t="s">
        <v>30</v>
      </c>
    </row>
    <row r="13" spans="1:5">
      <c r="D13" s="55">
        <v>8</v>
      </c>
      <c r="E13" s="56" t="s">
        <v>31</v>
      </c>
    </row>
    <row r="14" spans="1:5">
      <c r="D14" s="55">
        <v>9</v>
      </c>
      <c r="E14" s="56" t="s">
        <v>32</v>
      </c>
    </row>
    <row r="15" spans="1:5">
      <c r="D15" s="55">
        <v>10</v>
      </c>
      <c r="E15" s="56"/>
    </row>
    <row r="16" spans="1:5">
      <c r="D16" s="55">
        <v>11</v>
      </c>
      <c r="E16" s="56"/>
    </row>
    <row r="17" spans="4:5">
      <c r="D17" s="55">
        <v>12</v>
      </c>
      <c r="E17" s="56"/>
    </row>
    <row r="18" spans="4:5">
      <c r="D18" s="55">
        <v>13</v>
      </c>
      <c r="E18" s="56"/>
    </row>
    <row r="19" spans="4:5">
      <c r="D19" s="55">
        <v>14</v>
      </c>
      <c r="E19" s="56"/>
    </row>
    <row r="20" spans="4:5">
      <c r="D20" s="55">
        <v>15</v>
      </c>
      <c r="E20" s="56"/>
    </row>
    <row r="21" spans="4:5">
      <c r="D21" s="55">
        <f>D20+1</f>
        <v>16</v>
      </c>
      <c r="E21" s="56"/>
    </row>
    <row r="22" spans="4:5">
      <c r="D22" s="55">
        <f>D21+1</f>
        <v>17</v>
      </c>
      <c r="E22" s="56"/>
    </row>
  </sheetData>
  <mergeCells count="2">
    <mergeCell ref="D4:D5"/>
    <mergeCell ref="E4:E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6"/>
  <sheetViews>
    <sheetView topLeftCell="A4" zoomScale="115" zoomScaleNormal="115" workbookViewId="0">
      <selection activeCell="T18" sqref="T18"/>
    </sheetView>
  </sheetViews>
  <sheetFormatPr defaultColWidth="9" defaultRowHeight="15"/>
  <cols>
    <col min="1" max="1" width="5.140625" customWidth="1"/>
    <col min="2" max="2" width="28.85546875" style="1" customWidth="1"/>
    <col min="3" max="11" width="3.28515625" customWidth="1"/>
    <col min="12" max="12" width="4.42578125" customWidth="1"/>
    <col min="13" max="13" width="6.140625" customWidth="1"/>
    <col min="14" max="17" width="3.5703125" customWidth="1"/>
    <col min="18" max="19" width="5" customWidth="1"/>
    <col min="20" max="20" width="9.28515625" customWidth="1"/>
    <col min="21" max="21" width="8.85546875" customWidth="1"/>
  </cols>
  <sheetData>
    <row r="1" spans="1:23" ht="15.75">
      <c r="D1" s="74" t="s">
        <v>33</v>
      </c>
      <c r="E1" s="74"/>
      <c r="F1" s="74"/>
      <c r="G1" s="74"/>
      <c r="H1" s="74"/>
      <c r="I1" s="74"/>
      <c r="J1" s="74"/>
      <c r="K1" s="74"/>
      <c r="L1" s="74"/>
      <c r="M1" s="74"/>
      <c r="N1" s="74"/>
      <c r="O1" s="74"/>
      <c r="P1" s="74"/>
      <c r="Q1" s="74"/>
      <c r="R1" s="74"/>
      <c r="S1" s="74"/>
      <c r="T1" s="74"/>
      <c r="U1" s="74"/>
    </row>
    <row r="2" spans="1:23" ht="15.75">
      <c r="A2" s="3"/>
      <c r="B2" s="4"/>
      <c r="D2" s="74" t="s">
        <v>34</v>
      </c>
      <c r="E2" s="74"/>
      <c r="F2" s="74"/>
      <c r="G2" s="74"/>
      <c r="H2" s="74"/>
      <c r="I2" s="74"/>
      <c r="J2" s="74"/>
      <c r="K2" s="74"/>
      <c r="L2" s="74"/>
      <c r="M2" s="74"/>
      <c r="N2" s="74"/>
      <c r="O2" s="74"/>
      <c r="P2" s="74"/>
      <c r="Q2" s="74"/>
      <c r="R2" s="74"/>
      <c r="S2" s="74"/>
      <c r="T2" s="74"/>
      <c r="U2" s="74"/>
    </row>
    <row r="3" spans="1:23">
      <c r="D3" s="75"/>
      <c r="E3" s="75"/>
      <c r="F3" s="75"/>
      <c r="G3" s="75"/>
      <c r="H3" s="75"/>
      <c r="I3" s="75"/>
      <c r="J3" s="75"/>
      <c r="K3" s="75"/>
      <c r="L3" s="75"/>
      <c r="M3" s="75"/>
      <c r="N3" s="75"/>
      <c r="O3" s="75"/>
      <c r="P3" s="75"/>
      <c r="Q3" s="75"/>
      <c r="R3" s="75"/>
      <c r="S3" s="75"/>
      <c r="T3" s="75"/>
      <c r="U3" s="75"/>
    </row>
    <row r="4" spans="1:23">
      <c r="C4" s="5" t="s">
        <v>35</v>
      </c>
      <c r="D4" s="5"/>
      <c r="E4" s="5"/>
      <c r="F4" s="5"/>
      <c r="G4" s="5"/>
      <c r="H4" s="5"/>
      <c r="I4" s="5"/>
      <c r="J4" s="5"/>
      <c r="K4" s="5" t="s">
        <v>36</v>
      </c>
      <c r="L4" s="67" t="str">
        <f>DATA!B4</f>
        <v>TAHSINUL QURAN</v>
      </c>
      <c r="M4" s="5"/>
      <c r="N4" s="5"/>
      <c r="U4" s="18"/>
    </row>
    <row r="5" spans="1:23">
      <c r="C5" s="5" t="s">
        <v>37</v>
      </c>
      <c r="D5" s="5"/>
      <c r="E5" s="5"/>
      <c r="F5" s="5"/>
      <c r="G5" s="5"/>
      <c r="H5" s="5"/>
      <c r="I5" s="5"/>
      <c r="J5" s="5"/>
      <c r="K5" s="5" t="s">
        <v>36</v>
      </c>
      <c r="L5" s="68" t="str">
        <f>DATA!B5</f>
        <v>MIFTAHUL HADI</v>
      </c>
      <c r="M5" s="17"/>
    </row>
    <row r="6" spans="1:23">
      <c r="C6" s="6" t="s">
        <v>38</v>
      </c>
      <c r="D6" s="6"/>
      <c r="E6" s="6"/>
      <c r="F6" s="6"/>
      <c r="G6" s="6"/>
      <c r="H6" s="6"/>
      <c r="I6" s="6"/>
      <c r="J6" s="6"/>
      <c r="K6" s="6" t="s">
        <v>36</v>
      </c>
      <c r="L6" s="29" t="str">
        <f>DATA!B6</f>
        <v>Tsaniyah Alif</v>
      </c>
      <c r="M6" s="17"/>
    </row>
    <row r="7" spans="1:23" s="1" customFormat="1" ht="24" customHeight="1">
      <c r="A7" s="86" t="s">
        <v>19</v>
      </c>
      <c r="B7" s="72" t="s">
        <v>20</v>
      </c>
      <c r="C7" s="76" t="s">
        <v>39</v>
      </c>
      <c r="D7" s="77"/>
      <c r="E7" s="77"/>
      <c r="F7" s="77"/>
      <c r="G7" s="77"/>
      <c r="H7" s="77"/>
      <c r="I7" s="77"/>
      <c r="J7" s="77"/>
      <c r="K7" s="77"/>
      <c r="L7" s="77"/>
      <c r="M7" s="77"/>
      <c r="N7" s="77"/>
      <c r="O7" s="77"/>
      <c r="P7" s="77"/>
      <c r="Q7" s="77"/>
      <c r="R7" s="78"/>
      <c r="S7" s="88" t="s">
        <v>40</v>
      </c>
      <c r="T7" s="88" t="s">
        <v>41</v>
      </c>
      <c r="U7" s="88" t="s">
        <v>42</v>
      </c>
      <c r="V7" s="91" t="s">
        <v>43</v>
      </c>
      <c r="W7" s="88" t="s">
        <v>44</v>
      </c>
    </row>
    <row r="8" spans="1:23" ht="25.5" customHeight="1">
      <c r="A8" s="87"/>
      <c r="B8" s="73"/>
      <c r="C8" s="79" t="s">
        <v>45</v>
      </c>
      <c r="D8" s="80"/>
      <c r="E8" s="81"/>
      <c r="F8" s="81"/>
      <c r="G8" s="81"/>
      <c r="H8" s="81"/>
      <c r="I8" s="81"/>
      <c r="J8" s="81"/>
      <c r="K8" s="81"/>
      <c r="L8" s="82"/>
      <c r="M8" s="45" t="s">
        <v>46</v>
      </c>
      <c r="N8" s="83" t="s">
        <v>47</v>
      </c>
      <c r="O8" s="84"/>
      <c r="P8" s="84"/>
      <c r="Q8" s="85"/>
      <c r="R8" s="48" t="s">
        <v>48</v>
      </c>
      <c r="S8" s="89"/>
      <c r="T8" s="90"/>
      <c r="U8" s="90"/>
      <c r="V8" s="92"/>
      <c r="W8" s="89"/>
    </row>
    <row r="9" spans="1:23" ht="19.5" customHeight="1">
      <c r="A9" s="37">
        <v>1</v>
      </c>
      <c r="B9" s="38" t="str">
        <f>DATA!E6</f>
        <v>Arviandow</v>
      </c>
      <c r="C9" s="39">
        <v>71</v>
      </c>
      <c r="D9" s="40">
        <v>75</v>
      </c>
      <c r="E9" s="42">
        <v>78</v>
      </c>
      <c r="F9" s="42">
        <v>80</v>
      </c>
      <c r="G9" s="42">
        <v>79</v>
      </c>
      <c r="H9" s="42">
        <v>85</v>
      </c>
      <c r="I9" s="42">
        <v>83</v>
      </c>
      <c r="J9" s="42">
        <v>91</v>
      </c>
      <c r="K9" s="42">
        <v>87</v>
      </c>
      <c r="L9" s="43">
        <v>90</v>
      </c>
      <c r="M9" s="46">
        <f>AVERAGE(C9:L9)</f>
        <v>81.900000000000006</v>
      </c>
      <c r="N9" s="39">
        <v>88</v>
      </c>
      <c r="O9" s="42">
        <v>87</v>
      </c>
      <c r="P9" s="42">
        <v>90</v>
      </c>
      <c r="Q9" s="42">
        <v>91</v>
      </c>
      <c r="R9" s="46">
        <f t="shared" ref="R9:R17" si="0">AVERAGE(N9:Q9)</f>
        <v>89</v>
      </c>
      <c r="S9" s="39">
        <v>91</v>
      </c>
      <c r="T9" s="49">
        <v>81</v>
      </c>
      <c r="U9" s="50">
        <f>0.2*M9+0.3*R9+0.2*S9+0.3*T9</f>
        <v>85.58</v>
      </c>
      <c r="V9" s="51" t="str">
        <f>IF(U9&gt;=93,"Istimewa",IF(U9&gt;=88,"Sangat Baik",IF(U9&gt;=76,"Baik",IF(U9&gt;=70,"Cukup",IF(U9&lt;70,"Kurang")))))</f>
        <v>Baik</v>
      </c>
      <c r="W9" s="52">
        <f>U9</f>
        <v>85.58</v>
      </c>
    </row>
    <row r="10" spans="1:23" ht="19.5" customHeight="1">
      <c r="A10" s="23">
        <v>2</v>
      </c>
      <c r="B10" s="41" t="str">
        <f>DATA!E7</f>
        <v>Ayaturrahman Shinra Aufa</v>
      </c>
      <c r="C10" s="39">
        <v>82</v>
      </c>
      <c r="D10" s="40">
        <v>90</v>
      </c>
      <c r="E10" s="28">
        <v>91</v>
      </c>
      <c r="F10" s="42">
        <v>92</v>
      </c>
      <c r="G10" s="28">
        <v>89</v>
      </c>
      <c r="H10" s="28">
        <v>90</v>
      </c>
      <c r="I10" s="28">
        <v>91</v>
      </c>
      <c r="J10" s="28">
        <v>90</v>
      </c>
      <c r="K10" s="28">
        <v>95</v>
      </c>
      <c r="L10" s="44">
        <v>92</v>
      </c>
      <c r="M10" s="47">
        <f t="shared" ref="M10:M17" si="1">AVERAGE(C10:L10)</f>
        <v>90.2</v>
      </c>
      <c r="N10" s="39">
        <v>90</v>
      </c>
      <c r="O10" s="28">
        <v>92</v>
      </c>
      <c r="P10" s="28">
        <v>95</v>
      </c>
      <c r="Q10" s="28">
        <v>90</v>
      </c>
      <c r="R10" s="47">
        <f t="shared" si="0"/>
        <v>91.75</v>
      </c>
      <c r="S10" s="39">
        <v>95</v>
      </c>
      <c r="T10" s="49">
        <v>85</v>
      </c>
      <c r="U10" s="50">
        <f>0.2*M10+0.3*R10+0.2*S10+0.3*T10</f>
        <v>90.064999999999998</v>
      </c>
      <c r="V10" s="53" t="str">
        <f t="shared" ref="V10:V17" si="2">IF(U10&gt;=93,"Istimewa",IF(U10&gt;=88,"Sangat Baik",IF(U10&gt;=76,"Baik",IF(U10&gt;=70,"Cukup",IF(U10&lt;70,"Kurang")))))</f>
        <v>Sangat Baik</v>
      </c>
      <c r="W10" s="52">
        <f t="shared" ref="W10:W19" si="3">U10</f>
        <v>90.064999999999998</v>
      </c>
    </row>
    <row r="11" spans="1:23" ht="18.75" customHeight="1">
      <c r="A11" s="23">
        <v>3</v>
      </c>
      <c r="B11" s="41" t="str">
        <f>DATA!E8</f>
        <v>Hazwan Hafidzudin</v>
      </c>
      <c r="C11" s="39">
        <v>91</v>
      </c>
      <c r="D11" s="40">
        <v>93</v>
      </c>
      <c r="E11" s="28">
        <v>90</v>
      </c>
      <c r="F11" s="42">
        <v>92</v>
      </c>
      <c r="G11" s="28">
        <v>88</v>
      </c>
      <c r="H11" s="28">
        <v>90</v>
      </c>
      <c r="I11" s="28">
        <v>91</v>
      </c>
      <c r="J11" s="28">
        <v>91</v>
      </c>
      <c r="K11" s="28">
        <v>95</v>
      </c>
      <c r="L11" s="44">
        <v>92</v>
      </c>
      <c r="M11" s="47">
        <f t="shared" si="1"/>
        <v>91.3</v>
      </c>
      <c r="N11" s="39">
        <v>90</v>
      </c>
      <c r="O11" s="28">
        <v>90</v>
      </c>
      <c r="P11" s="28">
        <v>90</v>
      </c>
      <c r="Q11" s="28">
        <v>95</v>
      </c>
      <c r="R11" s="47">
        <f t="shared" si="0"/>
        <v>91.25</v>
      </c>
      <c r="S11" s="39">
        <v>95</v>
      </c>
      <c r="T11" s="49">
        <v>85</v>
      </c>
      <c r="U11" s="50">
        <f t="shared" ref="U11:U17" si="4">0.2*M11+0.3*R11+0.2*S11+0.3*T11</f>
        <v>90.135000000000005</v>
      </c>
      <c r="V11" s="53" t="str">
        <f t="shared" si="2"/>
        <v>Sangat Baik</v>
      </c>
      <c r="W11" s="52">
        <f t="shared" si="3"/>
        <v>90.135000000000005</v>
      </c>
    </row>
    <row r="12" spans="1:23" ht="18.75" customHeight="1">
      <c r="A12" s="23">
        <v>4</v>
      </c>
      <c r="B12" s="41" t="str">
        <f>DATA!E9</f>
        <v>Khalid Ghazy</v>
      </c>
      <c r="C12" s="39">
        <v>88</v>
      </c>
      <c r="D12" s="40">
        <v>85</v>
      </c>
      <c r="E12" s="28">
        <v>89</v>
      </c>
      <c r="F12" s="42">
        <v>90</v>
      </c>
      <c r="G12" s="28">
        <v>91</v>
      </c>
      <c r="H12" s="28">
        <v>90</v>
      </c>
      <c r="I12" s="28">
        <v>89</v>
      </c>
      <c r="J12" s="28">
        <v>90</v>
      </c>
      <c r="K12" s="28">
        <v>92</v>
      </c>
      <c r="L12" s="44">
        <v>92</v>
      </c>
      <c r="M12" s="47">
        <f t="shared" si="1"/>
        <v>89.6</v>
      </c>
      <c r="N12" s="39">
        <v>89</v>
      </c>
      <c r="O12" s="28">
        <v>90</v>
      </c>
      <c r="P12" s="28">
        <v>90</v>
      </c>
      <c r="Q12" s="28">
        <v>92</v>
      </c>
      <c r="R12" s="47">
        <f t="shared" si="0"/>
        <v>90.25</v>
      </c>
      <c r="S12" s="39">
        <v>93</v>
      </c>
      <c r="T12" s="49">
        <v>83</v>
      </c>
      <c r="U12" s="50">
        <f t="shared" si="4"/>
        <v>88.495000000000005</v>
      </c>
      <c r="V12" s="53" t="str">
        <f t="shared" si="2"/>
        <v>Sangat Baik</v>
      </c>
      <c r="W12" s="52">
        <f t="shared" si="3"/>
        <v>88.495000000000005</v>
      </c>
    </row>
    <row r="13" spans="1:23" ht="18.75" customHeight="1">
      <c r="A13" s="23">
        <v>5</v>
      </c>
      <c r="B13" s="41" t="str">
        <f>DATA!E10</f>
        <v>Muhammad Radja</v>
      </c>
      <c r="C13" s="39">
        <v>80</v>
      </c>
      <c r="D13" s="40">
        <v>82</v>
      </c>
      <c r="E13" s="28">
        <v>86</v>
      </c>
      <c r="F13" s="42">
        <v>86</v>
      </c>
      <c r="G13" s="28">
        <v>87</v>
      </c>
      <c r="H13" s="28">
        <v>90</v>
      </c>
      <c r="I13" s="28">
        <v>89</v>
      </c>
      <c r="J13" s="28">
        <v>92</v>
      </c>
      <c r="K13" s="28">
        <v>90</v>
      </c>
      <c r="L13" s="44">
        <v>89</v>
      </c>
      <c r="M13" s="47">
        <f t="shared" si="1"/>
        <v>87.1</v>
      </c>
      <c r="N13" s="39">
        <v>85</v>
      </c>
      <c r="O13" s="28">
        <v>85</v>
      </c>
      <c r="P13" s="28">
        <v>88</v>
      </c>
      <c r="Q13" s="28">
        <v>90</v>
      </c>
      <c r="R13" s="47">
        <f t="shared" si="0"/>
        <v>87</v>
      </c>
      <c r="S13" s="39">
        <v>95</v>
      </c>
      <c r="T13" s="49">
        <v>83</v>
      </c>
      <c r="U13" s="50">
        <f t="shared" si="4"/>
        <v>87.419999999999987</v>
      </c>
      <c r="V13" s="53" t="str">
        <f t="shared" si="2"/>
        <v>Baik</v>
      </c>
      <c r="W13" s="52">
        <f t="shared" si="3"/>
        <v>87.419999999999987</v>
      </c>
    </row>
    <row r="14" spans="1:23" ht="18.75" customHeight="1">
      <c r="A14" s="23">
        <v>6</v>
      </c>
      <c r="B14" s="41" t="str">
        <f>DATA!E11</f>
        <v>Muhammad Rasya</v>
      </c>
      <c r="C14" s="39">
        <v>89</v>
      </c>
      <c r="D14" s="40">
        <v>91</v>
      </c>
      <c r="E14" s="28">
        <v>90</v>
      </c>
      <c r="F14" s="42">
        <v>90</v>
      </c>
      <c r="G14" s="28">
        <v>92</v>
      </c>
      <c r="H14" s="28">
        <v>95</v>
      </c>
      <c r="I14" s="28">
        <v>91</v>
      </c>
      <c r="J14" s="28">
        <v>90</v>
      </c>
      <c r="K14" s="28">
        <v>93</v>
      </c>
      <c r="L14" s="44">
        <v>97</v>
      </c>
      <c r="M14" s="47">
        <f t="shared" si="1"/>
        <v>91.8</v>
      </c>
      <c r="N14" s="39">
        <v>92</v>
      </c>
      <c r="O14" s="28">
        <v>92</v>
      </c>
      <c r="P14" s="28">
        <v>91</v>
      </c>
      <c r="Q14" s="28">
        <v>90</v>
      </c>
      <c r="R14" s="47">
        <f t="shared" si="0"/>
        <v>91.25</v>
      </c>
      <c r="S14" s="39">
        <v>95</v>
      </c>
      <c r="T14" s="49">
        <v>88</v>
      </c>
      <c r="U14" s="50">
        <f t="shared" si="4"/>
        <v>91.134999999999991</v>
      </c>
      <c r="V14" s="53" t="str">
        <f t="shared" si="2"/>
        <v>Sangat Baik</v>
      </c>
      <c r="W14" s="52">
        <f t="shared" si="3"/>
        <v>91.134999999999991</v>
      </c>
    </row>
    <row r="15" spans="1:23" ht="18.75" customHeight="1">
      <c r="A15" s="23">
        <v>7</v>
      </c>
      <c r="B15" s="41" t="str">
        <f>DATA!E12</f>
        <v>Muhammad Rayhan</v>
      </c>
      <c r="C15" s="39">
        <v>68</v>
      </c>
      <c r="D15" s="40">
        <v>85</v>
      </c>
      <c r="E15" s="28">
        <v>86</v>
      </c>
      <c r="F15" s="42">
        <v>85</v>
      </c>
      <c r="G15" s="28">
        <v>88</v>
      </c>
      <c r="H15" s="28">
        <v>90</v>
      </c>
      <c r="I15" s="28">
        <v>89</v>
      </c>
      <c r="J15" s="28">
        <v>90</v>
      </c>
      <c r="K15" s="28">
        <v>90</v>
      </c>
      <c r="L15" s="44">
        <v>92</v>
      </c>
      <c r="M15" s="47">
        <f t="shared" si="1"/>
        <v>86.3</v>
      </c>
      <c r="N15" s="39">
        <v>85</v>
      </c>
      <c r="O15" s="28">
        <v>85</v>
      </c>
      <c r="P15" s="28">
        <v>88</v>
      </c>
      <c r="Q15" s="28">
        <v>90</v>
      </c>
      <c r="R15" s="47">
        <f t="shared" si="0"/>
        <v>87</v>
      </c>
      <c r="S15" s="39">
        <v>90</v>
      </c>
      <c r="T15" s="49">
        <v>80</v>
      </c>
      <c r="U15" s="50">
        <f t="shared" si="4"/>
        <v>85.36</v>
      </c>
      <c r="V15" s="53" t="str">
        <f t="shared" si="2"/>
        <v>Baik</v>
      </c>
      <c r="W15" s="52">
        <f t="shared" si="3"/>
        <v>85.36</v>
      </c>
    </row>
    <row r="16" spans="1:23" ht="18.75" customHeight="1">
      <c r="A16" s="23">
        <v>8</v>
      </c>
      <c r="B16" s="41" t="str">
        <f>DATA!E13</f>
        <v>Rihal Muharrikul Haq</v>
      </c>
      <c r="C16" s="39">
        <v>92</v>
      </c>
      <c r="D16" s="40">
        <v>93</v>
      </c>
      <c r="E16" s="28">
        <v>90</v>
      </c>
      <c r="F16" s="42">
        <v>91</v>
      </c>
      <c r="G16" s="28">
        <v>92</v>
      </c>
      <c r="H16" s="28">
        <v>95</v>
      </c>
      <c r="I16" s="28">
        <v>91</v>
      </c>
      <c r="J16" s="28">
        <v>93</v>
      </c>
      <c r="K16" s="28">
        <v>97</v>
      </c>
      <c r="L16" s="44">
        <v>100</v>
      </c>
      <c r="M16" s="47">
        <f t="shared" si="1"/>
        <v>93.4</v>
      </c>
      <c r="N16" s="39">
        <v>90</v>
      </c>
      <c r="O16" s="28">
        <v>91</v>
      </c>
      <c r="P16" s="28">
        <v>92</v>
      </c>
      <c r="Q16" s="28">
        <v>95</v>
      </c>
      <c r="R16" s="47">
        <f t="shared" si="0"/>
        <v>92</v>
      </c>
      <c r="S16" s="39">
        <v>95</v>
      </c>
      <c r="T16" s="49">
        <v>85</v>
      </c>
      <c r="U16" s="50">
        <f t="shared" si="4"/>
        <v>90.78</v>
      </c>
      <c r="V16" s="53" t="str">
        <f t="shared" si="2"/>
        <v>Sangat Baik</v>
      </c>
      <c r="W16" s="52">
        <f t="shared" si="3"/>
        <v>90.78</v>
      </c>
    </row>
    <row r="17" spans="1:23">
      <c r="A17" s="23">
        <v>9</v>
      </c>
      <c r="B17" s="41" t="str">
        <f>DATA!E14</f>
        <v>Waldan Faiq Hasan</v>
      </c>
      <c r="C17" s="39">
        <v>82</v>
      </c>
      <c r="D17" s="40">
        <v>85</v>
      </c>
      <c r="E17" s="28">
        <v>88</v>
      </c>
      <c r="F17" s="42">
        <v>90</v>
      </c>
      <c r="G17" s="28">
        <v>91</v>
      </c>
      <c r="H17" s="28">
        <v>93</v>
      </c>
      <c r="I17" s="28">
        <v>87</v>
      </c>
      <c r="J17" s="28">
        <v>90</v>
      </c>
      <c r="K17" s="28">
        <v>93</v>
      </c>
      <c r="L17" s="44">
        <v>95</v>
      </c>
      <c r="M17" s="47">
        <f t="shared" si="1"/>
        <v>89.4</v>
      </c>
      <c r="N17" s="39">
        <v>88</v>
      </c>
      <c r="O17" s="28">
        <v>90</v>
      </c>
      <c r="P17" s="28">
        <v>90</v>
      </c>
      <c r="Q17" s="28">
        <v>91</v>
      </c>
      <c r="R17" s="47">
        <f t="shared" si="0"/>
        <v>89.75</v>
      </c>
      <c r="S17" s="39">
        <v>93</v>
      </c>
      <c r="T17" s="49">
        <v>80</v>
      </c>
      <c r="U17" s="50">
        <f t="shared" si="4"/>
        <v>87.405000000000001</v>
      </c>
      <c r="V17" s="53" t="str">
        <f t="shared" si="2"/>
        <v>Baik</v>
      </c>
      <c r="W17" s="52">
        <f t="shared" si="3"/>
        <v>87.405000000000001</v>
      </c>
    </row>
    <row r="18" spans="1:23" ht="21" customHeight="1">
      <c r="A18" s="23">
        <v>10</v>
      </c>
      <c r="B18" s="41"/>
      <c r="C18" s="39">
        <v>0</v>
      </c>
      <c r="D18" s="40"/>
      <c r="E18" s="28"/>
      <c r="F18" s="42"/>
      <c r="G18" s="28"/>
      <c r="H18" s="28"/>
      <c r="I18" s="28"/>
      <c r="J18" s="28"/>
      <c r="K18" s="28"/>
      <c r="L18" s="44"/>
      <c r="M18" s="47">
        <f t="shared" ref="M18:M19" si="5">AVERAGE(C18:L18)</f>
        <v>0</v>
      </c>
      <c r="N18" s="39">
        <v>0</v>
      </c>
      <c r="O18" s="28"/>
      <c r="P18" s="28"/>
      <c r="Q18" s="28"/>
      <c r="R18" s="47">
        <f t="shared" ref="R18:R19" si="6">AVERAGE(N18:Q18)</f>
        <v>0</v>
      </c>
      <c r="S18" s="39">
        <v>0</v>
      </c>
      <c r="T18" s="49">
        <v>0</v>
      </c>
      <c r="U18" s="50">
        <f t="shared" ref="U18:U19" si="7">0.2*M18+0.3*R18+0.2*S18+0.3*T18</f>
        <v>0</v>
      </c>
      <c r="V18" s="53" t="str">
        <f t="shared" ref="V18:V19" si="8">IF(U18&gt;=93,"Istimewa",IF(U18&gt;=88,"Sangat Baik",IF(U18&gt;=76,"Baik",IF(U18&gt;=70,"Cukup",IF(U18&lt;70,"Kurang")))))</f>
        <v>Kurang</v>
      </c>
      <c r="W18" s="52">
        <f t="shared" si="3"/>
        <v>0</v>
      </c>
    </row>
    <row r="19" spans="1:23" ht="21" customHeight="1">
      <c r="A19" s="23">
        <v>11</v>
      </c>
      <c r="B19" s="41"/>
      <c r="C19" s="39">
        <v>0</v>
      </c>
      <c r="D19" s="40"/>
      <c r="E19" s="28"/>
      <c r="F19" s="42"/>
      <c r="G19" s="28"/>
      <c r="H19" s="28"/>
      <c r="I19" s="28"/>
      <c r="J19" s="28"/>
      <c r="K19" s="28"/>
      <c r="L19" s="44"/>
      <c r="M19" s="47">
        <f t="shared" si="5"/>
        <v>0</v>
      </c>
      <c r="N19" s="39">
        <v>0</v>
      </c>
      <c r="O19" s="28"/>
      <c r="P19" s="28"/>
      <c r="Q19" s="28"/>
      <c r="R19" s="47">
        <f t="shared" si="6"/>
        <v>0</v>
      </c>
      <c r="S19" s="39">
        <v>0</v>
      </c>
      <c r="T19" s="49">
        <v>0</v>
      </c>
      <c r="U19" s="50">
        <f t="shared" si="7"/>
        <v>0</v>
      </c>
      <c r="V19" s="53" t="str">
        <f t="shared" si="8"/>
        <v>Kurang</v>
      </c>
      <c r="W19" s="52">
        <f t="shared" si="3"/>
        <v>0</v>
      </c>
    </row>
    <row r="20" spans="1:23" ht="21" customHeight="1">
      <c r="A20" s="23">
        <v>12</v>
      </c>
      <c r="B20" s="41"/>
      <c r="C20" s="39">
        <v>0</v>
      </c>
      <c r="D20" s="40"/>
      <c r="E20" s="28"/>
      <c r="F20" s="42"/>
      <c r="G20" s="28"/>
      <c r="H20" s="28"/>
      <c r="I20" s="28"/>
      <c r="J20" s="28"/>
      <c r="K20" s="28"/>
      <c r="L20" s="44"/>
      <c r="M20" s="47">
        <f t="shared" ref="M20:M25" si="9">AVERAGE(C20:L20)</f>
        <v>0</v>
      </c>
      <c r="N20" s="39">
        <v>0</v>
      </c>
      <c r="O20" s="28"/>
      <c r="P20" s="28"/>
      <c r="Q20" s="28"/>
      <c r="R20" s="47">
        <f t="shared" ref="R20:R25" si="10">AVERAGE(N20:Q20)</f>
        <v>0</v>
      </c>
      <c r="S20" s="39">
        <v>0</v>
      </c>
      <c r="T20" s="49">
        <v>0</v>
      </c>
      <c r="U20" s="50">
        <f t="shared" ref="U20:U25" si="11">0.2*M20+0.3*R20+0.2*S20+0.3*T20</f>
        <v>0</v>
      </c>
      <c r="V20" s="53" t="str">
        <f t="shared" ref="V20:V25" si="12">IF(U20&gt;=93,"Istimewa",IF(U20&gt;=88,"Sangat Baik",IF(U20&gt;=76,"Baik",IF(U20&gt;=70,"Cukup",IF(U20&lt;70,"Kurang")))))</f>
        <v>Kurang</v>
      </c>
      <c r="W20" s="52">
        <f t="shared" ref="W20:W25" si="13">U20</f>
        <v>0</v>
      </c>
    </row>
    <row r="21" spans="1:23" ht="21" customHeight="1">
      <c r="A21" s="23">
        <f>A20+1</f>
        <v>13</v>
      </c>
      <c r="B21" s="41"/>
      <c r="C21" s="39">
        <v>0</v>
      </c>
      <c r="D21" s="40"/>
      <c r="E21" s="40"/>
      <c r="F21" s="40"/>
      <c r="G21" s="40"/>
      <c r="H21" s="40"/>
      <c r="I21" s="40"/>
      <c r="J21" s="40"/>
      <c r="K21" s="40"/>
      <c r="L21" s="40"/>
      <c r="M21" s="47">
        <f t="shared" si="9"/>
        <v>0</v>
      </c>
      <c r="N21" s="39">
        <v>0</v>
      </c>
      <c r="O21" s="28"/>
      <c r="P21" s="28"/>
      <c r="Q21" s="28"/>
      <c r="R21" s="47">
        <f t="shared" si="10"/>
        <v>0</v>
      </c>
      <c r="S21" s="39">
        <v>0</v>
      </c>
      <c r="T21" s="49">
        <v>0</v>
      </c>
      <c r="U21" s="50">
        <f t="shared" si="11"/>
        <v>0</v>
      </c>
      <c r="V21" s="53" t="str">
        <f t="shared" si="12"/>
        <v>Kurang</v>
      </c>
      <c r="W21" s="52">
        <f t="shared" si="13"/>
        <v>0</v>
      </c>
    </row>
    <row r="22" spans="1:23" ht="21" customHeight="1">
      <c r="A22" s="23">
        <f>A21+1</f>
        <v>14</v>
      </c>
      <c r="B22" s="41"/>
      <c r="C22" s="39">
        <v>0</v>
      </c>
      <c r="D22" s="40"/>
      <c r="E22" s="40"/>
      <c r="F22" s="40"/>
      <c r="G22" s="40"/>
      <c r="H22" s="40"/>
      <c r="I22" s="40"/>
      <c r="J22" s="40"/>
      <c r="K22" s="40"/>
      <c r="L22" s="40"/>
      <c r="M22" s="47">
        <f t="shared" si="9"/>
        <v>0</v>
      </c>
      <c r="N22" s="39">
        <v>0</v>
      </c>
      <c r="O22" s="28"/>
      <c r="P22" s="28"/>
      <c r="Q22" s="28"/>
      <c r="R22" s="47">
        <f t="shared" si="10"/>
        <v>0</v>
      </c>
      <c r="S22" s="39">
        <v>0</v>
      </c>
      <c r="T22" s="49">
        <v>0</v>
      </c>
      <c r="U22" s="50">
        <f t="shared" si="11"/>
        <v>0</v>
      </c>
      <c r="V22" s="53" t="str">
        <f t="shared" si="12"/>
        <v>Kurang</v>
      </c>
      <c r="W22" s="52">
        <f t="shared" si="13"/>
        <v>0</v>
      </c>
    </row>
    <row r="23" spans="1:23" ht="20.100000000000001" customHeight="1">
      <c r="A23" s="23">
        <f>A22+1</f>
        <v>15</v>
      </c>
      <c r="B23" s="41"/>
      <c r="C23" s="39">
        <v>0</v>
      </c>
      <c r="D23" s="40"/>
      <c r="E23" s="40"/>
      <c r="F23" s="40"/>
      <c r="G23" s="40"/>
      <c r="H23" s="40"/>
      <c r="I23" s="40"/>
      <c r="J23" s="40"/>
      <c r="K23" s="40"/>
      <c r="L23" s="40"/>
      <c r="M23" s="47">
        <f t="shared" si="9"/>
        <v>0</v>
      </c>
      <c r="N23" s="39">
        <v>0</v>
      </c>
      <c r="O23" s="28"/>
      <c r="P23" s="28"/>
      <c r="Q23" s="28"/>
      <c r="R23" s="47">
        <f t="shared" si="10"/>
        <v>0</v>
      </c>
      <c r="S23" s="39">
        <v>0</v>
      </c>
      <c r="T23" s="49">
        <v>0</v>
      </c>
      <c r="U23" s="50">
        <f t="shared" si="11"/>
        <v>0</v>
      </c>
      <c r="V23" s="53" t="str">
        <f t="shared" si="12"/>
        <v>Kurang</v>
      </c>
      <c r="W23" s="52">
        <f t="shared" si="13"/>
        <v>0</v>
      </c>
    </row>
    <row r="24" spans="1:23" ht="20.100000000000001" customHeight="1">
      <c r="A24" s="23">
        <f>A23+1</f>
        <v>16</v>
      </c>
      <c r="B24" s="41"/>
      <c r="C24" s="39">
        <v>0</v>
      </c>
      <c r="D24" s="40"/>
      <c r="E24" s="40"/>
      <c r="F24" s="40"/>
      <c r="G24" s="40"/>
      <c r="H24" s="40"/>
      <c r="I24" s="40"/>
      <c r="J24" s="40"/>
      <c r="K24" s="40"/>
      <c r="L24" s="40"/>
      <c r="M24" s="47">
        <f t="shared" si="9"/>
        <v>0</v>
      </c>
      <c r="N24" s="39">
        <v>0</v>
      </c>
      <c r="O24" s="28"/>
      <c r="P24" s="28"/>
      <c r="Q24" s="28"/>
      <c r="R24" s="47">
        <f t="shared" si="10"/>
        <v>0</v>
      </c>
      <c r="S24" s="39">
        <v>0</v>
      </c>
      <c r="T24" s="49">
        <v>0</v>
      </c>
      <c r="U24" s="50">
        <f t="shared" si="11"/>
        <v>0</v>
      </c>
      <c r="V24" s="53" t="str">
        <f t="shared" si="12"/>
        <v>Kurang</v>
      </c>
      <c r="W24" s="52">
        <f t="shared" si="13"/>
        <v>0</v>
      </c>
    </row>
    <row r="25" spans="1:23" ht="20.100000000000001" customHeight="1">
      <c r="A25" s="23">
        <f>A24+1</f>
        <v>17</v>
      </c>
      <c r="B25" s="41"/>
      <c r="C25" s="39">
        <v>0</v>
      </c>
      <c r="D25" s="40"/>
      <c r="E25" s="40"/>
      <c r="F25" s="40"/>
      <c r="G25" s="40"/>
      <c r="H25" s="40"/>
      <c r="I25" s="40"/>
      <c r="J25" s="40"/>
      <c r="K25" s="40"/>
      <c r="L25" s="40"/>
      <c r="M25" s="47">
        <f t="shared" si="9"/>
        <v>0</v>
      </c>
      <c r="N25" s="39">
        <v>0</v>
      </c>
      <c r="O25" s="28"/>
      <c r="P25" s="28"/>
      <c r="Q25" s="28"/>
      <c r="R25" s="47">
        <f t="shared" si="10"/>
        <v>0</v>
      </c>
      <c r="S25" s="39">
        <v>0</v>
      </c>
      <c r="T25" s="49">
        <v>0</v>
      </c>
      <c r="U25" s="50">
        <f t="shared" si="11"/>
        <v>0</v>
      </c>
      <c r="V25" s="53" t="str">
        <f t="shared" si="12"/>
        <v>Kurang</v>
      </c>
      <c r="W25" s="52">
        <f t="shared" si="13"/>
        <v>0</v>
      </c>
    </row>
    <row r="26" spans="1:23" ht="21">
      <c r="B26"/>
      <c r="C26" s="12"/>
      <c r="D26" s="12"/>
      <c r="E26" s="12"/>
      <c r="F26" s="12"/>
      <c r="G26" s="12"/>
      <c r="H26" s="12"/>
      <c r="I26" s="12"/>
      <c r="J26" s="12"/>
      <c r="K26" s="12"/>
      <c r="L26" s="12"/>
    </row>
  </sheetData>
  <mergeCells count="13">
    <mergeCell ref="V7:V8"/>
    <mergeCell ref="W7:W8"/>
    <mergeCell ref="A7:A8"/>
    <mergeCell ref="B7:B8"/>
    <mergeCell ref="S7:S8"/>
    <mergeCell ref="T7:T8"/>
    <mergeCell ref="U7:U8"/>
    <mergeCell ref="D1:U1"/>
    <mergeCell ref="D2:U2"/>
    <mergeCell ref="D3:U3"/>
    <mergeCell ref="C7:R7"/>
    <mergeCell ref="C8:L8"/>
    <mergeCell ref="N8:Q8"/>
  </mergeCells>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7"/>
  <sheetViews>
    <sheetView topLeftCell="A4" zoomScale="145" zoomScaleNormal="145" workbookViewId="0">
      <selection activeCell="P22" sqref="P22"/>
    </sheetView>
  </sheetViews>
  <sheetFormatPr defaultColWidth="9" defaultRowHeight="15"/>
  <cols>
    <col min="1" max="1" width="5.140625" customWidth="1"/>
    <col min="2" max="2" width="28.85546875" style="1" customWidth="1"/>
    <col min="3" max="5" width="3.28515625" customWidth="1"/>
    <col min="6" max="9" width="3.5703125" customWidth="1"/>
    <col min="10" max="10" width="9.28515625" customWidth="1"/>
    <col min="11" max="11" width="6.42578125" customWidth="1"/>
    <col min="12" max="12" width="9.28515625" customWidth="1"/>
    <col min="13" max="13" width="8.85546875" customWidth="1"/>
    <col min="14" max="14" width="3.28515625" customWidth="1"/>
    <col min="16" max="16" width="12.42578125" customWidth="1"/>
    <col min="18" max="18" width="11.5703125" customWidth="1"/>
    <col min="19" max="19" width="10.5703125" customWidth="1"/>
  </cols>
  <sheetData>
    <row r="1" spans="1:22" ht="15.75">
      <c r="D1" s="2" t="s">
        <v>49</v>
      </c>
      <c r="E1" s="2"/>
      <c r="F1" s="2"/>
      <c r="G1" s="2"/>
      <c r="H1" s="2"/>
      <c r="I1" s="2"/>
      <c r="J1" s="2"/>
      <c r="K1" s="2"/>
      <c r="L1" s="2"/>
      <c r="M1" s="2"/>
      <c r="N1" s="2"/>
      <c r="O1" s="2"/>
      <c r="P1" s="2"/>
      <c r="Q1" s="2"/>
      <c r="R1" s="2"/>
      <c r="S1" s="2"/>
      <c r="T1" s="2"/>
      <c r="U1" s="2"/>
      <c r="V1" s="2"/>
    </row>
    <row r="2" spans="1:22" ht="15.75">
      <c r="A2" s="3"/>
      <c r="B2" s="4"/>
      <c r="D2" s="2" t="str">
        <f>'Nilai Akademik '!D2:U2</f>
        <v>TAHUN PEMBELAJARAN 2021/2022</v>
      </c>
      <c r="E2" s="2"/>
      <c r="F2" s="2"/>
      <c r="G2" s="2"/>
      <c r="H2" s="2"/>
      <c r="I2" s="2"/>
      <c r="J2" s="2"/>
      <c r="K2" s="2"/>
      <c r="L2" s="2"/>
      <c r="M2" s="2"/>
      <c r="N2" s="2"/>
      <c r="O2" s="2"/>
      <c r="P2" s="2"/>
      <c r="Q2" s="2"/>
      <c r="R2" s="2"/>
      <c r="S2" s="2"/>
      <c r="T2" s="2"/>
      <c r="U2" s="2"/>
      <c r="V2" s="2"/>
    </row>
    <row r="3" spans="1:22">
      <c r="D3" s="75"/>
      <c r="E3" s="75"/>
      <c r="F3" s="75"/>
      <c r="G3" s="75"/>
      <c r="H3" s="75"/>
      <c r="I3" s="75"/>
      <c r="J3" s="75"/>
      <c r="K3" s="75"/>
      <c r="L3" s="75"/>
      <c r="M3" s="75"/>
      <c r="N3" s="75"/>
      <c r="O3" s="75"/>
      <c r="P3" s="75"/>
      <c r="Q3" s="75"/>
      <c r="R3" s="75"/>
      <c r="S3" s="75"/>
      <c r="T3" s="75"/>
      <c r="U3" s="75"/>
      <c r="V3" s="36"/>
    </row>
    <row r="4" spans="1:22">
      <c r="C4" s="5" t="s">
        <v>35</v>
      </c>
      <c r="D4" s="5"/>
      <c r="E4" s="5"/>
      <c r="F4" s="5"/>
      <c r="G4" s="5"/>
      <c r="H4" s="5"/>
      <c r="I4" s="5"/>
      <c r="J4" s="5"/>
      <c r="K4" s="5" t="s">
        <v>36</v>
      </c>
      <c r="L4" s="67" t="str">
        <f>DATA!B4</f>
        <v>TAHSINUL QURAN</v>
      </c>
      <c r="M4" s="5"/>
      <c r="N4" s="5"/>
      <c r="U4" s="18"/>
      <c r="V4" s="3"/>
    </row>
    <row r="5" spans="1:22">
      <c r="B5" s="19"/>
      <c r="C5" s="5" t="s">
        <v>37</v>
      </c>
      <c r="D5" s="5"/>
      <c r="E5" s="5"/>
      <c r="F5" s="5"/>
      <c r="G5" s="5"/>
      <c r="H5" s="5"/>
      <c r="I5" s="5"/>
      <c r="J5" s="5"/>
      <c r="K5" s="5" t="s">
        <v>36</v>
      </c>
      <c r="L5" s="68" t="str">
        <f>DATA!B5</f>
        <v>MIFTAHUL HADI</v>
      </c>
      <c r="M5" s="17"/>
    </row>
    <row r="6" spans="1:22">
      <c r="B6" s="19"/>
      <c r="C6" s="6" t="s">
        <v>38</v>
      </c>
      <c r="D6" s="6"/>
      <c r="E6" s="6"/>
      <c r="F6" s="6"/>
      <c r="G6" s="6"/>
      <c r="H6" s="6"/>
      <c r="I6" s="6"/>
      <c r="J6" s="6"/>
      <c r="K6" s="6" t="s">
        <v>36</v>
      </c>
      <c r="L6" s="29" t="str">
        <f>DATA!B6</f>
        <v>Tsaniyah Alif</v>
      </c>
      <c r="M6" s="17"/>
    </row>
    <row r="7" spans="1:22">
      <c r="C7" s="6"/>
      <c r="D7" s="6"/>
      <c r="E7" s="6"/>
      <c r="F7" s="6"/>
      <c r="G7" s="6"/>
      <c r="H7" s="6"/>
      <c r="I7" s="6"/>
      <c r="J7" s="6"/>
      <c r="K7" s="6"/>
      <c r="L7" s="29"/>
      <c r="M7" s="17"/>
    </row>
    <row r="8" spans="1:22" s="1" customFormat="1">
      <c r="A8" s="86" t="s">
        <v>19</v>
      </c>
      <c r="B8" s="72" t="s">
        <v>20</v>
      </c>
      <c r="C8" s="93" t="s">
        <v>50</v>
      </c>
      <c r="D8" s="81"/>
      <c r="E8" s="81"/>
      <c r="F8" s="81"/>
      <c r="G8" s="81"/>
      <c r="H8" s="81"/>
      <c r="I8" s="81"/>
      <c r="J8" s="96" t="s">
        <v>51</v>
      </c>
      <c r="K8" s="88" t="s">
        <v>52</v>
      </c>
      <c r="L8" s="88" t="s">
        <v>53</v>
      </c>
      <c r="M8" s="88" t="s">
        <v>54</v>
      </c>
      <c r="N8" s="31"/>
    </row>
    <row r="9" spans="1:22" ht="36" customHeight="1">
      <c r="A9" s="95"/>
      <c r="B9" s="73"/>
      <c r="C9" s="79" t="s">
        <v>50</v>
      </c>
      <c r="D9" s="80"/>
      <c r="E9" s="80"/>
      <c r="F9" s="80"/>
      <c r="G9" s="80"/>
      <c r="H9" s="80"/>
      <c r="I9" s="80"/>
      <c r="J9" s="97"/>
      <c r="K9" s="89"/>
      <c r="L9" s="89"/>
      <c r="M9" s="89"/>
      <c r="N9" s="31"/>
    </row>
    <row r="10" spans="1:22">
      <c r="A10" s="20">
        <v>1</v>
      </c>
      <c r="B10" s="21" t="str">
        <f>DATA!E6</f>
        <v>Arviandow</v>
      </c>
      <c r="C10" s="22">
        <v>83</v>
      </c>
      <c r="D10" s="22"/>
      <c r="E10" s="22"/>
      <c r="F10" s="22"/>
      <c r="G10" s="22"/>
      <c r="H10" s="27"/>
      <c r="I10" s="27"/>
      <c r="J10" s="30">
        <f>AVERAGE(C10:I10)</f>
        <v>83</v>
      </c>
      <c r="K10" s="27">
        <v>80</v>
      </c>
      <c r="L10" s="27">
        <v>83</v>
      </c>
      <c r="M10" s="32">
        <f>0.5*J10+0.2*K10+0.3*L10</f>
        <v>82.4</v>
      </c>
      <c r="N10" s="22"/>
      <c r="P10" s="33" t="s">
        <v>6</v>
      </c>
      <c r="Q10" s="35"/>
      <c r="R10" s="35"/>
      <c r="S10" s="35"/>
      <c r="T10" s="35"/>
    </row>
    <row r="11" spans="1:22">
      <c r="A11" s="23">
        <v>2</v>
      </c>
      <c r="B11" s="24" t="str">
        <f>DATA!E7</f>
        <v>Ayaturrahman Shinra Aufa</v>
      </c>
      <c r="C11" s="22">
        <v>83</v>
      </c>
      <c r="D11" s="25"/>
      <c r="E11" s="25"/>
      <c r="F11" s="28"/>
      <c r="G11" s="28"/>
      <c r="H11" s="28"/>
      <c r="I11" s="28"/>
      <c r="J11" s="30">
        <f t="shared" ref="J11:J18" si="0">AVERAGE(C11:I11)</f>
        <v>83</v>
      </c>
      <c r="K11" s="27">
        <v>80</v>
      </c>
      <c r="L11" s="27">
        <v>83</v>
      </c>
      <c r="M11" s="32">
        <f t="shared" ref="M11:M18" si="1">0.5*J11+0.2*K11+0.3*L11</f>
        <v>82.4</v>
      </c>
      <c r="N11" s="25"/>
      <c r="O11" s="34" t="s">
        <v>8</v>
      </c>
      <c r="P11" s="94" t="s">
        <v>7</v>
      </c>
      <c r="Q11" s="94"/>
      <c r="R11" s="94"/>
      <c r="S11" s="94"/>
    </row>
    <row r="12" spans="1:22">
      <c r="A12" s="23">
        <v>3</v>
      </c>
      <c r="B12" s="24" t="str">
        <f>DATA!E8</f>
        <v>Hazwan Hafidzudin</v>
      </c>
      <c r="C12" s="22">
        <v>83</v>
      </c>
      <c r="D12" s="25"/>
      <c r="E12" s="25"/>
      <c r="F12" s="25"/>
      <c r="G12" s="25"/>
      <c r="H12" s="28"/>
      <c r="I12" s="28"/>
      <c r="J12" s="30">
        <f t="shared" si="0"/>
        <v>83</v>
      </c>
      <c r="K12" s="27">
        <v>80</v>
      </c>
      <c r="L12" s="27">
        <v>83</v>
      </c>
      <c r="M12" s="32">
        <f t="shared" si="1"/>
        <v>82.4</v>
      </c>
      <c r="N12" s="25"/>
      <c r="O12" s="34" t="s">
        <v>10</v>
      </c>
      <c r="P12" s="94" t="s">
        <v>9</v>
      </c>
      <c r="Q12" s="94"/>
      <c r="R12" s="94"/>
      <c r="S12" s="94"/>
    </row>
    <row r="13" spans="1:22">
      <c r="A13" s="23">
        <v>4</v>
      </c>
      <c r="B13" s="24" t="str">
        <f>DATA!E9</f>
        <v>Khalid Ghazy</v>
      </c>
      <c r="C13" s="22">
        <v>83</v>
      </c>
      <c r="D13" s="25"/>
      <c r="E13" s="25"/>
      <c r="F13" s="25"/>
      <c r="G13" s="28"/>
      <c r="H13" s="28"/>
      <c r="I13" s="28"/>
      <c r="J13" s="30">
        <f t="shared" si="0"/>
        <v>83</v>
      </c>
      <c r="K13" s="27">
        <v>80</v>
      </c>
      <c r="L13" s="27">
        <v>83</v>
      </c>
      <c r="M13" s="32">
        <f t="shared" si="1"/>
        <v>82.4</v>
      </c>
      <c r="N13" s="25"/>
      <c r="O13" s="34" t="s">
        <v>12</v>
      </c>
      <c r="P13" s="94" t="s">
        <v>11</v>
      </c>
      <c r="Q13" s="94"/>
      <c r="R13" s="94"/>
      <c r="S13" s="94"/>
    </row>
    <row r="14" spans="1:22">
      <c r="A14" s="23">
        <v>5</v>
      </c>
      <c r="B14" s="24" t="str">
        <f>DATA!E10</f>
        <v>Muhammad Radja</v>
      </c>
      <c r="C14" s="22">
        <v>83</v>
      </c>
      <c r="D14" s="26"/>
      <c r="E14" s="26"/>
      <c r="F14" s="26"/>
      <c r="G14" s="26"/>
      <c r="H14" s="28"/>
      <c r="I14" s="28"/>
      <c r="J14" s="30">
        <f t="shared" si="0"/>
        <v>83</v>
      </c>
      <c r="K14" s="27">
        <v>80</v>
      </c>
      <c r="L14" s="27">
        <v>83</v>
      </c>
      <c r="M14" s="32">
        <f t="shared" si="1"/>
        <v>82.4</v>
      </c>
      <c r="N14" s="26"/>
      <c r="O14" s="34">
        <v>60</v>
      </c>
      <c r="P14" s="94" t="s">
        <v>13</v>
      </c>
      <c r="Q14" s="94"/>
      <c r="R14" s="94"/>
      <c r="S14" s="94"/>
    </row>
    <row r="15" spans="1:22">
      <c r="A15" s="23">
        <v>6</v>
      </c>
      <c r="B15" s="24" t="str">
        <f>DATA!E11</f>
        <v>Muhammad Rasya</v>
      </c>
      <c r="C15" s="22">
        <v>83</v>
      </c>
      <c r="D15" s="25"/>
      <c r="E15" s="25"/>
      <c r="F15" s="28"/>
      <c r="G15" s="28"/>
      <c r="H15" s="28"/>
      <c r="I15" s="28"/>
      <c r="J15" s="30">
        <f t="shared" si="0"/>
        <v>83</v>
      </c>
      <c r="K15" s="27">
        <v>80</v>
      </c>
      <c r="L15" s="27">
        <v>83</v>
      </c>
      <c r="M15" s="32">
        <f t="shared" si="1"/>
        <v>82.4</v>
      </c>
      <c r="N15" s="25"/>
    </row>
    <row r="16" spans="1:22">
      <c r="A16" s="23">
        <v>7</v>
      </c>
      <c r="B16" s="24" t="str">
        <f>DATA!E12</f>
        <v>Muhammad Rayhan</v>
      </c>
      <c r="C16" s="22">
        <v>83</v>
      </c>
      <c r="D16" s="25"/>
      <c r="E16" s="25"/>
      <c r="F16" s="25"/>
      <c r="G16" s="25"/>
      <c r="H16" s="28"/>
      <c r="I16" s="28"/>
      <c r="J16" s="30">
        <f t="shared" si="0"/>
        <v>83</v>
      </c>
      <c r="K16" s="27">
        <v>80</v>
      </c>
      <c r="L16" s="27">
        <v>83</v>
      </c>
      <c r="M16" s="32">
        <f t="shared" si="1"/>
        <v>82.4</v>
      </c>
      <c r="N16" s="25"/>
    </row>
    <row r="17" spans="1:14">
      <c r="A17" s="23">
        <v>8</v>
      </c>
      <c r="B17" s="24" t="str">
        <f>DATA!E13</f>
        <v>Rihal Muharrikul Haq</v>
      </c>
      <c r="C17" s="22">
        <v>83</v>
      </c>
      <c r="D17" s="25"/>
      <c r="E17" s="25"/>
      <c r="F17" s="28"/>
      <c r="G17" s="28"/>
      <c r="H17" s="28"/>
      <c r="I17" s="28"/>
      <c r="J17" s="30">
        <f t="shared" si="0"/>
        <v>83</v>
      </c>
      <c r="K17" s="27">
        <v>80</v>
      </c>
      <c r="L17" s="27">
        <v>83</v>
      </c>
      <c r="M17" s="32">
        <f t="shared" si="1"/>
        <v>82.4</v>
      </c>
      <c r="N17" s="25"/>
    </row>
    <row r="18" spans="1:14">
      <c r="A18" s="23">
        <v>9</v>
      </c>
      <c r="B18" s="24" t="str">
        <f>DATA!E14</f>
        <v>Waldan Faiq Hasan</v>
      </c>
      <c r="C18" s="22">
        <v>83</v>
      </c>
      <c r="D18" s="25"/>
      <c r="E18" s="25"/>
      <c r="F18" s="25"/>
      <c r="G18" s="25"/>
      <c r="H18" s="28"/>
      <c r="I18" s="28"/>
      <c r="J18" s="30">
        <f t="shared" si="0"/>
        <v>83</v>
      </c>
      <c r="K18" s="27">
        <v>80</v>
      </c>
      <c r="L18" s="27">
        <v>83</v>
      </c>
      <c r="M18" s="32">
        <f t="shared" si="1"/>
        <v>82.4</v>
      </c>
      <c r="N18" s="25"/>
    </row>
    <row r="19" spans="1:14">
      <c r="A19" s="23">
        <v>10</v>
      </c>
      <c r="B19" s="24">
        <f>DATA!E15</f>
        <v>0</v>
      </c>
      <c r="C19" s="22">
        <v>0</v>
      </c>
      <c r="D19" s="25"/>
      <c r="E19" s="25"/>
      <c r="F19" s="25"/>
      <c r="G19" s="25"/>
      <c r="H19" s="28"/>
      <c r="I19" s="28"/>
      <c r="J19" s="30">
        <f t="shared" ref="J19:J20" si="2">AVERAGE(C19:I19)</f>
        <v>0</v>
      </c>
      <c r="K19" s="27">
        <v>0</v>
      </c>
      <c r="L19" s="27">
        <v>0</v>
      </c>
      <c r="M19" s="32">
        <f t="shared" ref="M19:M20" si="3">0.5*J19+0.2*K19+0.3*L19</f>
        <v>0</v>
      </c>
      <c r="N19" s="25"/>
    </row>
    <row r="20" spans="1:14">
      <c r="A20" s="23">
        <v>11</v>
      </c>
      <c r="B20" s="24">
        <f>DATA!E16</f>
        <v>0</v>
      </c>
      <c r="C20" s="22">
        <v>0</v>
      </c>
      <c r="D20" s="25"/>
      <c r="E20" s="25"/>
      <c r="F20" s="25"/>
      <c r="G20" s="25"/>
      <c r="H20" s="28"/>
      <c r="I20" s="28"/>
      <c r="J20" s="30">
        <f t="shared" si="2"/>
        <v>0</v>
      </c>
      <c r="K20" s="27">
        <v>0</v>
      </c>
      <c r="L20" s="27">
        <v>0</v>
      </c>
      <c r="M20" s="32">
        <f t="shared" si="3"/>
        <v>0</v>
      </c>
      <c r="N20" s="25"/>
    </row>
    <row r="21" spans="1:14">
      <c r="A21" s="23">
        <v>12</v>
      </c>
      <c r="B21" s="24">
        <f>DATA!E17</f>
        <v>0</v>
      </c>
      <c r="C21" s="22">
        <v>0</v>
      </c>
      <c r="D21" s="25"/>
      <c r="E21" s="25"/>
      <c r="F21" s="25"/>
      <c r="G21" s="25"/>
      <c r="H21" s="28"/>
      <c r="I21" s="28"/>
      <c r="J21" s="30">
        <f t="shared" ref="J21:J26" si="4">AVERAGE(C21:I21)</f>
        <v>0</v>
      </c>
      <c r="K21" s="27">
        <v>0</v>
      </c>
      <c r="L21" s="27">
        <v>0</v>
      </c>
      <c r="M21" s="32">
        <f t="shared" ref="M21:M26" si="5">0.5*J21+0.2*K21+0.3*L21</f>
        <v>0</v>
      </c>
      <c r="N21" s="25"/>
    </row>
    <row r="22" spans="1:14">
      <c r="A22" s="23">
        <f>A21+1</f>
        <v>13</v>
      </c>
      <c r="B22" s="24">
        <f>DATA!E18</f>
        <v>0</v>
      </c>
      <c r="C22" s="22">
        <v>0</v>
      </c>
      <c r="D22" s="25"/>
      <c r="E22" s="25"/>
      <c r="F22" s="25"/>
      <c r="G22" s="25"/>
      <c r="H22" s="25"/>
      <c r="I22" s="25"/>
      <c r="J22" s="30">
        <f t="shared" si="4"/>
        <v>0</v>
      </c>
      <c r="K22" s="27">
        <v>0</v>
      </c>
      <c r="L22" s="27">
        <v>0</v>
      </c>
      <c r="M22" s="32">
        <f t="shared" si="5"/>
        <v>0</v>
      </c>
      <c r="N22" s="25"/>
    </row>
    <row r="23" spans="1:14">
      <c r="A23" s="23">
        <f>A22+1</f>
        <v>14</v>
      </c>
      <c r="B23" s="24">
        <f>DATA!E19</f>
        <v>0</v>
      </c>
      <c r="C23" s="22">
        <v>0</v>
      </c>
      <c r="D23" s="25"/>
      <c r="E23" s="25"/>
      <c r="F23" s="25"/>
      <c r="G23" s="25"/>
      <c r="H23" s="25"/>
      <c r="I23" s="25"/>
      <c r="J23" s="30">
        <f t="shared" si="4"/>
        <v>0</v>
      </c>
      <c r="K23" s="27">
        <v>0</v>
      </c>
      <c r="L23" s="27">
        <v>0</v>
      </c>
      <c r="M23" s="32">
        <f t="shared" si="5"/>
        <v>0</v>
      </c>
      <c r="N23" s="25"/>
    </row>
    <row r="24" spans="1:14" ht="18.95" customHeight="1">
      <c r="A24" s="23">
        <f>A23+1</f>
        <v>15</v>
      </c>
      <c r="B24" s="24">
        <f>DATA!E20</f>
        <v>0</v>
      </c>
      <c r="C24" s="22">
        <v>0</v>
      </c>
      <c r="D24" s="25"/>
      <c r="E24" s="25"/>
      <c r="F24" s="25"/>
      <c r="G24" s="25"/>
      <c r="H24" s="25"/>
      <c r="I24" s="25"/>
      <c r="J24" s="30">
        <f t="shared" si="4"/>
        <v>0</v>
      </c>
      <c r="K24" s="27">
        <v>0</v>
      </c>
      <c r="L24" s="27">
        <v>0</v>
      </c>
      <c r="M24" s="32">
        <f t="shared" si="5"/>
        <v>0</v>
      </c>
      <c r="N24" s="25"/>
    </row>
    <row r="25" spans="1:14" ht="18.95" customHeight="1">
      <c r="A25" s="23">
        <f>A24+1</f>
        <v>16</v>
      </c>
      <c r="B25" s="24">
        <f>DATA!E21</f>
        <v>0</v>
      </c>
      <c r="C25" s="22">
        <v>0</v>
      </c>
      <c r="D25" s="25"/>
      <c r="E25" s="25"/>
      <c r="F25" s="25"/>
      <c r="G25" s="25"/>
      <c r="H25" s="25"/>
      <c r="I25" s="25"/>
      <c r="J25" s="30">
        <f t="shared" si="4"/>
        <v>0</v>
      </c>
      <c r="K25" s="27">
        <v>0</v>
      </c>
      <c r="L25" s="27">
        <v>0</v>
      </c>
      <c r="M25" s="32">
        <f t="shared" si="5"/>
        <v>0</v>
      </c>
      <c r="N25" s="25"/>
    </row>
    <row r="26" spans="1:14" ht="18.95" customHeight="1">
      <c r="A26" s="23">
        <f>A25+1</f>
        <v>17</v>
      </c>
      <c r="B26" s="24">
        <f>DATA!E22</f>
        <v>0</v>
      </c>
      <c r="C26" s="22">
        <v>0</v>
      </c>
      <c r="D26" s="25"/>
      <c r="E26" s="25"/>
      <c r="F26" s="25"/>
      <c r="G26" s="25"/>
      <c r="H26" s="25"/>
      <c r="I26" s="25"/>
      <c r="J26" s="30">
        <f t="shared" si="4"/>
        <v>0</v>
      </c>
      <c r="K26" s="27">
        <v>0</v>
      </c>
      <c r="L26" s="27">
        <v>0</v>
      </c>
      <c r="M26" s="32">
        <f t="shared" si="5"/>
        <v>0</v>
      </c>
      <c r="N26" s="25"/>
    </row>
    <row r="27" spans="1:14" ht="21">
      <c r="B27"/>
      <c r="C27" s="12"/>
      <c r="D27" s="12"/>
      <c r="E27" s="12"/>
    </row>
  </sheetData>
  <mergeCells count="13">
    <mergeCell ref="P13:S13"/>
    <mergeCell ref="P14:S14"/>
    <mergeCell ref="A8:A9"/>
    <mergeCell ref="B8:B9"/>
    <mergeCell ref="J8:J9"/>
    <mergeCell ref="K8:K9"/>
    <mergeCell ref="L8:L9"/>
    <mergeCell ref="M8:M9"/>
    <mergeCell ref="D3:U3"/>
    <mergeCell ref="C8:I8"/>
    <mergeCell ref="C9:I9"/>
    <mergeCell ref="P11:S11"/>
    <mergeCell ref="P12:S1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7"/>
  <sheetViews>
    <sheetView tabSelected="1" topLeftCell="A4" zoomScale="120" zoomScaleNormal="120" workbookViewId="0">
      <selection activeCell="G12" sqref="G12"/>
    </sheetView>
  </sheetViews>
  <sheetFormatPr defaultColWidth="9" defaultRowHeight="15"/>
  <cols>
    <col min="1" max="1" width="5.140625" customWidth="1"/>
    <col min="2" max="2" width="28.85546875" style="1" customWidth="1"/>
    <col min="3" max="5" width="10.5703125" customWidth="1"/>
    <col min="7" max="7" width="76.7109375" customWidth="1"/>
  </cols>
  <sheetData>
    <row r="1" spans="1:21" ht="15.75">
      <c r="D1" s="2" t="s">
        <v>33</v>
      </c>
      <c r="E1" s="2"/>
      <c r="F1" s="2"/>
      <c r="G1" s="2"/>
      <c r="H1" s="2"/>
      <c r="I1" s="2"/>
      <c r="J1" s="2"/>
      <c r="K1" s="2"/>
      <c r="L1" s="2"/>
      <c r="M1" s="2"/>
      <c r="N1" s="2"/>
      <c r="O1" s="2"/>
      <c r="P1" s="2"/>
      <c r="Q1" s="2"/>
      <c r="R1" s="2"/>
      <c r="S1" s="2"/>
      <c r="T1" s="2"/>
      <c r="U1" s="2"/>
    </row>
    <row r="2" spans="1:21" ht="15.75">
      <c r="A2" s="3"/>
      <c r="B2" s="4"/>
      <c r="D2" s="2" t="str">
        <f>'Nilai Akademik '!D2:U2</f>
        <v>TAHUN PEMBELAJARAN 2021/2022</v>
      </c>
      <c r="E2" s="2"/>
      <c r="F2" s="2"/>
      <c r="G2" s="2"/>
      <c r="H2" s="2"/>
      <c r="I2" s="2"/>
      <c r="J2" s="2"/>
      <c r="K2" s="2"/>
      <c r="L2" s="2"/>
      <c r="M2" s="2"/>
      <c r="N2" s="2"/>
      <c r="O2" s="2"/>
      <c r="P2" s="2"/>
      <c r="Q2" s="2"/>
      <c r="R2" s="2"/>
      <c r="S2" s="2"/>
      <c r="T2" s="2"/>
      <c r="U2" s="2"/>
    </row>
    <row r="3" spans="1:21">
      <c r="D3" s="75"/>
      <c r="E3" s="75"/>
      <c r="F3" s="75"/>
      <c r="G3" s="75"/>
      <c r="H3" s="75"/>
      <c r="I3" s="75"/>
      <c r="J3" s="75"/>
      <c r="K3" s="75"/>
      <c r="L3" s="75"/>
      <c r="M3" s="75"/>
      <c r="N3" s="75"/>
      <c r="O3" s="75"/>
      <c r="P3" s="75"/>
      <c r="Q3" s="75"/>
      <c r="R3" s="75"/>
      <c r="S3" s="75"/>
      <c r="T3" s="75"/>
      <c r="U3" s="75"/>
    </row>
    <row r="4" spans="1:21">
      <c r="C4" s="5" t="s">
        <v>35</v>
      </c>
      <c r="D4" s="5"/>
      <c r="E4" s="5"/>
      <c r="F4" s="5" t="s">
        <v>36</v>
      </c>
      <c r="G4" s="67" t="str">
        <f>DATA!B4</f>
        <v>TAHSINUL QURAN</v>
      </c>
      <c r="H4" s="5"/>
      <c r="I4" s="5"/>
      <c r="J4" s="5"/>
      <c r="M4" s="5"/>
      <c r="N4" s="5"/>
      <c r="U4" s="18"/>
    </row>
    <row r="5" spans="1:21">
      <c r="C5" s="5" t="s">
        <v>37</v>
      </c>
      <c r="D5" s="5"/>
      <c r="E5" s="5"/>
      <c r="F5" s="5" t="s">
        <v>36</v>
      </c>
      <c r="G5" s="67" t="str">
        <f>DATA!B5</f>
        <v>MIFTAHUL HADI</v>
      </c>
      <c r="H5" s="5"/>
      <c r="I5" s="5"/>
      <c r="J5" s="5"/>
      <c r="M5" s="17"/>
    </row>
    <row r="6" spans="1:21">
      <c r="C6" s="6" t="s">
        <v>38</v>
      </c>
      <c r="D6" s="6"/>
      <c r="E6" s="6"/>
      <c r="F6" s="6" t="s">
        <v>36</v>
      </c>
      <c r="G6" s="13" t="str">
        <f>DATA!B6</f>
        <v>Tsaniyah Alif</v>
      </c>
      <c r="H6" s="6"/>
      <c r="I6" s="6"/>
      <c r="J6" s="6"/>
      <c r="M6" s="17"/>
    </row>
    <row r="8" spans="1:21" s="1" customFormat="1" ht="15.75" customHeight="1">
      <c r="A8" s="98" t="s">
        <v>19</v>
      </c>
      <c r="B8" s="72" t="s">
        <v>20</v>
      </c>
      <c r="C8" s="96" t="s">
        <v>55</v>
      </c>
      <c r="D8" s="100" t="s">
        <v>56</v>
      </c>
      <c r="E8" s="96" t="s">
        <v>57</v>
      </c>
      <c r="F8" s="91" t="s">
        <v>43</v>
      </c>
      <c r="G8" s="91" t="s">
        <v>58</v>
      </c>
    </row>
    <row r="9" spans="1:21">
      <c r="A9" s="99"/>
      <c r="B9" s="73"/>
      <c r="C9" s="97"/>
      <c r="D9" s="101"/>
      <c r="E9" s="97"/>
      <c r="F9" s="92"/>
      <c r="G9" s="92"/>
    </row>
    <row r="10" spans="1:21" ht="56.25" customHeight="1">
      <c r="A10" s="7">
        <v>1</v>
      </c>
      <c r="B10" s="8" t="str">
        <f>DATA!E6</f>
        <v>Arviandow</v>
      </c>
      <c r="C10" s="9">
        <f>'Nilai Akademik '!W9</f>
        <v>85.58</v>
      </c>
      <c r="D10" s="9">
        <f>'Nilai Sikap'!M10</f>
        <v>82.4</v>
      </c>
      <c r="E10" s="14">
        <f>0.4*C10+0.6*D10</f>
        <v>83.671999999999997</v>
      </c>
      <c r="F10" s="15" t="str">
        <f t="shared" ref="F10:F18" si="0">IF(E10&gt;=93,"Istimewa",IF(E10&gt;=88,"Sangat Baik",IF(E10&gt;=76,"Baik",IF(E10&gt;=70,"Cukup",IF(E10&lt;70,"Kurang")))))</f>
        <v>Baik</v>
      </c>
      <c r="G10" s="69" t="s">
        <v>68</v>
      </c>
    </row>
    <row r="11" spans="1:21" ht="56.1" customHeight="1">
      <c r="A11" s="10">
        <v>2</v>
      </c>
      <c r="B11" s="8" t="str">
        <f>DATA!E7</f>
        <v>Ayaturrahman Shinra Aufa</v>
      </c>
      <c r="C11" s="9">
        <f>'Nilai Akademik '!W10</f>
        <v>90.064999999999998</v>
      </c>
      <c r="D11" s="11">
        <f>'Nilai Sikap'!M11</f>
        <v>82.4</v>
      </c>
      <c r="E11" s="14">
        <f t="shared" ref="E11:E20" si="1">0.4*C11+0.6*D11</f>
        <v>85.466000000000008</v>
      </c>
      <c r="F11" s="16" t="str">
        <f t="shared" si="0"/>
        <v>Baik</v>
      </c>
      <c r="G11" s="69" t="s">
        <v>69</v>
      </c>
    </row>
    <row r="12" spans="1:21" ht="56.1" customHeight="1">
      <c r="A12" s="10">
        <v>3</v>
      </c>
      <c r="B12" s="8" t="str">
        <f>DATA!E8</f>
        <v>Hazwan Hafidzudin</v>
      </c>
      <c r="C12" s="9">
        <f>'Nilai Akademik '!W11</f>
        <v>90.135000000000005</v>
      </c>
      <c r="D12" s="11">
        <f>'Nilai Sikap'!M12</f>
        <v>82.4</v>
      </c>
      <c r="E12" s="14">
        <f t="shared" si="1"/>
        <v>85.494</v>
      </c>
      <c r="F12" s="16" t="str">
        <f t="shared" si="0"/>
        <v>Baik</v>
      </c>
      <c r="G12" s="69" t="s">
        <v>61</v>
      </c>
    </row>
    <row r="13" spans="1:21" ht="56.1" customHeight="1">
      <c r="A13" s="10">
        <v>4</v>
      </c>
      <c r="B13" s="8" t="str">
        <f>DATA!E9</f>
        <v>Khalid Ghazy</v>
      </c>
      <c r="C13" s="9">
        <f>'Nilai Akademik '!W12</f>
        <v>88.495000000000005</v>
      </c>
      <c r="D13" s="11">
        <f>'Nilai Sikap'!M13</f>
        <v>82.4</v>
      </c>
      <c r="E13" s="14">
        <f t="shared" si="1"/>
        <v>84.838000000000008</v>
      </c>
      <c r="F13" s="16" t="str">
        <f t="shared" si="0"/>
        <v>Baik</v>
      </c>
      <c r="G13" s="69" t="s">
        <v>62</v>
      </c>
    </row>
    <row r="14" spans="1:21" ht="56.1" customHeight="1">
      <c r="A14" s="10">
        <v>5</v>
      </c>
      <c r="B14" s="8" t="str">
        <f>DATA!E10</f>
        <v>Muhammad Radja</v>
      </c>
      <c r="C14" s="9">
        <f>'Nilai Akademik '!W13</f>
        <v>87.419999999999987</v>
      </c>
      <c r="D14" s="11">
        <f>'Nilai Sikap'!M14</f>
        <v>82.4</v>
      </c>
      <c r="E14" s="14">
        <f t="shared" si="1"/>
        <v>84.408000000000001</v>
      </c>
      <c r="F14" s="16" t="str">
        <f t="shared" si="0"/>
        <v>Baik</v>
      </c>
      <c r="G14" s="69" t="s">
        <v>63</v>
      </c>
    </row>
    <row r="15" spans="1:21" ht="56.1" customHeight="1">
      <c r="A15" s="10">
        <v>6</v>
      </c>
      <c r="B15" s="8" t="str">
        <f>DATA!E11</f>
        <v>Muhammad Rasya</v>
      </c>
      <c r="C15" s="9">
        <f>'Nilai Akademik '!W14</f>
        <v>91.134999999999991</v>
      </c>
      <c r="D15" s="11">
        <f>'Nilai Sikap'!M15</f>
        <v>82.4</v>
      </c>
      <c r="E15" s="14">
        <f t="shared" si="1"/>
        <v>85.894000000000005</v>
      </c>
      <c r="F15" s="16" t="str">
        <f t="shared" si="0"/>
        <v>Baik</v>
      </c>
      <c r="G15" s="69" t="s">
        <v>64</v>
      </c>
    </row>
    <row r="16" spans="1:21" ht="56.1" customHeight="1">
      <c r="A16" s="10">
        <v>7</v>
      </c>
      <c r="B16" s="8" t="str">
        <f>DATA!E12</f>
        <v>Muhammad Rayhan</v>
      </c>
      <c r="C16" s="9">
        <f>'Nilai Akademik '!W15</f>
        <v>85.36</v>
      </c>
      <c r="D16" s="11">
        <f>'Nilai Sikap'!M16</f>
        <v>82.4</v>
      </c>
      <c r="E16" s="14">
        <f t="shared" si="1"/>
        <v>83.584000000000003</v>
      </c>
      <c r="F16" s="16" t="str">
        <f t="shared" si="0"/>
        <v>Baik</v>
      </c>
      <c r="G16" s="69" t="s">
        <v>65</v>
      </c>
    </row>
    <row r="17" spans="1:7" ht="56.1" customHeight="1">
      <c r="A17" s="10">
        <v>8</v>
      </c>
      <c r="B17" s="8" t="str">
        <f>DATA!E13</f>
        <v>Rihal Muharrikul Haq</v>
      </c>
      <c r="C17" s="9">
        <f>'Nilai Akademik '!W16</f>
        <v>90.78</v>
      </c>
      <c r="D17" s="11">
        <f>'Nilai Sikap'!M17</f>
        <v>82.4</v>
      </c>
      <c r="E17" s="14">
        <f t="shared" si="1"/>
        <v>85.75200000000001</v>
      </c>
      <c r="F17" s="16" t="str">
        <f t="shared" si="0"/>
        <v>Baik</v>
      </c>
      <c r="G17" s="69" t="s">
        <v>66</v>
      </c>
    </row>
    <row r="18" spans="1:7" ht="56.1" customHeight="1">
      <c r="A18" s="10">
        <v>9</v>
      </c>
      <c r="B18" s="8" t="str">
        <f>DATA!E14</f>
        <v>Waldan Faiq Hasan</v>
      </c>
      <c r="C18" s="9">
        <f>'Nilai Akademik '!W17</f>
        <v>87.405000000000001</v>
      </c>
      <c r="D18" s="11">
        <f>'Nilai Sikap'!M18</f>
        <v>82.4</v>
      </c>
      <c r="E18" s="14">
        <f t="shared" si="1"/>
        <v>84.402000000000015</v>
      </c>
      <c r="F18" s="16" t="str">
        <f t="shared" si="0"/>
        <v>Baik</v>
      </c>
      <c r="G18" s="69" t="s">
        <v>67</v>
      </c>
    </row>
    <row r="19" spans="1:7" ht="56.1" customHeight="1">
      <c r="A19" s="10">
        <v>10</v>
      </c>
      <c r="B19" s="8">
        <f>DATA!E15</f>
        <v>0</v>
      </c>
      <c r="C19" s="9">
        <f>'Nilai Akademik '!W18</f>
        <v>0</v>
      </c>
      <c r="D19" s="11">
        <f>'Nilai Sikap'!M19</f>
        <v>0</v>
      </c>
      <c r="E19" s="14">
        <f t="shared" si="1"/>
        <v>0</v>
      </c>
      <c r="F19" s="16" t="str">
        <f t="shared" ref="F19:F20" si="2">IF(E19&gt;=93,"Istimewa",IF(E19&gt;=88,"Sangat Baik",IF(E19&gt;=76,"Baik",IF(E19&gt;=70,"Cukup",IF(E19&lt;70,"Kurang")))))</f>
        <v>Kurang</v>
      </c>
      <c r="G19" s="69" t="s">
        <v>18</v>
      </c>
    </row>
    <row r="20" spans="1:7" ht="56.1" customHeight="1">
      <c r="A20" s="10">
        <v>11</v>
      </c>
      <c r="B20" s="8">
        <f>DATA!E16</f>
        <v>0</v>
      </c>
      <c r="C20" s="9">
        <f>'Nilai Akademik '!W19</f>
        <v>0</v>
      </c>
      <c r="D20" s="11">
        <f>'Nilai Sikap'!M20</f>
        <v>0</v>
      </c>
      <c r="E20" s="14">
        <f t="shared" si="1"/>
        <v>0</v>
      </c>
      <c r="F20" s="16" t="str">
        <f t="shared" si="2"/>
        <v>Kurang</v>
      </c>
      <c r="G20" s="70" t="s">
        <v>18</v>
      </c>
    </row>
    <row r="21" spans="1:7" ht="56.1" customHeight="1">
      <c r="A21" s="10">
        <v>12</v>
      </c>
      <c r="B21" s="8">
        <f>DATA!E17</f>
        <v>0</v>
      </c>
      <c r="C21" s="9">
        <f>'Nilai Akademik '!W20</f>
        <v>0</v>
      </c>
      <c r="D21" s="11">
        <f>'Nilai Sikap'!M21</f>
        <v>0</v>
      </c>
      <c r="E21" s="14">
        <f t="shared" ref="E21:E26" si="3">0.4*C21+0.6*D21</f>
        <v>0</v>
      </c>
      <c r="F21" s="16" t="str">
        <f t="shared" ref="F21:F26" si="4">IF(E21&gt;=93,"Istimewa",IF(E21&gt;=88,"Sangat Baik",IF(E21&gt;=76,"Baik",IF(E21&gt;=70,"Cukup",IF(E21&lt;70,"Kurang")))))</f>
        <v>Kurang</v>
      </c>
      <c r="G21" s="69" t="s">
        <v>18</v>
      </c>
    </row>
    <row r="22" spans="1:7" ht="56.1" customHeight="1">
      <c r="A22" s="10">
        <f>A21+1</f>
        <v>13</v>
      </c>
      <c r="B22" s="8">
        <f>DATA!E18</f>
        <v>0</v>
      </c>
      <c r="C22" s="9">
        <f>'Nilai Akademik '!W21</f>
        <v>0</v>
      </c>
      <c r="D22" s="11">
        <f>'Nilai Sikap'!M22</f>
        <v>0</v>
      </c>
      <c r="E22" s="14">
        <f t="shared" si="3"/>
        <v>0</v>
      </c>
      <c r="F22" s="16" t="str">
        <f t="shared" si="4"/>
        <v>Kurang</v>
      </c>
      <c r="G22" s="69" t="s">
        <v>18</v>
      </c>
    </row>
    <row r="23" spans="1:7" ht="56.1" customHeight="1">
      <c r="A23" s="10">
        <f>A22+1</f>
        <v>14</v>
      </c>
      <c r="B23" s="8">
        <f>DATA!E19</f>
        <v>0</v>
      </c>
      <c r="C23" s="9">
        <f>'Nilai Akademik '!W22</f>
        <v>0</v>
      </c>
      <c r="D23" s="11">
        <f>'Nilai Sikap'!M23</f>
        <v>0</v>
      </c>
      <c r="E23" s="14">
        <f t="shared" si="3"/>
        <v>0</v>
      </c>
      <c r="F23" s="16" t="str">
        <f t="shared" si="4"/>
        <v>Kurang</v>
      </c>
      <c r="G23" s="69" t="s">
        <v>18</v>
      </c>
    </row>
    <row r="24" spans="1:7" ht="56.1" customHeight="1">
      <c r="A24" s="10">
        <f>A23+1</f>
        <v>15</v>
      </c>
      <c r="B24" s="8">
        <f>DATA!E20</f>
        <v>0</v>
      </c>
      <c r="C24" s="9">
        <f>'Nilai Akademik '!W23</f>
        <v>0</v>
      </c>
      <c r="D24" s="11">
        <f>'Nilai Sikap'!M24</f>
        <v>0</v>
      </c>
      <c r="E24" s="14">
        <f t="shared" si="3"/>
        <v>0</v>
      </c>
      <c r="F24" s="16" t="str">
        <f t="shared" si="4"/>
        <v>Kurang</v>
      </c>
      <c r="G24" s="69" t="s">
        <v>18</v>
      </c>
    </row>
    <row r="25" spans="1:7" ht="56.1" customHeight="1">
      <c r="A25" s="10">
        <f>A24+1</f>
        <v>16</v>
      </c>
      <c r="B25" s="8">
        <f>DATA!E21</f>
        <v>0</v>
      </c>
      <c r="C25" s="9">
        <f>'Nilai Akademik '!W24</f>
        <v>0</v>
      </c>
      <c r="D25" s="11">
        <f>'Nilai Sikap'!M25</f>
        <v>0</v>
      </c>
      <c r="E25" s="14">
        <f t="shared" si="3"/>
        <v>0</v>
      </c>
      <c r="F25" s="16" t="str">
        <f t="shared" si="4"/>
        <v>Kurang</v>
      </c>
      <c r="G25" s="69" t="s">
        <v>18</v>
      </c>
    </row>
    <row r="26" spans="1:7" ht="61.5" customHeight="1">
      <c r="A26" s="10">
        <f>A25+1</f>
        <v>17</v>
      </c>
      <c r="B26" s="8">
        <f>DATA!E22</f>
        <v>0</v>
      </c>
      <c r="C26" s="9">
        <f>'Nilai Akademik '!W25</f>
        <v>0</v>
      </c>
      <c r="D26" s="11">
        <f>'Nilai Sikap'!M26</f>
        <v>0</v>
      </c>
      <c r="E26" s="14">
        <f t="shared" si="3"/>
        <v>0</v>
      </c>
      <c r="F26" s="16" t="str">
        <f t="shared" si="4"/>
        <v>Kurang</v>
      </c>
      <c r="G26" s="70" t="s">
        <v>18</v>
      </c>
    </row>
    <row r="27" spans="1:7" ht="21">
      <c r="B27"/>
      <c r="C27" s="12"/>
      <c r="D27" s="12"/>
      <c r="E27" s="12"/>
    </row>
  </sheetData>
  <mergeCells count="8">
    <mergeCell ref="D3:U3"/>
    <mergeCell ref="A8:A9"/>
    <mergeCell ref="B8:B9"/>
    <mergeCell ref="C8:C9"/>
    <mergeCell ref="D8:D9"/>
    <mergeCell ref="E8:E9"/>
    <mergeCell ref="F8:F9"/>
    <mergeCell ref="G8: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PETUNJUK PENGISIAN</vt:lpstr>
      <vt:lpstr>DATA</vt:lpstr>
      <vt:lpstr>Nilai Akademik </vt:lpstr>
      <vt:lpstr>Nilai Sikap</vt:lpstr>
      <vt:lpstr>NILAI RAPORT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Baitul Izzah K2</dc:creator>
  <cp:lastModifiedBy>MH</cp:lastModifiedBy>
  <dcterms:created xsi:type="dcterms:W3CDTF">2019-12-01T11:36:00Z</dcterms:created>
  <dcterms:modified xsi:type="dcterms:W3CDTF">2022-12-13T14:16:16Z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