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262D26C4-EE83-4902-A8E8-9D1B3F9893B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put Data Cuti" sheetId="3" r:id="rId1"/>
    <sheet name="Form Cuti" sheetId="5" r:id="rId2"/>
    <sheet name="Form Tiket" sheetId="10" r:id="rId3"/>
    <sheet name="Monitoring Cuti" sheetId="8" r:id="rId4"/>
    <sheet name="Master Cuti" sheetId="1" r:id="rId5"/>
    <sheet name="Dakel" sheetId="9" r:id="rId6"/>
    <sheet name="Dakar" sheetId="7" r:id="rId7"/>
    <sheet name="Sheet1" sheetId="11" r:id="rId8"/>
    <sheet name="UANG TIKET" sheetId="12" r:id="rId9"/>
    <sheet name="Sheet2" sheetId="13" r:id="rId10"/>
  </sheets>
  <definedNames>
    <definedName name="_11_12">'Input Data Cuti'!$L$364</definedName>
    <definedName name="_xlnm._FilterDatabase" localSheetId="6" hidden="1">Dakar!$A$2:$N$298</definedName>
    <definedName name="_xlnm._FilterDatabase" localSheetId="5" hidden="1">Dakel!$A$1:$G$309</definedName>
    <definedName name="_xlnm._FilterDatabase" localSheetId="0" hidden="1">'Input Data Cuti'!$A$2:$BC$550</definedName>
    <definedName name="_xlnm._FilterDatabase" localSheetId="4" hidden="1">'Master Cuti'!$A$2:$U$195</definedName>
    <definedName name="Ctke">'Input Data Cuti'!$BB$1:$BB$11</definedName>
    <definedName name="Cuti">'Input Data Cuti'!$AZ$1:$AZ$8</definedName>
    <definedName name="Cuti_ke">'Input Data Cuti'!$BB$1:$BB$10</definedName>
    <definedName name="Cutike">'Input Data Cuti'!$BB$1:$BB$4</definedName>
    <definedName name="Jnsct">'Master Cuti'!$U$1:$U$2</definedName>
    <definedName name="Jnscuti">'Form Cuti'!#REF!</definedName>
    <definedName name="Periode">'Input Data Cuti'!$BA$1:$BA$3</definedName>
    <definedName name="_xlnm.Print_Area" localSheetId="1">'Form Cuti'!$A$1:$CA$59</definedName>
    <definedName name="_xlnm.Print_Area" localSheetId="2">'Form Tiket'!$A$1:$CA$43</definedName>
    <definedName name="Tiket">'Input Data Cuti'!$AY$1:$AY$2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9" i="3" l="1"/>
  <c r="Q196" i="1" l="1"/>
  <c r="P196" i="1"/>
  <c r="O196" i="1"/>
  <c r="N196" i="1"/>
  <c r="M196" i="1"/>
  <c r="L196" i="1"/>
  <c r="K196" i="1"/>
  <c r="J196" i="1"/>
  <c r="I196" i="1"/>
  <c r="H196" i="1"/>
  <c r="F196" i="1"/>
  <c r="E508" i="3"/>
  <c r="E507" i="3"/>
  <c r="E506" i="3"/>
  <c r="E505" i="3"/>
  <c r="E196" i="1" l="1"/>
  <c r="E504" i="3"/>
  <c r="E503" i="3"/>
  <c r="E502" i="3"/>
  <c r="E501" i="3" l="1"/>
  <c r="E500" i="3" l="1"/>
  <c r="E499" i="3" l="1"/>
  <c r="E498" i="3"/>
  <c r="E497" i="3"/>
  <c r="E496" i="3"/>
  <c r="E495" i="3"/>
  <c r="E494" i="3"/>
  <c r="E493" i="3"/>
  <c r="E492" i="3"/>
  <c r="G491" i="3"/>
  <c r="E491" i="3"/>
  <c r="E490" i="3"/>
  <c r="E489" i="3"/>
  <c r="E488" i="3" l="1"/>
  <c r="E487" i="3"/>
  <c r="E486" i="3"/>
  <c r="E441" i="3" l="1"/>
  <c r="I429" i="3" l="1"/>
  <c r="G24" i="11" l="1"/>
  <c r="H205" i="9"/>
  <c r="I18" i="9"/>
  <c r="A3" i="9"/>
  <c r="Q195" i="1"/>
  <c r="P195" i="1"/>
  <c r="O195" i="1"/>
  <c r="N195" i="1"/>
  <c r="M195" i="1"/>
  <c r="L195" i="1"/>
  <c r="K195" i="1"/>
  <c r="J195" i="1"/>
  <c r="I195" i="1"/>
  <c r="H195" i="1"/>
  <c r="F195" i="1"/>
  <c r="Q194" i="1"/>
  <c r="P194" i="1"/>
  <c r="O194" i="1"/>
  <c r="N194" i="1"/>
  <c r="M194" i="1"/>
  <c r="L194" i="1"/>
  <c r="K194" i="1"/>
  <c r="J194" i="1"/>
  <c r="I194" i="1"/>
  <c r="H194" i="1"/>
  <c r="F194" i="1"/>
  <c r="Q193" i="1"/>
  <c r="P193" i="1"/>
  <c r="O193" i="1"/>
  <c r="N193" i="1"/>
  <c r="M193" i="1"/>
  <c r="L193" i="1"/>
  <c r="K193" i="1"/>
  <c r="J193" i="1"/>
  <c r="I193" i="1"/>
  <c r="H193" i="1"/>
  <c r="F193" i="1"/>
  <c r="Q192" i="1"/>
  <c r="P192" i="1"/>
  <c r="O192" i="1"/>
  <c r="N192" i="1"/>
  <c r="M192" i="1"/>
  <c r="L192" i="1"/>
  <c r="K192" i="1"/>
  <c r="J192" i="1"/>
  <c r="I192" i="1"/>
  <c r="H192" i="1"/>
  <c r="F192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Q165" i="1"/>
  <c r="P165" i="1"/>
  <c r="O165" i="1"/>
  <c r="N165" i="1"/>
  <c r="M165" i="1"/>
  <c r="L165" i="1"/>
  <c r="K165" i="1"/>
  <c r="J165" i="1"/>
  <c r="I165" i="1"/>
  <c r="H165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Q136" i="1"/>
  <c r="P136" i="1"/>
  <c r="O136" i="1"/>
  <c r="N136" i="1"/>
  <c r="M136" i="1"/>
  <c r="L136" i="1"/>
  <c r="K136" i="1"/>
  <c r="J136" i="1"/>
  <c r="I136" i="1"/>
  <c r="H136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Q127" i="1"/>
  <c r="P127" i="1"/>
  <c r="O127" i="1"/>
  <c r="N127" i="1"/>
  <c r="M127" i="1"/>
  <c r="L127" i="1"/>
  <c r="K127" i="1"/>
  <c r="J127" i="1"/>
  <c r="I127" i="1"/>
  <c r="G127" i="1"/>
  <c r="F127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Q106" i="1"/>
  <c r="P106" i="1"/>
  <c r="O106" i="1"/>
  <c r="N106" i="1"/>
  <c r="M106" i="1"/>
  <c r="L106" i="1"/>
  <c r="K106" i="1"/>
  <c r="J106" i="1"/>
  <c r="I106" i="1"/>
  <c r="H106" i="1"/>
  <c r="F106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Q99" i="1"/>
  <c r="P99" i="1"/>
  <c r="O99" i="1"/>
  <c r="N99" i="1"/>
  <c r="M99" i="1"/>
  <c r="L99" i="1"/>
  <c r="K99" i="1"/>
  <c r="J99" i="1"/>
  <c r="I99" i="1"/>
  <c r="H99" i="1"/>
  <c r="G99" i="1"/>
  <c r="F99" i="1"/>
  <c r="Q98" i="1"/>
  <c r="P98" i="1"/>
  <c r="O98" i="1"/>
  <c r="N98" i="1"/>
  <c r="M98" i="1"/>
  <c r="L98" i="1"/>
  <c r="K98" i="1"/>
  <c r="J98" i="1"/>
  <c r="I98" i="1"/>
  <c r="H98" i="1"/>
  <c r="G98" i="1"/>
  <c r="F98" i="1"/>
  <c r="Q97" i="1"/>
  <c r="P97" i="1"/>
  <c r="O97" i="1"/>
  <c r="N97" i="1"/>
  <c r="M97" i="1"/>
  <c r="L97" i="1"/>
  <c r="K97" i="1"/>
  <c r="F97" i="1"/>
  <c r="Q96" i="1"/>
  <c r="P96" i="1"/>
  <c r="O96" i="1"/>
  <c r="N96" i="1"/>
  <c r="M96" i="1"/>
  <c r="L96" i="1"/>
  <c r="K96" i="1"/>
  <c r="J96" i="1"/>
  <c r="I96" i="1"/>
  <c r="H96" i="1"/>
  <c r="G96" i="1"/>
  <c r="F96" i="1"/>
  <c r="Q95" i="1"/>
  <c r="P95" i="1"/>
  <c r="O95" i="1"/>
  <c r="N95" i="1"/>
  <c r="M95" i="1"/>
  <c r="L95" i="1"/>
  <c r="K95" i="1"/>
  <c r="J95" i="1"/>
  <c r="I95" i="1"/>
  <c r="H95" i="1"/>
  <c r="G95" i="1"/>
  <c r="F95" i="1"/>
  <c r="Q94" i="1"/>
  <c r="P94" i="1"/>
  <c r="O94" i="1"/>
  <c r="N94" i="1"/>
  <c r="M94" i="1"/>
  <c r="L94" i="1"/>
  <c r="K94" i="1"/>
  <c r="J94" i="1"/>
  <c r="I94" i="1"/>
  <c r="H94" i="1"/>
  <c r="G94" i="1"/>
  <c r="F94" i="1"/>
  <c r="Q93" i="1"/>
  <c r="P93" i="1"/>
  <c r="O93" i="1"/>
  <c r="N93" i="1"/>
  <c r="M93" i="1"/>
  <c r="L93" i="1"/>
  <c r="K93" i="1"/>
  <c r="J93" i="1"/>
  <c r="I93" i="1"/>
  <c r="H93" i="1"/>
  <c r="G93" i="1"/>
  <c r="F93" i="1"/>
  <c r="Q92" i="1"/>
  <c r="P92" i="1"/>
  <c r="O92" i="1"/>
  <c r="N92" i="1"/>
  <c r="M92" i="1"/>
  <c r="L92" i="1"/>
  <c r="K92" i="1"/>
  <c r="J92" i="1"/>
  <c r="I92" i="1"/>
  <c r="H92" i="1"/>
  <c r="G92" i="1"/>
  <c r="F92" i="1"/>
  <c r="Q91" i="1"/>
  <c r="P91" i="1"/>
  <c r="O91" i="1"/>
  <c r="N91" i="1"/>
  <c r="M91" i="1"/>
  <c r="L91" i="1"/>
  <c r="K91" i="1"/>
  <c r="J91" i="1"/>
  <c r="I91" i="1"/>
  <c r="H91" i="1"/>
  <c r="G91" i="1"/>
  <c r="F91" i="1"/>
  <c r="Q90" i="1"/>
  <c r="P90" i="1"/>
  <c r="O90" i="1"/>
  <c r="N90" i="1"/>
  <c r="M90" i="1"/>
  <c r="L90" i="1"/>
  <c r="K90" i="1"/>
  <c r="J90" i="1"/>
  <c r="I90" i="1"/>
  <c r="H90" i="1"/>
  <c r="G90" i="1"/>
  <c r="F90" i="1"/>
  <c r="Q89" i="1"/>
  <c r="P89" i="1"/>
  <c r="O89" i="1"/>
  <c r="N89" i="1"/>
  <c r="M89" i="1"/>
  <c r="L89" i="1"/>
  <c r="K89" i="1"/>
  <c r="J89" i="1"/>
  <c r="I89" i="1"/>
  <c r="H89" i="1"/>
  <c r="G89" i="1"/>
  <c r="F89" i="1"/>
  <c r="Q88" i="1"/>
  <c r="P88" i="1"/>
  <c r="O88" i="1"/>
  <c r="N88" i="1"/>
  <c r="M88" i="1"/>
  <c r="L88" i="1"/>
  <c r="K88" i="1"/>
  <c r="J88" i="1"/>
  <c r="I88" i="1"/>
  <c r="H88" i="1"/>
  <c r="Q87" i="1"/>
  <c r="P87" i="1"/>
  <c r="O87" i="1"/>
  <c r="N87" i="1"/>
  <c r="M87" i="1"/>
  <c r="L87" i="1"/>
  <c r="K87" i="1"/>
  <c r="J87" i="1"/>
  <c r="I87" i="1"/>
  <c r="H87" i="1"/>
  <c r="G87" i="1"/>
  <c r="F87" i="1"/>
  <c r="Q86" i="1"/>
  <c r="P86" i="1"/>
  <c r="O86" i="1"/>
  <c r="N86" i="1"/>
  <c r="M86" i="1"/>
  <c r="L86" i="1"/>
  <c r="K86" i="1"/>
  <c r="J86" i="1"/>
  <c r="I86" i="1"/>
  <c r="H86" i="1"/>
  <c r="G86" i="1"/>
  <c r="F86" i="1"/>
  <c r="Q85" i="1"/>
  <c r="P85" i="1"/>
  <c r="O85" i="1"/>
  <c r="N85" i="1"/>
  <c r="M85" i="1"/>
  <c r="L85" i="1"/>
  <c r="K85" i="1"/>
  <c r="J85" i="1"/>
  <c r="I85" i="1"/>
  <c r="H85" i="1"/>
  <c r="G85" i="1"/>
  <c r="F85" i="1"/>
  <c r="Q84" i="1"/>
  <c r="P84" i="1"/>
  <c r="O84" i="1"/>
  <c r="N84" i="1"/>
  <c r="M84" i="1"/>
  <c r="L84" i="1"/>
  <c r="K84" i="1"/>
  <c r="J84" i="1"/>
  <c r="I84" i="1"/>
  <c r="H84" i="1"/>
  <c r="G84" i="1"/>
  <c r="F84" i="1"/>
  <c r="Q83" i="1"/>
  <c r="P83" i="1"/>
  <c r="O83" i="1"/>
  <c r="N83" i="1"/>
  <c r="M83" i="1"/>
  <c r="L83" i="1"/>
  <c r="K83" i="1"/>
  <c r="J83" i="1"/>
  <c r="I83" i="1"/>
  <c r="H83" i="1"/>
  <c r="G83" i="1"/>
  <c r="F83" i="1"/>
  <c r="Q82" i="1"/>
  <c r="P82" i="1"/>
  <c r="O82" i="1"/>
  <c r="N82" i="1"/>
  <c r="M82" i="1"/>
  <c r="L82" i="1"/>
  <c r="K82" i="1"/>
  <c r="J82" i="1"/>
  <c r="I82" i="1"/>
  <c r="H82" i="1"/>
  <c r="G82" i="1"/>
  <c r="F82" i="1"/>
  <c r="Q81" i="1"/>
  <c r="P81" i="1"/>
  <c r="O81" i="1"/>
  <c r="N81" i="1"/>
  <c r="M81" i="1"/>
  <c r="L81" i="1"/>
  <c r="K81" i="1"/>
  <c r="J81" i="1"/>
  <c r="I81" i="1"/>
  <c r="H81" i="1"/>
  <c r="G81" i="1"/>
  <c r="F81" i="1"/>
  <c r="Q80" i="1"/>
  <c r="P80" i="1"/>
  <c r="O80" i="1"/>
  <c r="N80" i="1"/>
  <c r="M80" i="1"/>
  <c r="L80" i="1"/>
  <c r="K80" i="1"/>
  <c r="J80" i="1"/>
  <c r="I80" i="1"/>
  <c r="H80" i="1"/>
  <c r="G80" i="1"/>
  <c r="F80" i="1"/>
  <c r="Q79" i="1"/>
  <c r="P79" i="1"/>
  <c r="O79" i="1"/>
  <c r="N79" i="1"/>
  <c r="M79" i="1"/>
  <c r="L79" i="1"/>
  <c r="K79" i="1"/>
  <c r="J79" i="1"/>
  <c r="I79" i="1"/>
  <c r="H79" i="1"/>
  <c r="G79" i="1"/>
  <c r="F79" i="1"/>
  <c r="Q78" i="1"/>
  <c r="P78" i="1"/>
  <c r="O78" i="1"/>
  <c r="N78" i="1"/>
  <c r="M78" i="1"/>
  <c r="L78" i="1"/>
  <c r="K78" i="1"/>
  <c r="J78" i="1"/>
  <c r="I78" i="1"/>
  <c r="H78" i="1"/>
  <c r="G78" i="1"/>
  <c r="F78" i="1"/>
  <c r="Q77" i="1"/>
  <c r="P77" i="1"/>
  <c r="O77" i="1"/>
  <c r="N77" i="1"/>
  <c r="M77" i="1"/>
  <c r="L77" i="1"/>
  <c r="K77" i="1"/>
  <c r="J77" i="1"/>
  <c r="I77" i="1"/>
  <c r="H77" i="1"/>
  <c r="G77" i="1"/>
  <c r="F77" i="1"/>
  <c r="Q76" i="1"/>
  <c r="P76" i="1"/>
  <c r="O76" i="1"/>
  <c r="N76" i="1"/>
  <c r="M76" i="1"/>
  <c r="L76" i="1"/>
  <c r="K76" i="1"/>
  <c r="J76" i="1"/>
  <c r="I76" i="1"/>
  <c r="H76" i="1"/>
  <c r="G76" i="1"/>
  <c r="F76" i="1"/>
  <c r="Q75" i="1"/>
  <c r="P75" i="1"/>
  <c r="O75" i="1"/>
  <c r="N75" i="1"/>
  <c r="M75" i="1"/>
  <c r="L75" i="1"/>
  <c r="K75" i="1"/>
  <c r="J75" i="1"/>
  <c r="I75" i="1"/>
  <c r="H75" i="1"/>
  <c r="G75" i="1"/>
  <c r="F75" i="1"/>
  <c r="Q74" i="1"/>
  <c r="P74" i="1"/>
  <c r="O74" i="1"/>
  <c r="N74" i="1"/>
  <c r="M74" i="1"/>
  <c r="L74" i="1"/>
  <c r="K74" i="1"/>
  <c r="J74" i="1"/>
  <c r="I74" i="1"/>
  <c r="H74" i="1"/>
  <c r="G74" i="1"/>
  <c r="F74" i="1"/>
  <c r="Q73" i="1"/>
  <c r="P73" i="1"/>
  <c r="O73" i="1"/>
  <c r="N73" i="1"/>
  <c r="M73" i="1"/>
  <c r="L73" i="1"/>
  <c r="K73" i="1"/>
  <c r="J73" i="1"/>
  <c r="I73" i="1"/>
  <c r="H73" i="1"/>
  <c r="G73" i="1"/>
  <c r="F73" i="1"/>
  <c r="Q72" i="1"/>
  <c r="P72" i="1"/>
  <c r="O72" i="1"/>
  <c r="N72" i="1"/>
  <c r="M72" i="1"/>
  <c r="L72" i="1"/>
  <c r="K72" i="1"/>
  <c r="J72" i="1"/>
  <c r="I72" i="1"/>
  <c r="H72" i="1"/>
  <c r="G72" i="1"/>
  <c r="F72" i="1"/>
  <c r="Q71" i="1"/>
  <c r="P71" i="1"/>
  <c r="O71" i="1"/>
  <c r="N71" i="1"/>
  <c r="M71" i="1"/>
  <c r="L71" i="1"/>
  <c r="K71" i="1"/>
  <c r="J71" i="1"/>
  <c r="I71" i="1"/>
  <c r="H71" i="1"/>
  <c r="G71" i="1"/>
  <c r="F71" i="1"/>
  <c r="Q70" i="1"/>
  <c r="P70" i="1"/>
  <c r="O70" i="1"/>
  <c r="N70" i="1"/>
  <c r="M70" i="1"/>
  <c r="L70" i="1"/>
  <c r="K70" i="1"/>
  <c r="J70" i="1"/>
  <c r="I70" i="1"/>
  <c r="H70" i="1"/>
  <c r="G70" i="1"/>
  <c r="F70" i="1"/>
  <c r="Q69" i="1"/>
  <c r="P69" i="1"/>
  <c r="O69" i="1"/>
  <c r="N69" i="1"/>
  <c r="M69" i="1"/>
  <c r="L69" i="1"/>
  <c r="K69" i="1"/>
  <c r="J69" i="1"/>
  <c r="I69" i="1"/>
  <c r="H69" i="1"/>
  <c r="G69" i="1"/>
  <c r="F69" i="1"/>
  <c r="Q68" i="1"/>
  <c r="P68" i="1"/>
  <c r="O68" i="1"/>
  <c r="N68" i="1"/>
  <c r="M68" i="1"/>
  <c r="L68" i="1"/>
  <c r="K68" i="1"/>
  <c r="J68" i="1"/>
  <c r="I68" i="1"/>
  <c r="H68" i="1"/>
  <c r="G68" i="1"/>
  <c r="F68" i="1"/>
  <c r="Q67" i="1"/>
  <c r="P67" i="1"/>
  <c r="O67" i="1"/>
  <c r="N67" i="1"/>
  <c r="M67" i="1"/>
  <c r="L67" i="1"/>
  <c r="K67" i="1"/>
  <c r="J67" i="1"/>
  <c r="I67" i="1"/>
  <c r="H67" i="1"/>
  <c r="G67" i="1"/>
  <c r="F67" i="1"/>
  <c r="Q66" i="1"/>
  <c r="P66" i="1"/>
  <c r="O66" i="1"/>
  <c r="N66" i="1"/>
  <c r="M66" i="1"/>
  <c r="L66" i="1"/>
  <c r="K66" i="1"/>
  <c r="J66" i="1"/>
  <c r="I66" i="1"/>
  <c r="H66" i="1"/>
  <c r="G66" i="1"/>
  <c r="F66" i="1"/>
  <c r="Q65" i="1"/>
  <c r="P65" i="1"/>
  <c r="O65" i="1"/>
  <c r="N65" i="1"/>
  <c r="M65" i="1"/>
  <c r="L65" i="1"/>
  <c r="K65" i="1"/>
  <c r="J65" i="1"/>
  <c r="I65" i="1"/>
  <c r="H65" i="1"/>
  <c r="G65" i="1"/>
  <c r="F65" i="1"/>
  <c r="Q64" i="1"/>
  <c r="P64" i="1"/>
  <c r="O64" i="1"/>
  <c r="N64" i="1"/>
  <c r="M64" i="1"/>
  <c r="L64" i="1"/>
  <c r="K64" i="1"/>
  <c r="J64" i="1"/>
  <c r="I64" i="1"/>
  <c r="H64" i="1"/>
  <c r="G64" i="1"/>
  <c r="F64" i="1"/>
  <c r="Q63" i="1"/>
  <c r="P63" i="1"/>
  <c r="O63" i="1"/>
  <c r="N63" i="1"/>
  <c r="M63" i="1"/>
  <c r="L63" i="1"/>
  <c r="K63" i="1"/>
  <c r="J63" i="1"/>
  <c r="I63" i="1"/>
  <c r="H63" i="1"/>
  <c r="G63" i="1"/>
  <c r="F63" i="1"/>
  <c r="Q62" i="1"/>
  <c r="P62" i="1"/>
  <c r="O62" i="1"/>
  <c r="N62" i="1"/>
  <c r="M62" i="1"/>
  <c r="L62" i="1"/>
  <c r="K62" i="1"/>
  <c r="J62" i="1"/>
  <c r="I62" i="1"/>
  <c r="H62" i="1"/>
  <c r="G62" i="1"/>
  <c r="F62" i="1"/>
  <c r="Q61" i="1"/>
  <c r="P61" i="1"/>
  <c r="O61" i="1"/>
  <c r="N61" i="1"/>
  <c r="M61" i="1"/>
  <c r="L61" i="1"/>
  <c r="K61" i="1"/>
  <c r="J61" i="1"/>
  <c r="I61" i="1"/>
  <c r="H61" i="1"/>
  <c r="G61" i="1"/>
  <c r="F61" i="1"/>
  <c r="Q60" i="1"/>
  <c r="P60" i="1"/>
  <c r="O60" i="1"/>
  <c r="N60" i="1"/>
  <c r="M60" i="1"/>
  <c r="L60" i="1"/>
  <c r="K60" i="1"/>
  <c r="J60" i="1"/>
  <c r="I60" i="1"/>
  <c r="H60" i="1"/>
  <c r="G60" i="1"/>
  <c r="F60" i="1"/>
  <c r="Q59" i="1"/>
  <c r="P59" i="1"/>
  <c r="O59" i="1"/>
  <c r="N59" i="1"/>
  <c r="M59" i="1"/>
  <c r="L59" i="1"/>
  <c r="K59" i="1"/>
  <c r="J59" i="1"/>
  <c r="I59" i="1"/>
  <c r="H59" i="1"/>
  <c r="G59" i="1"/>
  <c r="F59" i="1"/>
  <c r="Q58" i="1"/>
  <c r="P58" i="1"/>
  <c r="O58" i="1"/>
  <c r="N58" i="1"/>
  <c r="M58" i="1"/>
  <c r="L58" i="1"/>
  <c r="K58" i="1"/>
  <c r="J58" i="1"/>
  <c r="I58" i="1"/>
  <c r="H58" i="1"/>
  <c r="G58" i="1"/>
  <c r="F58" i="1"/>
  <c r="Q57" i="1"/>
  <c r="P57" i="1"/>
  <c r="O57" i="1"/>
  <c r="N57" i="1"/>
  <c r="M57" i="1"/>
  <c r="L57" i="1"/>
  <c r="K57" i="1"/>
  <c r="J57" i="1"/>
  <c r="I57" i="1"/>
  <c r="H57" i="1"/>
  <c r="G57" i="1"/>
  <c r="F57" i="1"/>
  <c r="Q56" i="1"/>
  <c r="P56" i="1"/>
  <c r="O56" i="1"/>
  <c r="N56" i="1"/>
  <c r="M56" i="1"/>
  <c r="L56" i="1"/>
  <c r="K56" i="1"/>
  <c r="J56" i="1"/>
  <c r="I56" i="1"/>
  <c r="H56" i="1"/>
  <c r="G56" i="1"/>
  <c r="F56" i="1"/>
  <c r="Q55" i="1"/>
  <c r="P55" i="1"/>
  <c r="O55" i="1"/>
  <c r="N55" i="1"/>
  <c r="M55" i="1"/>
  <c r="L55" i="1"/>
  <c r="K55" i="1"/>
  <c r="J55" i="1"/>
  <c r="I55" i="1"/>
  <c r="H55" i="1"/>
  <c r="G55" i="1"/>
  <c r="F55" i="1"/>
  <c r="Q54" i="1"/>
  <c r="P54" i="1"/>
  <c r="O54" i="1"/>
  <c r="N54" i="1"/>
  <c r="M54" i="1"/>
  <c r="L54" i="1"/>
  <c r="K54" i="1"/>
  <c r="J54" i="1"/>
  <c r="I54" i="1"/>
  <c r="H54" i="1"/>
  <c r="G54" i="1"/>
  <c r="F54" i="1"/>
  <c r="Q53" i="1"/>
  <c r="P53" i="1"/>
  <c r="O53" i="1"/>
  <c r="N53" i="1"/>
  <c r="M53" i="1"/>
  <c r="L53" i="1"/>
  <c r="K53" i="1"/>
  <c r="J53" i="1"/>
  <c r="I53" i="1"/>
  <c r="H53" i="1"/>
  <c r="G53" i="1"/>
  <c r="F53" i="1"/>
  <c r="Q52" i="1"/>
  <c r="P52" i="1"/>
  <c r="O52" i="1"/>
  <c r="N52" i="1"/>
  <c r="M52" i="1"/>
  <c r="L52" i="1"/>
  <c r="K52" i="1"/>
  <c r="J52" i="1"/>
  <c r="I52" i="1"/>
  <c r="H52" i="1"/>
  <c r="G52" i="1"/>
  <c r="F52" i="1"/>
  <c r="Q51" i="1"/>
  <c r="P51" i="1"/>
  <c r="O51" i="1"/>
  <c r="N51" i="1"/>
  <c r="M51" i="1"/>
  <c r="L51" i="1"/>
  <c r="K51" i="1"/>
  <c r="J51" i="1"/>
  <c r="I51" i="1"/>
  <c r="H51" i="1"/>
  <c r="G51" i="1"/>
  <c r="F51" i="1"/>
  <c r="Q50" i="1"/>
  <c r="P50" i="1"/>
  <c r="O50" i="1"/>
  <c r="N50" i="1"/>
  <c r="M50" i="1"/>
  <c r="L50" i="1"/>
  <c r="K50" i="1"/>
  <c r="J50" i="1"/>
  <c r="I50" i="1"/>
  <c r="H50" i="1"/>
  <c r="G50" i="1"/>
  <c r="F50" i="1"/>
  <c r="Q49" i="1"/>
  <c r="P49" i="1"/>
  <c r="O49" i="1"/>
  <c r="N49" i="1"/>
  <c r="M49" i="1"/>
  <c r="L49" i="1"/>
  <c r="K49" i="1"/>
  <c r="J49" i="1"/>
  <c r="I49" i="1"/>
  <c r="H49" i="1"/>
  <c r="G49" i="1"/>
  <c r="F49" i="1"/>
  <c r="Q48" i="1"/>
  <c r="P48" i="1"/>
  <c r="O48" i="1"/>
  <c r="N48" i="1"/>
  <c r="M48" i="1"/>
  <c r="L48" i="1"/>
  <c r="K48" i="1"/>
  <c r="J48" i="1"/>
  <c r="I48" i="1"/>
  <c r="H48" i="1"/>
  <c r="G48" i="1"/>
  <c r="F48" i="1"/>
  <c r="Q47" i="1"/>
  <c r="P47" i="1"/>
  <c r="O47" i="1"/>
  <c r="N47" i="1"/>
  <c r="M47" i="1"/>
  <c r="L47" i="1"/>
  <c r="K47" i="1"/>
  <c r="J47" i="1"/>
  <c r="I47" i="1"/>
  <c r="H47" i="1"/>
  <c r="G47" i="1"/>
  <c r="F47" i="1"/>
  <c r="Q46" i="1"/>
  <c r="P46" i="1"/>
  <c r="O46" i="1"/>
  <c r="N46" i="1"/>
  <c r="M46" i="1"/>
  <c r="L46" i="1"/>
  <c r="K46" i="1"/>
  <c r="J46" i="1"/>
  <c r="I46" i="1"/>
  <c r="H46" i="1"/>
  <c r="G46" i="1"/>
  <c r="F46" i="1"/>
  <c r="Q45" i="1"/>
  <c r="P45" i="1"/>
  <c r="O45" i="1"/>
  <c r="N45" i="1"/>
  <c r="M45" i="1"/>
  <c r="L45" i="1"/>
  <c r="K45" i="1"/>
  <c r="J45" i="1"/>
  <c r="I45" i="1"/>
  <c r="H45" i="1"/>
  <c r="G45" i="1"/>
  <c r="F45" i="1"/>
  <c r="Q44" i="1"/>
  <c r="P44" i="1"/>
  <c r="O44" i="1"/>
  <c r="N44" i="1"/>
  <c r="M44" i="1"/>
  <c r="L44" i="1"/>
  <c r="K44" i="1"/>
  <c r="J44" i="1"/>
  <c r="I44" i="1"/>
  <c r="H44" i="1"/>
  <c r="G44" i="1"/>
  <c r="F44" i="1"/>
  <c r="Q43" i="1"/>
  <c r="P43" i="1"/>
  <c r="O43" i="1"/>
  <c r="N43" i="1"/>
  <c r="M43" i="1"/>
  <c r="L43" i="1"/>
  <c r="K43" i="1"/>
  <c r="J43" i="1"/>
  <c r="I43" i="1"/>
  <c r="H43" i="1"/>
  <c r="G43" i="1"/>
  <c r="F43" i="1"/>
  <c r="Q42" i="1"/>
  <c r="P42" i="1"/>
  <c r="O42" i="1"/>
  <c r="N42" i="1"/>
  <c r="M42" i="1"/>
  <c r="L42" i="1"/>
  <c r="K42" i="1"/>
  <c r="J42" i="1"/>
  <c r="I42" i="1"/>
  <c r="H42" i="1"/>
  <c r="G42" i="1"/>
  <c r="F42" i="1"/>
  <c r="Q41" i="1"/>
  <c r="P41" i="1"/>
  <c r="O41" i="1"/>
  <c r="N41" i="1"/>
  <c r="M41" i="1"/>
  <c r="L41" i="1"/>
  <c r="K41" i="1"/>
  <c r="J41" i="1"/>
  <c r="I41" i="1"/>
  <c r="H41" i="1"/>
  <c r="G41" i="1"/>
  <c r="F41" i="1"/>
  <c r="Q40" i="1"/>
  <c r="P40" i="1"/>
  <c r="O40" i="1"/>
  <c r="N40" i="1"/>
  <c r="M40" i="1"/>
  <c r="L40" i="1"/>
  <c r="K40" i="1"/>
  <c r="J40" i="1"/>
  <c r="I40" i="1"/>
  <c r="H40" i="1"/>
  <c r="G40" i="1"/>
  <c r="F40" i="1"/>
  <c r="Q39" i="1"/>
  <c r="P39" i="1"/>
  <c r="O39" i="1"/>
  <c r="N39" i="1"/>
  <c r="M39" i="1"/>
  <c r="L39" i="1"/>
  <c r="K39" i="1"/>
  <c r="J39" i="1"/>
  <c r="I39" i="1"/>
  <c r="H39" i="1"/>
  <c r="G39" i="1"/>
  <c r="F39" i="1"/>
  <c r="Q38" i="1"/>
  <c r="P38" i="1"/>
  <c r="O38" i="1"/>
  <c r="N38" i="1"/>
  <c r="M38" i="1"/>
  <c r="L38" i="1"/>
  <c r="K38" i="1"/>
  <c r="J38" i="1"/>
  <c r="I38" i="1"/>
  <c r="H38" i="1"/>
  <c r="G38" i="1"/>
  <c r="F38" i="1"/>
  <c r="Q37" i="1"/>
  <c r="P37" i="1"/>
  <c r="O37" i="1"/>
  <c r="N37" i="1"/>
  <c r="M37" i="1"/>
  <c r="L37" i="1"/>
  <c r="K37" i="1"/>
  <c r="J37" i="1"/>
  <c r="I37" i="1"/>
  <c r="H37" i="1"/>
  <c r="G37" i="1"/>
  <c r="F37" i="1"/>
  <c r="Q36" i="1"/>
  <c r="P36" i="1"/>
  <c r="O36" i="1"/>
  <c r="N36" i="1"/>
  <c r="M36" i="1"/>
  <c r="L36" i="1"/>
  <c r="K36" i="1"/>
  <c r="J36" i="1"/>
  <c r="I36" i="1"/>
  <c r="H36" i="1"/>
  <c r="G36" i="1"/>
  <c r="F36" i="1"/>
  <c r="Q35" i="1"/>
  <c r="P35" i="1"/>
  <c r="O35" i="1"/>
  <c r="N35" i="1"/>
  <c r="M35" i="1"/>
  <c r="L35" i="1"/>
  <c r="K35" i="1"/>
  <c r="J35" i="1"/>
  <c r="I35" i="1"/>
  <c r="H35" i="1"/>
  <c r="G35" i="1"/>
  <c r="F35" i="1"/>
  <c r="Q34" i="1"/>
  <c r="P34" i="1"/>
  <c r="O34" i="1"/>
  <c r="N34" i="1"/>
  <c r="M34" i="1"/>
  <c r="L34" i="1"/>
  <c r="K34" i="1"/>
  <c r="J34" i="1"/>
  <c r="I34" i="1"/>
  <c r="H34" i="1"/>
  <c r="G34" i="1"/>
  <c r="F34" i="1"/>
  <c r="Q33" i="1"/>
  <c r="P33" i="1"/>
  <c r="O33" i="1"/>
  <c r="N33" i="1"/>
  <c r="M33" i="1"/>
  <c r="L33" i="1"/>
  <c r="K33" i="1"/>
  <c r="J33" i="1"/>
  <c r="I33" i="1"/>
  <c r="H33" i="1"/>
  <c r="G33" i="1"/>
  <c r="F33" i="1"/>
  <c r="Q32" i="1"/>
  <c r="P32" i="1"/>
  <c r="O32" i="1"/>
  <c r="N32" i="1"/>
  <c r="M32" i="1"/>
  <c r="L32" i="1"/>
  <c r="K32" i="1"/>
  <c r="J32" i="1"/>
  <c r="I32" i="1"/>
  <c r="H32" i="1"/>
  <c r="G32" i="1"/>
  <c r="F32" i="1"/>
  <c r="Q31" i="1"/>
  <c r="P31" i="1"/>
  <c r="O31" i="1"/>
  <c r="N31" i="1"/>
  <c r="M31" i="1"/>
  <c r="L31" i="1"/>
  <c r="K31" i="1"/>
  <c r="J31" i="1"/>
  <c r="I31" i="1"/>
  <c r="H31" i="1"/>
  <c r="G31" i="1"/>
  <c r="F31" i="1"/>
  <c r="Q30" i="1"/>
  <c r="P30" i="1"/>
  <c r="O30" i="1"/>
  <c r="N30" i="1"/>
  <c r="M30" i="1"/>
  <c r="L30" i="1"/>
  <c r="K30" i="1"/>
  <c r="J30" i="1"/>
  <c r="I30" i="1"/>
  <c r="H30" i="1"/>
  <c r="G30" i="1"/>
  <c r="F30" i="1"/>
  <c r="Q29" i="1"/>
  <c r="P29" i="1"/>
  <c r="O29" i="1"/>
  <c r="N29" i="1"/>
  <c r="M29" i="1"/>
  <c r="L29" i="1"/>
  <c r="K29" i="1"/>
  <c r="J29" i="1"/>
  <c r="I29" i="1"/>
  <c r="H29" i="1"/>
  <c r="G29" i="1"/>
  <c r="F29" i="1"/>
  <c r="Q28" i="1"/>
  <c r="P28" i="1"/>
  <c r="O28" i="1"/>
  <c r="N28" i="1"/>
  <c r="M28" i="1"/>
  <c r="L28" i="1"/>
  <c r="K28" i="1"/>
  <c r="J28" i="1"/>
  <c r="I28" i="1"/>
  <c r="H28" i="1"/>
  <c r="G28" i="1"/>
  <c r="F28" i="1"/>
  <c r="Q27" i="1"/>
  <c r="P27" i="1"/>
  <c r="O27" i="1"/>
  <c r="N27" i="1"/>
  <c r="M27" i="1"/>
  <c r="L27" i="1"/>
  <c r="K27" i="1"/>
  <c r="J27" i="1"/>
  <c r="I27" i="1"/>
  <c r="H27" i="1"/>
  <c r="G27" i="1"/>
  <c r="F27" i="1"/>
  <c r="Q26" i="1"/>
  <c r="P26" i="1"/>
  <c r="O26" i="1"/>
  <c r="N26" i="1"/>
  <c r="M26" i="1"/>
  <c r="L26" i="1"/>
  <c r="K26" i="1"/>
  <c r="J26" i="1"/>
  <c r="I26" i="1"/>
  <c r="H26" i="1"/>
  <c r="G26" i="1"/>
  <c r="F26" i="1"/>
  <c r="Q25" i="1"/>
  <c r="P25" i="1"/>
  <c r="O25" i="1"/>
  <c r="N25" i="1"/>
  <c r="M25" i="1"/>
  <c r="L25" i="1"/>
  <c r="K25" i="1"/>
  <c r="J25" i="1"/>
  <c r="I25" i="1"/>
  <c r="H25" i="1"/>
  <c r="G25" i="1"/>
  <c r="F25" i="1"/>
  <c r="Q24" i="1"/>
  <c r="P24" i="1"/>
  <c r="O24" i="1"/>
  <c r="N24" i="1"/>
  <c r="M24" i="1"/>
  <c r="L24" i="1"/>
  <c r="K24" i="1"/>
  <c r="J24" i="1"/>
  <c r="I24" i="1"/>
  <c r="H24" i="1"/>
  <c r="G24" i="1"/>
  <c r="F24" i="1"/>
  <c r="Q23" i="1"/>
  <c r="P23" i="1"/>
  <c r="O23" i="1"/>
  <c r="N23" i="1"/>
  <c r="M23" i="1"/>
  <c r="L23" i="1"/>
  <c r="K23" i="1"/>
  <c r="J23" i="1"/>
  <c r="I23" i="1"/>
  <c r="H23" i="1"/>
  <c r="G23" i="1"/>
  <c r="F23" i="1"/>
  <c r="Q22" i="1"/>
  <c r="P22" i="1"/>
  <c r="O22" i="1"/>
  <c r="N22" i="1"/>
  <c r="M22" i="1"/>
  <c r="L22" i="1"/>
  <c r="K22" i="1"/>
  <c r="J22" i="1"/>
  <c r="I22" i="1"/>
  <c r="H22" i="1"/>
  <c r="G22" i="1"/>
  <c r="F22" i="1"/>
  <c r="Q21" i="1"/>
  <c r="P21" i="1"/>
  <c r="O21" i="1"/>
  <c r="N21" i="1"/>
  <c r="M21" i="1"/>
  <c r="L21" i="1"/>
  <c r="K21" i="1"/>
  <c r="J21" i="1"/>
  <c r="I21" i="1"/>
  <c r="H21" i="1"/>
  <c r="G21" i="1"/>
  <c r="F21" i="1"/>
  <c r="Q20" i="1"/>
  <c r="P20" i="1"/>
  <c r="O20" i="1"/>
  <c r="N20" i="1"/>
  <c r="M20" i="1"/>
  <c r="L20" i="1"/>
  <c r="K20" i="1"/>
  <c r="J20" i="1"/>
  <c r="I20" i="1"/>
  <c r="H20" i="1"/>
  <c r="G20" i="1"/>
  <c r="F20" i="1"/>
  <c r="Q19" i="1"/>
  <c r="P19" i="1"/>
  <c r="O19" i="1"/>
  <c r="N19" i="1"/>
  <c r="M19" i="1"/>
  <c r="L19" i="1"/>
  <c r="K19" i="1"/>
  <c r="J19" i="1"/>
  <c r="I19" i="1"/>
  <c r="H19" i="1"/>
  <c r="G19" i="1"/>
  <c r="F19" i="1"/>
  <c r="Q18" i="1"/>
  <c r="P18" i="1"/>
  <c r="O18" i="1"/>
  <c r="N18" i="1"/>
  <c r="M18" i="1"/>
  <c r="L18" i="1"/>
  <c r="K18" i="1"/>
  <c r="J18" i="1"/>
  <c r="I18" i="1"/>
  <c r="H18" i="1"/>
  <c r="G18" i="1"/>
  <c r="F18" i="1"/>
  <c r="Q17" i="1"/>
  <c r="P17" i="1"/>
  <c r="O17" i="1"/>
  <c r="N17" i="1"/>
  <c r="M17" i="1"/>
  <c r="L17" i="1"/>
  <c r="K17" i="1"/>
  <c r="J17" i="1"/>
  <c r="I17" i="1"/>
  <c r="H17" i="1"/>
  <c r="G17" i="1"/>
  <c r="F17" i="1"/>
  <c r="Q16" i="1"/>
  <c r="P16" i="1"/>
  <c r="O16" i="1"/>
  <c r="N16" i="1"/>
  <c r="M16" i="1"/>
  <c r="L16" i="1"/>
  <c r="K16" i="1"/>
  <c r="J16" i="1"/>
  <c r="I16" i="1"/>
  <c r="H16" i="1"/>
  <c r="G16" i="1"/>
  <c r="F16" i="1"/>
  <c r="Q15" i="1"/>
  <c r="P15" i="1"/>
  <c r="O15" i="1"/>
  <c r="N15" i="1"/>
  <c r="M15" i="1"/>
  <c r="L15" i="1"/>
  <c r="K15" i="1"/>
  <c r="J15" i="1"/>
  <c r="I15" i="1"/>
  <c r="H15" i="1"/>
  <c r="G15" i="1"/>
  <c r="F15" i="1"/>
  <c r="Q14" i="1"/>
  <c r="P14" i="1"/>
  <c r="O14" i="1"/>
  <c r="N14" i="1"/>
  <c r="M14" i="1"/>
  <c r="L14" i="1"/>
  <c r="K14" i="1"/>
  <c r="J14" i="1"/>
  <c r="I14" i="1"/>
  <c r="H14" i="1"/>
  <c r="G14" i="1"/>
  <c r="F14" i="1"/>
  <c r="Q13" i="1"/>
  <c r="P13" i="1"/>
  <c r="O13" i="1"/>
  <c r="N13" i="1"/>
  <c r="M13" i="1"/>
  <c r="L13" i="1"/>
  <c r="K13" i="1"/>
  <c r="J13" i="1"/>
  <c r="I13" i="1"/>
  <c r="H13" i="1"/>
  <c r="G13" i="1"/>
  <c r="F13" i="1"/>
  <c r="Q12" i="1"/>
  <c r="P12" i="1"/>
  <c r="O12" i="1"/>
  <c r="N12" i="1"/>
  <c r="M12" i="1"/>
  <c r="L12" i="1"/>
  <c r="K12" i="1"/>
  <c r="J12" i="1"/>
  <c r="I12" i="1"/>
  <c r="H12" i="1"/>
  <c r="G12" i="1"/>
  <c r="F12" i="1"/>
  <c r="Q11" i="1"/>
  <c r="P11" i="1"/>
  <c r="O11" i="1"/>
  <c r="N11" i="1"/>
  <c r="M11" i="1"/>
  <c r="L11" i="1"/>
  <c r="K11" i="1"/>
  <c r="J11" i="1"/>
  <c r="I11" i="1"/>
  <c r="H11" i="1"/>
  <c r="G11" i="1"/>
  <c r="F11" i="1"/>
  <c r="Q10" i="1"/>
  <c r="P10" i="1"/>
  <c r="O10" i="1"/>
  <c r="N10" i="1"/>
  <c r="M10" i="1"/>
  <c r="L10" i="1"/>
  <c r="K10" i="1"/>
  <c r="J10" i="1"/>
  <c r="I10" i="1"/>
  <c r="H10" i="1"/>
  <c r="G10" i="1"/>
  <c r="F10" i="1"/>
  <c r="Q9" i="1"/>
  <c r="P9" i="1"/>
  <c r="O9" i="1"/>
  <c r="N9" i="1"/>
  <c r="M9" i="1"/>
  <c r="L9" i="1"/>
  <c r="K9" i="1"/>
  <c r="J9" i="1"/>
  <c r="I9" i="1"/>
  <c r="H9" i="1"/>
  <c r="G9" i="1"/>
  <c r="F9" i="1"/>
  <c r="Q8" i="1"/>
  <c r="P8" i="1"/>
  <c r="O8" i="1"/>
  <c r="N8" i="1"/>
  <c r="M8" i="1"/>
  <c r="L8" i="1"/>
  <c r="K8" i="1"/>
  <c r="J8" i="1"/>
  <c r="I8" i="1"/>
  <c r="H8" i="1"/>
  <c r="G8" i="1"/>
  <c r="F8" i="1"/>
  <c r="Q7" i="1"/>
  <c r="P7" i="1"/>
  <c r="O7" i="1"/>
  <c r="N7" i="1"/>
  <c r="M7" i="1"/>
  <c r="L7" i="1"/>
  <c r="K7" i="1"/>
  <c r="J7" i="1"/>
  <c r="I7" i="1"/>
  <c r="H7" i="1"/>
  <c r="G7" i="1"/>
  <c r="F7" i="1"/>
  <c r="Q6" i="1"/>
  <c r="P6" i="1"/>
  <c r="O6" i="1"/>
  <c r="N6" i="1"/>
  <c r="M6" i="1"/>
  <c r="L6" i="1"/>
  <c r="K6" i="1"/>
  <c r="J6" i="1"/>
  <c r="I6" i="1"/>
  <c r="H6" i="1"/>
  <c r="G6" i="1"/>
  <c r="F6" i="1"/>
  <c r="Q5" i="1"/>
  <c r="P5" i="1"/>
  <c r="O5" i="1"/>
  <c r="N5" i="1"/>
  <c r="M5" i="1"/>
  <c r="L5" i="1"/>
  <c r="K5" i="1"/>
  <c r="J5" i="1"/>
  <c r="I5" i="1"/>
  <c r="H5" i="1"/>
  <c r="G5" i="1"/>
  <c r="F5" i="1"/>
  <c r="Q4" i="1"/>
  <c r="P4" i="1"/>
  <c r="O4" i="1"/>
  <c r="N4" i="1"/>
  <c r="M4" i="1"/>
  <c r="L4" i="1"/>
  <c r="K4" i="1"/>
  <c r="J4" i="1"/>
  <c r="I4" i="1"/>
  <c r="H4" i="1"/>
  <c r="G4" i="1"/>
  <c r="F4" i="1"/>
  <c r="Q3" i="1"/>
  <c r="P3" i="1"/>
  <c r="O3" i="1"/>
  <c r="N3" i="1"/>
  <c r="M3" i="1"/>
  <c r="L3" i="1"/>
  <c r="K3" i="1"/>
  <c r="J3" i="1"/>
  <c r="I3" i="1"/>
  <c r="H3" i="1"/>
  <c r="G3" i="1"/>
  <c r="F3" i="1"/>
  <c r="BL12" i="8"/>
  <c r="V12" i="8"/>
  <c r="BL11" i="8"/>
  <c r="V11" i="8"/>
  <c r="BL10" i="8"/>
  <c r="V10" i="8"/>
  <c r="V9" i="8"/>
  <c r="AJ30" i="10"/>
  <c r="BI28" i="10"/>
  <c r="AZ15" i="10"/>
  <c r="BF13" i="10"/>
  <c r="BF33" i="5"/>
  <c r="CL20" i="5"/>
  <c r="CM9" i="5"/>
  <c r="W550" i="3"/>
  <c r="W549" i="3"/>
  <c r="J549" i="3"/>
  <c r="I549" i="3"/>
  <c r="H549" i="3"/>
  <c r="G549" i="3"/>
  <c r="F549" i="3"/>
  <c r="W548" i="3"/>
  <c r="J548" i="3"/>
  <c r="I548" i="3"/>
  <c r="H548" i="3"/>
  <c r="G548" i="3"/>
  <c r="F548" i="3"/>
  <c r="E548" i="3"/>
  <c r="W547" i="3"/>
  <c r="J547" i="3"/>
  <c r="I547" i="3"/>
  <c r="H547" i="3"/>
  <c r="G547" i="3"/>
  <c r="F547" i="3"/>
  <c r="E547" i="3"/>
  <c r="W546" i="3"/>
  <c r="J546" i="3"/>
  <c r="I546" i="3"/>
  <c r="H546" i="3"/>
  <c r="G546" i="3"/>
  <c r="F546" i="3"/>
  <c r="E546" i="3"/>
  <c r="W545" i="3"/>
  <c r="J545" i="3"/>
  <c r="I545" i="3"/>
  <c r="H545" i="3"/>
  <c r="G545" i="3"/>
  <c r="F545" i="3"/>
  <c r="E545" i="3"/>
  <c r="W544" i="3"/>
  <c r="J544" i="3"/>
  <c r="I544" i="3"/>
  <c r="H544" i="3"/>
  <c r="G544" i="3"/>
  <c r="F544" i="3"/>
  <c r="E544" i="3"/>
  <c r="W543" i="3"/>
  <c r="J543" i="3"/>
  <c r="I543" i="3"/>
  <c r="H543" i="3"/>
  <c r="G543" i="3"/>
  <c r="F543" i="3"/>
  <c r="E543" i="3"/>
  <c r="W542" i="3"/>
  <c r="J542" i="3"/>
  <c r="I542" i="3"/>
  <c r="H542" i="3"/>
  <c r="G542" i="3"/>
  <c r="F542" i="3"/>
  <c r="E542" i="3"/>
  <c r="W541" i="3"/>
  <c r="J541" i="3"/>
  <c r="I541" i="3"/>
  <c r="H541" i="3"/>
  <c r="G541" i="3"/>
  <c r="F541" i="3"/>
  <c r="E541" i="3"/>
  <c r="W540" i="3"/>
  <c r="J540" i="3"/>
  <c r="I540" i="3"/>
  <c r="H540" i="3"/>
  <c r="G540" i="3"/>
  <c r="F540" i="3"/>
  <c r="E540" i="3"/>
  <c r="W539" i="3"/>
  <c r="J539" i="3"/>
  <c r="I539" i="3"/>
  <c r="H539" i="3"/>
  <c r="G539" i="3"/>
  <c r="F539" i="3"/>
  <c r="E539" i="3"/>
  <c r="W538" i="3"/>
  <c r="J538" i="3"/>
  <c r="I538" i="3"/>
  <c r="H538" i="3"/>
  <c r="G538" i="3"/>
  <c r="F538" i="3"/>
  <c r="E538" i="3"/>
  <c r="W537" i="3"/>
  <c r="J537" i="3"/>
  <c r="I537" i="3"/>
  <c r="H537" i="3"/>
  <c r="G537" i="3"/>
  <c r="F537" i="3"/>
  <c r="E537" i="3"/>
  <c r="W536" i="3"/>
  <c r="J536" i="3"/>
  <c r="I536" i="3"/>
  <c r="H536" i="3"/>
  <c r="G536" i="3"/>
  <c r="F536" i="3"/>
  <c r="E536" i="3"/>
  <c r="W535" i="3"/>
  <c r="J535" i="3"/>
  <c r="I535" i="3"/>
  <c r="H535" i="3"/>
  <c r="G535" i="3"/>
  <c r="F535" i="3"/>
  <c r="E535" i="3"/>
  <c r="W534" i="3"/>
  <c r="J534" i="3"/>
  <c r="I534" i="3"/>
  <c r="H534" i="3"/>
  <c r="G534" i="3"/>
  <c r="F534" i="3"/>
  <c r="E534" i="3"/>
  <c r="W533" i="3"/>
  <c r="J533" i="3"/>
  <c r="I533" i="3"/>
  <c r="H533" i="3"/>
  <c r="G533" i="3"/>
  <c r="F533" i="3"/>
  <c r="E533" i="3"/>
  <c r="W532" i="3"/>
  <c r="J532" i="3"/>
  <c r="I532" i="3"/>
  <c r="H532" i="3"/>
  <c r="G532" i="3"/>
  <c r="F532" i="3"/>
  <c r="E532" i="3"/>
  <c r="W531" i="3"/>
  <c r="J531" i="3"/>
  <c r="I531" i="3"/>
  <c r="H531" i="3"/>
  <c r="G531" i="3"/>
  <c r="F531" i="3"/>
  <c r="E531" i="3"/>
  <c r="W530" i="3"/>
  <c r="J530" i="3"/>
  <c r="I530" i="3"/>
  <c r="H530" i="3"/>
  <c r="G530" i="3"/>
  <c r="F530" i="3"/>
  <c r="E530" i="3"/>
  <c r="W529" i="3"/>
  <c r="J529" i="3"/>
  <c r="I529" i="3"/>
  <c r="H529" i="3"/>
  <c r="G529" i="3"/>
  <c r="F529" i="3"/>
  <c r="E529" i="3"/>
  <c r="W528" i="3"/>
  <c r="J528" i="3"/>
  <c r="I528" i="3"/>
  <c r="H528" i="3"/>
  <c r="G528" i="3"/>
  <c r="F528" i="3"/>
  <c r="E528" i="3"/>
  <c r="W527" i="3"/>
  <c r="J527" i="3"/>
  <c r="I527" i="3"/>
  <c r="H527" i="3"/>
  <c r="G527" i="3"/>
  <c r="F527" i="3"/>
  <c r="E527" i="3"/>
  <c r="W526" i="3"/>
  <c r="J526" i="3"/>
  <c r="I526" i="3"/>
  <c r="H526" i="3"/>
  <c r="G526" i="3"/>
  <c r="F526" i="3"/>
  <c r="E526" i="3"/>
  <c r="W525" i="3"/>
  <c r="J525" i="3"/>
  <c r="I525" i="3"/>
  <c r="H525" i="3"/>
  <c r="G525" i="3"/>
  <c r="F525" i="3"/>
  <c r="E525" i="3"/>
  <c r="W524" i="3"/>
  <c r="J524" i="3"/>
  <c r="I524" i="3"/>
  <c r="H524" i="3"/>
  <c r="G524" i="3"/>
  <c r="F524" i="3"/>
  <c r="E524" i="3"/>
  <c r="W523" i="3"/>
  <c r="J523" i="3"/>
  <c r="I523" i="3"/>
  <c r="H523" i="3"/>
  <c r="G523" i="3"/>
  <c r="F523" i="3"/>
  <c r="E523" i="3"/>
  <c r="W522" i="3"/>
  <c r="J522" i="3"/>
  <c r="I522" i="3"/>
  <c r="H522" i="3"/>
  <c r="G522" i="3"/>
  <c r="F522" i="3"/>
  <c r="E522" i="3"/>
  <c r="W521" i="3"/>
  <c r="J521" i="3"/>
  <c r="I521" i="3"/>
  <c r="H521" i="3"/>
  <c r="G521" i="3"/>
  <c r="F521" i="3"/>
  <c r="E521" i="3"/>
  <c r="W520" i="3"/>
  <c r="J520" i="3"/>
  <c r="I520" i="3"/>
  <c r="H520" i="3"/>
  <c r="G520" i="3"/>
  <c r="F520" i="3"/>
  <c r="E520" i="3"/>
  <c r="W519" i="3"/>
  <c r="J519" i="3"/>
  <c r="I519" i="3"/>
  <c r="H519" i="3"/>
  <c r="G519" i="3"/>
  <c r="F519" i="3"/>
  <c r="E519" i="3"/>
  <c r="W518" i="3"/>
  <c r="J518" i="3"/>
  <c r="I518" i="3"/>
  <c r="H518" i="3"/>
  <c r="G518" i="3"/>
  <c r="F518" i="3"/>
  <c r="E518" i="3"/>
  <c r="W517" i="3"/>
  <c r="J517" i="3"/>
  <c r="I517" i="3"/>
  <c r="H517" i="3"/>
  <c r="G517" i="3"/>
  <c r="F517" i="3"/>
  <c r="E517" i="3"/>
  <c r="W516" i="3"/>
  <c r="J516" i="3"/>
  <c r="I516" i="3"/>
  <c r="H516" i="3"/>
  <c r="G516" i="3"/>
  <c r="F516" i="3"/>
  <c r="E516" i="3"/>
  <c r="W515" i="3"/>
  <c r="J515" i="3"/>
  <c r="I515" i="3"/>
  <c r="H515" i="3"/>
  <c r="G515" i="3"/>
  <c r="F515" i="3"/>
  <c r="E515" i="3"/>
  <c r="W514" i="3"/>
  <c r="J514" i="3"/>
  <c r="I514" i="3"/>
  <c r="H514" i="3"/>
  <c r="G514" i="3"/>
  <c r="F514" i="3"/>
  <c r="E514" i="3"/>
  <c r="W513" i="3"/>
  <c r="J513" i="3"/>
  <c r="I513" i="3"/>
  <c r="H513" i="3"/>
  <c r="G513" i="3"/>
  <c r="F513" i="3"/>
  <c r="E513" i="3"/>
  <c r="W512" i="3"/>
  <c r="J512" i="3"/>
  <c r="I512" i="3"/>
  <c r="H512" i="3"/>
  <c r="G512" i="3"/>
  <c r="F512" i="3"/>
  <c r="E512" i="3"/>
  <c r="W511" i="3"/>
  <c r="J511" i="3"/>
  <c r="I511" i="3"/>
  <c r="H511" i="3"/>
  <c r="G511" i="3"/>
  <c r="F511" i="3"/>
  <c r="E511" i="3"/>
  <c r="W510" i="3"/>
  <c r="J510" i="3"/>
  <c r="I510" i="3"/>
  <c r="H510" i="3"/>
  <c r="G510" i="3"/>
  <c r="F510" i="3"/>
  <c r="E510" i="3"/>
  <c r="W509" i="3"/>
  <c r="J509" i="3"/>
  <c r="I509" i="3"/>
  <c r="H509" i="3"/>
  <c r="G509" i="3"/>
  <c r="F509" i="3"/>
  <c r="W508" i="3"/>
  <c r="J508" i="3"/>
  <c r="I508" i="3"/>
  <c r="H508" i="3"/>
  <c r="G508" i="3"/>
  <c r="F508" i="3"/>
  <c r="W507" i="3"/>
  <c r="J507" i="3"/>
  <c r="I507" i="3"/>
  <c r="H507" i="3"/>
  <c r="G507" i="3"/>
  <c r="F507" i="3"/>
  <c r="W506" i="3"/>
  <c r="J506" i="3"/>
  <c r="I506" i="3"/>
  <c r="H506" i="3"/>
  <c r="G506" i="3"/>
  <c r="F506" i="3"/>
  <c r="W505" i="3"/>
  <c r="J505" i="3"/>
  <c r="I505" i="3"/>
  <c r="H505" i="3"/>
  <c r="G505" i="3"/>
  <c r="F505" i="3"/>
  <c r="W504" i="3"/>
  <c r="J504" i="3"/>
  <c r="I504" i="3"/>
  <c r="H504" i="3"/>
  <c r="G504" i="3"/>
  <c r="F504" i="3"/>
  <c r="W503" i="3"/>
  <c r="J503" i="3"/>
  <c r="I503" i="3"/>
  <c r="H503" i="3"/>
  <c r="G503" i="3"/>
  <c r="F503" i="3"/>
  <c r="W502" i="3"/>
  <c r="J502" i="3"/>
  <c r="I502" i="3"/>
  <c r="H502" i="3"/>
  <c r="G502" i="3"/>
  <c r="F502" i="3"/>
  <c r="W501" i="3"/>
  <c r="J501" i="3"/>
  <c r="I501" i="3"/>
  <c r="H501" i="3"/>
  <c r="G501" i="3"/>
  <c r="F501" i="3"/>
  <c r="W500" i="3"/>
  <c r="J500" i="3"/>
  <c r="I500" i="3"/>
  <c r="H500" i="3"/>
  <c r="G500" i="3"/>
  <c r="F500" i="3"/>
  <c r="W499" i="3"/>
  <c r="J499" i="3"/>
  <c r="I499" i="3"/>
  <c r="H499" i="3"/>
  <c r="G499" i="3"/>
  <c r="F499" i="3"/>
  <c r="W498" i="3"/>
  <c r="J498" i="3"/>
  <c r="I498" i="3"/>
  <c r="H498" i="3"/>
  <c r="G498" i="3"/>
  <c r="F498" i="3"/>
  <c r="W497" i="3"/>
  <c r="J497" i="3"/>
  <c r="I497" i="3"/>
  <c r="H497" i="3"/>
  <c r="G497" i="3"/>
  <c r="F497" i="3"/>
  <c r="W496" i="3"/>
  <c r="J496" i="3"/>
  <c r="I496" i="3"/>
  <c r="H496" i="3"/>
  <c r="G496" i="3"/>
  <c r="F496" i="3"/>
  <c r="W495" i="3"/>
  <c r="J495" i="3"/>
  <c r="I495" i="3"/>
  <c r="H495" i="3"/>
  <c r="G495" i="3"/>
  <c r="F495" i="3"/>
  <c r="W494" i="3"/>
  <c r="J494" i="3"/>
  <c r="I494" i="3"/>
  <c r="H494" i="3"/>
  <c r="G494" i="3"/>
  <c r="F494" i="3"/>
  <c r="W493" i="3"/>
  <c r="J493" i="3"/>
  <c r="I493" i="3"/>
  <c r="H493" i="3"/>
  <c r="G493" i="3"/>
  <c r="F493" i="3"/>
  <c r="W492" i="3"/>
  <c r="J492" i="3"/>
  <c r="I492" i="3"/>
  <c r="H492" i="3"/>
  <c r="G492" i="3"/>
  <c r="F492" i="3"/>
  <c r="W491" i="3"/>
  <c r="J491" i="3"/>
  <c r="I491" i="3"/>
  <c r="H491" i="3"/>
  <c r="F491" i="3"/>
  <c r="W490" i="3"/>
  <c r="J490" i="3"/>
  <c r="I490" i="3"/>
  <c r="H490" i="3"/>
  <c r="G490" i="3"/>
  <c r="F490" i="3"/>
  <c r="W489" i="3"/>
  <c r="J489" i="3"/>
  <c r="I489" i="3"/>
  <c r="H489" i="3"/>
  <c r="G489" i="3"/>
  <c r="F489" i="3"/>
  <c r="W488" i="3"/>
  <c r="J488" i="3"/>
  <c r="I488" i="3"/>
  <c r="H488" i="3"/>
  <c r="G488" i="3"/>
  <c r="F488" i="3"/>
  <c r="W487" i="3"/>
  <c r="J487" i="3"/>
  <c r="I487" i="3"/>
  <c r="H487" i="3"/>
  <c r="G487" i="3"/>
  <c r="F487" i="3"/>
  <c r="W486" i="3"/>
  <c r="J486" i="3"/>
  <c r="I486" i="3"/>
  <c r="H486" i="3"/>
  <c r="G486" i="3"/>
  <c r="F486" i="3"/>
  <c r="W485" i="3"/>
  <c r="J485" i="3"/>
  <c r="I485" i="3"/>
  <c r="H485" i="3"/>
  <c r="G485" i="3"/>
  <c r="F485" i="3"/>
  <c r="E485" i="3"/>
  <c r="X484" i="3"/>
  <c r="J484" i="3"/>
  <c r="I484" i="3"/>
  <c r="H484" i="3"/>
  <c r="G484" i="3"/>
  <c r="F484" i="3"/>
  <c r="E484" i="3"/>
  <c r="W483" i="3"/>
  <c r="J483" i="3"/>
  <c r="I483" i="3"/>
  <c r="H483" i="3"/>
  <c r="G483" i="3"/>
  <c r="F483" i="3"/>
  <c r="E483" i="3"/>
  <c r="W482" i="3"/>
  <c r="J482" i="3"/>
  <c r="I482" i="3"/>
  <c r="H482" i="3"/>
  <c r="G482" i="3"/>
  <c r="F482" i="3"/>
  <c r="E482" i="3"/>
  <c r="W481" i="3"/>
  <c r="J481" i="3"/>
  <c r="I481" i="3"/>
  <c r="H481" i="3"/>
  <c r="G481" i="3"/>
  <c r="F481" i="3"/>
  <c r="E481" i="3"/>
  <c r="W480" i="3"/>
  <c r="J480" i="3"/>
  <c r="I480" i="3"/>
  <c r="H480" i="3"/>
  <c r="G480" i="3"/>
  <c r="F480" i="3"/>
  <c r="E480" i="3"/>
  <c r="W479" i="3"/>
  <c r="J479" i="3"/>
  <c r="I479" i="3"/>
  <c r="H479" i="3"/>
  <c r="G479" i="3"/>
  <c r="F479" i="3"/>
  <c r="E479" i="3"/>
  <c r="W478" i="3"/>
  <c r="J478" i="3"/>
  <c r="I478" i="3"/>
  <c r="H478" i="3"/>
  <c r="G478" i="3"/>
  <c r="F478" i="3"/>
  <c r="E478" i="3"/>
  <c r="W477" i="3"/>
  <c r="J477" i="3"/>
  <c r="I477" i="3"/>
  <c r="H477" i="3"/>
  <c r="G477" i="3"/>
  <c r="F477" i="3"/>
  <c r="E477" i="3"/>
  <c r="W476" i="3"/>
  <c r="J476" i="3"/>
  <c r="I476" i="3"/>
  <c r="H476" i="3"/>
  <c r="G476" i="3"/>
  <c r="F476" i="3"/>
  <c r="E476" i="3"/>
  <c r="W475" i="3"/>
  <c r="J475" i="3"/>
  <c r="I475" i="3"/>
  <c r="H475" i="3"/>
  <c r="G475" i="3"/>
  <c r="F475" i="3"/>
  <c r="E475" i="3"/>
  <c r="W474" i="3"/>
  <c r="J474" i="3"/>
  <c r="I474" i="3"/>
  <c r="H474" i="3"/>
  <c r="G474" i="3"/>
  <c r="F474" i="3"/>
  <c r="E474" i="3"/>
  <c r="W473" i="3"/>
  <c r="J473" i="3"/>
  <c r="I473" i="3"/>
  <c r="H473" i="3"/>
  <c r="G473" i="3"/>
  <c r="F473" i="3"/>
  <c r="E473" i="3"/>
  <c r="W472" i="3"/>
  <c r="J472" i="3"/>
  <c r="I472" i="3"/>
  <c r="H472" i="3"/>
  <c r="G472" i="3"/>
  <c r="F472" i="3"/>
  <c r="E472" i="3"/>
  <c r="W471" i="3"/>
  <c r="J471" i="3"/>
  <c r="I471" i="3"/>
  <c r="H471" i="3"/>
  <c r="G471" i="3"/>
  <c r="F471" i="3"/>
  <c r="E471" i="3"/>
  <c r="W470" i="3"/>
  <c r="J470" i="3"/>
  <c r="I470" i="3"/>
  <c r="H470" i="3"/>
  <c r="G470" i="3"/>
  <c r="F470" i="3"/>
  <c r="E470" i="3"/>
  <c r="W469" i="3"/>
  <c r="J469" i="3"/>
  <c r="I469" i="3"/>
  <c r="H469" i="3"/>
  <c r="G469" i="3"/>
  <c r="F469" i="3"/>
  <c r="E469" i="3"/>
  <c r="W468" i="3"/>
  <c r="J468" i="3"/>
  <c r="I468" i="3"/>
  <c r="H468" i="3"/>
  <c r="G468" i="3"/>
  <c r="F468" i="3"/>
  <c r="E468" i="3"/>
  <c r="W467" i="3"/>
  <c r="J467" i="3"/>
  <c r="I467" i="3"/>
  <c r="H467" i="3"/>
  <c r="G467" i="3"/>
  <c r="F467" i="3"/>
  <c r="E467" i="3"/>
  <c r="W466" i="3"/>
  <c r="J466" i="3"/>
  <c r="I466" i="3"/>
  <c r="H466" i="3"/>
  <c r="G466" i="3"/>
  <c r="F466" i="3"/>
  <c r="E466" i="3"/>
  <c r="W465" i="3"/>
  <c r="J465" i="3"/>
  <c r="I465" i="3"/>
  <c r="H465" i="3"/>
  <c r="G465" i="3"/>
  <c r="F465" i="3"/>
  <c r="E465" i="3"/>
  <c r="W464" i="3"/>
  <c r="J464" i="3"/>
  <c r="I464" i="3"/>
  <c r="H464" i="3"/>
  <c r="G464" i="3"/>
  <c r="F464" i="3"/>
  <c r="E464" i="3"/>
  <c r="W463" i="3"/>
  <c r="J463" i="3"/>
  <c r="I463" i="3"/>
  <c r="H463" i="3"/>
  <c r="G463" i="3"/>
  <c r="F463" i="3"/>
  <c r="E463" i="3"/>
  <c r="W462" i="3"/>
  <c r="J462" i="3"/>
  <c r="I462" i="3"/>
  <c r="H462" i="3"/>
  <c r="G462" i="3"/>
  <c r="F462" i="3"/>
  <c r="E462" i="3"/>
  <c r="W461" i="3"/>
  <c r="J461" i="3"/>
  <c r="I461" i="3"/>
  <c r="H461" i="3"/>
  <c r="G461" i="3"/>
  <c r="F461" i="3"/>
  <c r="E461" i="3"/>
  <c r="W460" i="3"/>
  <c r="J460" i="3"/>
  <c r="I460" i="3"/>
  <c r="H460" i="3"/>
  <c r="G460" i="3"/>
  <c r="F460" i="3"/>
  <c r="E460" i="3"/>
  <c r="W459" i="3"/>
  <c r="J459" i="3"/>
  <c r="I459" i="3"/>
  <c r="H459" i="3"/>
  <c r="G459" i="3"/>
  <c r="F459" i="3"/>
  <c r="E459" i="3"/>
  <c r="W458" i="3"/>
  <c r="J458" i="3"/>
  <c r="I458" i="3"/>
  <c r="H458" i="3"/>
  <c r="G458" i="3"/>
  <c r="F458" i="3"/>
  <c r="E458" i="3"/>
  <c r="W457" i="3"/>
  <c r="J457" i="3"/>
  <c r="I457" i="3"/>
  <c r="H457" i="3"/>
  <c r="G457" i="3"/>
  <c r="F457" i="3"/>
  <c r="E457" i="3"/>
  <c r="W456" i="3"/>
  <c r="J456" i="3"/>
  <c r="I456" i="3"/>
  <c r="H456" i="3"/>
  <c r="G456" i="3"/>
  <c r="F456" i="3"/>
  <c r="E456" i="3"/>
  <c r="W455" i="3"/>
  <c r="J455" i="3"/>
  <c r="I455" i="3"/>
  <c r="H455" i="3"/>
  <c r="G455" i="3"/>
  <c r="F455" i="3"/>
  <c r="E455" i="3"/>
  <c r="W454" i="3"/>
  <c r="J454" i="3"/>
  <c r="I454" i="3"/>
  <c r="H454" i="3"/>
  <c r="G454" i="3"/>
  <c r="F454" i="3"/>
  <c r="E454" i="3"/>
  <c r="W453" i="3"/>
  <c r="J453" i="3"/>
  <c r="I453" i="3"/>
  <c r="H453" i="3"/>
  <c r="G453" i="3"/>
  <c r="F453" i="3"/>
  <c r="E453" i="3"/>
  <c r="W452" i="3"/>
  <c r="J452" i="3"/>
  <c r="I452" i="3"/>
  <c r="H452" i="3"/>
  <c r="G452" i="3"/>
  <c r="F452" i="3"/>
  <c r="E452" i="3"/>
  <c r="W451" i="3"/>
  <c r="J451" i="3"/>
  <c r="I451" i="3"/>
  <c r="H451" i="3"/>
  <c r="G451" i="3"/>
  <c r="F451" i="3"/>
  <c r="E451" i="3"/>
  <c r="W450" i="3"/>
  <c r="J450" i="3"/>
  <c r="I450" i="3"/>
  <c r="H450" i="3"/>
  <c r="G450" i="3"/>
  <c r="F450" i="3"/>
  <c r="E450" i="3"/>
  <c r="W449" i="3"/>
  <c r="J449" i="3"/>
  <c r="I449" i="3"/>
  <c r="H449" i="3"/>
  <c r="G449" i="3"/>
  <c r="F449" i="3"/>
  <c r="E449" i="3"/>
  <c r="W448" i="3"/>
  <c r="J448" i="3"/>
  <c r="I448" i="3"/>
  <c r="H448" i="3"/>
  <c r="G448" i="3"/>
  <c r="F448" i="3"/>
  <c r="E448" i="3"/>
  <c r="W447" i="3"/>
  <c r="J447" i="3"/>
  <c r="I447" i="3"/>
  <c r="H447" i="3"/>
  <c r="G447" i="3"/>
  <c r="F447" i="3"/>
  <c r="E447" i="3"/>
  <c r="W446" i="3"/>
  <c r="J446" i="3"/>
  <c r="I446" i="3"/>
  <c r="H446" i="3"/>
  <c r="G446" i="3"/>
  <c r="F446" i="3"/>
  <c r="E446" i="3"/>
  <c r="W445" i="3"/>
  <c r="J445" i="3"/>
  <c r="I445" i="3"/>
  <c r="H445" i="3"/>
  <c r="G445" i="3"/>
  <c r="F445" i="3"/>
  <c r="E445" i="3"/>
  <c r="W444" i="3"/>
  <c r="J444" i="3"/>
  <c r="I444" i="3"/>
  <c r="H444" i="3"/>
  <c r="G444" i="3"/>
  <c r="F444" i="3"/>
  <c r="E444" i="3"/>
  <c r="W443" i="3"/>
  <c r="J443" i="3"/>
  <c r="I443" i="3"/>
  <c r="H443" i="3"/>
  <c r="G443" i="3"/>
  <c r="F443" i="3"/>
  <c r="E443" i="3"/>
  <c r="W442" i="3"/>
  <c r="J442" i="3"/>
  <c r="I442" i="3"/>
  <c r="H442" i="3"/>
  <c r="G442" i="3"/>
  <c r="F442" i="3"/>
  <c r="E442" i="3"/>
  <c r="W441" i="3"/>
  <c r="J441" i="3"/>
  <c r="I441" i="3"/>
  <c r="H441" i="3"/>
  <c r="G441" i="3"/>
  <c r="F441" i="3"/>
  <c r="W440" i="3"/>
  <c r="J440" i="3"/>
  <c r="I440" i="3"/>
  <c r="H440" i="3"/>
  <c r="G440" i="3"/>
  <c r="F440" i="3"/>
  <c r="E440" i="3"/>
  <c r="W439" i="3"/>
  <c r="J439" i="3"/>
  <c r="I439" i="3"/>
  <c r="H439" i="3"/>
  <c r="G439" i="3"/>
  <c r="F439" i="3"/>
  <c r="E439" i="3"/>
  <c r="W438" i="3"/>
  <c r="J438" i="3"/>
  <c r="I438" i="3"/>
  <c r="H438" i="3"/>
  <c r="G438" i="3"/>
  <c r="F438" i="3"/>
  <c r="E438" i="3"/>
  <c r="W437" i="3"/>
  <c r="J437" i="3"/>
  <c r="I437" i="3"/>
  <c r="H437" i="3"/>
  <c r="G437" i="3"/>
  <c r="F437" i="3"/>
  <c r="E437" i="3"/>
  <c r="W436" i="3"/>
  <c r="J436" i="3"/>
  <c r="I436" i="3"/>
  <c r="H436" i="3"/>
  <c r="G436" i="3"/>
  <c r="F436" i="3"/>
  <c r="E436" i="3"/>
  <c r="W435" i="3"/>
  <c r="J435" i="3"/>
  <c r="I435" i="3"/>
  <c r="H435" i="3"/>
  <c r="G435" i="3"/>
  <c r="F435" i="3"/>
  <c r="E435" i="3"/>
  <c r="W434" i="3"/>
  <c r="J434" i="3"/>
  <c r="I434" i="3"/>
  <c r="H434" i="3"/>
  <c r="G434" i="3"/>
  <c r="F434" i="3"/>
  <c r="E434" i="3"/>
  <c r="W433" i="3"/>
  <c r="J433" i="3"/>
  <c r="I433" i="3"/>
  <c r="H433" i="3"/>
  <c r="G433" i="3"/>
  <c r="F433" i="3"/>
  <c r="E433" i="3"/>
  <c r="W432" i="3"/>
  <c r="J432" i="3"/>
  <c r="I432" i="3"/>
  <c r="H432" i="3"/>
  <c r="G432" i="3"/>
  <c r="F432" i="3"/>
  <c r="E432" i="3"/>
  <c r="W431" i="3"/>
  <c r="J431" i="3"/>
  <c r="I431" i="3"/>
  <c r="H431" i="3"/>
  <c r="G431" i="3"/>
  <c r="F431" i="3"/>
  <c r="E431" i="3"/>
  <c r="W430" i="3"/>
  <c r="J430" i="3"/>
  <c r="I430" i="3"/>
  <c r="H430" i="3"/>
  <c r="G430" i="3"/>
  <c r="F430" i="3"/>
  <c r="E430" i="3"/>
  <c r="W429" i="3"/>
  <c r="J429" i="3"/>
  <c r="H429" i="3"/>
  <c r="G429" i="3"/>
  <c r="F429" i="3"/>
  <c r="E429" i="3"/>
  <c r="W428" i="3"/>
  <c r="J428" i="3"/>
  <c r="I428" i="3"/>
  <c r="H428" i="3"/>
  <c r="G428" i="3"/>
  <c r="F428" i="3"/>
  <c r="E428" i="3"/>
  <c r="W427" i="3"/>
  <c r="J427" i="3"/>
  <c r="I427" i="3"/>
  <c r="H427" i="3"/>
  <c r="G427" i="3"/>
  <c r="F427" i="3"/>
  <c r="E427" i="3"/>
  <c r="W426" i="3"/>
  <c r="J426" i="3"/>
  <c r="I426" i="3"/>
  <c r="H426" i="3"/>
  <c r="G426" i="3"/>
  <c r="F426" i="3"/>
  <c r="E426" i="3"/>
  <c r="W425" i="3"/>
  <c r="J425" i="3"/>
  <c r="I425" i="3"/>
  <c r="H425" i="3"/>
  <c r="G425" i="3"/>
  <c r="F425" i="3"/>
  <c r="E425" i="3"/>
  <c r="W424" i="3"/>
  <c r="J424" i="3"/>
  <c r="I424" i="3"/>
  <c r="H424" i="3"/>
  <c r="G424" i="3"/>
  <c r="F424" i="3"/>
  <c r="E424" i="3"/>
  <c r="W423" i="3"/>
  <c r="J423" i="3"/>
  <c r="I423" i="3"/>
  <c r="H423" i="3"/>
  <c r="G423" i="3"/>
  <c r="F423" i="3"/>
  <c r="E423" i="3"/>
  <c r="W422" i="3"/>
  <c r="J422" i="3"/>
  <c r="I422" i="3"/>
  <c r="H422" i="3"/>
  <c r="G422" i="3"/>
  <c r="F422" i="3"/>
  <c r="E422" i="3"/>
  <c r="W421" i="3"/>
  <c r="J421" i="3"/>
  <c r="I421" i="3"/>
  <c r="H421" i="3"/>
  <c r="G421" i="3"/>
  <c r="F421" i="3"/>
  <c r="E421" i="3"/>
  <c r="W420" i="3"/>
  <c r="J420" i="3"/>
  <c r="I420" i="3"/>
  <c r="H420" i="3"/>
  <c r="G420" i="3"/>
  <c r="F420" i="3"/>
  <c r="E420" i="3"/>
  <c r="W419" i="3"/>
  <c r="J419" i="3"/>
  <c r="I419" i="3"/>
  <c r="H419" i="3"/>
  <c r="G419" i="3"/>
  <c r="F419" i="3"/>
  <c r="E419" i="3"/>
  <c r="W418" i="3"/>
  <c r="J418" i="3"/>
  <c r="I418" i="3"/>
  <c r="H418" i="3"/>
  <c r="G418" i="3"/>
  <c r="F418" i="3"/>
  <c r="E418" i="3"/>
  <c r="W417" i="3"/>
  <c r="J417" i="3"/>
  <c r="I417" i="3"/>
  <c r="H417" i="3"/>
  <c r="G417" i="3"/>
  <c r="F417" i="3"/>
  <c r="E417" i="3"/>
  <c r="W416" i="3"/>
  <c r="J416" i="3"/>
  <c r="I416" i="3"/>
  <c r="H416" i="3"/>
  <c r="G416" i="3"/>
  <c r="F416" i="3"/>
  <c r="E416" i="3"/>
  <c r="W415" i="3"/>
  <c r="J415" i="3"/>
  <c r="I415" i="3"/>
  <c r="H415" i="3"/>
  <c r="G415" i="3"/>
  <c r="F415" i="3"/>
  <c r="E415" i="3"/>
  <c r="W414" i="3"/>
  <c r="J414" i="3"/>
  <c r="I414" i="3"/>
  <c r="H414" i="3"/>
  <c r="G414" i="3"/>
  <c r="F414" i="3"/>
  <c r="E414" i="3"/>
  <c r="W413" i="3"/>
  <c r="J413" i="3"/>
  <c r="I413" i="3"/>
  <c r="H413" i="3"/>
  <c r="G413" i="3"/>
  <c r="F413" i="3"/>
  <c r="E413" i="3"/>
  <c r="W412" i="3"/>
  <c r="J412" i="3"/>
  <c r="I412" i="3"/>
  <c r="H412" i="3"/>
  <c r="G412" i="3"/>
  <c r="F412" i="3"/>
  <c r="E412" i="3"/>
  <c r="W411" i="3"/>
  <c r="J411" i="3"/>
  <c r="I411" i="3"/>
  <c r="H411" i="3"/>
  <c r="G411" i="3"/>
  <c r="F411" i="3"/>
  <c r="E411" i="3"/>
  <c r="W410" i="3"/>
  <c r="J410" i="3"/>
  <c r="I410" i="3"/>
  <c r="H410" i="3"/>
  <c r="G410" i="3"/>
  <c r="F410" i="3"/>
  <c r="E410" i="3"/>
  <c r="W409" i="3"/>
  <c r="J409" i="3"/>
  <c r="I409" i="3"/>
  <c r="H409" i="3"/>
  <c r="G409" i="3"/>
  <c r="F409" i="3"/>
  <c r="E409" i="3"/>
  <c r="W408" i="3"/>
  <c r="J408" i="3"/>
  <c r="I408" i="3"/>
  <c r="H408" i="3"/>
  <c r="G408" i="3"/>
  <c r="F408" i="3"/>
  <c r="E408" i="3"/>
  <c r="W407" i="3"/>
  <c r="J407" i="3"/>
  <c r="I407" i="3"/>
  <c r="H407" i="3"/>
  <c r="G407" i="3"/>
  <c r="F407" i="3"/>
  <c r="E407" i="3"/>
  <c r="J406" i="3"/>
  <c r="I406" i="3"/>
  <c r="H406" i="3"/>
  <c r="G406" i="3"/>
  <c r="F406" i="3"/>
  <c r="E406" i="3"/>
  <c r="W405" i="3"/>
  <c r="J405" i="3"/>
  <c r="I405" i="3"/>
  <c r="H405" i="3"/>
  <c r="G405" i="3"/>
  <c r="F405" i="3"/>
  <c r="E405" i="3"/>
  <c r="W404" i="3"/>
  <c r="J404" i="3"/>
  <c r="I404" i="3"/>
  <c r="H404" i="3"/>
  <c r="G404" i="3"/>
  <c r="F404" i="3"/>
  <c r="E404" i="3"/>
  <c r="W403" i="3"/>
  <c r="J403" i="3"/>
  <c r="I403" i="3"/>
  <c r="H403" i="3"/>
  <c r="G403" i="3"/>
  <c r="F403" i="3"/>
  <c r="E403" i="3"/>
  <c r="W402" i="3"/>
  <c r="J402" i="3"/>
  <c r="I402" i="3"/>
  <c r="H402" i="3"/>
  <c r="G402" i="3"/>
  <c r="F402" i="3"/>
  <c r="E402" i="3"/>
  <c r="W401" i="3"/>
  <c r="J401" i="3"/>
  <c r="I401" i="3"/>
  <c r="H401" i="3"/>
  <c r="G401" i="3"/>
  <c r="F401" i="3"/>
  <c r="E401" i="3"/>
  <c r="W400" i="3"/>
  <c r="J400" i="3"/>
  <c r="I400" i="3"/>
  <c r="H400" i="3"/>
  <c r="G400" i="3"/>
  <c r="F400" i="3"/>
  <c r="E400" i="3"/>
  <c r="W399" i="3"/>
  <c r="J399" i="3"/>
  <c r="I399" i="3"/>
  <c r="H399" i="3"/>
  <c r="G399" i="3"/>
  <c r="F399" i="3"/>
  <c r="E399" i="3"/>
  <c r="W398" i="3"/>
  <c r="J398" i="3"/>
  <c r="I398" i="3"/>
  <c r="H398" i="3"/>
  <c r="G398" i="3"/>
  <c r="F398" i="3"/>
  <c r="E398" i="3"/>
  <c r="W397" i="3"/>
  <c r="J397" i="3"/>
  <c r="I397" i="3"/>
  <c r="H397" i="3"/>
  <c r="G397" i="3"/>
  <c r="F397" i="3"/>
  <c r="E397" i="3"/>
  <c r="W396" i="3"/>
  <c r="J396" i="3"/>
  <c r="I396" i="3"/>
  <c r="H396" i="3"/>
  <c r="G396" i="3"/>
  <c r="F396" i="3"/>
  <c r="E396" i="3"/>
  <c r="W395" i="3"/>
  <c r="J395" i="3"/>
  <c r="I395" i="3"/>
  <c r="H395" i="3"/>
  <c r="G395" i="3"/>
  <c r="F395" i="3"/>
  <c r="E395" i="3"/>
  <c r="W394" i="3"/>
  <c r="J394" i="3"/>
  <c r="I394" i="3"/>
  <c r="H394" i="3"/>
  <c r="G394" i="3"/>
  <c r="F394" i="3"/>
  <c r="E394" i="3"/>
  <c r="W393" i="3"/>
  <c r="J393" i="3"/>
  <c r="I393" i="3"/>
  <c r="H393" i="3"/>
  <c r="G393" i="3"/>
  <c r="F393" i="3"/>
  <c r="E393" i="3"/>
  <c r="W392" i="3"/>
  <c r="J392" i="3"/>
  <c r="I392" i="3"/>
  <c r="H392" i="3"/>
  <c r="G392" i="3"/>
  <c r="F392" i="3"/>
  <c r="E392" i="3"/>
  <c r="W391" i="3"/>
  <c r="J391" i="3"/>
  <c r="I391" i="3"/>
  <c r="H391" i="3"/>
  <c r="G391" i="3"/>
  <c r="F391" i="3"/>
  <c r="E391" i="3"/>
  <c r="W390" i="3"/>
  <c r="J390" i="3"/>
  <c r="I390" i="3"/>
  <c r="H390" i="3"/>
  <c r="G390" i="3"/>
  <c r="F390" i="3"/>
  <c r="E390" i="3"/>
  <c r="W389" i="3"/>
  <c r="J389" i="3"/>
  <c r="I389" i="3"/>
  <c r="H389" i="3"/>
  <c r="G389" i="3"/>
  <c r="F389" i="3"/>
  <c r="E389" i="3"/>
  <c r="W388" i="3"/>
  <c r="J388" i="3"/>
  <c r="I388" i="3"/>
  <c r="H388" i="3"/>
  <c r="G388" i="3"/>
  <c r="F388" i="3"/>
  <c r="E388" i="3"/>
  <c r="W387" i="3"/>
  <c r="J387" i="3"/>
  <c r="I387" i="3"/>
  <c r="H387" i="3"/>
  <c r="G387" i="3"/>
  <c r="F387" i="3"/>
  <c r="E387" i="3"/>
  <c r="W386" i="3"/>
  <c r="J386" i="3"/>
  <c r="I386" i="3"/>
  <c r="H386" i="3"/>
  <c r="G386" i="3"/>
  <c r="F386" i="3"/>
  <c r="E386" i="3"/>
  <c r="W385" i="3"/>
  <c r="J385" i="3"/>
  <c r="I385" i="3"/>
  <c r="H385" i="3"/>
  <c r="G385" i="3"/>
  <c r="F385" i="3"/>
  <c r="E385" i="3"/>
  <c r="W384" i="3"/>
  <c r="J384" i="3"/>
  <c r="I384" i="3"/>
  <c r="H384" i="3"/>
  <c r="G384" i="3"/>
  <c r="F384" i="3"/>
  <c r="E384" i="3"/>
  <c r="W383" i="3"/>
  <c r="J383" i="3"/>
  <c r="I383" i="3"/>
  <c r="H383" i="3"/>
  <c r="G383" i="3"/>
  <c r="F383" i="3"/>
  <c r="E383" i="3"/>
  <c r="W382" i="3"/>
  <c r="J382" i="3"/>
  <c r="I382" i="3"/>
  <c r="H382" i="3"/>
  <c r="G382" i="3"/>
  <c r="F382" i="3"/>
  <c r="E382" i="3"/>
  <c r="W381" i="3"/>
  <c r="J381" i="3"/>
  <c r="I381" i="3"/>
  <c r="H381" i="3"/>
  <c r="G381" i="3"/>
  <c r="F381" i="3"/>
  <c r="E381" i="3"/>
  <c r="W380" i="3"/>
  <c r="J380" i="3"/>
  <c r="I380" i="3"/>
  <c r="H380" i="3"/>
  <c r="G380" i="3"/>
  <c r="F380" i="3"/>
  <c r="E380" i="3"/>
  <c r="W379" i="3"/>
  <c r="J379" i="3"/>
  <c r="I379" i="3"/>
  <c r="H379" i="3"/>
  <c r="G379" i="3"/>
  <c r="F379" i="3"/>
  <c r="E379" i="3"/>
  <c r="W378" i="3"/>
  <c r="J378" i="3"/>
  <c r="I378" i="3"/>
  <c r="H378" i="3"/>
  <c r="G378" i="3"/>
  <c r="F378" i="3"/>
  <c r="E378" i="3"/>
  <c r="W377" i="3"/>
  <c r="J377" i="3"/>
  <c r="I377" i="3"/>
  <c r="H377" i="3"/>
  <c r="G377" i="3"/>
  <c r="F377" i="3"/>
  <c r="E377" i="3"/>
  <c r="W376" i="3"/>
  <c r="J376" i="3"/>
  <c r="I376" i="3"/>
  <c r="H376" i="3"/>
  <c r="G376" i="3"/>
  <c r="F376" i="3"/>
  <c r="E376" i="3"/>
  <c r="W375" i="3"/>
  <c r="J375" i="3"/>
  <c r="I375" i="3"/>
  <c r="H375" i="3"/>
  <c r="G375" i="3"/>
  <c r="F375" i="3"/>
  <c r="E375" i="3"/>
  <c r="W374" i="3"/>
  <c r="J374" i="3"/>
  <c r="I374" i="3"/>
  <c r="H374" i="3"/>
  <c r="G374" i="3"/>
  <c r="F374" i="3"/>
  <c r="E374" i="3"/>
  <c r="W373" i="3"/>
  <c r="J373" i="3"/>
  <c r="I373" i="3"/>
  <c r="H373" i="3"/>
  <c r="G373" i="3"/>
  <c r="F373" i="3"/>
  <c r="E373" i="3"/>
  <c r="W372" i="3"/>
  <c r="J372" i="3"/>
  <c r="I372" i="3"/>
  <c r="H372" i="3"/>
  <c r="G372" i="3"/>
  <c r="F372" i="3"/>
  <c r="E372" i="3"/>
  <c r="W371" i="3"/>
  <c r="J371" i="3"/>
  <c r="I371" i="3"/>
  <c r="H371" i="3"/>
  <c r="G371" i="3"/>
  <c r="F371" i="3"/>
  <c r="E371" i="3"/>
  <c r="W370" i="3"/>
  <c r="J370" i="3"/>
  <c r="I370" i="3"/>
  <c r="H370" i="3"/>
  <c r="G370" i="3"/>
  <c r="F370" i="3"/>
  <c r="E370" i="3"/>
  <c r="W369" i="3"/>
  <c r="J369" i="3"/>
  <c r="I369" i="3"/>
  <c r="H369" i="3"/>
  <c r="G369" i="3"/>
  <c r="F369" i="3"/>
  <c r="E369" i="3"/>
  <c r="W368" i="3"/>
  <c r="J368" i="3"/>
  <c r="I368" i="3"/>
  <c r="H368" i="3"/>
  <c r="G368" i="3"/>
  <c r="F368" i="3"/>
  <c r="E368" i="3"/>
  <c r="W367" i="3"/>
  <c r="J367" i="3"/>
  <c r="I367" i="3"/>
  <c r="H367" i="3"/>
  <c r="G367" i="3"/>
  <c r="F367" i="3"/>
  <c r="E367" i="3"/>
  <c r="W366" i="3"/>
  <c r="J366" i="3"/>
  <c r="I366" i="3"/>
  <c r="H366" i="3"/>
  <c r="G366" i="3"/>
  <c r="F366" i="3"/>
  <c r="E366" i="3"/>
  <c r="W365" i="3"/>
  <c r="J365" i="3"/>
  <c r="I365" i="3"/>
  <c r="H365" i="3"/>
  <c r="G365" i="3"/>
  <c r="F365" i="3"/>
  <c r="E365" i="3"/>
  <c r="W364" i="3"/>
  <c r="J364" i="3"/>
  <c r="I364" i="3"/>
  <c r="H364" i="3"/>
  <c r="G364" i="3"/>
  <c r="F364" i="3"/>
  <c r="E364" i="3"/>
  <c r="W363" i="3"/>
  <c r="J363" i="3"/>
  <c r="I363" i="3"/>
  <c r="H363" i="3"/>
  <c r="G363" i="3"/>
  <c r="F363" i="3"/>
  <c r="E363" i="3"/>
  <c r="W362" i="3"/>
  <c r="J362" i="3"/>
  <c r="I362" i="3"/>
  <c r="H362" i="3"/>
  <c r="G362" i="3"/>
  <c r="F362" i="3"/>
  <c r="E362" i="3"/>
  <c r="W361" i="3"/>
  <c r="J361" i="3"/>
  <c r="I361" i="3"/>
  <c r="H361" i="3"/>
  <c r="G361" i="3"/>
  <c r="F361" i="3"/>
  <c r="E361" i="3"/>
  <c r="W360" i="3"/>
  <c r="J360" i="3"/>
  <c r="I360" i="3"/>
  <c r="H360" i="3"/>
  <c r="G360" i="3"/>
  <c r="F360" i="3"/>
  <c r="E360" i="3"/>
  <c r="W359" i="3"/>
  <c r="J359" i="3"/>
  <c r="I359" i="3"/>
  <c r="H359" i="3"/>
  <c r="G359" i="3"/>
  <c r="F359" i="3"/>
  <c r="E359" i="3"/>
  <c r="W358" i="3"/>
  <c r="J358" i="3"/>
  <c r="I358" i="3"/>
  <c r="H358" i="3"/>
  <c r="G358" i="3"/>
  <c r="F358" i="3"/>
  <c r="E358" i="3"/>
  <c r="W357" i="3"/>
  <c r="J357" i="3"/>
  <c r="I357" i="3"/>
  <c r="H357" i="3"/>
  <c r="G357" i="3"/>
  <c r="F357" i="3"/>
  <c r="E357" i="3"/>
  <c r="W356" i="3"/>
  <c r="J356" i="3"/>
  <c r="I356" i="3"/>
  <c r="H356" i="3"/>
  <c r="G356" i="3"/>
  <c r="F356" i="3"/>
  <c r="E356" i="3"/>
  <c r="W355" i="3"/>
  <c r="J355" i="3"/>
  <c r="I355" i="3"/>
  <c r="H355" i="3"/>
  <c r="G355" i="3"/>
  <c r="F355" i="3"/>
  <c r="E355" i="3"/>
  <c r="W354" i="3"/>
  <c r="J354" i="3"/>
  <c r="I354" i="3"/>
  <c r="H354" i="3"/>
  <c r="G354" i="3"/>
  <c r="F354" i="3"/>
  <c r="E354" i="3"/>
  <c r="W353" i="3"/>
  <c r="J353" i="3"/>
  <c r="I353" i="3"/>
  <c r="H353" i="3"/>
  <c r="G353" i="3"/>
  <c r="F353" i="3"/>
  <c r="E353" i="3"/>
  <c r="W352" i="3"/>
  <c r="J352" i="3"/>
  <c r="I352" i="3"/>
  <c r="H352" i="3"/>
  <c r="G352" i="3"/>
  <c r="F352" i="3"/>
  <c r="E352" i="3"/>
  <c r="W351" i="3"/>
  <c r="J351" i="3"/>
  <c r="I351" i="3"/>
  <c r="H351" i="3"/>
  <c r="G351" i="3"/>
  <c r="F351" i="3"/>
  <c r="E351" i="3"/>
  <c r="W350" i="3"/>
  <c r="J350" i="3"/>
  <c r="I350" i="3"/>
  <c r="H350" i="3"/>
  <c r="G350" i="3"/>
  <c r="F350" i="3"/>
  <c r="E350" i="3"/>
  <c r="W349" i="3"/>
  <c r="J349" i="3"/>
  <c r="I349" i="3"/>
  <c r="H349" i="3"/>
  <c r="G349" i="3"/>
  <c r="F349" i="3"/>
  <c r="E349" i="3"/>
  <c r="W348" i="3"/>
  <c r="J348" i="3"/>
  <c r="I348" i="3"/>
  <c r="H348" i="3"/>
  <c r="G348" i="3"/>
  <c r="F348" i="3"/>
  <c r="E348" i="3"/>
  <c r="W347" i="3"/>
  <c r="J347" i="3"/>
  <c r="I347" i="3"/>
  <c r="H347" i="3"/>
  <c r="G347" i="3"/>
  <c r="F347" i="3"/>
  <c r="E347" i="3"/>
  <c r="W346" i="3"/>
  <c r="J346" i="3"/>
  <c r="I346" i="3"/>
  <c r="H346" i="3"/>
  <c r="G346" i="3"/>
  <c r="F346" i="3"/>
  <c r="E346" i="3"/>
  <c r="W345" i="3"/>
  <c r="J345" i="3"/>
  <c r="I345" i="3"/>
  <c r="H345" i="3"/>
  <c r="G345" i="3"/>
  <c r="F345" i="3"/>
  <c r="E345" i="3"/>
  <c r="W344" i="3"/>
  <c r="J344" i="3"/>
  <c r="I344" i="3"/>
  <c r="H344" i="3"/>
  <c r="G344" i="3"/>
  <c r="F344" i="3"/>
  <c r="E344" i="3"/>
  <c r="W343" i="3"/>
  <c r="J343" i="3"/>
  <c r="I343" i="3"/>
  <c r="H343" i="3"/>
  <c r="G343" i="3"/>
  <c r="F343" i="3"/>
  <c r="E343" i="3"/>
  <c r="W342" i="3"/>
  <c r="J342" i="3"/>
  <c r="I342" i="3"/>
  <c r="H342" i="3"/>
  <c r="G342" i="3"/>
  <c r="F342" i="3"/>
  <c r="E342" i="3"/>
  <c r="W341" i="3"/>
  <c r="J341" i="3"/>
  <c r="I341" i="3"/>
  <c r="H341" i="3"/>
  <c r="G341" i="3"/>
  <c r="F341" i="3"/>
  <c r="E341" i="3"/>
  <c r="W340" i="3"/>
  <c r="J340" i="3"/>
  <c r="I340" i="3"/>
  <c r="H340" i="3"/>
  <c r="G340" i="3"/>
  <c r="F340" i="3"/>
  <c r="E340" i="3"/>
  <c r="W339" i="3"/>
  <c r="J339" i="3"/>
  <c r="I339" i="3"/>
  <c r="H339" i="3"/>
  <c r="G339" i="3"/>
  <c r="F339" i="3"/>
  <c r="E339" i="3"/>
  <c r="W338" i="3"/>
  <c r="J338" i="3"/>
  <c r="I338" i="3"/>
  <c r="H338" i="3"/>
  <c r="G338" i="3"/>
  <c r="F338" i="3"/>
  <c r="E338" i="3"/>
  <c r="J337" i="3"/>
  <c r="I337" i="3"/>
  <c r="H337" i="3"/>
  <c r="G337" i="3"/>
  <c r="F337" i="3"/>
  <c r="E337" i="3"/>
  <c r="W336" i="3"/>
  <c r="J336" i="3"/>
  <c r="I336" i="3"/>
  <c r="H336" i="3"/>
  <c r="G336" i="3"/>
  <c r="F336" i="3"/>
  <c r="E336" i="3"/>
  <c r="W335" i="3"/>
  <c r="J335" i="3"/>
  <c r="I335" i="3"/>
  <c r="H335" i="3"/>
  <c r="G335" i="3"/>
  <c r="F335" i="3"/>
  <c r="E335" i="3"/>
  <c r="W334" i="3"/>
  <c r="J334" i="3"/>
  <c r="I334" i="3"/>
  <c r="H334" i="3"/>
  <c r="G334" i="3"/>
  <c r="F334" i="3"/>
  <c r="E334" i="3"/>
  <c r="W333" i="3"/>
  <c r="J333" i="3"/>
  <c r="I333" i="3"/>
  <c r="H333" i="3"/>
  <c r="G333" i="3"/>
  <c r="F333" i="3"/>
  <c r="E333" i="3"/>
  <c r="W332" i="3"/>
  <c r="J332" i="3"/>
  <c r="I332" i="3"/>
  <c r="H332" i="3"/>
  <c r="G332" i="3"/>
  <c r="F332" i="3"/>
  <c r="E332" i="3"/>
  <c r="W331" i="3"/>
  <c r="J331" i="3"/>
  <c r="I331" i="3"/>
  <c r="H331" i="3"/>
  <c r="G331" i="3"/>
  <c r="F331" i="3"/>
  <c r="E331" i="3"/>
  <c r="W330" i="3"/>
  <c r="J330" i="3"/>
  <c r="I330" i="3"/>
  <c r="H330" i="3"/>
  <c r="G330" i="3"/>
  <c r="F330" i="3"/>
  <c r="E330" i="3"/>
  <c r="W329" i="3"/>
  <c r="J329" i="3"/>
  <c r="I329" i="3"/>
  <c r="H329" i="3"/>
  <c r="G329" i="3"/>
  <c r="F329" i="3"/>
  <c r="E329" i="3"/>
  <c r="W328" i="3"/>
  <c r="J328" i="3"/>
  <c r="I328" i="3"/>
  <c r="H328" i="3"/>
  <c r="G328" i="3"/>
  <c r="F328" i="3"/>
  <c r="E328" i="3"/>
  <c r="W327" i="3"/>
  <c r="J327" i="3"/>
  <c r="I327" i="3"/>
  <c r="H327" i="3"/>
  <c r="G327" i="3"/>
  <c r="F327" i="3"/>
  <c r="E327" i="3"/>
  <c r="W326" i="3"/>
  <c r="J326" i="3"/>
  <c r="I326" i="3"/>
  <c r="H326" i="3"/>
  <c r="G326" i="3"/>
  <c r="F326" i="3"/>
  <c r="E326" i="3"/>
  <c r="W325" i="3"/>
  <c r="J325" i="3"/>
  <c r="I325" i="3"/>
  <c r="H325" i="3"/>
  <c r="G325" i="3"/>
  <c r="F325" i="3"/>
  <c r="E325" i="3"/>
  <c r="W324" i="3"/>
  <c r="J324" i="3"/>
  <c r="I324" i="3"/>
  <c r="H324" i="3"/>
  <c r="G324" i="3"/>
  <c r="F324" i="3"/>
  <c r="E324" i="3"/>
  <c r="W323" i="3"/>
  <c r="J323" i="3"/>
  <c r="I323" i="3"/>
  <c r="H323" i="3"/>
  <c r="G323" i="3"/>
  <c r="F323" i="3"/>
  <c r="E323" i="3"/>
  <c r="W322" i="3"/>
  <c r="J322" i="3"/>
  <c r="I322" i="3"/>
  <c r="H322" i="3"/>
  <c r="G322" i="3"/>
  <c r="F322" i="3"/>
  <c r="E322" i="3"/>
  <c r="W321" i="3"/>
  <c r="J321" i="3"/>
  <c r="I321" i="3"/>
  <c r="H321" i="3"/>
  <c r="G321" i="3"/>
  <c r="F321" i="3"/>
  <c r="E321" i="3"/>
  <c r="W320" i="3"/>
  <c r="J320" i="3"/>
  <c r="I320" i="3"/>
  <c r="H320" i="3"/>
  <c r="G320" i="3"/>
  <c r="F320" i="3"/>
  <c r="E320" i="3"/>
  <c r="W319" i="3"/>
  <c r="J319" i="3"/>
  <c r="I319" i="3"/>
  <c r="H319" i="3"/>
  <c r="G319" i="3"/>
  <c r="F319" i="3"/>
  <c r="E319" i="3"/>
  <c r="W318" i="3"/>
  <c r="J318" i="3"/>
  <c r="I318" i="3"/>
  <c r="H318" i="3"/>
  <c r="G318" i="3"/>
  <c r="F318" i="3"/>
  <c r="E318" i="3"/>
  <c r="W317" i="3"/>
  <c r="J317" i="3"/>
  <c r="I317" i="3"/>
  <c r="H317" i="3"/>
  <c r="G317" i="3"/>
  <c r="F317" i="3"/>
  <c r="E317" i="3"/>
  <c r="W316" i="3"/>
  <c r="J316" i="3"/>
  <c r="I316" i="3"/>
  <c r="H316" i="3"/>
  <c r="G316" i="3"/>
  <c r="F316" i="3"/>
  <c r="E316" i="3"/>
  <c r="W315" i="3"/>
  <c r="J315" i="3"/>
  <c r="I315" i="3"/>
  <c r="H315" i="3"/>
  <c r="G315" i="3"/>
  <c r="F315" i="3"/>
  <c r="E315" i="3"/>
  <c r="W314" i="3"/>
  <c r="J314" i="3"/>
  <c r="I314" i="3"/>
  <c r="H314" i="3"/>
  <c r="G314" i="3"/>
  <c r="F314" i="3"/>
  <c r="E314" i="3"/>
  <c r="W313" i="3"/>
  <c r="J313" i="3"/>
  <c r="I313" i="3"/>
  <c r="H313" i="3"/>
  <c r="G313" i="3"/>
  <c r="F313" i="3"/>
  <c r="E313" i="3"/>
  <c r="W312" i="3"/>
  <c r="J312" i="3"/>
  <c r="I312" i="3"/>
  <c r="H312" i="3"/>
  <c r="G312" i="3"/>
  <c r="F312" i="3"/>
  <c r="E312" i="3"/>
  <c r="W311" i="3"/>
  <c r="J311" i="3"/>
  <c r="I311" i="3"/>
  <c r="H311" i="3"/>
  <c r="G311" i="3"/>
  <c r="F311" i="3"/>
  <c r="E311" i="3"/>
  <c r="W310" i="3"/>
  <c r="J310" i="3"/>
  <c r="I310" i="3"/>
  <c r="H310" i="3"/>
  <c r="G310" i="3"/>
  <c r="F310" i="3"/>
  <c r="E310" i="3"/>
  <c r="W309" i="3"/>
  <c r="J309" i="3"/>
  <c r="I309" i="3"/>
  <c r="H309" i="3"/>
  <c r="G309" i="3"/>
  <c r="F309" i="3"/>
  <c r="E309" i="3"/>
  <c r="W308" i="3"/>
  <c r="J308" i="3"/>
  <c r="I308" i="3"/>
  <c r="H308" i="3"/>
  <c r="G308" i="3"/>
  <c r="F308" i="3"/>
  <c r="E308" i="3"/>
  <c r="W307" i="3"/>
  <c r="J307" i="3"/>
  <c r="I307" i="3"/>
  <c r="H307" i="3"/>
  <c r="G307" i="3"/>
  <c r="F307" i="3"/>
  <c r="E307" i="3"/>
  <c r="W306" i="3"/>
  <c r="J306" i="3"/>
  <c r="I306" i="3"/>
  <c r="H306" i="3"/>
  <c r="G306" i="3"/>
  <c r="F306" i="3"/>
  <c r="E306" i="3"/>
  <c r="W305" i="3"/>
  <c r="J305" i="3"/>
  <c r="I305" i="3"/>
  <c r="H305" i="3"/>
  <c r="G305" i="3"/>
  <c r="F305" i="3"/>
  <c r="E305" i="3"/>
  <c r="W304" i="3"/>
  <c r="J304" i="3"/>
  <c r="I304" i="3"/>
  <c r="H304" i="3"/>
  <c r="G304" i="3"/>
  <c r="F304" i="3"/>
  <c r="E304" i="3"/>
  <c r="W303" i="3"/>
  <c r="J303" i="3"/>
  <c r="I303" i="3"/>
  <c r="H303" i="3"/>
  <c r="G303" i="3"/>
  <c r="F303" i="3"/>
  <c r="E303" i="3"/>
  <c r="W302" i="3"/>
  <c r="J302" i="3"/>
  <c r="I302" i="3"/>
  <c r="H302" i="3"/>
  <c r="G302" i="3"/>
  <c r="F302" i="3"/>
  <c r="E302" i="3"/>
  <c r="W301" i="3"/>
  <c r="J301" i="3"/>
  <c r="I301" i="3"/>
  <c r="H301" i="3"/>
  <c r="G301" i="3"/>
  <c r="F301" i="3"/>
  <c r="E301" i="3"/>
  <c r="W300" i="3"/>
  <c r="J300" i="3"/>
  <c r="I300" i="3"/>
  <c r="H300" i="3"/>
  <c r="G300" i="3"/>
  <c r="F300" i="3"/>
  <c r="E300" i="3"/>
  <c r="W299" i="3"/>
  <c r="J299" i="3"/>
  <c r="I299" i="3"/>
  <c r="H299" i="3"/>
  <c r="G299" i="3"/>
  <c r="F299" i="3"/>
  <c r="E299" i="3"/>
  <c r="W298" i="3"/>
  <c r="J298" i="3"/>
  <c r="I298" i="3"/>
  <c r="H298" i="3"/>
  <c r="G298" i="3"/>
  <c r="F298" i="3"/>
  <c r="E298" i="3"/>
  <c r="W297" i="3"/>
  <c r="J297" i="3"/>
  <c r="I297" i="3"/>
  <c r="H297" i="3"/>
  <c r="G297" i="3"/>
  <c r="F297" i="3"/>
  <c r="E297" i="3"/>
  <c r="W296" i="3"/>
  <c r="J296" i="3"/>
  <c r="I296" i="3"/>
  <c r="H296" i="3"/>
  <c r="G296" i="3"/>
  <c r="F296" i="3"/>
  <c r="E296" i="3"/>
  <c r="W295" i="3"/>
  <c r="J295" i="3"/>
  <c r="I295" i="3"/>
  <c r="H295" i="3"/>
  <c r="G295" i="3"/>
  <c r="F295" i="3"/>
  <c r="E295" i="3"/>
  <c r="W294" i="3"/>
  <c r="J294" i="3"/>
  <c r="I294" i="3"/>
  <c r="H294" i="3"/>
  <c r="G294" i="3"/>
  <c r="F294" i="3"/>
  <c r="E294" i="3"/>
  <c r="W293" i="3"/>
  <c r="J293" i="3"/>
  <c r="I293" i="3"/>
  <c r="H293" i="3"/>
  <c r="G293" i="3"/>
  <c r="F293" i="3"/>
  <c r="E293" i="3"/>
  <c r="W292" i="3"/>
  <c r="J292" i="3"/>
  <c r="I292" i="3"/>
  <c r="H292" i="3"/>
  <c r="G292" i="3"/>
  <c r="F292" i="3"/>
  <c r="E292" i="3"/>
  <c r="W291" i="3"/>
  <c r="J291" i="3"/>
  <c r="I291" i="3"/>
  <c r="H291" i="3"/>
  <c r="G291" i="3"/>
  <c r="F291" i="3"/>
  <c r="E291" i="3"/>
  <c r="W290" i="3"/>
  <c r="J290" i="3"/>
  <c r="I290" i="3"/>
  <c r="H290" i="3"/>
  <c r="G290" i="3"/>
  <c r="F290" i="3"/>
  <c r="E290" i="3"/>
  <c r="W289" i="3"/>
  <c r="J289" i="3"/>
  <c r="I289" i="3"/>
  <c r="H289" i="3"/>
  <c r="G289" i="3"/>
  <c r="F289" i="3"/>
  <c r="E289" i="3"/>
  <c r="W288" i="3"/>
  <c r="J288" i="3"/>
  <c r="I288" i="3"/>
  <c r="H288" i="3"/>
  <c r="G288" i="3"/>
  <c r="F288" i="3"/>
  <c r="E288" i="3"/>
  <c r="W287" i="3"/>
  <c r="J287" i="3"/>
  <c r="I287" i="3"/>
  <c r="H287" i="3"/>
  <c r="G287" i="3"/>
  <c r="F287" i="3"/>
  <c r="E287" i="3"/>
  <c r="W286" i="3"/>
  <c r="J286" i="3"/>
  <c r="I286" i="3"/>
  <c r="H286" i="3"/>
  <c r="G286" i="3"/>
  <c r="F286" i="3"/>
  <c r="E286" i="3"/>
  <c r="W285" i="3"/>
  <c r="J285" i="3"/>
  <c r="I285" i="3"/>
  <c r="H285" i="3"/>
  <c r="G285" i="3"/>
  <c r="F285" i="3"/>
  <c r="E285" i="3"/>
  <c r="W284" i="3"/>
  <c r="J284" i="3"/>
  <c r="I284" i="3"/>
  <c r="H284" i="3"/>
  <c r="G284" i="3"/>
  <c r="F284" i="3"/>
  <c r="E284" i="3"/>
  <c r="W283" i="3"/>
  <c r="J283" i="3"/>
  <c r="I283" i="3"/>
  <c r="H283" i="3"/>
  <c r="G283" i="3"/>
  <c r="F283" i="3"/>
  <c r="E283" i="3"/>
  <c r="W282" i="3"/>
  <c r="J282" i="3"/>
  <c r="I282" i="3"/>
  <c r="H282" i="3"/>
  <c r="G282" i="3"/>
  <c r="F282" i="3"/>
  <c r="E282" i="3"/>
  <c r="W281" i="3"/>
  <c r="J281" i="3"/>
  <c r="I281" i="3"/>
  <c r="H281" i="3"/>
  <c r="G281" i="3"/>
  <c r="F281" i="3"/>
  <c r="E281" i="3"/>
  <c r="W280" i="3"/>
  <c r="J280" i="3"/>
  <c r="I280" i="3"/>
  <c r="H280" i="3"/>
  <c r="G280" i="3"/>
  <c r="F280" i="3"/>
  <c r="E280" i="3"/>
  <c r="W279" i="3"/>
  <c r="J279" i="3"/>
  <c r="I279" i="3"/>
  <c r="H279" i="3"/>
  <c r="G279" i="3"/>
  <c r="F279" i="3"/>
  <c r="E279" i="3"/>
  <c r="W278" i="3"/>
  <c r="J278" i="3"/>
  <c r="I278" i="3"/>
  <c r="H278" i="3"/>
  <c r="G278" i="3"/>
  <c r="F278" i="3"/>
  <c r="E278" i="3"/>
  <c r="W277" i="3"/>
  <c r="J277" i="3"/>
  <c r="I277" i="3"/>
  <c r="H277" i="3"/>
  <c r="G277" i="3"/>
  <c r="F277" i="3"/>
  <c r="E277" i="3"/>
  <c r="W276" i="3"/>
  <c r="J276" i="3"/>
  <c r="I276" i="3"/>
  <c r="H276" i="3"/>
  <c r="G276" i="3"/>
  <c r="F276" i="3"/>
  <c r="E276" i="3"/>
  <c r="W275" i="3"/>
  <c r="J275" i="3"/>
  <c r="I275" i="3"/>
  <c r="H275" i="3"/>
  <c r="G275" i="3"/>
  <c r="F275" i="3"/>
  <c r="E275" i="3"/>
  <c r="W274" i="3"/>
  <c r="J274" i="3"/>
  <c r="I274" i="3"/>
  <c r="H274" i="3"/>
  <c r="G274" i="3"/>
  <c r="F274" i="3"/>
  <c r="E274" i="3"/>
  <c r="W273" i="3"/>
  <c r="J273" i="3"/>
  <c r="I273" i="3"/>
  <c r="H273" i="3"/>
  <c r="G273" i="3"/>
  <c r="F273" i="3"/>
  <c r="E273" i="3"/>
  <c r="W272" i="3"/>
  <c r="J272" i="3"/>
  <c r="I272" i="3"/>
  <c r="H272" i="3"/>
  <c r="G272" i="3"/>
  <c r="F272" i="3"/>
  <c r="E272" i="3"/>
  <c r="W271" i="3"/>
  <c r="J271" i="3"/>
  <c r="I271" i="3"/>
  <c r="H271" i="3"/>
  <c r="G271" i="3"/>
  <c r="F271" i="3"/>
  <c r="E271" i="3"/>
  <c r="W270" i="3"/>
  <c r="J270" i="3"/>
  <c r="I270" i="3"/>
  <c r="H270" i="3"/>
  <c r="G270" i="3"/>
  <c r="F270" i="3"/>
  <c r="E270" i="3"/>
  <c r="W269" i="3"/>
  <c r="J269" i="3"/>
  <c r="I269" i="3"/>
  <c r="H269" i="3"/>
  <c r="G269" i="3"/>
  <c r="F269" i="3"/>
  <c r="E269" i="3"/>
  <c r="W268" i="3"/>
  <c r="J268" i="3"/>
  <c r="I268" i="3"/>
  <c r="H268" i="3"/>
  <c r="G268" i="3"/>
  <c r="F268" i="3"/>
  <c r="E268" i="3"/>
  <c r="W267" i="3"/>
  <c r="J267" i="3"/>
  <c r="I267" i="3"/>
  <c r="H267" i="3"/>
  <c r="G267" i="3"/>
  <c r="F267" i="3"/>
  <c r="E267" i="3"/>
  <c r="W266" i="3"/>
  <c r="J266" i="3"/>
  <c r="I266" i="3"/>
  <c r="H266" i="3"/>
  <c r="G266" i="3"/>
  <c r="F266" i="3"/>
  <c r="E266" i="3"/>
  <c r="W265" i="3"/>
  <c r="J265" i="3"/>
  <c r="I265" i="3"/>
  <c r="H265" i="3"/>
  <c r="G265" i="3"/>
  <c r="F265" i="3"/>
  <c r="E265" i="3"/>
  <c r="W264" i="3"/>
  <c r="J264" i="3"/>
  <c r="I264" i="3"/>
  <c r="H264" i="3"/>
  <c r="G264" i="3"/>
  <c r="F264" i="3"/>
  <c r="E264" i="3"/>
  <c r="W263" i="3"/>
  <c r="J263" i="3"/>
  <c r="I263" i="3"/>
  <c r="H263" i="3"/>
  <c r="G263" i="3"/>
  <c r="F263" i="3"/>
  <c r="E263" i="3"/>
  <c r="W262" i="3"/>
  <c r="J262" i="3"/>
  <c r="I262" i="3"/>
  <c r="H262" i="3"/>
  <c r="G262" i="3"/>
  <c r="F262" i="3"/>
  <c r="E262" i="3"/>
  <c r="W261" i="3"/>
  <c r="J261" i="3"/>
  <c r="I261" i="3"/>
  <c r="H261" i="3"/>
  <c r="G261" i="3"/>
  <c r="F261" i="3"/>
  <c r="E261" i="3"/>
  <c r="W260" i="3"/>
  <c r="J260" i="3"/>
  <c r="I260" i="3"/>
  <c r="H260" i="3"/>
  <c r="G260" i="3"/>
  <c r="F260" i="3"/>
  <c r="E260" i="3"/>
  <c r="W259" i="3"/>
  <c r="J259" i="3"/>
  <c r="I259" i="3"/>
  <c r="H259" i="3"/>
  <c r="G259" i="3"/>
  <c r="F259" i="3"/>
  <c r="E259" i="3"/>
  <c r="W258" i="3"/>
  <c r="J258" i="3"/>
  <c r="I258" i="3"/>
  <c r="H258" i="3"/>
  <c r="G258" i="3"/>
  <c r="F258" i="3"/>
  <c r="E258" i="3"/>
  <c r="W257" i="3"/>
  <c r="J257" i="3"/>
  <c r="I257" i="3"/>
  <c r="H257" i="3"/>
  <c r="G257" i="3"/>
  <c r="F257" i="3"/>
  <c r="E257" i="3"/>
  <c r="W256" i="3"/>
  <c r="J256" i="3"/>
  <c r="I256" i="3"/>
  <c r="H256" i="3"/>
  <c r="G256" i="3"/>
  <c r="F256" i="3"/>
  <c r="E256" i="3"/>
  <c r="W255" i="3"/>
  <c r="J255" i="3"/>
  <c r="I255" i="3"/>
  <c r="H255" i="3"/>
  <c r="G255" i="3"/>
  <c r="F255" i="3"/>
  <c r="E255" i="3"/>
  <c r="W254" i="3"/>
  <c r="J254" i="3"/>
  <c r="I254" i="3"/>
  <c r="H254" i="3"/>
  <c r="G254" i="3"/>
  <c r="F254" i="3"/>
  <c r="E254" i="3"/>
  <c r="W253" i="3"/>
  <c r="J253" i="3"/>
  <c r="I253" i="3"/>
  <c r="H253" i="3"/>
  <c r="G253" i="3"/>
  <c r="F253" i="3"/>
  <c r="E253" i="3"/>
  <c r="W252" i="3"/>
  <c r="J252" i="3"/>
  <c r="I252" i="3"/>
  <c r="H252" i="3"/>
  <c r="G252" i="3"/>
  <c r="F252" i="3"/>
  <c r="E252" i="3"/>
  <c r="W251" i="3"/>
  <c r="J251" i="3"/>
  <c r="I251" i="3"/>
  <c r="H251" i="3"/>
  <c r="G251" i="3"/>
  <c r="F251" i="3"/>
  <c r="E251" i="3"/>
  <c r="W250" i="3"/>
  <c r="J250" i="3"/>
  <c r="I250" i="3"/>
  <c r="H250" i="3"/>
  <c r="G250" i="3"/>
  <c r="F250" i="3"/>
  <c r="E250" i="3"/>
  <c r="W249" i="3"/>
  <c r="J249" i="3"/>
  <c r="I249" i="3"/>
  <c r="H249" i="3"/>
  <c r="G249" i="3"/>
  <c r="F249" i="3"/>
  <c r="E249" i="3"/>
  <c r="W248" i="3"/>
  <c r="J248" i="3"/>
  <c r="I248" i="3"/>
  <c r="H248" i="3"/>
  <c r="G248" i="3"/>
  <c r="F248" i="3"/>
  <c r="E248" i="3"/>
  <c r="W247" i="3"/>
  <c r="J247" i="3"/>
  <c r="I247" i="3"/>
  <c r="H247" i="3"/>
  <c r="G247" i="3"/>
  <c r="F247" i="3"/>
  <c r="E247" i="3"/>
  <c r="W246" i="3"/>
  <c r="J246" i="3"/>
  <c r="I246" i="3"/>
  <c r="H246" i="3"/>
  <c r="G246" i="3"/>
  <c r="F246" i="3"/>
  <c r="E246" i="3"/>
  <c r="W245" i="3"/>
  <c r="J245" i="3"/>
  <c r="I245" i="3"/>
  <c r="H245" i="3"/>
  <c r="G245" i="3"/>
  <c r="F245" i="3"/>
  <c r="E245" i="3"/>
  <c r="W244" i="3"/>
  <c r="J244" i="3"/>
  <c r="I244" i="3"/>
  <c r="H244" i="3"/>
  <c r="G244" i="3"/>
  <c r="F244" i="3"/>
  <c r="E244" i="3"/>
  <c r="W243" i="3"/>
  <c r="J243" i="3"/>
  <c r="I243" i="3"/>
  <c r="H243" i="3"/>
  <c r="G243" i="3"/>
  <c r="F243" i="3"/>
  <c r="E243" i="3"/>
  <c r="W242" i="3"/>
  <c r="J242" i="3"/>
  <c r="I242" i="3"/>
  <c r="H242" i="3"/>
  <c r="G242" i="3"/>
  <c r="F242" i="3"/>
  <c r="E242" i="3"/>
  <c r="W241" i="3"/>
  <c r="J241" i="3"/>
  <c r="I241" i="3"/>
  <c r="H241" i="3"/>
  <c r="G241" i="3"/>
  <c r="F241" i="3"/>
  <c r="E241" i="3"/>
  <c r="W240" i="3"/>
  <c r="J240" i="3"/>
  <c r="I240" i="3"/>
  <c r="H240" i="3"/>
  <c r="G240" i="3"/>
  <c r="F240" i="3"/>
  <c r="E240" i="3"/>
  <c r="W239" i="3"/>
  <c r="J239" i="3"/>
  <c r="I239" i="3"/>
  <c r="H239" i="3"/>
  <c r="G239" i="3"/>
  <c r="F239" i="3"/>
  <c r="E239" i="3"/>
  <c r="W238" i="3"/>
  <c r="J238" i="3"/>
  <c r="I238" i="3"/>
  <c r="H238" i="3"/>
  <c r="G238" i="3"/>
  <c r="F238" i="3"/>
  <c r="E238" i="3"/>
  <c r="W237" i="3"/>
  <c r="J237" i="3"/>
  <c r="I237" i="3"/>
  <c r="H237" i="3"/>
  <c r="G237" i="3"/>
  <c r="F237" i="3"/>
  <c r="E237" i="3"/>
  <c r="W236" i="3"/>
  <c r="J236" i="3"/>
  <c r="I236" i="3"/>
  <c r="H236" i="3"/>
  <c r="G236" i="3"/>
  <c r="F236" i="3"/>
  <c r="E236" i="3"/>
  <c r="W235" i="3"/>
  <c r="J235" i="3"/>
  <c r="I235" i="3"/>
  <c r="H235" i="3"/>
  <c r="G235" i="3"/>
  <c r="F235" i="3"/>
  <c r="E235" i="3"/>
  <c r="W234" i="3"/>
  <c r="J234" i="3"/>
  <c r="I234" i="3"/>
  <c r="H234" i="3"/>
  <c r="G234" i="3"/>
  <c r="F234" i="3"/>
  <c r="E234" i="3"/>
  <c r="W233" i="3"/>
  <c r="J233" i="3"/>
  <c r="I233" i="3"/>
  <c r="H233" i="3"/>
  <c r="G233" i="3"/>
  <c r="F233" i="3"/>
  <c r="E233" i="3"/>
  <c r="W232" i="3"/>
  <c r="J232" i="3"/>
  <c r="I232" i="3"/>
  <c r="H232" i="3"/>
  <c r="G232" i="3"/>
  <c r="F232" i="3"/>
  <c r="E232" i="3"/>
  <c r="W231" i="3"/>
  <c r="J231" i="3"/>
  <c r="I231" i="3"/>
  <c r="H231" i="3"/>
  <c r="G231" i="3"/>
  <c r="F231" i="3"/>
  <c r="E231" i="3"/>
  <c r="W230" i="3"/>
  <c r="J230" i="3"/>
  <c r="I230" i="3"/>
  <c r="H230" i="3"/>
  <c r="G230" i="3"/>
  <c r="F230" i="3"/>
  <c r="E230" i="3"/>
  <c r="W229" i="3"/>
  <c r="J229" i="3"/>
  <c r="I229" i="3"/>
  <c r="H229" i="3"/>
  <c r="G229" i="3"/>
  <c r="F229" i="3"/>
  <c r="E229" i="3"/>
  <c r="W228" i="3"/>
  <c r="J228" i="3"/>
  <c r="I228" i="3"/>
  <c r="H228" i="3"/>
  <c r="G228" i="3"/>
  <c r="F228" i="3"/>
  <c r="E228" i="3"/>
  <c r="W227" i="3"/>
  <c r="J227" i="3"/>
  <c r="I227" i="3"/>
  <c r="H227" i="3"/>
  <c r="G227" i="3"/>
  <c r="F227" i="3"/>
  <c r="E227" i="3"/>
  <c r="W226" i="3"/>
  <c r="J226" i="3"/>
  <c r="I226" i="3"/>
  <c r="H226" i="3"/>
  <c r="G226" i="3"/>
  <c r="F226" i="3"/>
  <c r="E226" i="3"/>
  <c r="W225" i="3"/>
  <c r="J225" i="3"/>
  <c r="I225" i="3"/>
  <c r="H225" i="3"/>
  <c r="G225" i="3"/>
  <c r="F225" i="3"/>
  <c r="E225" i="3"/>
  <c r="W224" i="3"/>
  <c r="J224" i="3"/>
  <c r="I224" i="3"/>
  <c r="H224" i="3"/>
  <c r="G224" i="3"/>
  <c r="F224" i="3"/>
  <c r="E224" i="3"/>
  <c r="W223" i="3"/>
  <c r="J223" i="3"/>
  <c r="I223" i="3"/>
  <c r="H223" i="3"/>
  <c r="G223" i="3"/>
  <c r="F223" i="3"/>
  <c r="E223" i="3"/>
  <c r="A223" i="3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W222" i="3"/>
  <c r="J222" i="3"/>
  <c r="I222" i="3"/>
  <c r="H222" i="3"/>
  <c r="G222" i="3"/>
  <c r="F222" i="3"/>
  <c r="E222" i="3"/>
  <c r="W221" i="3"/>
  <c r="J221" i="3"/>
  <c r="I221" i="3"/>
  <c r="H221" i="3"/>
  <c r="G221" i="3"/>
  <c r="F221" i="3"/>
  <c r="E221" i="3"/>
  <c r="W220" i="3"/>
  <c r="J220" i="3"/>
  <c r="I220" i="3"/>
  <c r="H220" i="3"/>
  <c r="G220" i="3"/>
  <c r="F220" i="3"/>
  <c r="E220" i="3"/>
  <c r="W219" i="3"/>
  <c r="J219" i="3"/>
  <c r="I219" i="3"/>
  <c r="H219" i="3"/>
  <c r="G219" i="3"/>
  <c r="F219" i="3"/>
  <c r="E219" i="3"/>
  <c r="W218" i="3"/>
  <c r="J218" i="3"/>
  <c r="I218" i="3"/>
  <c r="H218" i="3"/>
  <c r="G218" i="3"/>
  <c r="F218" i="3"/>
  <c r="E218" i="3"/>
  <c r="W217" i="3"/>
  <c r="J217" i="3"/>
  <c r="I217" i="3"/>
  <c r="H217" i="3"/>
  <c r="G217" i="3"/>
  <c r="F217" i="3"/>
  <c r="E217" i="3"/>
  <c r="W216" i="3"/>
  <c r="J216" i="3"/>
  <c r="I216" i="3"/>
  <c r="H216" i="3"/>
  <c r="G216" i="3"/>
  <c r="F216" i="3"/>
  <c r="E216" i="3"/>
  <c r="W215" i="3"/>
  <c r="J215" i="3"/>
  <c r="I215" i="3"/>
  <c r="H215" i="3"/>
  <c r="G215" i="3"/>
  <c r="F215" i="3"/>
  <c r="E215" i="3"/>
  <c r="W214" i="3"/>
  <c r="J214" i="3"/>
  <c r="I214" i="3"/>
  <c r="H214" i="3"/>
  <c r="G214" i="3"/>
  <c r="F214" i="3"/>
  <c r="E214" i="3"/>
  <c r="W213" i="3"/>
  <c r="J213" i="3"/>
  <c r="I213" i="3"/>
  <c r="H213" i="3"/>
  <c r="G213" i="3"/>
  <c r="F213" i="3"/>
  <c r="E213" i="3"/>
  <c r="W212" i="3"/>
  <c r="J212" i="3"/>
  <c r="I212" i="3"/>
  <c r="H212" i="3"/>
  <c r="G212" i="3"/>
  <c r="F212" i="3"/>
  <c r="E212" i="3"/>
  <c r="W211" i="3"/>
  <c r="J211" i="3"/>
  <c r="I211" i="3"/>
  <c r="H211" i="3"/>
  <c r="G211" i="3"/>
  <c r="F211" i="3"/>
  <c r="E211" i="3"/>
  <c r="W210" i="3"/>
  <c r="J210" i="3"/>
  <c r="I210" i="3"/>
  <c r="H210" i="3"/>
  <c r="G210" i="3"/>
  <c r="F210" i="3"/>
  <c r="E210" i="3"/>
  <c r="W209" i="3"/>
  <c r="J209" i="3"/>
  <c r="I209" i="3"/>
  <c r="H209" i="3"/>
  <c r="G209" i="3"/>
  <c r="F209" i="3"/>
  <c r="E209" i="3"/>
  <c r="W208" i="3"/>
  <c r="J208" i="3"/>
  <c r="I208" i="3"/>
  <c r="H208" i="3"/>
  <c r="G208" i="3"/>
  <c r="F208" i="3"/>
  <c r="E208" i="3"/>
  <c r="W207" i="3"/>
  <c r="J207" i="3"/>
  <c r="I207" i="3"/>
  <c r="H207" i="3"/>
  <c r="G207" i="3"/>
  <c r="F207" i="3"/>
  <c r="E207" i="3"/>
  <c r="W206" i="3"/>
  <c r="J206" i="3"/>
  <c r="I206" i="3"/>
  <c r="H206" i="3"/>
  <c r="G206" i="3"/>
  <c r="F206" i="3"/>
  <c r="E206" i="3"/>
  <c r="W205" i="3"/>
  <c r="J205" i="3"/>
  <c r="I205" i="3"/>
  <c r="H205" i="3"/>
  <c r="G205" i="3"/>
  <c r="F205" i="3"/>
  <c r="E205" i="3"/>
  <c r="W204" i="3"/>
  <c r="J204" i="3"/>
  <c r="I204" i="3"/>
  <c r="H204" i="3"/>
  <c r="G204" i="3"/>
  <c r="F204" i="3"/>
  <c r="E204" i="3"/>
  <c r="W203" i="3"/>
  <c r="J203" i="3"/>
  <c r="I203" i="3"/>
  <c r="H203" i="3"/>
  <c r="G203" i="3"/>
  <c r="F203" i="3"/>
  <c r="E203" i="3"/>
  <c r="W202" i="3"/>
  <c r="J202" i="3"/>
  <c r="I202" i="3"/>
  <c r="H202" i="3"/>
  <c r="G202" i="3"/>
  <c r="F202" i="3"/>
  <c r="E202" i="3"/>
  <c r="W201" i="3"/>
  <c r="J201" i="3"/>
  <c r="I201" i="3"/>
  <c r="H201" i="3"/>
  <c r="G201" i="3"/>
  <c r="F201" i="3"/>
  <c r="E201" i="3"/>
  <c r="W200" i="3"/>
  <c r="J200" i="3"/>
  <c r="I200" i="3"/>
  <c r="H200" i="3"/>
  <c r="G200" i="3"/>
  <c r="F200" i="3"/>
  <c r="E200" i="3"/>
  <c r="W199" i="3"/>
  <c r="J199" i="3"/>
  <c r="I199" i="3"/>
  <c r="H199" i="3"/>
  <c r="G199" i="3"/>
  <c r="F199" i="3"/>
  <c r="E199" i="3"/>
  <c r="W198" i="3"/>
  <c r="J198" i="3"/>
  <c r="I198" i="3"/>
  <c r="H198" i="3"/>
  <c r="G198" i="3"/>
  <c r="F198" i="3"/>
  <c r="E198" i="3"/>
  <c r="W197" i="3"/>
  <c r="J197" i="3"/>
  <c r="I197" i="3"/>
  <c r="H197" i="3"/>
  <c r="G197" i="3"/>
  <c r="F197" i="3"/>
  <c r="E197" i="3"/>
  <c r="W196" i="3"/>
  <c r="J196" i="3"/>
  <c r="I196" i="3"/>
  <c r="H196" i="3"/>
  <c r="G196" i="3"/>
  <c r="F196" i="3"/>
  <c r="E196" i="3"/>
  <c r="W195" i="3"/>
  <c r="J195" i="3"/>
  <c r="I195" i="3"/>
  <c r="H195" i="3"/>
  <c r="G195" i="3"/>
  <c r="F195" i="3"/>
  <c r="E195" i="3"/>
  <c r="W194" i="3"/>
  <c r="J194" i="3"/>
  <c r="I194" i="3"/>
  <c r="H194" i="3"/>
  <c r="G194" i="3"/>
  <c r="F194" i="3"/>
  <c r="E194" i="3"/>
  <c r="W193" i="3"/>
  <c r="J193" i="3"/>
  <c r="I193" i="3"/>
  <c r="H193" i="3"/>
  <c r="G193" i="3"/>
  <c r="F193" i="3"/>
  <c r="E193" i="3"/>
  <c r="W192" i="3"/>
  <c r="J192" i="3"/>
  <c r="I192" i="3"/>
  <c r="H192" i="3"/>
  <c r="G192" i="3"/>
  <c r="F192" i="3"/>
  <c r="E192" i="3"/>
  <c r="W191" i="3"/>
  <c r="J191" i="3"/>
  <c r="I191" i="3"/>
  <c r="H191" i="3"/>
  <c r="G191" i="3"/>
  <c r="F191" i="3"/>
  <c r="E191" i="3"/>
  <c r="W190" i="3"/>
  <c r="J190" i="3"/>
  <c r="I190" i="3"/>
  <c r="H190" i="3"/>
  <c r="G190" i="3"/>
  <c r="F190" i="3"/>
  <c r="E190" i="3"/>
  <c r="W189" i="3"/>
  <c r="J189" i="3"/>
  <c r="I189" i="3"/>
  <c r="H189" i="3"/>
  <c r="G189" i="3"/>
  <c r="F189" i="3"/>
  <c r="E189" i="3"/>
  <c r="W188" i="3"/>
  <c r="J188" i="3"/>
  <c r="I188" i="3"/>
  <c r="H188" i="3"/>
  <c r="G188" i="3"/>
  <c r="F188" i="3"/>
  <c r="E188" i="3"/>
  <c r="W187" i="3"/>
  <c r="J187" i="3"/>
  <c r="I187" i="3"/>
  <c r="H187" i="3"/>
  <c r="G187" i="3"/>
  <c r="F187" i="3"/>
  <c r="E187" i="3"/>
  <c r="W186" i="3"/>
  <c r="J186" i="3"/>
  <c r="I186" i="3"/>
  <c r="H186" i="3"/>
  <c r="G186" i="3"/>
  <c r="F186" i="3"/>
  <c r="E186" i="3"/>
  <c r="W185" i="3"/>
  <c r="J185" i="3"/>
  <c r="I185" i="3"/>
  <c r="H185" i="3"/>
  <c r="G185" i="3"/>
  <c r="F185" i="3"/>
  <c r="E185" i="3"/>
  <c r="W184" i="3"/>
  <c r="J184" i="3"/>
  <c r="I184" i="3"/>
  <c r="H184" i="3"/>
  <c r="G184" i="3"/>
  <c r="F184" i="3"/>
  <c r="E184" i="3"/>
  <c r="W183" i="3"/>
  <c r="J183" i="3"/>
  <c r="I183" i="3"/>
  <c r="H183" i="3"/>
  <c r="G183" i="3"/>
  <c r="F183" i="3"/>
  <c r="E183" i="3"/>
  <c r="W182" i="3"/>
  <c r="J182" i="3"/>
  <c r="I182" i="3"/>
  <c r="H182" i="3"/>
  <c r="G182" i="3"/>
  <c r="F182" i="3"/>
  <c r="E182" i="3"/>
  <c r="W181" i="3"/>
  <c r="J181" i="3"/>
  <c r="I181" i="3"/>
  <c r="H181" i="3"/>
  <c r="G181" i="3"/>
  <c r="F181" i="3"/>
  <c r="E181" i="3"/>
  <c r="W180" i="3"/>
  <c r="J180" i="3"/>
  <c r="I180" i="3"/>
  <c r="H180" i="3"/>
  <c r="G180" i="3"/>
  <c r="F180" i="3"/>
  <c r="E180" i="3"/>
  <c r="W179" i="3"/>
  <c r="J179" i="3"/>
  <c r="I179" i="3"/>
  <c r="H179" i="3"/>
  <c r="G179" i="3"/>
  <c r="F179" i="3"/>
  <c r="E179" i="3"/>
  <c r="W178" i="3"/>
  <c r="J178" i="3"/>
  <c r="I178" i="3"/>
  <c r="H178" i="3"/>
  <c r="G178" i="3"/>
  <c r="F178" i="3"/>
  <c r="E178" i="3"/>
  <c r="W177" i="3"/>
  <c r="J177" i="3"/>
  <c r="I177" i="3"/>
  <c r="H177" i="3"/>
  <c r="G177" i="3"/>
  <c r="F177" i="3"/>
  <c r="E177" i="3"/>
  <c r="W176" i="3"/>
  <c r="J176" i="3"/>
  <c r="I176" i="3"/>
  <c r="H176" i="3"/>
  <c r="G176" i="3"/>
  <c r="F176" i="3"/>
  <c r="E176" i="3"/>
  <c r="W175" i="3"/>
  <c r="J175" i="3"/>
  <c r="I175" i="3"/>
  <c r="H175" i="3"/>
  <c r="G175" i="3"/>
  <c r="F175" i="3"/>
  <c r="E175" i="3"/>
  <c r="W174" i="3"/>
  <c r="J174" i="3"/>
  <c r="I174" i="3"/>
  <c r="H174" i="3"/>
  <c r="G174" i="3"/>
  <c r="F174" i="3"/>
  <c r="E174" i="3"/>
  <c r="W173" i="3"/>
  <c r="J173" i="3"/>
  <c r="I173" i="3"/>
  <c r="H173" i="3"/>
  <c r="G173" i="3"/>
  <c r="F173" i="3"/>
  <c r="E173" i="3"/>
  <c r="W172" i="3"/>
  <c r="J172" i="3"/>
  <c r="I172" i="3"/>
  <c r="H172" i="3"/>
  <c r="G172" i="3"/>
  <c r="F172" i="3"/>
  <c r="E172" i="3"/>
  <c r="W171" i="3"/>
  <c r="J171" i="3"/>
  <c r="I171" i="3"/>
  <c r="H171" i="3"/>
  <c r="G171" i="3"/>
  <c r="F171" i="3"/>
  <c r="E171" i="3"/>
  <c r="W170" i="3"/>
  <c r="J170" i="3"/>
  <c r="I170" i="3"/>
  <c r="H170" i="3"/>
  <c r="G170" i="3"/>
  <c r="F170" i="3"/>
  <c r="E170" i="3"/>
  <c r="W169" i="3"/>
  <c r="J169" i="3"/>
  <c r="I169" i="3"/>
  <c r="H169" i="3"/>
  <c r="G169" i="3"/>
  <c r="F169" i="3"/>
  <c r="E169" i="3"/>
  <c r="W168" i="3"/>
  <c r="J168" i="3"/>
  <c r="I168" i="3"/>
  <c r="H168" i="3"/>
  <c r="G168" i="3"/>
  <c r="F168" i="3"/>
  <c r="E168" i="3"/>
  <c r="W167" i="3"/>
  <c r="J167" i="3"/>
  <c r="I167" i="3"/>
  <c r="H167" i="3"/>
  <c r="G167" i="3"/>
  <c r="F167" i="3"/>
  <c r="E167" i="3"/>
  <c r="W166" i="3"/>
  <c r="J166" i="3"/>
  <c r="I166" i="3"/>
  <c r="H166" i="3"/>
  <c r="G166" i="3"/>
  <c r="F166" i="3"/>
  <c r="E166" i="3"/>
  <c r="W165" i="3"/>
  <c r="J165" i="3"/>
  <c r="I165" i="3"/>
  <c r="H165" i="3"/>
  <c r="G165" i="3"/>
  <c r="F165" i="3"/>
  <c r="E165" i="3"/>
  <c r="W164" i="3"/>
  <c r="J164" i="3"/>
  <c r="I164" i="3"/>
  <c r="H164" i="3"/>
  <c r="G164" i="3"/>
  <c r="F164" i="3"/>
  <c r="E164" i="3"/>
  <c r="W163" i="3"/>
  <c r="J163" i="3"/>
  <c r="I163" i="3"/>
  <c r="H163" i="3"/>
  <c r="G163" i="3"/>
  <c r="F163" i="3"/>
  <c r="E163" i="3"/>
  <c r="W162" i="3"/>
  <c r="J162" i="3"/>
  <c r="I162" i="3"/>
  <c r="H162" i="3"/>
  <c r="G162" i="3"/>
  <c r="F162" i="3"/>
  <c r="E162" i="3"/>
  <c r="W161" i="3"/>
  <c r="J161" i="3"/>
  <c r="I161" i="3"/>
  <c r="H161" i="3"/>
  <c r="G161" i="3"/>
  <c r="F161" i="3"/>
  <c r="E161" i="3"/>
  <c r="W160" i="3"/>
  <c r="J160" i="3"/>
  <c r="I160" i="3"/>
  <c r="H160" i="3"/>
  <c r="G160" i="3"/>
  <c r="F160" i="3"/>
  <c r="E160" i="3"/>
  <c r="W159" i="3"/>
  <c r="J159" i="3"/>
  <c r="I159" i="3"/>
  <c r="H159" i="3"/>
  <c r="G159" i="3"/>
  <c r="F159" i="3"/>
  <c r="E159" i="3"/>
  <c r="W158" i="3"/>
  <c r="J158" i="3"/>
  <c r="I158" i="3"/>
  <c r="H158" i="3"/>
  <c r="G158" i="3"/>
  <c r="F158" i="3"/>
  <c r="E158" i="3"/>
  <c r="W157" i="3"/>
  <c r="J157" i="3"/>
  <c r="I157" i="3"/>
  <c r="H157" i="3"/>
  <c r="G157" i="3"/>
  <c r="F157" i="3"/>
  <c r="E157" i="3"/>
  <c r="W156" i="3"/>
  <c r="J156" i="3"/>
  <c r="I156" i="3"/>
  <c r="H156" i="3"/>
  <c r="G156" i="3"/>
  <c r="F156" i="3"/>
  <c r="E156" i="3"/>
  <c r="W155" i="3"/>
  <c r="J155" i="3"/>
  <c r="I155" i="3"/>
  <c r="H155" i="3"/>
  <c r="G155" i="3"/>
  <c r="F155" i="3"/>
  <c r="E155" i="3"/>
  <c r="W154" i="3"/>
  <c r="J154" i="3"/>
  <c r="I154" i="3"/>
  <c r="H154" i="3"/>
  <c r="G154" i="3"/>
  <c r="F154" i="3"/>
  <c r="E154" i="3"/>
  <c r="W153" i="3"/>
  <c r="J153" i="3"/>
  <c r="I153" i="3"/>
  <c r="H153" i="3"/>
  <c r="G153" i="3"/>
  <c r="F153" i="3"/>
  <c r="E153" i="3"/>
  <c r="W152" i="3"/>
  <c r="J152" i="3"/>
  <c r="I152" i="3"/>
  <c r="H152" i="3"/>
  <c r="G152" i="3"/>
  <c r="F152" i="3"/>
  <c r="E152" i="3"/>
  <c r="W151" i="3"/>
  <c r="J151" i="3"/>
  <c r="I151" i="3"/>
  <c r="H151" i="3"/>
  <c r="G151" i="3"/>
  <c r="F151" i="3"/>
  <c r="E151" i="3"/>
  <c r="W150" i="3"/>
  <c r="J150" i="3"/>
  <c r="I150" i="3"/>
  <c r="H150" i="3"/>
  <c r="G150" i="3"/>
  <c r="F150" i="3"/>
  <c r="E150" i="3"/>
  <c r="W149" i="3"/>
  <c r="J149" i="3"/>
  <c r="I149" i="3"/>
  <c r="H149" i="3"/>
  <c r="G149" i="3"/>
  <c r="F149" i="3"/>
  <c r="E149" i="3"/>
  <c r="W148" i="3"/>
  <c r="J148" i="3"/>
  <c r="I148" i="3"/>
  <c r="H148" i="3"/>
  <c r="G148" i="3"/>
  <c r="F148" i="3"/>
  <c r="E148" i="3"/>
  <c r="W147" i="3"/>
  <c r="J147" i="3"/>
  <c r="I147" i="3"/>
  <c r="H147" i="3"/>
  <c r="G147" i="3"/>
  <c r="F147" i="3"/>
  <c r="E147" i="3"/>
  <c r="W146" i="3"/>
  <c r="J146" i="3"/>
  <c r="I146" i="3"/>
  <c r="H146" i="3"/>
  <c r="G146" i="3"/>
  <c r="F146" i="3"/>
  <c r="E146" i="3"/>
  <c r="W145" i="3"/>
  <c r="J145" i="3"/>
  <c r="I145" i="3"/>
  <c r="H145" i="3"/>
  <c r="G145" i="3"/>
  <c r="F145" i="3"/>
  <c r="E145" i="3"/>
  <c r="W144" i="3"/>
  <c r="J144" i="3"/>
  <c r="I144" i="3"/>
  <c r="H144" i="3"/>
  <c r="G144" i="3"/>
  <c r="F144" i="3"/>
  <c r="E144" i="3"/>
  <c r="W143" i="3"/>
  <c r="J143" i="3"/>
  <c r="I143" i="3"/>
  <c r="H143" i="3"/>
  <c r="G143" i="3"/>
  <c r="F143" i="3"/>
  <c r="E143" i="3"/>
  <c r="W142" i="3"/>
  <c r="J142" i="3"/>
  <c r="I142" i="3"/>
  <c r="H142" i="3"/>
  <c r="G142" i="3"/>
  <c r="F142" i="3"/>
  <c r="E142" i="3"/>
  <c r="W141" i="3"/>
  <c r="J141" i="3"/>
  <c r="I141" i="3"/>
  <c r="H141" i="3"/>
  <c r="G141" i="3"/>
  <c r="F141" i="3"/>
  <c r="E141" i="3"/>
  <c r="W140" i="3"/>
  <c r="J140" i="3"/>
  <c r="I140" i="3"/>
  <c r="H140" i="3"/>
  <c r="G140" i="3"/>
  <c r="F140" i="3"/>
  <c r="E140" i="3"/>
  <c r="W139" i="3"/>
  <c r="J139" i="3"/>
  <c r="I139" i="3"/>
  <c r="H139" i="3"/>
  <c r="G139" i="3"/>
  <c r="F139" i="3"/>
  <c r="E139" i="3"/>
  <c r="W138" i="3"/>
  <c r="J138" i="3"/>
  <c r="I138" i="3"/>
  <c r="H138" i="3"/>
  <c r="G138" i="3"/>
  <c r="F138" i="3"/>
  <c r="E138" i="3"/>
  <c r="W137" i="3"/>
  <c r="J137" i="3"/>
  <c r="I137" i="3"/>
  <c r="H137" i="3"/>
  <c r="G137" i="3"/>
  <c r="F137" i="3"/>
  <c r="E137" i="3"/>
  <c r="W136" i="3"/>
  <c r="J136" i="3"/>
  <c r="I136" i="3"/>
  <c r="H136" i="3"/>
  <c r="G136" i="3"/>
  <c r="F136" i="3"/>
  <c r="E136" i="3"/>
  <c r="W135" i="3"/>
  <c r="J135" i="3"/>
  <c r="I135" i="3"/>
  <c r="H135" i="3"/>
  <c r="G135" i="3"/>
  <c r="F135" i="3"/>
  <c r="E135" i="3"/>
  <c r="W134" i="3"/>
  <c r="J134" i="3"/>
  <c r="I134" i="3"/>
  <c r="H134" i="3"/>
  <c r="G134" i="3"/>
  <c r="F134" i="3"/>
  <c r="E134" i="3"/>
  <c r="W133" i="3"/>
  <c r="J133" i="3"/>
  <c r="I133" i="3"/>
  <c r="H133" i="3"/>
  <c r="G133" i="3"/>
  <c r="F133" i="3"/>
  <c r="E133" i="3"/>
  <c r="W132" i="3"/>
  <c r="J132" i="3"/>
  <c r="I132" i="3"/>
  <c r="H132" i="3"/>
  <c r="G132" i="3"/>
  <c r="F132" i="3"/>
  <c r="E132" i="3"/>
  <c r="W131" i="3"/>
  <c r="J131" i="3"/>
  <c r="I131" i="3"/>
  <c r="H131" i="3"/>
  <c r="G131" i="3"/>
  <c r="F131" i="3"/>
  <c r="E131" i="3"/>
  <c r="W130" i="3"/>
  <c r="J130" i="3"/>
  <c r="I130" i="3"/>
  <c r="H130" i="3"/>
  <c r="G130" i="3"/>
  <c r="F130" i="3"/>
  <c r="E130" i="3"/>
  <c r="W129" i="3"/>
  <c r="J129" i="3"/>
  <c r="I129" i="3"/>
  <c r="H129" i="3"/>
  <c r="G129" i="3"/>
  <c r="F129" i="3"/>
  <c r="E129" i="3"/>
  <c r="W128" i="3"/>
  <c r="J128" i="3"/>
  <c r="I128" i="3"/>
  <c r="H128" i="3"/>
  <c r="G128" i="3"/>
  <c r="F128" i="3"/>
  <c r="E128" i="3"/>
  <c r="W127" i="3"/>
  <c r="J127" i="3"/>
  <c r="I127" i="3"/>
  <c r="H127" i="3"/>
  <c r="G127" i="3"/>
  <c r="F127" i="3"/>
  <c r="E127" i="3"/>
  <c r="W126" i="3"/>
  <c r="J126" i="3"/>
  <c r="I126" i="3"/>
  <c r="H126" i="3"/>
  <c r="G126" i="3"/>
  <c r="F126" i="3"/>
  <c r="E126" i="3"/>
  <c r="W125" i="3"/>
  <c r="J125" i="3"/>
  <c r="I125" i="3"/>
  <c r="H125" i="3"/>
  <c r="G125" i="3"/>
  <c r="F125" i="3"/>
  <c r="E125" i="3"/>
  <c r="W124" i="3"/>
  <c r="J124" i="3"/>
  <c r="I124" i="3"/>
  <c r="H124" i="3"/>
  <c r="G124" i="3"/>
  <c r="F124" i="3"/>
  <c r="E124" i="3"/>
  <c r="W123" i="3"/>
  <c r="J123" i="3"/>
  <c r="I123" i="3"/>
  <c r="H123" i="3"/>
  <c r="G123" i="3"/>
  <c r="F123" i="3"/>
  <c r="E123" i="3"/>
  <c r="W122" i="3"/>
  <c r="J122" i="3"/>
  <c r="I122" i="3"/>
  <c r="H122" i="3"/>
  <c r="G122" i="3"/>
  <c r="F122" i="3"/>
  <c r="E122" i="3"/>
  <c r="W121" i="3"/>
  <c r="J121" i="3"/>
  <c r="I121" i="3"/>
  <c r="H121" i="3"/>
  <c r="G121" i="3"/>
  <c r="F121" i="3"/>
  <c r="E121" i="3"/>
  <c r="W120" i="3"/>
  <c r="J120" i="3"/>
  <c r="I120" i="3"/>
  <c r="H120" i="3"/>
  <c r="G120" i="3"/>
  <c r="F120" i="3"/>
  <c r="E120" i="3"/>
  <c r="W119" i="3"/>
  <c r="J119" i="3"/>
  <c r="I119" i="3"/>
  <c r="H119" i="3"/>
  <c r="G119" i="3"/>
  <c r="F119" i="3"/>
  <c r="E119" i="3"/>
  <c r="W118" i="3"/>
  <c r="J118" i="3"/>
  <c r="I118" i="3"/>
  <c r="H118" i="3"/>
  <c r="G118" i="3"/>
  <c r="F118" i="3"/>
  <c r="E118" i="3"/>
  <c r="W117" i="3"/>
  <c r="J117" i="3"/>
  <c r="I117" i="3"/>
  <c r="H117" i="3"/>
  <c r="G117" i="3"/>
  <c r="F117" i="3"/>
  <c r="E117" i="3"/>
  <c r="W116" i="3"/>
  <c r="J116" i="3"/>
  <c r="I116" i="3"/>
  <c r="H116" i="3"/>
  <c r="G116" i="3"/>
  <c r="F116" i="3"/>
  <c r="E116" i="3"/>
  <c r="W115" i="3"/>
  <c r="J115" i="3"/>
  <c r="I115" i="3"/>
  <c r="H115" i="3"/>
  <c r="G115" i="3"/>
  <c r="F115" i="3"/>
  <c r="E115" i="3"/>
  <c r="W114" i="3"/>
  <c r="J114" i="3"/>
  <c r="I114" i="3"/>
  <c r="H114" i="3"/>
  <c r="G114" i="3"/>
  <c r="F114" i="3"/>
  <c r="E114" i="3"/>
  <c r="W113" i="3"/>
  <c r="J113" i="3"/>
  <c r="I113" i="3"/>
  <c r="H113" i="3"/>
  <c r="G113" i="3"/>
  <c r="F113" i="3"/>
  <c r="E113" i="3"/>
  <c r="W112" i="3"/>
  <c r="J112" i="3"/>
  <c r="I112" i="3"/>
  <c r="H112" i="3"/>
  <c r="G112" i="3"/>
  <c r="F112" i="3"/>
  <c r="E112" i="3"/>
  <c r="W111" i="3"/>
  <c r="J111" i="3"/>
  <c r="I111" i="3"/>
  <c r="H111" i="3"/>
  <c r="G111" i="3"/>
  <c r="F111" i="3"/>
  <c r="E111" i="3"/>
  <c r="W110" i="3"/>
  <c r="J110" i="3"/>
  <c r="I110" i="3"/>
  <c r="H110" i="3"/>
  <c r="G110" i="3"/>
  <c r="F110" i="3"/>
  <c r="E110" i="3"/>
  <c r="W109" i="3"/>
  <c r="J109" i="3"/>
  <c r="I109" i="3"/>
  <c r="H109" i="3"/>
  <c r="G109" i="3"/>
  <c r="F109" i="3"/>
  <c r="E109" i="3"/>
  <c r="W108" i="3"/>
  <c r="J108" i="3"/>
  <c r="I108" i="3"/>
  <c r="H108" i="3"/>
  <c r="G108" i="3"/>
  <c r="F108" i="3"/>
  <c r="E108" i="3"/>
  <c r="W107" i="3"/>
  <c r="J107" i="3"/>
  <c r="I107" i="3"/>
  <c r="H107" i="3"/>
  <c r="G107" i="3"/>
  <c r="F107" i="3"/>
  <c r="E107" i="3"/>
  <c r="W106" i="3"/>
  <c r="J106" i="3"/>
  <c r="I106" i="3"/>
  <c r="H106" i="3"/>
  <c r="G106" i="3"/>
  <c r="F106" i="3"/>
  <c r="E106" i="3"/>
  <c r="W105" i="3"/>
  <c r="J105" i="3"/>
  <c r="I105" i="3"/>
  <c r="H105" i="3"/>
  <c r="G105" i="3"/>
  <c r="F105" i="3"/>
  <c r="E105" i="3"/>
  <c r="W104" i="3"/>
  <c r="J104" i="3"/>
  <c r="I104" i="3"/>
  <c r="H104" i="3"/>
  <c r="G104" i="3"/>
  <c r="F104" i="3"/>
  <c r="E104" i="3"/>
  <c r="W103" i="3"/>
  <c r="J103" i="3"/>
  <c r="I103" i="3"/>
  <c r="H103" i="3"/>
  <c r="G103" i="3"/>
  <c r="F103" i="3"/>
  <c r="E103" i="3"/>
  <c r="W102" i="3"/>
  <c r="J102" i="3"/>
  <c r="I102" i="3"/>
  <c r="H102" i="3"/>
  <c r="G102" i="3"/>
  <c r="F102" i="3"/>
  <c r="E102" i="3"/>
  <c r="W101" i="3"/>
  <c r="J101" i="3"/>
  <c r="I101" i="3"/>
  <c r="H101" i="3"/>
  <c r="G101" i="3"/>
  <c r="F101" i="3"/>
  <c r="E101" i="3"/>
  <c r="W100" i="3"/>
  <c r="J100" i="3"/>
  <c r="I100" i="3"/>
  <c r="H100" i="3"/>
  <c r="G100" i="3"/>
  <c r="F100" i="3"/>
  <c r="E100" i="3"/>
  <c r="W99" i="3"/>
  <c r="J99" i="3"/>
  <c r="I99" i="3"/>
  <c r="H99" i="3"/>
  <c r="G99" i="3"/>
  <c r="F99" i="3"/>
  <c r="E99" i="3"/>
  <c r="W98" i="3"/>
  <c r="J98" i="3"/>
  <c r="I98" i="3"/>
  <c r="H98" i="3"/>
  <c r="G98" i="3"/>
  <c r="F98" i="3"/>
  <c r="E98" i="3"/>
  <c r="W97" i="3"/>
  <c r="J97" i="3"/>
  <c r="I97" i="3"/>
  <c r="H97" i="3"/>
  <c r="G97" i="3"/>
  <c r="F97" i="3"/>
  <c r="E97" i="3"/>
  <c r="W96" i="3"/>
  <c r="J96" i="3"/>
  <c r="I96" i="3"/>
  <c r="H96" i="3"/>
  <c r="G96" i="3"/>
  <c r="F96" i="3"/>
  <c r="E96" i="3"/>
  <c r="W95" i="3"/>
  <c r="J95" i="3"/>
  <c r="I95" i="3"/>
  <c r="H95" i="3"/>
  <c r="G95" i="3"/>
  <c r="F95" i="3"/>
  <c r="E95" i="3"/>
  <c r="W94" i="3"/>
  <c r="J94" i="3"/>
  <c r="I94" i="3"/>
  <c r="H94" i="3"/>
  <c r="G94" i="3"/>
  <c r="F94" i="3"/>
  <c r="E94" i="3"/>
  <c r="W93" i="3"/>
  <c r="J93" i="3"/>
  <c r="I93" i="3"/>
  <c r="H93" i="3"/>
  <c r="G93" i="3"/>
  <c r="F93" i="3"/>
  <c r="E93" i="3"/>
  <c r="W92" i="3"/>
  <c r="J92" i="3"/>
  <c r="I92" i="3"/>
  <c r="H92" i="3"/>
  <c r="G92" i="3"/>
  <c r="F92" i="3"/>
  <c r="E92" i="3"/>
  <c r="W91" i="3"/>
  <c r="J91" i="3"/>
  <c r="I91" i="3"/>
  <c r="H91" i="3"/>
  <c r="G91" i="3"/>
  <c r="F91" i="3"/>
  <c r="E91" i="3"/>
  <c r="W90" i="3"/>
  <c r="J90" i="3"/>
  <c r="I90" i="3"/>
  <c r="H90" i="3"/>
  <c r="G90" i="3"/>
  <c r="F90" i="3"/>
  <c r="E90" i="3"/>
  <c r="W89" i="3"/>
  <c r="J89" i="3"/>
  <c r="I89" i="3"/>
  <c r="H89" i="3"/>
  <c r="G89" i="3"/>
  <c r="F89" i="3"/>
  <c r="E89" i="3"/>
  <c r="W88" i="3"/>
  <c r="J88" i="3"/>
  <c r="I88" i="3"/>
  <c r="H88" i="3"/>
  <c r="G88" i="3"/>
  <c r="F88" i="3"/>
  <c r="E88" i="3"/>
  <c r="W87" i="3"/>
  <c r="J87" i="3"/>
  <c r="I87" i="3"/>
  <c r="H87" i="3"/>
  <c r="G87" i="3"/>
  <c r="F87" i="3"/>
  <c r="E87" i="3"/>
  <c r="W86" i="3"/>
  <c r="J86" i="3"/>
  <c r="I86" i="3"/>
  <c r="H86" i="3"/>
  <c r="G86" i="3"/>
  <c r="F86" i="3"/>
  <c r="E86" i="3"/>
  <c r="W85" i="3"/>
  <c r="J85" i="3"/>
  <c r="I85" i="3"/>
  <c r="H85" i="3"/>
  <c r="G85" i="3"/>
  <c r="F85" i="3"/>
  <c r="E85" i="3"/>
  <c r="W84" i="3"/>
  <c r="J84" i="3"/>
  <c r="I84" i="3"/>
  <c r="H84" i="3"/>
  <c r="G84" i="3"/>
  <c r="F84" i="3"/>
  <c r="E84" i="3"/>
  <c r="W83" i="3"/>
  <c r="J83" i="3"/>
  <c r="I83" i="3"/>
  <c r="H83" i="3"/>
  <c r="G83" i="3"/>
  <c r="F83" i="3"/>
  <c r="E83" i="3"/>
  <c r="W82" i="3"/>
  <c r="J82" i="3"/>
  <c r="I82" i="3"/>
  <c r="H82" i="3"/>
  <c r="G82" i="3"/>
  <c r="F82" i="3"/>
  <c r="E82" i="3"/>
  <c r="W81" i="3"/>
  <c r="J81" i="3"/>
  <c r="I81" i="3"/>
  <c r="H81" i="3"/>
  <c r="G81" i="3"/>
  <c r="F81" i="3"/>
  <c r="E81" i="3"/>
  <c r="W80" i="3"/>
  <c r="J80" i="3"/>
  <c r="I80" i="3"/>
  <c r="H80" i="3"/>
  <c r="G80" i="3"/>
  <c r="F80" i="3"/>
  <c r="E80" i="3"/>
  <c r="W79" i="3"/>
  <c r="J79" i="3"/>
  <c r="I79" i="3"/>
  <c r="H79" i="3"/>
  <c r="G79" i="3"/>
  <c r="F79" i="3"/>
  <c r="E79" i="3"/>
  <c r="W78" i="3"/>
  <c r="J78" i="3"/>
  <c r="I78" i="3"/>
  <c r="H78" i="3"/>
  <c r="G78" i="3"/>
  <c r="F78" i="3"/>
  <c r="E78" i="3"/>
  <c r="W77" i="3"/>
  <c r="J77" i="3"/>
  <c r="I77" i="3"/>
  <c r="H77" i="3"/>
  <c r="G77" i="3"/>
  <c r="F77" i="3"/>
  <c r="E77" i="3"/>
  <c r="W76" i="3"/>
  <c r="J76" i="3"/>
  <c r="I76" i="3"/>
  <c r="H76" i="3"/>
  <c r="G76" i="3"/>
  <c r="F76" i="3"/>
  <c r="E76" i="3"/>
  <c r="W75" i="3"/>
  <c r="J75" i="3"/>
  <c r="I75" i="3"/>
  <c r="H75" i="3"/>
  <c r="G75" i="3"/>
  <c r="F75" i="3"/>
  <c r="E75" i="3"/>
  <c r="W74" i="3"/>
  <c r="J74" i="3"/>
  <c r="I74" i="3"/>
  <c r="H74" i="3"/>
  <c r="G74" i="3"/>
  <c r="F74" i="3"/>
  <c r="E74" i="3"/>
  <c r="W73" i="3"/>
  <c r="J73" i="3"/>
  <c r="I73" i="3"/>
  <c r="H73" i="3"/>
  <c r="G73" i="3"/>
  <c r="F73" i="3"/>
  <c r="E73" i="3"/>
  <c r="W72" i="3"/>
  <c r="J72" i="3"/>
  <c r="I72" i="3"/>
  <c r="H72" i="3"/>
  <c r="G72" i="3"/>
  <c r="F72" i="3"/>
  <c r="E72" i="3"/>
  <c r="W71" i="3"/>
  <c r="J71" i="3"/>
  <c r="I71" i="3"/>
  <c r="H71" i="3"/>
  <c r="G71" i="3"/>
  <c r="F71" i="3"/>
  <c r="E71" i="3"/>
  <c r="W70" i="3"/>
  <c r="J70" i="3"/>
  <c r="I70" i="3"/>
  <c r="H70" i="3"/>
  <c r="G70" i="3"/>
  <c r="F70" i="3"/>
  <c r="E70" i="3"/>
  <c r="W69" i="3"/>
  <c r="J69" i="3"/>
  <c r="I69" i="3"/>
  <c r="H69" i="3"/>
  <c r="G69" i="3"/>
  <c r="F69" i="3"/>
  <c r="E69" i="3"/>
  <c r="W68" i="3"/>
  <c r="J68" i="3"/>
  <c r="I68" i="3"/>
  <c r="H68" i="3"/>
  <c r="G68" i="3"/>
  <c r="F68" i="3"/>
  <c r="E68" i="3"/>
  <c r="W67" i="3"/>
  <c r="J67" i="3"/>
  <c r="I67" i="3"/>
  <c r="H67" i="3"/>
  <c r="G67" i="3"/>
  <c r="F67" i="3"/>
  <c r="E67" i="3"/>
  <c r="W66" i="3"/>
  <c r="J66" i="3"/>
  <c r="I66" i="3"/>
  <c r="H66" i="3"/>
  <c r="G66" i="3"/>
  <c r="F66" i="3"/>
  <c r="E66" i="3"/>
  <c r="W65" i="3"/>
  <c r="J65" i="3"/>
  <c r="I65" i="3"/>
  <c r="H65" i="3"/>
  <c r="G65" i="3"/>
  <c r="F65" i="3"/>
  <c r="E65" i="3"/>
  <c r="W64" i="3"/>
  <c r="J64" i="3"/>
  <c r="I64" i="3"/>
  <c r="H64" i="3"/>
  <c r="G64" i="3"/>
  <c r="F64" i="3"/>
  <c r="E64" i="3"/>
  <c r="W63" i="3"/>
  <c r="J63" i="3"/>
  <c r="I63" i="3"/>
  <c r="H63" i="3"/>
  <c r="G63" i="3"/>
  <c r="F63" i="3"/>
  <c r="E63" i="3"/>
  <c r="W62" i="3"/>
  <c r="J62" i="3"/>
  <c r="I62" i="3"/>
  <c r="H62" i="3"/>
  <c r="G62" i="3"/>
  <c r="F62" i="3"/>
  <c r="E62" i="3"/>
  <c r="W61" i="3"/>
  <c r="J61" i="3"/>
  <c r="I61" i="3"/>
  <c r="H61" i="3"/>
  <c r="G61" i="3"/>
  <c r="F61" i="3"/>
  <c r="E61" i="3"/>
  <c r="W60" i="3"/>
  <c r="J60" i="3"/>
  <c r="I60" i="3"/>
  <c r="H60" i="3"/>
  <c r="G60" i="3"/>
  <c r="F60" i="3"/>
  <c r="E60" i="3"/>
  <c r="W59" i="3"/>
  <c r="J59" i="3"/>
  <c r="I59" i="3"/>
  <c r="H59" i="3"/>
  <c r="G59" i="3"/>
  <c r="F59" i="3"/>
  <c r="E59" i="3"/>
  <c r="W58" i="3"/>
  <c r="J58" i="3"/>
  <c r="I58" i="3"/>
  <c r="H58" i="3"/>
  <c r="G58" i="3"/>
  <c r="F58" i="3"/>
  <c r="E58" i="3"/>
  <c r="W57" i="3"/>
  <c r="J57" i="3"/>
  <c r="I57" i="3"/>
  <c r="H57" i="3"/>
  <c r="G57" i="3"/>
  <c r="F57" i="3"/>
  <c r="E57" i="3"/>
  <c r="W56" i="3"/>
  <c r="J56" i="3"/>
  <c r="I56" i="3"/>
  <c r="H56" i="3"/>
  <c r="G56" i="3"/>
  <c r="F56" i="3"/>
  <c r="E56" i="3"/>
  <c r="W55" i="3"/>
  <c r="J55" i="3"/>
  <c r="I55" i="3"/>
  <c r="H55" i="3"/>
  <c r="G55" i="3"/>
  <c r="F55" i="3"/>
  <c r="E55" i="3"/>
  <c r="W54" i="3"/>
  <c r="J54" i="3"/>
  <c r="I54" i="3"/>
  <c r="H54" i="3"/>
  <c r="G54" i="3"/>
  <c r="F54" i="3"/>
  <c r="E54" i="3"/>
  <c r="W53" i="3"/>
  <c r="J53" i="3"/>
  <c r="I53" i="3"/>
  <c r="H53" i="3"/>
  <c r="G53" i="3"/>
  <c r="F53" i="3"/>
  <c r="E53" i="3"/>
  <c r="W52" i="3"/>
  <c r="J52" i="3"/>
  <c r="I52" i="3"/>
  <c r="H52" i="3"/>
  <c r="G52" i="3"/>
  <c r="F52" i="3"/>
  <c r="E52" i="3"/>
  <c r="W51" i="3"/>
  <c r="J51" i="3"/>
  <c r="I51" i="3"/>
  <c r="H51" i="3"/>
  <c r="G51" i="3"/>
  <c r="F51" i="3"/>
  <c r="E51" i="3"/>
  <c r="W50" i="3"/>
  <c r="J50" i="3"/>
  <c r="I50" i="3"/>
  <c r="H50" i="3"/>
  <c r="G50" i="3"/>
  <c r="F50" i="3"/>
  <c r="E50" i="3"/>
  <c r="W49" i="3"/>
  <c r="J49" i="3"/>
  <c r="I49" i="3"/>
  <c r="H49" i="3"/>
  <c r="G49" i="3"/>
  <c r="F49" i="3"/>
  <c r="E49" i="3"/>
  <c r="W48" i="3"/>
  <c r="J48" i="3"/>
  <c r="I48" i="3"/>
  <c r="H48" i="3"/>
  <c r="G48" i="3"/>
  <c r="F48" i="3"/>
  <c r="E48" i="3"/>
  <c r="W47" i="3"/>
  <c r="J47" i="3"/>
  <c r="I47" i="3"/>
  <c r="H47" i="3"/>
  <c r="G47" i="3"/>
  <c r="F47" i="3"/>
  <c r="E47" i="3"/>
  <c r="W46" i="3"/>
  <c r="J46" i="3"/>
  <c r="I46" i="3"/>
  <c r="H46" i="3"/>
  <c r="G46" i="3"/>
  <c r="F46" i="3"/>
  <c r="E46" i="3"/>
  <c r="W45" i="3"/>
  <c r="J45" i="3"/>
  <c r="I45" i="3"/>
  <c r="H45" i="3"/>
  <c r="G45" i="3"/>
  <c r="F45" i="3"/>
  <c r="E45" i="3"/>
  <c r="W44" i="3"/>
  <c r="J44" i="3"/>
  <c r="I44" i="3"/>
  <c r="H44" i="3"/>
  <c r="G44" i="3"/>
  <c r="F44" i="3"/>
  <c r="E44" i="3"/>
  <c r="W43" i="3"/>
  <c r="J43" i="3"/>
  <c r="I43" i="3"/>
  <c r="H43" i="3"/>
  <c r="G43" i="3"/>
  <c r="F43" i="3"/>
  <c r="E43" i="3"/>
  <c r="W42" i="3"/>
  <c r="J42" i="3"/>
  <c r="I42" i="3"/>
  <c r="H42" i="3"/>
  <c r="G42" i="3"/>
  <c r="F42" i="3"/>
  <c r="E42" i="3"/>
  <c r="W41" i="3"/>
  <c r="J41" i="3"/>
  <c r="I41" i="3"/>
  <c r="H41" i="3"/>
  <c r="G41" i="3"/>
  <c r="F41" i="3"/>
  <c r="E41" i="3"/>
  <c r="W40" i="3"/>
  <c r="J40" i="3"/>
  <c r="I40" i="3"/>
  <c r="H40" i="3"/>
  <c r="G40" i="3"/>
  <c r="F40" i="3"/>
  <c r="E40" i="3"/>
  <c r="W39" i="3"/>
  <c r="J39" i="3"/>
  <c r="I39" i="3"/>
  <c r="H39" i="3"/>
  <c r="G39" i="3"/>
  <c r="F39" i="3"/>
  <c r="E39" i="3"/>
  <c r="W38" i="3"/>
  <c r="J38" i="3"/>
  <c r="I38" i="3"/>
  <c r="H38" i="3"/>
  <c r="G38" i="3"/>
  <c r="F38" i="3"/>
  <c r="E38" i="3"/>
  <c r="W37" i="3"/>
  <c r="J37" i="3"/>
  <c r="I37" i="3"/>
  <c r="H37" i="3"/>
  <c r="G37" i="3"/>
  <c r="F37" i="3"/>
  <c r="E37" i="3"/>
  <c r="W36" i="3"/>
  <c r="J36" i="3"/>
  <c r="I36" i="3"/>
  <c r="H36" i="3"/>
  <c r="G36" i="3"/>
  <c r="F36" i="3"/>
  <c r="E36" i="3"/>
  <c r="W35" i="3"/>
  <c r="J35" i="3"/>
  <c r="I35" i="3"/>
  <c r="H35" i="3"/>
  <c r="G35" i="3"/>
  <c r="F35" i="3"/>
  <c r="E35" i="3"/>
  <c r="W34" i="3"/>
  <c r="J34" i="3"/>
  <c r="I34" i="3"/>
  <c r="H34" i="3"/>
  <c r="G34" i="3"/>
  <c r="F34" i="3"/>
  <c r="E34" i="3"/>
  <c r="W33" i="3"/>
  <c r="J33" i="3"/>
  <c r="I33" i="3"/>
  <c r="H33" i="3"/>
  <c r="G33" i="3"/>
  <c r="F33" i="3"/>
  <c r="E33" i="3"/>
  <c r="W32" i="3"/>
  <c r="J32" i="3"/>
  <c r="I32" i="3"/>
  <c r="H32" i="3"/>
  <c r="G32" i="3"/>
  <c r="F32" i="3"/>
  <c r="E32" i="3"/>
  <c r="W31" i="3"/>
  <c r="J31" i="3"/>
  <c r="I31" i="3"/>
  <c r="H31" i="3"/>
  <c r="G31" i="3"/>
  <c r="F31" i="3"/>
  <c r="E31" i="3"/>
  <c r="W30" i="3"/>
  <c r="J30" i="3"/>
  <c r="I30" i="3"/>
  <c r="H30" i="3"/>
  <c r="G30" i="3"/>
  <c r="F30" i="3"/>
  <c r="E30" i="3"/>
  <c r="W29" i="3"/>
  <c r="J29" i="3"/>
  <c r="I29" i="3"/>
  <c r="H29" i="3"/>
  <c r="G29" i="3"/>
  <c r="F29" i="3"/>
  <c r="E29" i="3"/>
  <c r="W28" i="3"/>
  <c r="J28" i="3"/>
  <c r="I28" i="3"/>
  <c r="H28" i="3"/>
  <c r="G28" i="3"/>
  <c r="F28" i="3"/>
  <c r="E28" i="3"/>
  <c r="W27" i="3"/>
  <c r="J27" i="3"/>
  <c r="I27" i="3"/>
  <c r="H27" i="3"/>
  <c r="G27" i="3"/>
  <c r="F27" i="3"/>
  <c r="E27" i="3"/>
  <c r="W26" i="3"/>
  <c r="J26" i="3"/>
  <c r="I26" i="3"/>
  <c r="H26" i="3"/>
  <c r="G26" i="3"/>
  <c r="F26" i="3"/>
  <c r="E26" i="3"/>
  <c r="W25" i="3"/>
  <c r="J25" i="3"/>
  <c r="I25" i="3"/>
  <c r="H25" i="3"/>
  <c r="G25" i="3"/>
  <c r="F25" i="3"/>
  <c r="E25" i="3"/>
  <c r="W24" i="3"/>
  <c r="J24" i="3"/>
  <c r="I24" i="3"/>
  <c r="H24" i="3"/>
  <c r="G24" i="3"/>
  <c r="F24" i="3"/>
  <c r="E24" i="3"/>
  <c r="W23" i="3"/>
  <c r="J23" i="3"/>
  <c r="I23" i="3"/>
  <c r="H23" i="3"/>
  <c r="G23" i="3"/>
  <c r="F23" i="3"/>
  <c r="E23" i="3"/>
  <c r="W22" i="3"/>
  <c r="J22" i="3"/>
  <c r="I22" i="3"/>
  <c r="H22" i="3"/>
  <c r="G22" i="3"/>
  <c r="F22" i="3"/>
  <c r="E22" i="3"/>
  <c r="W21" i="3"/>
  <c r="J21" i="3"/>
  <c r="I21" i="3"/>
  <c r="H21" i="3"/>
  <c r="G21" i="3"/>
  <c r="F21" i="3"/>
  <c r="E21" i="3"/>
  <c r="W20" i="3"/>
  <c r="J20" i="3"/>
  <c r="I20" i="3"/>
  <c r="H20" i="3"/>
  <c r="G20" i="3"/>
  <c r="F20" i="3"/>
  <c r="E20" i="3"/>
  <c r="W19" i="3"/>
  <c r="J19" i="3"/>
  <c r="I19" i="3"/>
  <c r="H19" i="3"/>
  <c r="G19" i="3"/>
  <c r="F19" i="3"/>
  <c r="E19" i="3"/>
  <c r="W18" i="3"/>
  <c r="J18" i="3"/>
  <c r="I18" i="3"/>
  <c r="H18" i="3"/>
  <c r="G18" i="3"/>
  <c r="F18" i="3"/>
  <c r="E18" i="3"/>
  <c r="W17" i="3"/>
  <c r="J17" i="3"/>
  <c r="I17" i="3"/>
  <c r="H17" i="3"/>
  <c r="G17" i="3"/>
  <c r="F17" i="3"/>
  <c r="E17" i="3"/>
  <c r="W16" i="3"/>
  <c r="J16" i="3"/>
  <c r="I16" i="3"/>
  <c r="H16" i="3"/>
  <c r="G16" i="3"/>
  <c r="F16" i="3"/>
  <c r="E16" i="3"/>
  <c r="W15" i="3"/>
  <c r="J15" i="3"/>
  <c r="I15" i="3"/>
  <c r="H15" i="3"/>
  <c r="G15" i="3"/>
  <c r="F15" i="3"/>
  <c r="E15" i="3"/>
  <c r="W14" i="3"/>
  <c r="J14" i="3"/>
  <c r="I14" i="3"/>
  <c r="H14" i="3"/>
  <c r="G14" i="3"/>
  <c r="F14" i="3"/>
  <c r="E14" i="3"/>
  <c r="W13" i="3"/>
  <c r="J13" i="3"/>
  <c r="I13" i="3"/>
  <c r="H13" i="3"/>
  <c r="G13" i="3"/>
  <c r="F13" i="3"/>
  <c r="E13" i="3"/>
  <c r="W12" i="3"/>
  <c r="J12" i="3"/>
  <c r="I12" i="3"/>
  <c r="H12" i="3"/>
  <c r="G12" i="3"/>
  <c r="F12" i="3"/>
  <c r="E12" i="3"/>
  <c r="W11" i="3"/>
  <c r="J11" i="3"/>
  <c r="I11" i="3"/>
  <c r="H11" i="3"/>
  <c r="G11" i="3"/>
  <c r="F11" i="3"/>
  <c r="E11" i="3"/>
  <c r="W10" i="3"/>
  <c r="J10" i="3"/>
  <c r="I10" i="3"/>
  <c r="H10" i="3"/>
  <c r="G10" i="3"/>
  <c r="F10" i="3"/>
  <c r="E10" i="3"/>
  <c r="W9" i="3"/>
  <c r="J9" i="3"/>
  <c r="I9" i="3"/>
  <c r="H9" i="3"/>
  <c r="G9" i="3"/>
  <c r="F9" i="3"/>
  <c r="E9" i="3"/>
  <c r="W8" i="3"/>
  <c r="J8" i="3"/>
  <c r="I8" i="3"/>
  <c r="H8" i="3"/>
  <c r="G8" i="3"/>
  <c r="F8" i="3"/>
  <c r="E8" i="3"/>
  <c r="W7" i="3"/>
  <c r="J7" i="3"/>
  <c r="I7" i="3"/>
  <c r="H7" i="3"/>
  <c r="G7" i="3"/>
  <c r="F7" i="3"/>
  <c r="E7" i="3"/>
  <c r="W6" i="3"/>
  <c r="J6" i="3"/>
  <c r="I6" i="3"/>
  <c r="H6" i="3"/>
  <c r="G6" i="3"/>
  <c r="F6" i="3"/>
  <c r="E6" i="3"/>
  <c r="W5" i="3"/>
  <c r="J5" i="3"/>
  <c r="I5" i="3"/>
  <c r="H5" i="3"/>
  <c r="G5" i="3"/>
  <c r="F5" i="3"/>
  <c r="E5" i="3"/>
  <c r="W4" i="3"/>
  <c r="J4" i="3"/>
  <c r="I4" i="3"/>
  <c r="H4" i="3"/>
  <c r="G4" i="3"/>
  <c r="F4" i="3"/>
  <c r="E4" i="3"/>
  <c r="A4" i="3"/>
  <c r="W3" i="3"/>
  <c r="J3" i="3"/>
  <c r="I3" i="3"/>
  <c r="H3" i="3"/>
  <c r="G3" i="3"/>
  <c r="F3" i="3"/>
  <c r="E3" i="3"/>
  <c r="E159" i="1" l="1"/>
  <c r="A5" i="3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E131" i="1"/>
  <c r="E126" i="1"/>
  <c r="E128" i="1"/>
  <c r="E130" i="1"/>
  <c r="E114" i="1"/>
  <c r="E122" i="1"/>
  <c r="E123" i="1"/>
  <c r="E125" i="1"/>
  <c r="E110" i="1"/>
  <c r="E105" i="1"/>
  <c r="E175" i="1"/>
  <c r="E83" i="1"/>
  <c r="E97" i="1"/>
  <c r="E99" i="1"/>
  <c r="E191" i="1"/>
  <c r="E137" i="1"/>
  <c r="E141" i="1"/>
  <c r="E153" i="1"/>
  <c r="E157" i="1"/>
  <c r="E165" i="1"/>
  <c r="E149" i="1"/>
  <c r="E150" i="1"/>
  <c r="E152" i="1"/>
  <c r="E167" i="1"/>
  <c r="E169" i="1"/>
  <c r="E179" i="1"/>
  <c r="E187" i="1"/>
  <c r="E188" i="1"/>
  <c r="E190" i="1"/>
  <c r="E193" i="1"/>
  <c r="E42" i="1"/>
  <c r="E46" i="1"/>
  <c r="E50" i="1"/>
  <c r="E54" i="1"/>
  <c r="E58" i="1"/>
  <c r="E62" i="1"/>
  <c r="E66" i="1"/>
  <c r="E70" i="1"/>
  <c r="E74" i="1"/>
  <c r="E78" i="1"/>
  <c r="E82" i="1"/>
  <c r="E87" i="1"/>
  <c r="E118" i="1"/>
  <c r="E120" i="1"/>
  <c r="E135" i="1"/>
  <c r="E145" i="1"/>
  <c r="E147" i="1"/>
  <c r="E183" i="1"/>
  <c r="E185" i="1"/>
  <c r="E26" i="1"/>
  <c r="E30" i="1"/>
  <c r="E34" i="1"/>
  <c r="E38" i="1"/>
  <c r="E89" i="1"/>
  <c r="E161" i="1"/>
  <c r="E163" i="1"/>
  <c r="E6" i="1"/>
  <c r="E10" i="1"/>
  <c r="E14" i="1"/>
  <c r="E18" i="1"/>
  <c r="E22" i="1"/>
  <c r="E93" i="1"/>
  <c r="E101" i="1"/>
  <c r="E102" i="1"/>
  <c r="E104" i="1"/>
  <c r="E107" i="1"/>
  <c r="E109" i="1"/>
  <c r="E171" i="1"/>
  <c r="E172" i="1"/>
  <c r="E174" i="1"/>
  <c r="E5" i="1"/>
  <c r="E9" i="1"/>
  <c r="E13" i="1"/>
  <c r="E17" i="1"/>
  <c r="E21" i="1"/>
  <c r="E37" i="1"/>
  <c r="E41" i="1"/>
  <c r="E45" i="1"/>
  <c r="E49" i="1"/>
  <c r="E53" i="1"/>
  <c r="E57" i="1"/>
  <c r="E61" i="1"/>
  <c r="E65" i="1"/>
  <c r="E69" i="1"/>
  <c r="E73" i="1"/>
  <c r="E77" i="1"/>
  <c r="E81" i="1"/>
  <c r="E84" i="1"/>
  <c r="E86" i="1"/>
  <c r="E90" i="1"/>
  <c r="E92" i="1"/>
  <c r="E103" i="1"/>
  <c r="E106" i="1"/>
  <c r="E108" i="1"/>
  <c r="E111" i="1"/>
  <c r="E113" i="1"/>
  <c r="E124" i="1"/>
  <c r="E127" i="1"/>
  <c r="E129" i="1"/>
  <c r="E132" i="1"/>
  <c r="E134" i="1"/>
  <c r="E138" i="1"/>
  <c r="E140" i="1"/>
  <c r="E151" i="1"/>
  <c r="E154" i="1"/>
  <c r="E156" i="1"/>
  <c r="E173" i="1"/>
  <c r="E176" i="1"/>
  <c r="E178" i="1"/>
  <c r="E189" i="1"/>
  <c r="E192" i="1"/>
  <c r="E25" i="1"/>
  <c r="E29" i="1"/>
  <c r="E33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5" i="1"/>
  <c r="E88" i="1"/>
  <c r="E91" i="1"/>
  <c r="E94" i="1"/>
  <c r="E96" i="1"/>
  <c r="E112" i="1"/>
  <c r="E115" i="1"/>
  <c r="E117" i="1"/>
  <c r="E133" i="1"/>
  <c r="E136" i="1"/>
  <c r="E139" i="1"/>
  <c r="E142" i="1"/>
  <c r="E144" i="1"/>
  <c r="E155" i="1"/>
  <c r="E158" i="1"/>
  <c r="E160" i="1"/>
  <c r="E166" i="1"/>
  <c r="E177" i="1"/>
  <c r="E180" i="1"/>
  <c r="E182" i="1"/>
  <c r="E195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95" i="1"/>
  <c r="E98" i="1"/>
  <c r="E100" i="1"/>
  <c r="E116" i="1"/>
  <c r="E119" i="1"/>
  <c r="E121" i="1"/>
  <c r="E143" i="1"/>
  <c r="E146" i="1"/>
  <c r="E148" i="1"/>
  <c r="E162" i="1"/>
  <c r="E164" i="1"/>
  <c r="E168" i="1"/>
  <c r="E170" i="1"/>
  <c r="E181" i="1"/>
  <c r="E184" i="1"/>
  <c r="E186" i="1"/>
  <c r="E194" i="1"/>
  <c r="A187" i="9" l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88" i="9" l="1"/>
  <c r="BW15" i="10"/>
  <c r="AV25" i="5"/>
  <c r="BK15" i="5"/>
  <c r="P28" i="5"/>
  <c r="I15" i="10" s="1"/>
  <c r="AV20" i="5"/>
  <c r="AV17" i="5"/>
  <c r="AG15" i="5"/>
  <c r="P17" i="5" s="1"/>
  <c r="V26" i="5"/>
  <c r="P29" i="5"/>
  <c r="AV21" i="5"/>
  <c r="AT8" i="5"/>
  <c r="AV23" i="5"/>
  <c r="AT50" i="5"/>
  <c r="AT51" i="5" s="1"/>
  <c r="BM15" i="10"/>
  <c r="AV22" i="5"/>
  <c r="L35" i="5"/>
  <c r="V32" i="5"/>
  <c r="BL10" i="5"/>
  <c r="AT58" i="5"/>
  <c r="AT59" i="5" s="1"/>
  <c r="AV26" i="5"/>
  <c r="E22" i="10"/>
  <c r="A1" i="10"/>
  <c r="CC26" i="10" s="1"/>
  <c r="AV18" i="5"/>
  <c r="AV24" i="5"/>
  <c r="AV19" i="5"/>
  <c r="AX8" i="5"/>
  <c r="AU28" i="5"/>
  <c r="V15" i="10" s="1"/>
  <c r="CC29" i="10" l="1"/>
  <c r="G29" i="10" s="1"/>
  <c r="R15" i="10"/>
  <c r="G25" i="10"/>
  <c r="A42" i="10" s="1"/>
  <c r="R19" i="10"/>
  <c r="A17" i="10"/>
  <c r="R20" i="10"/>
  <c r="CC28" i="10"/>
  <c r="G28" i="10" s="1"/>
  <c r="V14" i="5"/>
  <c r="V10" i="5"/>
  <c r="AT40" i="5" s="1"/>
  <c r="BL13" i="5"/>
  <c r="BL12" i="5"/>
  <c r="V11" i="5"/>
  <c r="V12" i="5"/>
  <c r="BL11" i="5"/>
  <c r="BL17" i="5"/>
  <c r="BO17" i="5"/>
  <c r="BO18" i="5"/>
  <c r="BU15" i="5"/>
  <c r="BL18" i="5"/>
  <c r="AQ15" i="5"/>
  <c r="CC27" i="10"/>
  <c r="T26" i="10"/>
  <c r="G26" i="10"/>
  <c r="T28" i="10"/>
  <c r="T29" i="10"/>
  <c r="T27" i="10" l="1"/>
  <c r="G27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HRDS-NINA</author>
  </authors>
  <commentList>
    <comment ref="E29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HRDS-NINA:</t>
        </r>
        <r>
          <rPr>
            <sz val="9"/>
            <color indexed="81"/>
            <rFont val="Tahoma"/>
            <family val="2"/>
          </rPr>
          <t xml:space="preserve">
19-3=16</t>
        </r>
      </text>
    </comment>
    <comment ref="E29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HRDS-NINA:</t>
        </r>
        <r>
          <rPr>
            <sz val="9"/>
            <color indexed="81"/>
            <rFont val="Tahoma"/>
            <family val="2"/>
          </rPr>
          <t xml:space="preserve">
12-2=10</t>
        </r>
      </text>
    </comment>
    <comment ref="E29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HRDS-NINA:</t>
        </r>
        <r>
          <rPr>
            <sz val="9"/>
            <color indexed="81"/>
            <rFont val="Tahoma"/>
            <family val="2"/>
          </rPr>
          <t xml:space="preserve">
5-3=2</t>
        </r>
      </text>
    </comment>
    <comment ref="K29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HRDS-NINA:</t>
        </r>
        <r>
          <rPr>
            <sz val="9"/>
            <color indexed="81"/>
            <rFont val="Tahoma"/>
            <family val="2"/>
          </rPr>
          <t xml:space="preserve">
22/23</t>
        </r>
      </text>
    </comment>
  </commentList>
</comments>
</file>

<file path=xl/sharedStrings.xml><?xml version="1.0" encoding="utf-8"?>
<sst xmlns="http://schemas.openxmlformats.org/spreadsheetml/2006/main" count="8031" uniqueCount="1493">
  <si>
    <t>Aidil Rahman</t>
  </si>
  <si>
    <t>Heri Andika</t>
  </si>
  <si>
    <t>Reni Hariyani</t>
  </si>
  <si>
    <t>Oktin Mayawati</t>
  </si>
  <si>
    <t>M. Reyhan Ramadhan</t>
  </si>
  <si>
    <t>Siti Aisyah</t>
  </si>
  <si>
    <t>Gilang Andrie Syahrijal</t>
  </si>
  <si>
    <t>Umirati</t>
  </si>
  <si>
    <t>Zalfa Shafildy</t>
  </si>
  <si>
    <t>MSJB100086</t>
  </si>
  <si>
    <t>MSJB100088</t>
  </si>
  <si>
    <t>MSJB100089</t>
  </si>
  <si>
    <t>MSJB100091</t>
  </si>
  <si>
    <t>MSJB100092</t>
  </si>
  <si>
    <t>MSJB100093</t>
  </si>
  <si>
    <t>Sumar</t>
  </si>
  <si>
    <t>Ervan Nur Hermawan</t>
  </si>
  <si>
    <t>Setiawan Aryo Nugroho</t>
  </si>
  <si>
    <t>MSJB110010</t>
  </si>
  <si>
    <t>MSJB110013</t>
  </si>
  <si>
    <t>MSJB110015</t>
  </si>
  <si>
    <t>MSJB110019</t>
  </si>
  <si>
    <t>Rindra Prihutama Dwi Novika</t>
  </si>
  <si>
    <t>Hendri Irawan</t>
  </si>
  <si>
    <t>Farik Ludvianto</t>
  </si>
  <si>
    <t>Harwida Sulistyaningrum</t>
  </si>
  <si>
    <t>Ernawati</t>
  </si>
  <si>
    <t>Firda Aulia</t>
  </si>
  <si>
    <t>Muh. Iqbal</t>
  </si>
  <si>
    <t>Hartatik</t>
  </si>
  <si>
    <t>Syairul Bariah</t>
  </si>
  <si>
    <t>Selvhia Kumala Dewi</t>
  </si>
  <si>
    <t>Safhira Dewi Nur Apriliani</t>
  </si>
  <si>
    <t>Sasqia Aulia Putri</t>
  </si>
  <si>
    <t>Suliyaningsih</t>
  </si>
  <si>
    <t>Suci Zahrotussyta</t>
  </si>
  <si>
    <t>Lasmini</t>
  </si>
  <si>
    <t>Ahmad Noor Effendi</t>
  </si>
  <si>
    <t>Rendra Hadisaputra</t>
  </si>
  <si>
    <t>Suleha</t>
  </si>
  <si>
    <t>Aan Sukarti</t>
  </si>
  <si>
    <t>Windi Astutik</t>
  </si>
  <si>
    <t>Emirusmina</t>
  </si>
  <si>
    <t>Dalviansyah</t>
  </si>
  <si>
    <t>Muspika Ida Royani</t>
  </si>
  <si>
    <t>Dama Sistara</t>
  </si>
  <si>
    <t>Dala Sisnata</t>
  </si>
  <si>
    <t>Ni wayan wirawati</t>
  </si>
  <si>
    <t>I putu Krisna Pradnya W</t>
  </si>
  <si>
    <t>Kustaniah</t>
  </si>
  <si>
    <t>M. Saipul Rijal</t>
  </si>
  <si>
    <t>Siti Hajrah</t>
  </si>
  <si>
    <t>Iwan Faizal</t>
  </si>
  <si>
    <t>Yogi Erlangga</t>
  </si>
  <si>
    <t>Norbainah</t>
  </si>
  <si>
    <t>Lozzana</t>
  </si>
  <si>
    <t>Sri Rahayu Ningsih</t>
  </si>
  <si>
    <t>Widya Agustine</t>
  </si>
  <si>
    <t>Muhammad Ikhsan Hazairin</t>
  </si>
  <si>
    <t>Sulismiati</t>
  </si>
  <si>
    <t>Putri Ayu Lestari</t>
  </si>
  <si>
    <t>Ni Putu Indrayani</t>
  </si>
  <si>
    <t>I Gede Sutha Vhyrangga</t>
  </si>
  <si>
    <t>Yuni</t>
  </si>
  <si>
    <t>Oni</t>
  </si>
  <si>
    <t>Mena</t>
  </si>
  <si>
    <t>Kemo</t>
  </si>
  <si>
    <t>Rusmini</t>
  </si>
  <si>
    <t>Dewi Khotijah</t>
  </si>
  <si>
    <t>Ni Made Susilawati</t>
  </si>
  <si>
    <t>I Wayan Feri Winaya</t>
  </si>
  <si>
    <t>Rina Susanti</t>
  </si>
  <si>
    <t>Wilham Ananta Alam</t>
  </si>
  <si>
    <t>Aulora Anasya Hamsye</t>
  </si>
  <si>
    <t>Sulastri</t>
  </si>
  <si>
    <t>Puji Astuti</t>
  </si>
  <si>
    <t>Ridho Pangestu</t>
  </si>
  <si>
    <t>Made Ariasih</t>
  </si>
  <si>
    <t>Niluh Supaniasih</t>
  </si>
  <si>
    <t>Rindra Pradista Apri</t>
  </si>
  <si>
    <t>Kinaya</t>
  </si>
  <si>
    <t>Ninin Suharni</t>
  </si>
  <si>
    <t>Sofianisa Elna WM.</t>
  </si>
  <si>
    <t>Nadira Amelia</t>
  </si>
  <si>
    <t>Hirta</t>
  </si>
  <si>
    <t>916/1986</t>
  </si>
  <si>
    <t>Wahyu</t>
  </si>
  <si>
    <t>Pahmi</t>
  </si>
  <si>
    <t>Rahmah</t>
  </si>
  <si>
    <t>Nyoman Tirta</t>
  </si>
  <si>
    <t>Putu Agus Yudi Antara</t>
  </si>
  <si>
    <t>Kadek Wiwi Juliani</t>
  </si>
  <si>
    <t>Komang Arla Ardani</t>
  </si>
  <si>
    <t>Maidah</t>
  </si>
  <si>
    <t>M. Robiansyah</t>
  </si>
  <si>
    <t>M. Rahmadan</t>
  </si>
  <si>
    <t>M. Rahmadani</t>
  </si>
  <si>
    <t>Siti Rahmah</t>
  </si>
  <si>
    <t>M. Maulana</t>
  </si>
  <si>
    <t>Ferdy Suwandy</t>
  </si>
  <si>
    <t>Hendra Tjoa</t>
  </si>
  <si>
    <t>Ni Komang Lili S.</t>
  </si>
  <si>
    <t>I Wayan Rizky A.</t>
  </si>
  <si>
    <t>Ali Fazhar</t>
  </si>
  <si>
    <t>Rukianingsih</t>
  </si>
  <si>
    <t>Rahmat Andi</t>
  </si>
  <si>
    <t>Intan Nuraini</t>
  </si>
  <si>
    <t>SPC-MSJ / HRDS /</t>
  </si>
  <si>
    <t>COAL MINING</t>
  </si>
  <si>
    <t>Dengan hormat,</t>
  </si>
  <si>
    <t>Sehubungan dengan pelaksanaan cuti saya pada</t>
  </si>
  <si>
    <t>Ø</t>
  </si>
  <si>
    <t>Point of hire</t>
  </si>
  <si>
    <t>Date of hire</t>
  </si>
  <si>
    <t>Adapun tiket akan saya minta dalam bentuk</t>
  </si>
  <si>
    <t>uang tunai</t>
  </si>
  <si>
    <t>No</t>
  </si>
  <si>
    <t>Hubungan</t>
  </si>
  <si>
    <t>Samarinda,</t>
  </si>
  <si>
    <t>/SPC/MSJ/</t>
  </si>
  <si>
    <t>/LAMP/</t>
  </si>
  <si>
    <t>Kepada Yth.</t>
  </si>
  <si>
    <t>Finance Manager</t>
  </si>
  <si>
    <t>Bpk. Hendra Tjoa</t>
  </si>
  <si>
    <t>Perihal :</t>
  </si>
  <si>
    <t>Permohonan Tiket Cuti</t>
  </si>
  <si>
    <t>1.</t>
  </si>
  <si>
    <t>2.</t>
  </si>
  <si>
    <t>3.</t>
  </si>
  <si>
    <t>5.</t>
  </si>
  <si>
    <t>Demikian disampaikan, atas perhatiannya saya</t>
  </si>
  <si>
    <t>Mengetahui,</t>
  </si>
  <si>
    <t>Hormat saya,</t>
  </si>
  <si>
    <t>Karyawan ybs.</t>
  </si>
  <si>
    <t>Istri</t>
  </si>
  <si>
    <t>Tiket</t>
  </si>
  <si>
    <t>tiket</t>
  </si>
  <si>
    <t>Jakarta</t>
  </si>
  <si>
    <t>Surabaya</t>
  </si>
  <si>
    <t>Samarinda</t>
  </si>
  <si>
    <t>Yogyakarta</t>
  </si>
  <si>
    <t>Sisa Cuti</t>
  </si>
  <si>
    <t>Diambil</t>
  </si>
  <si>
    <t>Hak Cuti</t>
  </si>
  <si>
    <t>NPK</t>
  </si>
  <si>
    <t>Nama</t>
  </si>
  <si>
    <t>Jabatan</t>
  </si>
  <si>
    <t>Tgl. Masuk</t>
  </si>
  <si>
    <t>Status</t>
  </si>
  <si>
    <t>POH</t>
  </si>
  <si>
    <t>PT. MAHAKAM SUMBER JAYA</t>
  </si>
  <si>
    <t>Jl. Batubara No. 8 Samarinda - Kalimantan Timur</t>
  </si>
  <si>
    <t>Telp. (0541) 733277, 731514 Fax. (0541) 742848</t>
  </si>
  <si>
    <t>E-mail : msj@tanito.co.id</t>
  </si>
  <si>
    <t>PERMOHONAN CUTI KARYAWAN</t>
  </si>
  <si>
    <t>No.</t>
  </si>
  <si>
    <t>:</t>
  </si>
  <si>
    <t>No. Id</t>
  </si>
  <si>
    <t>Divisi/Dept./Bagian/Seksi</t>
  </si>
  <si>
    <t>Alamat cuti</t>
  </si>
  <si>
    <t>Telp.</t>
  </si>
  <si>
    <t>Tanggal mulai kerja</t>
  </si>
  <si>
    <t>Sisa cuti saat ini</t>
  </si>
  <si>
    <t>cuti tahunan</t>
  </si>
  <si>
    <t>(</t>
  </si>
  <si>
    <t>/</t>
  </si>
  <si>
    <t>)</t>
  </si>
  <si>
    <t>=</t>
  </si>
  <si>
    <t>hari</t>
  </si>
  <si>
    <t>panjang</t>
  </si>
  <si>
    <t>Dengan ini mengajukan</t>
  </si>
  <si>
    <t>-</t>
  </si>
  <si>
    <t>Cuti tahunan</t>
  </si>
  <si>
    <t>, sisa</t>
  </si>
  <si>
    <t>Cuti pernikahan</t>
  </si>
  <si>
    <t>Cuti hamil dan bersalin</t>
  </si>
  <si>
    <t>Cuti kelahiran</t>
  </si>
  <si>
    <t>Cuti khitanan/baptis</t>
  </si>
  <si>
    <t>Cuti kematian</t>
  </si>
  <si>
    <t>Cuti diluar tanggungan</t>
  </si>
  <si>
    <t>Advance cuti tahunan ( tahun             /tahun            )</t>
  </si>
  <si>
    <t>Mulai tanggal</t>
  </si>
  <si>
    <t>s/d</t>
  </si>
  <si>
    <t>Alasan</t>
  </si>
  <si>
    <t>Catatan</t>
  </si>
  <si>
    <t>Agar lapor ke HRDS setelah selesai cuti</t>
  </si>
  <si>
    <t>,</t>
  </si>
  <si>
    <t>Tanggal lapor:</t>
  </si>
  <si>
    <t>Pemohon,</t>
  </si>
  <si>
    <t>Disetujui</t>
  </si>
  <si>
    <t>Ditunda</t>
  </si>
  <si>
    <t>Dikompensasi</t>
  </si>
  <si>
    <t>Diperiksa,</t>
  </si>
  <si>
    <t>Ditolak</t>
  </si>
  <si>
    <t>Dipercepat</t>
  </si>
  <si>
    <t>Dicatat,</t>
  </si>
  <si>
    <t>Diketahui,</t>
  </si>
  <si>
    <t>HRDS</t>
  </si>
  <si>
    <t>Tgl. Mulai</t>
  </si>
  <si>
    <t>Tgl. Akhir</t>
  </si>
  <si>
    <t>Jml. Hari</t>
  </si>
  <si>
    <t>Periode</t>
  </si>
  <si>
    <t>Jenis Cuti</t>
  </si>
  <si>
    <t>Cuti panjang</t>
  </si>
  <si>
    <t>Advance cuti tahunan</t>
  </si>
  <si>
    <t>Level</t>
  </si>
  <si>
    <t>Bulan</t>
  </si>
  <si>
    <t>Cuti ke..</t>
  </si>
  <si>
    <t>II</t>
  </si>
  <si>
    <t>Tahun</t>
  </si>
  <si>
    <t>NAMA</t>
  </si>
  <si>
    <t>DEPARTEMEN</t>
  </si>
  <si>
    <t>SUB DEPT</t>
  </si>
  <si>
    <t>SEKSI</t>
  </si>
  <si>
    <t>JABATAN</t>
  </si>
  <si>
    <t>LEVEL</t>
  </si>
  <si>
    <t>STATUS</t>
  </si>
  <si>
    <t>TELPON</t>
  </si>
  <si>
    <t>DOH</t>
  </si>
  <si>
    <t>ST.KEL</t>
  </si>
  <si>
    <t>MSJB000003</t>
  </si>
  <si>
    <t>Siswanto</t>
  </si>
  <si>
    <t>MSJB040168</t>
  </si>
  <si>
    <t>R. Moch Faizal</t>
  </si>
  <si>
    <t>R. Farisa Fasini Kusumawardani</t>
  </si>
  <si>
    <t>MSJB090024</t>
  </si>
  <si>
    <t>Prasetyo Haryadi</t>
  </si>
  <si>
    <t>MSJB010001</t>
  </si>
  <si>
    <t>Eko Cahyo Purnomo</t>
  </si>
  <si>
    <t>MSJB040005</t>
  </si>
  <si>
    <t>Dwi Pranyoto</t>
  </si>
  <si>
    <t>MSJB040187</t>
  </si>
  <si>
    <t>MSJB050064</t>
  </si>
  <si>
    <t>MSJB060001</t>
  </si>
  <si>
    <t>Imansyah</t>
  </si>
  <si>
    <t>MSJB080037</t>
  </si>
  <si>
    <t>I Made Igung S</t>
  </si>
  <si>
    <t>MSJB090022</t>
  </si>
  <si>
    <t>Anjar Darwinto</t>
  </si>
  <si>
    <t>MSJB040021</t>
  </si>
  <si>
    <t>Muhammad Chaidier</t>
  </si>
  <si>
    <t>MSJB040101</t>
  </si>
  <si>
    <t>MSJB060046</t>
  </si>
  <si>
    <t>Amirzah</t>
  </si>
  <si>
    <t>MSJB090020</t>
  </si>
  <si>
    <t>Hirmawan Budianto</t>
  </si>
  <si>
    <t>MSJB090034</t>
  </si>
  <si>
    <t>MSJB090079</t>
  </si>
  <si>
    <t>Heru Setya Budi</t>
  </si>
  <si>
    <t>MSJB040020</t>
  </si>
  <si>
    <t>Nina Zairina</t>
  </si>
  <si>
    <t>MSJB050055</t>
  </si>
  <si>
    <t>Agus Winarto</t>
  </si>
  <si>
    <t>MSJB060015</t>
  </si>
  <si>
    <t>MSJB090049</t>
  </si>
  <si>
    <t>MSJB090109</t>
  </si>
  <si>
    <t>Adi Heri Purwanto</t>
  </si>
  <si>
    <t>MSJB090110</t>
  </si>
  <si>
    <t>MSJB040094</t>
  </si>
  <si>
    <t>Suriono</t>
  </si>
  <si>
    <t>MSJB050021</t>
  </si>
  <si>
    <t>I Nengah Suamba</t>
  </si>
  <si>
    <t>MSJB050026</t>
  </si>
  <si>
    <t>Mulyadi</t>
  </si>
  <si>
    <t>MSJB070006</t>
  </si>
  <si>
    <t>MSJB070008</t>
  </si>
  <si>
    <t>Heriawansyah</t>
  </si>
  <si>
    <t>MSJB070009</t>
  </si>
  <si>
    <t>Budi Hartono</t>
  </si>
  <si>
    <t>MSJB080025</t>
  </si>
  <si>
    <t>Yurianus Manan</t>
  </si>
  <si>
    <t>MSJB080026</t>
  </si>
  <si>
    <t>Daniel Tandi</t>
  </si>
  <si>
    <t>MSJB080027</t>
  </si>
  <si>
    <t>Arvan Marasing</t>
  </si>
  <si>
    <t>MSJB080038</t>
  </si>
  <si>
    <t>Yohan Patasik</t>
  </si>
  <si>
    <t>MSJB090011</t>
  </si>
  <si>
    <t>Tonny Purba</t>
  </si>
  <si>
    <t>Firman Novianto</t>
  </si>
  <si>
    <t>Sapri</t>
  </si>
  <si>
    <t>Edy</t>
  </si>
  <si>
    <t>Novian Suharis</t>
  </si>
  <si>
    <t>Dadang Priyatno</t>
  </si>
  <si>
    <t>I Komang Upa Dana</t>
  </si>
  <si>
    <t>I Kadek Pelaba</t>
  </si>
  <si>
    <t>I Nyoman Budiarta</t>
  </si>
  <si>
    <t>Bayu Sugito</t>
  </si>
  <si>
    <t>Sutikno</t>
  </si>
  <si>
    <t>Syahrul Anam</t>
  </si>
  <si>
    <t>Jaka Maha Wijaya</t>
  </si>
  <si>
    <t>Avian Happy Susanto</t>
  </si>
  <si>
    <t>Aris Purwanto</t>
  </si>
  <si>
    <t>Nekson Charles Tember</t>
  </si>
  <si>
    <t>Fery Irawan</t>
  </si>
  <si>
    <t>Rustam Effendi</t>
  </si>
  <si>
    <t>I Wayan Mustika</t>
  </si>
  <si>
    <t>Andik Setiawan</t>
  </si>
  <si>
    <t>MSJB100038</t>
  </si>
  <si>
    <t>MSJB100040</t>
  </si>
  <si>
    <t>MSJB100042</t>
  </si>
  <si>
    <t>MSJB100043</t>
  </si>
  <si>
    <t>MSJB100048</t>
  </si>
  <si>
    <t>MSJB100050</t>
  </si>
  <si>
    <t>MSJB100052</t>
  </si>
  <si>
    <t>MSJB100053</t>
  </si>
  <si>
    <t>MSJB100054</t>
  </si>
  <si>
    <t>MSJB100055</t>
  </si>
  <si>
    <t>MSJB100056</t>
  </si>
  <si>
    <t>MSJB100057</t>
  </si>
  <si>
    <t>MSJB100061</t>
  </si>
  <si>
    <t>MSJB100063</t>
  </si>
  <si>
    <t>MSJB100064</t>
  </si>
  <si>
    <t>MSJB100066</t>
  </si>
  <si>
    <t>MSJB100067</t>
  </si>
  <si>
    <t>MSJB100069</t>
  </si>
  <si>
    <t>MSJB100070</t>
  </si>
  <si>
    <t>MSJB100071</t>
  </si>
  <si>
    <t>MSJB100072</t>
  </si>
  <si>
    <t>MSJB100073</t>
  </si>
  <si>
    <t>MSJB100075</t>
  </si>
  <si>
    <t>MSJB100079</t>
  </si>
  <si>
    <t>Operator Genset</t>
  </si>
  <si>
    <t>Comdev Officer</t>
  </si>
  <si>
    <t>MSJB050033</t>
  </si>
  <si>
    <t>Fadliansyah</t>
  </si>
  <si>
    <t>MSJB090031</t>
  </si>
  <si>
    <t>Manga Pakiding</t>
  </si>
  <si>
    <t>MSJB090032</t>
  </si>
  <si>
    <t>M. Fitriyadi</t>
  </si>
  <si>
    <t>MSJB040081</t>
  </si>
  <si>
    <t>Faryansyah Edi Agus</t>
  </si>
  <si>
    <t>MSJB080028</t>
  </si>
  <si>
    <t>Farlansyah</t>
  </si>
  <si>
    <t>MSJB080049</t>
  </si>
  <si>
    <t>M Darjad</t>
  </si>
  <si>
    <t>MSJB040091</t>
  </si>
  <si>
    <t>Arsilin</t>
  </si>
  <si>
    <t>MSJB090051</t>
  </si>
  <si>
    <t>Deny Hariyani</t>
  </si>
  <si>
    <t>MSJB040167</t>
  </si>
  <si>
    <t>Saelan</t>
  </si>
  <si>
    <t>MSJB050052</t>
  </si>
  <si>
    <t>Syaukani</t>
  </si>
  <si>
    <t>MSJB040040</t>
  </si>
  <si>
    <t>MSJB080063</t>
  </si>
  <si>
    <t>Wahyu Hendro Setio Budi</t>
  </si>
  <si>
    <t>Felisha Anindya Rudianto</t>
  </si>
  <si>
    <t>Nia Kurniasih</t>
  </si>
  <si>
    <t>MSJB090037</t>
  </si>
  <si>
    <t>Muntahar</t>
  </si>
  <si>
    <t>MSJB100024</t>
  </si>
  <si>
    <t>MSJB040110</t>
  </si>
  <si>
    <t>I Wayan Suwela</t>
  </si>
  <si>
    <t>MSJB040119</t>
  </si>
  <si>
    <t>Mansyursyah</t>
  </si>
  <si>
    <t>MSJB050073</t>
  </si>
  <si>
    <t>Cari</t>
  </si>
  <si>
    <t>MSJB090007</t>
  </si>
  <si>
    <t>Samiko</t>
  </si>
  <si>
    <t>MSJB090014</t>
  </si>
  <si>
    <t>Dedi Kustanto</t>
  </si>
  <si>
    <t>MSJB090015</t>
  </si>
  <si>
    <t>Supirman</t>
  </si>
  <si>
    <t>MSJB090060</t>
  </si>
  <si>
    <t>Bambang Hadi Sucipto</t>
  </si>
  <si>
    <t>MSJB090061</t>
  </si>
  <si>
    <t>M. Ersan Jali</t>
  </si>
  <si>
    <t>MSJB090066</t>
  </si>
  <si>
    <t>Sanentia</t>
  </si>
  <si>
    <t>MSJB090067</t>
  </si>
  <si>
    <t>Angga Tedy Hermawan</t>
  </si>
  <si>
    <t>MSJB060034</t>
  </si>
  <si>
    <t>Yusra</t>
  </si>
  <si>
    <t>MSJB090010</t>
  </si>
  <si>
    <t>Eventus Erick Ding Liing</t>
  </si>
  <si>
    <t>MSJB090046</t>
  </si>
  <si>
    <t>Irpan Triyadi</t>
  </si>
  <si>
    <t>MSJB090069</t>
  </si>
  <si>
    <t>Rimba Harnowo</t>
  </si>
  <si>
    <t>Herlina Kurnia Wati</t>
  </si>
  <si>
    <t xml:space="preserve">Alexander C. Deventa </t>
  </si>
  <si>
    <t xml:space="preserve">Noer Agni I. </t>
  </si>
  <si>
    <t>Maryunita</t>
  </si>
  <si>
    <t>Punar Klampis</t>
  </si>
  <si>
    <t>Eny Indri Astuti</t>
  </si>
  <si>
    <t>Julian Afif Putra</t>
  </si>
  <si>
    <t>MSJB090072</t>
  </si>
  <si>
    <t>Madin</t>
  </si>
  <si>
    <t>MSJB040011</t>
  </si>
  <si>
    <t>MSJB040036</t>
  </si>
  <si>
    <t>Pramono Suari</t>
  </si>
  <si>
    <t>MSJB040097</t>
  </si>
  <si>
    <t>MSJB040122</t>
  </si>
  <si>
    <t>MSJB050066</t>
  </si>
  <si>
    <t>I Made Patra</t>
  </si>
  <si>
    <t>MSJB050067</t>
  </si>
  <si>
    <t>I Nengah Arjana Putra</t>
  </si>
  <si>
    <t>MSJB050068</t>
  </si>
  <si>
    <t>Erman</t>
  </si>
  <si>
    <t>MSJB060016</t>
  </si>
  <si>
    <t>Muhadi</t>
  </si>
  <si>
    <t>MSJB070004</t>
  </si>
  <si>
    <t>Dani</t>
  </si>
  <si>
    <t>MSJB080029</t>
  </si>
  <si>
    <t>Darmianto</t>
  </si>
  <si>
    <t>MSJB080040</t>
  </si>
  <si>
    <t>MSJB080041</t>
  </si>
  <si>
    <t>I Putu Eka Santana</t>
  </si>
  <si>
    <t>MSJB080042</t>
  </si>
  <si>
    <t>MSJB090029</t>
  </si>
  <si>
    <t>MSJB090041</t>
  </si>
  <si>
    <t>MSJB090042</t>
  </si>
  <si>
    <t>I Wayan Mertayasa</t>
  </si>
  <si>
    <t>MSJB090080</t>
  </si>
  <si>
    <t>MSJB090081</t>
  </si>
  <si>
    <t>Nyoman Ardana</t>
  </si>
  <si>
    <t>MSJB090082</t>
  </si>
  <si>
    <t>Yadi</t>
  </si>
  <si>
    <t>MSJB040115</t>
  </si>
  <si>
    <t>Suryani</t>
  </si>
  <si>
    <t>MSJB050074</t>
  </si>
  <si>
    <t>Mochammad Ali</t>
  </si>
  <si>
    <t>Suriansyah</t>
  </si>
  <si>
    <t>Jainudin</t>
  </si>
  <si>
    <t>MSJB090065</t>
  </si>
  <si>
    <t>Akmaluddin</t>
  </si>
  <si>
    <t>MSJB080055</t>
  </si>
  <si>
    <t>MSJB090004</t>
  </si>
  <si>
    <t>Erwin Yuniarto</t>
  </si>
  <si>
    <t>MSJB000001</t>
  </si>
  <si>
    <t>Abdul Aziz</t>
  </si>
  <si>
    <t>MSJB050039</t>
  </si>
  <si>
    <t xml:space="preserve">Rudy Santoso </t>
  </si>
  <si>
    <t>MSJB050077</t>
  </si>
  <si>
    <t>Puput Rudianto</t>
  </si>
  <si>
    <t>MSJB070017</t>
  </si>
  <si>
    <t>Elyas Wokal</t>
  </si>
  <si>
    <t>I Komang Sedana Bhadrika Sardjita</t>
  </si>
  <si>
    <t>MSJB070005</t>
  </si>
  <si>
    <t>Elbar Jati Dewantoro</t>
  </si>
  <si>
    <t>MSJB000004</t>
  </si>
  <si>
    <t>Muh. Ikhsanudin</t>
  </si>
  <si>
    <t>MSJB040013</t>
  </si>
  <si>
    <t>Danu Patmoko</t>
  </si>
  <si>
    <t>MSJB040112</t>
  </si>
  <si>
    <t>I Made Wana yasa</t>
  </si>
  <si>
    <t>MSJB040116</t>
  </si>
  <si>
    <t>Iswandi</t>
  </si>
  <si>
    <t>MSJB040118</t>
  </si>
  <si>
    <t>Sukar</t>
  </si>
  <si>
    <t>MSJB040123</t>
  </si>
  <si>
    <t>Hermansyah</t>
  </si>
  <si>
    <t>MSJB040131</t>
  </si>
  <si>
    <t>Syahruji</t>
  </si>
  <si>
    <t>MSJB060044</t>
  </si>
  <si>
    <t>Johansyah</t>
  </si>
  <si>
    <t>MSJB060045</t>
  </si>
  <si>
    <t>Jumri</t>
  </si>
  <si>
    <t>MSJB070001</t>
  </si>
  <si>
    <t>Atma Patulungan</t>
  </si>
  <si>
    <t>MSJB080003</t>
  </si>
  <si>
    <t>Syahrani</t>
  </si>
  <si>
    <t>MSJB080006</t>
  </si>
  <si>
    <t>Juliadi</t>
  </si>
  <si>
    <t>MSJB080021</t>
  </si>
  <si>
    <t>Iwan Setiawan</t>
  </si>
  <si>
    <t>MSJB090001</t>
  </si>
  <si>
    <t>Ngatimin</t>
  </si>
  <si>
    <t>MSJB090002</t>
  </si>
  <si>
    <t>MSJB090003</t>
  </si>
  <si>
    <t>I Ketut Rata</t>
  </si>
  <si>
    <t>MSJB040009</t>
  </si>
  <si>
    <t>Iwat Hot Mardongan S.</t>
  </si>
  <si>
    <t>MSJB090108</t>
  </si>
  <si>
    <t>Nicorentus Ganti Pasangka</t>
  </si>
  <si>
    <t>MSJB090105</t>
  </si>
  <si>
    <t>I Wayan Sudarsana</t>
  </si>
  <si>
    <t>MSJB090104</t>
  </si>
  <si>
    <t>MSJB090103</t>
  </si>
  <si>
    <t>Basirun</t>
  </si>
  <si>
    <t>MSJB090099</t>
  </si>
  <si>
    <t>Andoko Pramono</t>
  </si>
  <si>
    <t>MSJB090100</t>
  </si>
  <si>
    <t xml:space="preserve">        </t>
  </si>
  <si>
    <t>MSJB040033</t>
  </si>
  <si>
    <t>Didied Sulistiyono</t>
  </si>
  <si>
    <t>MSJB080001</t>
  </si>
  <si>
    <t>Tunggul Djundanto</t>
  </si>
  <si>
    <t>MSJB040004</t>
  </si>
  <si>
    <t>Umbar Sulistiyo</t>
  </si>
  <si>
    <t>MSJB040152</t>
  </si>
  <si>
    <t>MSJB080015</t>
  </si>
  <si>
    <t>Kamaruddin</t>
  </si>
  <si>
    <t>MSJB080061</t>
  </si>
  <si>
    <t>Harmar Vernanto</t>
  </si>
  <si>
    <t>MSJB090005</t>
  </si>
  <si>
    <t>Wahyu Purnomo</t>
  </si>
  <si>
    <t>MSJB080024</t>
  </si>
  <si>
    <t>Suhartommy PS</t>
  </si>
  <si>
    <t>Sugianto</t>
  </si>
  <si>
    <t>MSJB090094</t>
  </si>
  <si>
    <t>Brantas Handayani</t>
  </si>
  <si>
    <t>Akhmad Satori</t>
  </si>
  <si>
    <t>MSJB090089</t>
  </si>
  <si>
    <t>Ahmad Yani</t>
  </si>
  <si>
    <t>PROC</t>
  </si>
  <si>
    <t>ENVIRO</t>
  </si>
  <si>
    <t>SAFETY</t>
  </si>
  <si>
    <t>HEALTH</t>
  </si>
  <si>
    <t>PORT</t>
  </si>
  <si>
    <t>MHE</t>
  </si>
  <si>
    <t>CHRM</t>
  </si>
  <si>
    <t>CPP</t>
  </si>
  <si>
    <t>QA</t>
  </si>
  <si>
    <t>LAB</t>
  </si>
  <si>
    <t>FPM</t>
  </si>
  <si>
    <t>SHIPPING</t>
  </si>
  <si>
    <t>PROJECT</t>
  </si>
  <si>
    <t>WH</t>
  </si>
  <si>
    <t>TS</t>
  </si>
  <si>
    <t>SURVEY</t>
  </si>
  <si>
    <t>FS</t>
  </si>
  <si>
    <t>MINING</t>
  </si>
  <si>
    <t>External Rel Officer</t>
  </si>
  <si>
    <t>Procurement Officer</t>
  </si>
  <si>
    <t>Environment Crew</t>
  </si>
  <si>
    <t>Safety Crew</t>
  </si>
  <si>
    <t>Safety Officer</t>
  </si>
  <si>
    <t>DT Driver</t>
  </si>
  <si>
    <t>WB Operator</t>
  </si>
  <si>
    <t>Plant Operator</t>
  </si>
  <si>
    <t>Weight Bridge Opr</t>
  </si>
  <si>
    <t>Pra Mechanic</t>
  </si>
  <si>
    <t>HE Operator</t>
  </si>
  <si>
    <t>Mooring Crew</t>
  </si>
  <si>
    <t>Plant Cleaner</t>
  </si>
  <si>
    <t>Mooring GL</t>
  </si>
  <si>
    <t>Warehouse Crew</t>
  </si>
  <si>
    <t>Pembantu Juru Ukur</t>
  </si>
  <si>
    <t>Electrical Helper</t>
  </si>
  <si>
    <t>S</t>
  </si>
  <si>
    <t>NS</t>
  </si>
  <si>
    <t xml:space="preserve">S </t>
  </si>
  <si>
    <t>PT</t>
  </si>
  <si>
    <t>PK</t>
  </si>
  <si>
    <t>0852-20179845/0813-47157762</t>
  </si>
  <si>
    <t>085643661601</t>
  </si>
  <si>
    <t>0812-5468910</t>
  </si>
  <si>
    <t>0812-5572674</t>
  </si>
  <si>
    <t>08157969691</t>
  </si>
  <si>
    <t>MSJB100028</t>
  </si>
  <si>
    <t>MSJB100030</t>
  </si>
  <si>
    <t>0813-50167351</t>
  </si>
  <si>
    <t>081253427788</t>
  </si>
  <si>
    <t>0812539143871</t>
  </si>
  <si>
    <t>085225452865</t>
  </si>
  <si>
    <t>0815-20997914</t>
  </si>
  <si>
    <t>0852-50354103</t>
  </si>
  <si>
    <t>0813-46281507</t>
  </si>
  <si>
    <t>0813-50410020</t>
  </si>
  <si>
    <t>081350093704</t>
  </si>
  <si>
    <t>085250187887</t>
  </si>
  <si>
    <t>081347135022</t>
  </si>
  <si>
    <t>0852-46185682</t>
  </si>
  <si>
    <t>0852-28219645</t>
  </si>
  <si>
    <t>081347216390</t>
  </si>
  <si>
    <t>0852-46785978</t>
  </si>
  <si>
    <t>0852-50244790</t>
  </si>
  <si>
    <t>085347016740</t>
  </si>
  <si>
    <t>085350030407</t>
  </si>
  <si>
    <t>081347881661</t>
  </si>
  <si>
    <t>087810733730</t>
  </si>
  <si>
    <t>0852-50063723</t>
  </si>
  <si>
    <t>081220452570</t>
  </si>
  <si>
    <t>081350337391</t>
  </si>
  <si>
    <t>081347827959</t>
  </si>
  <si>
    <t>0813-47514797</t>
  </si>
  <si>
    <t>0856-52179977</t>
  </si>
  <si>
    <t>0852-46624588</t>
  </si>
  <si>
    <t>0813-46340950</t>
  </si>
  <si>
    <t>0813-47064818</t>
  </si>
  <si>
    <t>081347200810</t>
  </si>
  <si>
    <t>0813-46356733</t>
  </si>
  <si>
    <t>085250609379</t>
  </si>
  <si>
    <t>085247636357</t>
  </si>
  <si>
    <t>081350552111</t>
  </si>
  <si>
    <t>0813-47474909</t>
  </si>
  <si>
    <t>081350185077</t>
  </si>
  <si>
    <t>0856-5295597</t>
  </si>
  <si>
    <t>0813-47074458/0815-48719942</t>
  </si>
  <si>
    <t>0813-47720627</t>
  </si>
  <si>
    <t>0813-46514835</t>
  </si>
  <si>
    <t>0852-50306176</t>
  </si>
  <si>
    <t>0852-46347024</t>
  </si>
  <si>
    <t>0852-46003350</t>
  </si>
  <si>
    <t>0815-20997118</t>
  </si>
  <si>
    <t>0852-46938372</t>
  </si>
  <si>
    <t>0852-50531449</t>
  </si>
  <si>
    <t>0813-34629910</t>
  </si>
  <si>
    <t>0815-53531054</t>
  </si>
  <si>
    <t>0813-47231929</t>
  </si>
  <si>
    <t>085250521848</t>
  </si>
  <si>
    <t>085246780248</t>
  </si>
  <si>
    <t>081346589809</t>
  </si>
  <si>
    <t/>
  </si>
  <si>
    <t>081350169960</t>
  </si>
  <si>
    <t>Khairul Amin</t>
  </si>
  <si>
    <t>Irman Suryani</t>
  </si>
  <si>
    <t>Rincilia Riski</t>
  </si>
  <si>
    <t>Siti Aminah</t>
  </si>
  <si>
    <t>0812-5308155</t>
  </si>
  <si>
    <t>0852-46133964</t>
  </si>
  <si>
    <t>0813-28067092</t>
  </si>
  <si>
    <t>0813-28388277</t>
  </si>
  <si>
    <t>0813-47676242</t>
  </si>
  <si>
    <t>081347819924</t>
  </si>
  <si>
    <t>085250103812</t>
  </si>
  <si>
    <t>K3</t>
  </si>
  <si>
    <t>K2</t>
  </si>
  <si>
    <t>TK</t>
  </si>
  <si>
    <t>K1</t>
  </si>
  <si>
    <t>K0</t>
  </si>
  <si>
    <t>I</t>
  </si>
  <si>
    <t>III</t>
  </si>
  <si>
    <t>V</t>
  </si>
  <si>
    <t>VI</t>
  </si>
  <si>
    <t>VII</t>
  </si>
  <si>
    <t>VIII</t>
  </si>
  <si>
    <t>IX</t>
  </si>
  <si>
    <t>X</t>
  </si>
  <si>
    <t>XI</t>
  </si>
  <si>
    <t>XII</t>
  </si>
  <si>
    <t>Separi</t>
  </si>
  <si>
    <t>MONITORING CUTI KARYAWAN</t>
  </si>
  <si>
    <t>Perjalanan</t>
  </si>
  <si>
    <t>DISETUJUI</t>
  </si>
  <si>
    <t>DIKETAHUI</t>
  </si>
  <si>
    <t>No_Id</t>
  </si>
  <si>
    <t>Tempat_Lahir</t>
  </si>
  <si>
    <t>Tgl_Lahir</t>
  </si>
  <si>
    <t>Jenis_Kelamin</t>
  </si>
  <si>
    <t>SAMARINDA</t>
  </si>
  <si>
    <t>Perempuan</t>
  </si>
  <si>
    <t>Anak 1</t>
  </si>
  <si>
    <t>Anak 2</t>
  </si>
  <si>
    <t>Laki-laki</t>
  </si>
  <si>
    <t>Eny Suliati</t>
  </si>
  <si>
    <t>Yasviena Yefta T</t>
  </si>
  <si>
    <t>Ruth Tri Kusuma Wardhani</t>
  </si>
  <si>
    <t>Anak 3</t>
  </si>
  <si>
    <t>Rusdiah</t>
  </si>
  <si>
    <t>Tri Yuniarti Astuti</t>
  </si>
  <si>
    <t>Ajeng Nira Ayu Andini</t>
  </si>
  <si>
    <t>Alaya Sekar Ayu Andini</t>
  </si>
  <si>
    <t>Esri Nuryani</t>
  </si>
  <si>
    <t>Alvin Rifandika Vidyantoro</t>
  </si>
  <si>
    <t>Raditya Ramadhan Firdanto</t>
  </si>
  <si>
    <t>Margaretha</t>
  </si>
  <si>
    <t>Brigitta Gracia Rosaria Ethsa</t>
  </si>
  <si>
    <t>Antonius Chaitanyajati Etsha</t>
  </si>
  <si>
    <t>Patricia Winei Ethsa</t>
  </si>
  <si>
    <t>Ika Lirawati</t>
  </si>
  <si>
    <t>Hafizh Eka Pradana</t>
  </si>
  <si>
    <t>Hanifah Alya Diyanti</t>
  </si>
  <si>
    <t>Herlina</t>
  </si>
  <si>
    <t>Nadifa Salsabila Purnomo</t>
  </si>
  <si>
    <t>Novita</t>
  </si>
  <si>
    <t>Meidu Mustika</t>
  </si>
  <si>
    <t>Raymondus</t>
  </si>
  <si>
    <t>Rafael</t>
  </si>
  <si>
    <t>Luh Putu Sri Agustini</t>
  </si>
  <si>
    <t>I Gede Bhandra Pranaya Sardjitha</t>
  </si>
  <si>
    <t>0811-5804415</t>
  </si>
  <si>
    <t>Ni Made Kamini Belva Sardjitha</t>
  </si>
  <si>
    <t>Ririn Maharin</t>
  </si>
  <si>
    <t>Lyra Rettalia Ratna Kedasih</t>
  </si>
  <si>
    <t>Lilik Damayanti</t>
  </si>
  <si>
    <t>Daffa Haidar Atsaqif</t>
  </si>
  <si>
    <t>Riny Mardiana</t>
  </si>
  <si>
    <t>R. Rijal Aqila Fikri Panatagama</t>
  </si>
  <si>
    <t>Erlita Jayanti</t>
  </si>
  <si>
    <t>Nanda Setiawan Nurhidayatulloh</t>
  </si>
  <si>
    <t>M. Dzaki Chesta Adabi</t>
  </si>
  <si>
    <t>Titut Merinda</t>
  </si>
  <si>
    <t>Oktava Nurulia</t>
  </si>
  <si>
    <t>Nissa Hilwa Adiba</t>
  </si>
  <si>
    <t>Abrisam fahad dwipantara</t>
  </si>
  <si>
    <t>29/04/2009</t>
  </si>
  <si>
    <t>Suhartatik</t>
  </si>
  <si>
    <t>Tinto Ramadhan Purba</t>
  </si>
  <si>
    <t>Tanti Purba</t>
  </si>
  <si>
    <t>Ita Purnamasari</t>
  </si>
  <si>
    <t>Santi Suhartoni</t>
  </si>
  <si>
    <t>M. Ilham Akbar</t>
  </si>
  <si>
    <t>Jami Urofinggi</t>
  </si>
  <si>
    <t>Nur Syahwil Fauzan</t>
  </si>
  <si>
    <t>Sulistyowati</t>
  </si>
  <si>
    <t>Desfina Titus A</t>
  </si>
  <si>
    <t>Nurullaila</t>
  </si>
  <si>
    <t>Wafi Sayidaturofiah</t>
  </si>
  <si>
    <t>Mengetahui</t>
  </si>
  <si>
    <t>Tunggul DJ.</t>
  </si>
  <si>
    <t>Eko Cahyo P.</t>
  </si>
  <si>
    <t>Elbar Jati D.</t>
  </si>
  <si>
    <t>Indrajid W. Bramantyo</t>
  </si>
  <si>
    <t>Hazna Eltiza H.</t>
  </si>
  <si>
    <t>Nurhaida Napitupulu</t>
  </si>
  <si>
    <t>Gabriel Manaor A</t>
  </si>
  <si>
    <t>Elisa Dwi Nugraheni</t>
  </si>
  <si>
    <t>Dewi karmila</t>
  </si>
  <si>
    <t>M. Rizqi Hirmawan</t>
  </si>
  <si>
    <t>Irma Wati</t>
  </si>
  <si>
    <t>MSJB110028</t>
  </si>
  <si>
    <t>MSJB110029</t>
  </si>
  <si>
    <t>MSJB110033</t>
  </si>
  <si>
    <t>MSJB110034</t>
  </si>
  <si>
    <t>MSJB110035</t>
  </si>
  <si>
    <t>Agus Zulpani</t>
  </si>
  <si>
    <t>Ferianto</t>
  </si>
  <si>
    <t>Winarko</t>
  </si>
  <si>
    <t>Ismid</t>
  </si>
  <si>
    <t>Herman Cahyono</t>
  </si>
  <si>
    <t>FINANCE</t>
  </si>
  <si>
    <t>Security Coordinator</t>
  </si>
  <si>
    <t>Security Officer</t>
  </si>
  <si>
    <t>Ray Destine Amir</t>
  </si>
  <si>
    <t>Dave Bagus Klima</t>
  </si>
  <si>
    <t>Saswila Amir</t>
  </si>
  <si>
    <t>Fitriani</t>
  </si>
  <si>
    <t>Wasiyati</t>
  </si>
  <si>
    <t>Diah Ayu Dwi Putri Setia Utami</t>
  </si>
  <si>
    <t>Muhammad Rifaldo</t>
  </si>
  <si>
    <t>Frida Karunia Sari</t>
  </si>
  <si>
    <t>Radya Ahmad Kresnazia Arrasyid</t>
  </si>
  <si>
    <t>Gneiss Khilisah R</t>
  </si>
  <si>
    <t>Kasiyah</t>
  </si>
  <si>
    <t>Wahyu Wardana</t>
  </si>
  <si>
    <t>Ilham Ikrar</t>
  </si>
  <si>
    <t>Ika Suhartik</t>
  </si>
  <si>
    <t>Kani</t>
  </si>
  <si>
    <t>Ika Septianingrum</t>
  </si>
  <si>
    <t>MSJB100004</t>
  </si>
  <si>
    <t>I Wayan Darmayasa</t>
  </si>
  <si>
    <t>MSJB100007</t>
  </si>
  <si>
    <t>Sahrim</t>
  </si>
  <si>
    <t>Heni Vitara</t>
  </si>
  <si>
    <t>Deden</t>
  </si>
  <si>
    <t>Dyah Prameswari</t>
  </si>
  <si>
    <t>Helen Hutahaean</t>
  </si>
  <si>
    <t>Agnes Monikasari</t>
  </si>
  <si>
    <t>Vena Angelina RS.</t>
  </si>
  <si>
    <t>Ayers Olivers PS.</t>
  </si>
  <si>
    <t>Narlitta Rinda Widya Waty</t>
  </si>
  <si>
    <t>Muhammad Dennies Az-Zaini Hariyani</t>
  </si>
  <si>
    <t>Inndah Puji Rahayu</t>
  </si>
  <si>
    <t>0811-558484</t>
  </si>
  <si>
    <t>Masuk kembali tanggal :</t>
  </si>
  <si>
    <t>Tgl. kembali</t>
  </si>
  <si>
    <t>Hari</t>
  </si>
  <si>
    <t>Biaya tiket</t>
  </si>
  <si>
    <t>Ni Luh Lilis S</t>
  </si>
  <si>
    <t>Ni Luh Dhita A.P.</t>
  </si>
  <si>
    <t>Romiati</t>
  </si>
  <si>
    <t>Siti Qomariah</t>
  </si>
  <si>
    <t>M.S. Arif Budimas</t>
  </si>
  <si>
    <t>Arif Rahman Hakim</t>
  </si>
  <si>
    <t>Agus Seri Sulpah</t>
  </si>
  <si>
    <t>Agus Hari Susanto</t>
  </si>
  <si>
    <t>Ego Asri Sanjaya</t>
  </si>
  <si>
    <t>Nur Hasanah</t>
  </si>
  <si>
    <t>Muhammad Aditya Pertama</t>
  </si>
  <si>
    <t>Winda Hamida</t>
  </si>
  <si>
    <t>Muhamad Renaldi</t>
  </si>
  <si>
    <t>Bayu Erlangga</t>
  </si>
  <si>
    <t>Hartati</t>
  </si>
  <si>
    <t>Lahida</t>
  </si>
  <si>
    <t xml:space="preserve">Firda </t>
  </si>
  <si>
    <t>Sartini Tri Ananda</t>
  </si>
  <si>
    <t>Selvia Dewi</t>
  </si>
  <si>
    <t>M. Aidil Rafsanjani</t>
  </si>
  <si>
    <t>Beby Febiola</t>
  </si>
  <si>
    <t>IV</t>
  </si>
  <si>
    <t>MSJB</t>
  </si>
  <si>
    <t>Yuna Inawati</t>
  </si>
  <si>
    <t>dengan ini , saya</t>
  </si>
  <si>
    <t>Ni Ketut Ariani</t>
  </si>
  <si>
    <t>I Wayan Andika</t>
  </si>
  <si>
    <t>Ni Made Mila Dwi Rahayu</t>
  </si>
  <si>
    <t>Umi Rufiatin</t>
  </si>
  <si>
    <t>Ni Kadek Karuni</t>
  </si>
  <si>
    <t>Ni Putu Risma Arilia</t>
  </si>
  <si>
    <t>Nurjanah</t>
  </si>
  <si>
    <t>Annisa Serlyana</t>
  </si>
  <si>
    <t>Davina Nur Wijayanti</t>
  </si>
  <si>
    <t>Maspah</t>
  </si>
  <si>
    <t>Arsuni</t>
  </si>
  <si>
    <t>Nuraini</t>
  </si>
  <si>
    <t>Yusuf Adityawarman</t>
  </si>
  <si>
    <t>Ferdy Rahmansyah</t>
  </si>
  <si>
    <t>Hariyati Ningsih</t>
  </si>
  <si>
    <t>GMTC Crew</t>
  </si>
  <si>
    <t xml:space="preserve"> </t>
  </si>
  <si>
    <t>PO</t>
  </si>
  <si>
    <t>MSJB110039</t>
  </si>
  <si>
    <t>MSJB110040</t>
  </si>
  <si>
    <t>DIDIMUS TELLE</t>
  </si>
  <si>
    <t>MSJB110041</t>
  </si>
  <si>
    <t>RIO DEJENERIO</t>
  </si>
  <si>
    <t>MSJB110042</t>
  </si>
  <si>
    <t>ALAMSYAH</t>
  </si>
  <si>
    <t>MSJB110043</t>
  </si>
  <si>
    <t>SURONO</t>
  </si>
  <si>
    <t>SUKAMTO</t>
  </si>
  <si>
    <t>MSJB110048</t>
  </si>
  <si>
    <t>MSJB110049</t>
  </si>
  <si>
    <t>I KETUT TERIMAN</t>
  </si>
  <si>
    <t>MSJB110053</t>
  </si>
  <si>
    <t>HERIANSYAH</t>
  </si>
  <si>
    <t>MSJB110055</t>
  </si>
  <si>
    <t>MSJB110059</t>
  </si>
  <si>
    <t>ISMAIL</t>
  </si>
  <si>
    <t>MSJB110064</t>
  </si>
  <si>
    <t>BASUKI RAHMAT</t>
  </si>
  <si>
    <t>MSJB110067</t>
  </si>
  <si>
    <t>PARLAN</t>
  </si>
  <si>
    <t>MSJB110068</t>
  </si>
  <si>
    <t>DWI ARIS SETIAWAN</t>
  </si>
  <si>
    <t>MSJB110069</t>
  </si>
  <si>
    <t>I GEDE ADI MERTA</t>
  </si>
  <si>
    <t>MSJB110071</t>
  </si>
  <si>
    <t>EKO SUGENG WIJAYA</t>
  </si>
  <si>
    <t>MSJB110072</t>
  </si>
  <si>
    <t>MUH GAZALI GAMAL</t>
  </si>
  <si>
    <t>MSJB110074</t>
  </si>
  <si>
    <t>SOFIAN ANSORI</t>
  </si>
  <si>
    <t>MSJB110081</t>
  </si>
  <si>
    <t>DEWI MAYASARI</t>
  </si>
  <si>
    <t>MSJB110082</t>
  </si>
  <si>
    <t>SAMSUL BAHRI</t>
  </si>
  <si>
    <t>MSJB110083</t>
  </si>
  <si>
    <t>MSJB110084</t>
  </si>
  <si>
    <t>MNG</t>
  </si>
  <si>
    <t>HEO</t>
  </si>
  <si>
    <t>HRD</t>
  </si>
  <si>
    <t>IT</t>
  </si>
  <si>
    <t>Supryanto</t>
  </si>
  <si>
    <t>MSJB070027</t>
  </si>
  <si>
    <t>Deddy Sing</t>
  </si>
  <si>
    <t>Simson Rhoma P.</t>
  </si>
  <si>
    <t>MSJB100036</t>
  </si>
  <si>
    <t>I Nyoman Ardana</t>
  </si>
  <si>
    <t>GMTC</t>
  </si>
  <si>
    <t>MSJB100035</t>
  </si>
  <si>
    <t>DEDY ISKANDAR</t>
  </si>
  <si>
    <t>SUKOHARJO</t>
  </si>
  <si>
    <t>Cuti Ibadah (Haji)</t>
  </si>
  <si>
    <t>Syahrianor</t>
  </si>
  <si>
    <t>AHMAD RIDUAN</t>
  </si>
  <si>
    <t>HELMIE HIDAYAT NAPU</t>
  </si>
  <si>
    <t>BUDIMAN</t>
  </si>
  <si>
    <t>SUWANTO</t>
  </si>
  <si>
    <t>ALFIAN</t>
  </si>
  <si>
    <t>SUDARMAN GULTOM</t>
  </si>
  <si>
    <t>AGUS RIYANTO</t>
  </si>
  <si>
    <t>DAFIK</t>
  </si>
  <si>
    <t>SYAHRUDIN</t>
  </si>
  <si>
    <t>HADIRUDIN</t>
  </si>
  <si>
    <t>SARPANI</t>
  </si>
  <si>
    <t>KAREP MUGIWANG</t>
  </si>
  <si>
    <t>RAMLI</t>
  </si>
  <si>
    <t>YUSUF HADI NUGROHO</t>
  </si>
  <si>
    <t>NANANG SUSILO</t>
  </si>
  <si>
    <t>MSJB110085</t>
  </si>
  <si>
    <t>MSJB110088</t>
  </si>
  <si>
    <t>MSJB110089</t>
  </si>
  <si>
    <t>MSJB110092</t>
  </si>
  <si>
    <t>MSJB110093</t>
  </si>
  <si>
    <t>MSJB110094</t>
  </si>
  <si>
    <t>MSJB110095</t>
  </si>
  <si>
    <t>MSJB110096</t>
  </si>
  <si>
    <t>MSJB110097</t>
  </si>
  <si>
    <t>MSJB110098</t>
  </si>
  <si>
    <t>MSJB110103</t>
  </si>
  <si>
    <t>MSJB110108</t>
  </si>
  <si>
    <t>MSJB110110</t>
  </si>
  <si>
    <t>MSJB120004</t>
  </si>
  <si>
    <t>MSJB120006</t>
  </si>
  <si>
    <t>Fuel Man</t>
  </si>
  <si>
    <t>PROJECT CREW</t>
  </si>
  <si>
    <t>SPRI</t>
  </si>
  <si>
    <t>Prasetyaning Ayu Krismanti</t>
  </si>
  <si>
    <t>Gunung Kidul</t>
  </si>
  <si>
    <t>0813-50670988</t>
  </si>
  <si>
    <t>Ashshabiranara Snewfis Azkadinawidyanata</t>
  </si>
  <si>
    <t>Aththabarani Snewfis Aksawiryamanta</t>
  </si>
  <si>
    <t>I Nyoman Sunadi</t>
  </si>
  <si>
    <t>HANAFI NOFAN PRIBADI</t>
  </si>
  <si>
    <t>MSJB120015</t>
  </si>
  <si>
    <t>MUKSIN</t>
  </si>
  <si>
    <t>MSJB120016</t>
  </si>
  <si>
    <t>GRADY PETER</t>
  </si>
  <si>
    <t>MSJB120018</t>
  </si>
  <si>
    <t>FERDI WARDANA</t>
  </si>
  <si>
    <t>MSJB120019</t>
  </si>
  <si>
    <t>MSJB120024</t>
  </si>
  <si>
    <t>SUTAJI</t>
  </si>
  <si>
    <t>MSJB120025</t>
  </si>
  <si>
    <t>I MADE SUNADA</t>
  </si>
  <si>
    <t>MSJB120026</t>
  </si>
  <si>
    <t>I MADE KARDO</t>
  </si>
  <si>
    <t>MSJB120027</t>
  </si>
  <si>
    <t>HUSAIP PARENETA</t>
  </si>
  <si>
    <t>MSJB120029</t>
  </si>
  <si>
    <t>ABDUL HAMID</t>
  </si>
  <si>
    <t>MSJB120030</t>
  </si>
  <si>
    <t>FRELI IFTAKHURIZQI</t>
  </si>
  <si>
    <t>MSJB120034</t>
  </si>
  <si>
    <t>MSJB120036</t>
  </si>
  <si>
    <t>ABDUL KADIR</t>
  </si>
  <si>
    <t>MSJB120039</t>
  </si>
  <si>
    <t>MSJB120041</t>
  </si>
  <si>
    <t>KUNCORO</t>
  </si>
  <si>
    <t>MSJB120045</t>
  </si>
  <si>
    <t>WAWAN EDY WALUYO</t>
  </si>
  <si>
    <t>MSJB120049</t>
  </si>
  <si>
    <t>RAHMAT</t>
  </si>
  <si>
    <t>MSJB120050</t>
  </si>
  <si>
    <t>TRI ARI HENDRA MULYO MUSTOPO</t>
  </si>
  <si>
    <t>MSJB120054</t>
  </si>
  <si>
    <t>AGUS RAHMAN</t>
  </si>
  <si>
    <t>MSJB120058</t>
  </si>
  <si>
    <t>SUYADI</t>
  </si>
  <si>
    <t>MSJB120059</t>
  </si>
  <si>
    <t>MSJB120061</t>
  </si>
  <si>
    <t>SRI  YOHARIADI</t>
  </si>
  <si>
    <t>MSJB120063</t>
  </si>
  <si>
    <t>SOLIKIN</t>
  </si>
  <si>
    <t>MSJB120064</t>
  </si>
  <si>
    <t>Asyifa Sabila Putri</t>
  </si>
  <si>
    <t>Electric</t>
  </si>
  <si>
    <t>Thristan A. A. S</t>
  </si>
  <si>
    <t>Amira Tsabitha Purnomo</t>
  </si>
  <si>
    <t>Ikhdah Henny Khamdan</t>
  </si>
  <si>
    <t>GMTC CREW</t>
  </si>
  <si>
    <t>MOORING CREW</t>
  </si>
  <si>
    <t>DT DRIVER</t>
  </si>
  <si>
    <t>CRANE OPERATOR</t>
  </si>
  <si>
    <t>HE OPERATOR</t>
  </si>
  <si>
    <t>IRWAN WAHYUDI</t>
  </si>
  <si>
    <t>I KETUT ASTUDI</t>
  </si>
  <si>
    <t>TEODORUS TERRY MAHARDIKA</t>
  </si>
  <si>
    <t>MIFTAHUL HADI</t>
  </si>
  <si>
    <t>KASIM</t>
  </si>
  <si>
    <t>ARMADANI</t>
  </si>
  <si>
    <t>CATUR WIDODO</t>
  </si>
  <si>
    <t>ZAINURI</t>
  </si>
  <si>
    <t>MUKHAMMAD KHOLIL</t>
  </si>
  <si>
    <t>MUHAMMAD BUHARI</t>
  </si>
  <si>
    <t>ABDUL MULYADI</t>
  </si>
  <si>
    <t>MSJB120066</t>
  </si>
  <si>
    <t>MSJB120068</t>
  </si>
  <si>
    <t>MSJB120069</t>
  </si>
  <si>
    <t>MSJB120071</t>
  </si>
  <si>
    <t>MSJB120072</t>
  </si>
  <si>
    <t>MSJB120073</t>
  </si>
  <si>
    <t>MSJB120074</t>
  </si>
  <si>
    <t>MSJB120075</t>
  </si>
  <si>
    <t>MSJB130001</t>
  </si>
  <si>
    <t>MSJB130006</t>
  </si>
  <si>
    <t>MSJB130007</t>
  </si>
  <si>
    <t>MSJB130008</t>
  </si>
  <si>
    <t>OPERATOR GENSET</t>
  </si>
  <si>
    <t>FT DRIVER</t>
  </si>
  <si>
    <t>AGUS WINARTO</t>
  </si>
  <si>
    <t xml:space="preserve">PT </t>
  </si>
  <si>
    <t>ADITIA</t>
  </si>
  <si>
    <t>AMIR ARDANI</t>
  </si>
  <si>
    <t>HENDRIKUS DALE WEKING</t>
  </si>
  <si>
    <t>PAISAL</t>
  </si>
  <si>
    <t>MUHAMMAD SIDIK</t>
  </si>
  <si>
    <t>MSJB130009</t>
  </si>
  <si>
    <t>MSJB130010</t>
  </si>
  <si>
    <t>MSJB130016</t>
  </si>
  <si>
    <t>MSJB130017</t>
  </si>
  <si>
    <t>MSJB130018</t>
  </si>
  <si>
    <t>MSJB130025</t>
  </si>
  <si>
    <t>Pebrina Reka Nata</t>
  </si>
  <si>
    <t>Nurbayani</t>
  </si>
  <si>
    <t>Claudya Putri Bramantyo</t>
  </si>
  <si>
    <t>Kristin Mariam</t>
  </si>
  <si>
    <t>Anisa Rana Syanira</t>
  </si>
  <si>
    <t>Yudistira Aptadwipa</t>
  </si>
  <si>
    <t>Annora Dillenia</t>
  </si>
  <si>
    <t>HE</t>
  </si>
  <si>
    <t>Mifta Firdayanti</t>
  </si>
  <si>
    <t>Nafisa Tara</t>
  </si>
  <si>
    <t>Ajeng Naila Muazara</t>
  </si>
  <si>
    <t>Sutaji</t>
  </si>
  <si>
    <t>Nico Buwana Adidharma</t>
  </si>
  <si>
    <t>Muh. Ozil Al Fatih</t>
  </si>
  <si>
    <t>Safety</t>
  </si>
  <si>
    <t>ucapkan terima kasih.</t>
  </si>
  <si>
    <t>MSJB130043</t>
  </si>
  <si>
    <t>OEY LANNY</t>
  </si>
  <si>
    <t>Pump Operator</t>
  </si>
  <si>
    <t>Mooring Group Leader</t>
  </si>
  <si>
    <t>Fenny Tryaswati</t>
  </si>
  <si>
    <t>HEO Group Leader</t>
  </si>
  <si>
    <t>PLANT OPERATOR</t>
  </si>
  <si>
    <t>M. Keven Beryl Farzana</t>
  </si>
  <si>
    <t>MSJB140004</t>
  </si>
  <si>
    <t>OLAN WAHYULIANDANI</t>
  </si>
  <si>
    <t>AHMAT</t>
  </si>
  <si>
    <t>MSJB140005</t>
  </si>
  <si>
    <t>AGUS SETYONO</t>
  </si>
  <si>
    <t>MSJB140006</t>
  </si>
  <si>
    <t>SHERLYN SURYA SOFHIA</t>
  </si>
  <si>
    <t>MSJB140007</t>
  </si>
  <si>
    <t>EXTERNAL</t>
  </si>
  <si>
    <t>MSJB130040</t>
  </si>
  <si>
    <t>HENDRIK LESTIONO</t>
  </si>
  <si>
    <t xml:space="preserve">Irwan </t>
  </si>
  <si>
    <t>Cuti Kelahiran Anak</t>
  </si>
  <si>
    <t>Friska Suryani Sitorus</t>
  </si>
  <si>
    <t>tanggal</t>
  </si>
  <si>
    <t>Saequ Twuthun Pinknankis</t>
  </si>
  <si>
    <t>MSJB140010</t>
  </si>
  <si>
    <t>JAMHAR</t>
  </si>
  <si>
    <t>MSJB130032</t>
  </si>
  <si>
    <t>MSJB130028</t>
  </si>
  <si>
    <t>MSJB130033</t>
  </si>
  <si>
    <t>RISKY</t>
  </si>
  <si>
    <t>HENDRO DWI PRANOTO</t>
  </si>
  <si>
    <t>AMINUDDIN</t>
  </si>
  <si>
    <t>SHIPPING GROUP LEADER</t>
  </si>
  <si>
    <t>Vianca Naifa Darwinata</t>
  </si>
  <si>
    <t>Adinda Aisha Nahra</t>
  </si>
  <si>
    <t>MSJB130037</t>
  </si>
  <si>
    <t>MSJB130035</t>
  </si>
  <si>
    <t>MISRAN</t>
  </si>
  <si>
    <t>NIKO YOSIBANA</t>
  </si>
  <si>
    <t>Shipping Officer</t>
  </si>
  <si>
    <t>Admin</t>
  </si>
  <si>
    <t>HRDS Dept. Head</t>
  </si>
  <si>
    <t>Environment Sub Dept. Head</t>
  </si>
  <si>
    <t>External &amp; Relation Sub Dept. Head</t>
  </si>
  <si>
    <t>Quality &amp; Lab Officer</t>
  </si>
  <si>
    <t>PS &amp; Q</t>
  </si>
  <si>
    <t>Q &amp; Lab</t>
  </si>
  <si>
    <t xml:space="preserve">WH Sub Dept. Head </t>
  </si>
  <si>
    <t>PROC &amp; WH</t>
  </si>
  <si>
    <t>FIN</t>
  </si>
  <si>
    <t>Finance Officer</t>
  </si>
  <si>
    <t>ELECTRIC</t>
  </si>
  <si>
    <t>Genset Operator</t>
  </si>
  <si>
    <t xml:space="preserve">AGUS RIYANTO </t>
  </si>
  <si>
    <t>Q &amp; LAB</t>
  </si>
  <si>
    <t>APS</t>
  </si>
  <si>
    <t>Q &amp; Lab Officer</t>
  </si>
  <si>
    <t>General Maintenance Officer</t>
  </si>
  <si>
    <t xml:space="preserve">Comp &amp; Ben </t>
  </si>
  <si>
    <t>Comp. &amp; Ben</t>
  </si>
  <si>
    <t>Wages</t>
  </si>
  <si>
    <t>Tel. (0541) 733 277</t>
  </si>
  <si>
    <t>Fax. (0541) 742 848</t>
  </si>
  <si>
    <t>Telp. (0541) 733 277 Fax. (0541) 742 848</t>
  </si>
  <si>
    <t>(HRDS DEPT. HEAD)</t>
  </si>
  <si>
    <t>Data Control Staff</t>
  </si>
  <si>
    <t>SUPRIYONO</t>
  </si>
  <si>
    <t>Flora Hapsari Widyaningtyace WP</t>
  </si>
  <si>
    <t>HEO Officer</t>
  </si>
  <si>
    <t>CPP Officer</t>
  </si>
  <si>
    <t>HSE &amp; MR</t>
  </si>
  <si>
    <t>Procurement Staff</t>
  </si>
  <si>
    <t>SS</t>
  </si>
  <si>
    <t>Site Service Crew</t>
  </si>
  <si>
    <t>Site Service Officer</t>
  </si>
  <si>
    <t>Finance Staff</t>
  </si>
  <si>
    <t>Budget &amp; Cost Adm Officer</t>
  </si>
  <si>
    <t>CD &amp; Forestry Sub Dept. Head</t>
  </si>
  <si>
    <t>Secretary</t>
  </si>
  <si>
    <t>REV &amp; NURS</t>
  </si>
  <si>
    <t>Data Controller</t>
  </si>
  <si>
    <t xml:space="preserve">Mine &amp; Rehab </t>
  </si>
  <si>
    <t>Wages Officer</t>
  </si>
  <si>
    <t>PIT &amp; CHRM</t>
  </si>
  <si>
    <t xml:space="preserve">Arsiah </t>
  </si>
  <si>
    <t xml:space="preserve">Mine Rehab </t>
  </si>
  <si>
    <t>WB Group Leader</t>
  </si>
  <si>
    <t>Occupational Health Officer</t>
  </si>
  <si>
    <t>Rp.</t>
  </si>
  <si>
    <t>Indira Ratu Afiqah</t>
  </si>
  <si>
    <t>Data Control Adm Officer</t>
  </si>
  <si>
    <t>FP</t>
  </si>
  <si>
    <t xml:space="preserve">PLANT OPERATOR </t>
  </si>
  <si>
    <t>Astrid Salomo Rumahorbo</t>
  </si>
  <si>
    <t>Govrel Section Head</t>
  </si>
  <si>
    <t>MSJB110104</t>
  </si>
  <si>
    <t>SYAHRIN</t>
  </si>
  <si>
    <t>Oktariansyah Putri</t>
  </si>
  <si>
    <t xml:space="preserve">Land Comp Sub Dept. Head </t>
  </si>
  <si>
    <t>Forestry &amp; Ganis Officer</t>
  </si>
  <si>
    <t>Lab Sampler &amp; Preparator Crew</t>
  </si>
  <si>
    <t>MECHANIC</t>
  </si>
  <si>
    <t>SITE SERVICES CREW</t>
  </si>
  <si>
    <t>ENVIRO &amp; S</t>
  </si>
  <si>
    <t>ENVIRONMENT</t>
  </si>
  <si>
    <t>Transport</t>
  </si>
  <si>
    <t>Khalifi Fazdsa Ghaniiy</t>
  </si>
  <si>
    <t>Environment Group Leader</t>
  </si>
  <si>
    <t>Environment Foreman</t>
  </si>
  <si>
    <t>Water &amp; Waste Manag Foreman</t>
  </si>
  <si>
    <t xml:space="preserve">Safety Inspector Officer </t>
  </si>
  <si>
    <t>MSJB130031</t>
  </si>
  <si>
    <t>LUKMAN NUR HAKIM</t>
  </si>
  <si>
    <t>4</t>
  </si>
  <si>
    <t>Pra Mechanic / Welder</t>
  </si>
  <si>
    <t>Mooring Foreman</t>
  </si>
  <si>
    <t>LV Driver</t>
  </si>
  <si>
    <t>Pra Mechanic/Welder</t>
  </si>
  <si>
    <t>FPM Technical Officer</t>
  </si>
  <si>
    <t xml:space="preserve">Survey Sub Dept. Head </t>
  </si>
  <si>
    <t>Warehouse Sub Dept. Head</t>
  </si>
  <si>
    <t>Elano Razan Taji</t>
  </si>
  <si>
    <t>Bima Vishaka Alhusain</t>
  </si>
  <si>
    <t>MSJB110076</t>
  </si>
  <si>
    <t>RUDI HERMAWAN</t>
  </si>
  <si>
    <t>Fixed Plant Maint. Tech. Officer</t>
  </si>
  <si>
    <t>HE Technical Officer</t>
  </si>
  <si>
    <t>Eventus Erick D.L.</t>
  </si>
  <si>
    <t>Heavy Equipment Sub Dept. Head (Plt)</t>
  </si>
  <si>
    <t>Project Development</t>
  </si>
  <si>
    <t>FPM Planner</t>
  </si>
  <si>
    <t>Genset Technical Officer</t>
  </si>
  <si>
    <t>Laboratory Crew</t>
  </si>
  <si>
    <t>General Manager</t>
  </si>
  <si>
    <t>Port Dept. Head</t>
  </si>
  <si>
    <t xml:space="preserve">Port Dept. Head </t>
  </si>
  <si>
    <t>PC</t>
  </si>
  <si>
    <t>Mine Engineering</t>
  </si>
  <si>
    <t>Mine Survey &amp; Support Officer</t>
  </si>
  <si>
    <t xml:space="preserve">Mine Engineering Dept. Head </t>
  </si>
  <si>
    <t>Electrical</t>
  </si>
  <si>
    <t>Jl. Batubara No. 8 Samarinda -75123</t>
  </si>
  <si>
    <t>Data Control</t>
  </si>
  <si>
    <t xml:space="preserve">PROC </t>
  </si>
  <si>
    <t>OH &amp; SAFETY</t>
  </si>
  <si>
    <t>Hellia Rahayu</t>
  </si>
  <si>
    <t>Hanifah Hasna Syauqina</t>
  </si>
  <si>
    <t>Delano Ahza Ailean</t>
  </si>
  <si>
    <t>CPP Sub Dept. Head (Plt)</t>
  </si>
  <si>
    <t>Jl. Batubara No. 8 Samarinda - 75123</t>
  </si>
  <si>
    <t>Wahyu Hendro S.B.</t>
  </si>
  <si>
    <t>Fuel Distribution Foreman</t>
  </si>
  <si>
    <t>WATER &amp; WM</t>
  </si>
  <si>
    <t>Mine Rehabilitation Officer</t>
  </si>
  <si>
    <t>ENV</t>
  </si>
  <si>
    <t>Rini Indah Sari</t>
  </si>
  <si>
    <t>Nazifa Salsabila</t>
  </si>
  <si>
    <t>Muhammad Abiy Fauzil</t>
  </si>
  <si>
    <t>Mechanic FPM Group Leader</t>
  </si>
  <si>
    <t>GMTC Foreman</t>
  </si>
  <si>
    <t>Mechanic</t>
  </si>
  <si>
    <t>Mekanik Group Leader</t>
  </si>
  <si>
    <t>HE Administration</t>
  </si>
  <si>
    <t>MSJB170001</t>
  </si>
  <si>
    <t>ABDUL MUTALLIB</t>
  </si>
  <si>
    <t>Warehouse Keeper GL</t>
  </si>
  <si>
    <t>Mineplan</t>
  </si>
  <si>
    <t>STP</t>
  </si>
  <si>
    <t>Short Term Plan Officer</t>
  </si>
  <si>
    <t>Luthfi Nurrahmawati</t>
  </si>
  <si>
    <t>Abid Zhafran Khairy</t>
  </si>
  <si>
    <t>Project</t>
  </si>
  <si>
    <t>18/19</t>
  </si>
  <si>
    <t>Revegetation Group Leader</t>
  </si>
  <si>
    <t>Operation Manager / KTT</t>
  </si>
  <si>
    <t>OM</t>
  </si>
  <si>
    <t>Azizah Hanum Ahmad</t>
  </si>
  <si>
    <t>Laboratory Foreman</t>
  </si>
  <si>
    <t>Electrical Group Leader</t>
  </si>
  <si>
    <t xml:space="preserve">     </t>
  </si>
  <si>
    <t>Janitra Ganendra WB</t>
  </si>
  <si>
    <t>Sasmita Messi</t>
  </si>
  <si>
    <t>PRA MECHANIC</t>
  </si>
  <si>
    <t>Rico Putra Adim Akayasa</t>
  </si>
  <si>
    <t>WAREHOUSE CREW / FUEL MAN</t>
  </si>
  <si>
    <t xml:space="preserve">Fixed Plant Sub Dept. Head </t>
  </si>
  <si>
    <t>WH CREW / FUELMAN</t>
  </si>
  <si>
    <t>REV &amp; NURSERY FOREMAN</t>
  </si>
  <si>
    <t>Titik Lestari</t>
  </si>
  <si>
    <t>Alifiandra Azka Mahardika</t>
  </si>
  <si>
    <t>Almahyra Zahra Alfathunissa</t>
  </si>
  <si>
    <t>Ghania Almahyra Dzikri</t>
  </si>
  <si>
    <t>MSJB180038</t>
  </si>
  <si>
    <t>Faaz Aflah Mughniyy</t>
  </si>
  <si>
    <t>Jasmine Elmyra Shanum</t>
  </si>
  <si>
    <t>R. Moh. Faizal</t>
  </si>
  <si>
    <t>R. Agustinus</t>
  </si>
  <si>
    <t>Jadwal Cuti Lebaran Dept. Head</t>
  </si>
  <si>
    <t>Mulai</t>
  </si>
  <si>
    <t>Akhir</t>
  </si>
  <si>
    <t xml:space="preserve">Masuk </t>
  </si>
  <si>
    <t>Tanggal Cuti</t>
  </si>
  <si>
    <t>MSJB190002</t>
  </si>
  <si>
    <t>SUCI SONYA DEWI</t>
  </si>
  <si>
    <t>MSJB180026</t>
  </si>
  <si>
    <t>HENDRA PRANATA PURBA</t>
  </si>
  <si>
    <t xml:space="preserve">Electrical &amp; Genset Operation Sub Dept. Head </t>
  </si>
  <si>
    <t>ME</t>
  </si>
  <si>
    <t>Mine Engineering Dept. Head</t>
  </si>
  <si>
    <t>Khaiyana Tazeema Husnayain</t>
  </si>
  <si>
    <t>MSJB180009</t>
  </si>
  <si>
    <t>YUNANSYAH</t>
  </si>
  <si>
    <t>19/20</t>
  </si>
  <si>
    <t>MSJB180018</t>
  </si>
  <si>
    <t>I MADE AMBAR</t>
  </si>
  <si>
    <t>Widarningsih</t>
  </si>
  <si>
    <t>Shafia Al Khairiyyah</t>
  </si>
  <si>
    <t>Naura Syahida Nur Izzah</t>
  </si>
  <si>
    <t>Fatima Hafizah Aulia</t>
  </si>
  <si>
    <t>CR, FORESTRY &amp; TS DEPT. HEAD</t>
  </si>
  <si>
    <t>MSJB180017</t>
  </si>
  <si>
    <t>AHMAD HUSAINI</t>
  </si>
  <si>
    <t>Mechanic Crew</t>
  </si>
  <si>
    <t xml:space="preserve">Fixed Plant Maint Sub Dept. Head </t>
  </si>
  <si>
    <t>COAL &amp; OVERBURDEN OFFICER</t>
  </si>
  <si>
    <t>Project Group Leader</t>
  </si>
  <si>
    <t>EKO BAYU PRASETYO</t>
  </si>
  <si>
    <t>ENVIRO DATA &amp; SUPPORTING OFFICER</t>
  </si>
  <si>
    <t>CR, Forestry &amp; TS</t>
  </si>
  <si>
    <t>MSJB180016</t>
  </si>
  <si>
    <t>DAPID ALPAJAR IRAWAN</t>
  </si>
  <si>
    <t>MSJB180032</t>
  </si>
  <si>
    <t>IJAI</t>
  </si>
  <si>
    <t>Safety Foreman</t>
  </si>
  <si>
    <t>MSJB190004</t>
  </si>
  <si>
    <t>GUNTUR HARI PRANOTO</t>
  </si>
  <si>
    <t>MSJB180037</t>
  </si>
  <si>
    <t>MSJB190001</t>
  </si>
  <si>
    <t>MUHAMMAD BADARUDIN</t>
  </si>
  <si>
    <t>Ainur Rofiq</t>
  </si>
  <si>
    <t>Mine Rehab Section Head</t>
  </si>
  <si>
    <t>MSJB180015</t>
  </si>
  <si>
    <t>ZAIDAR</t>
  </si>
  <si>
    <t>MSJB180025</t>
  </si>
  <si>
    <t>MUHAMMAD IRHAM SOPIYAN</t>
  </si>
  <si>
    <t>MSJB180012</t>
  </si>
  <si>
    <t>DEDEN</t>
  </si>
  <si>
    <t>FPM Administration</t>
  </si>
  <si>
    <t>MSJB180014</t>
  </si>
  <si>
    <t>MUHAMMAD MUJI</t>
  </si>
  <si>
    <t>MUHAMMAD RIZKI UTAMA</t>
  </si>
  <si>
    <t>Water &amp; Waste Manag Officer</t>
  </si>
  <si>
    <t>Mechanic Foreman</t>
  </si>
  <si>
    <t>Compliance &amp; System Section Head</t>
  </si>
  <si>
    <t>COMP &amp; SYSTEM</t>
  </si>
  <si>
    <t>LABORATORY CREW</t>
  </si>
  <si>
    <t>PS &amp; QUALITY</t>
  </si>
  <si>
    <t>MSJB200002</t>
  </si>
  <si>
    <t>KRISTIAN WAHYU WOWOR</t>
  </si>
  <si>
    <t>MECHANIC FOREMAN</t>
  </si>
  <si>
    <t>MSJB190010</t>
  </si>
  <si>
    <t>MOHAMMAD SIGIT WIJANARKO</t>
  </si>
  <si>
    <t>HE MECHANIC OFFICER</t>
  </si>
  <si>
    <t>MSJB190008</t>
  </si>
  <si>
    <t>NURMAN AGUS SETIAH</t>
  </si>
  <si>
    <t>Yaswindra Wirasakti E.</t>
  </si>
  <si>
    <t>Project &amp; Drafter Officer</t>
  </si>
  <si>
    <t xml:space="preserve"> Project</t>
  </si>
  <si>
    <t>MSJB200003</t>
  </si>
  <si>
    <t>SOFYAN HADI</t>
  </si>
  <si>
    <t>CHRM Officer</t>
  </si>
  <si>
    <t>Coal, OB &amp; CHRM</t>
  </si>
  <si>
    <t>Mining Sub Dept. Head</t>
  </si>
  <si>
    <t>MSJB190003</t>
  </si>
  <si>
    <t>WISNU TRI SANTOSO</t>
  </si>
  <si>
    <t>WAREHOUSE</t>
  </si>
  <si>
    <t>LOGISTIC</t>
  </si>
  <si>
    <t xml:space="preserve">FORESTRY </t>
  </si>
  <si>
    <t>CR</t>
  </si>
  <si>
    <t>ENVIRONMENT CREW</t>
  </si>
  <si>
    <t>MSJB180006</t>
  </si>
  <si>
    <t>MATIUS FAJAR SUBEKTI</t>
  </si>
  <si>
    <t>OB COAL &amp; CHRM OFFICER</t>
  </si>
  <si>
    <t>MSJB180023</t>
  </si>
  <si>
    <t>SUWOKO</t>
  </si>
  <si>
    <t>MSJB190005</t>
  </si>
  <si>
    <t>RIDHO PANGESTU</t>
  </si>
  <si>
    <t>MSJB200004</t>
  </si>
  <si>
    <t>YOGA PRASTYO</t>
  </si>
  <si>
    <t>MSJB190018</t>
  </si>
  <si>
    <t>JAMIRAN</t>
  </si>
  <si>
    <t>PRA MECHANIC / WELDER</t>
  </si>
  <si>
    <t>MINING SUB DEPT. HEAD</t>
  </si>
  <si>
    <t>BLASTING &amp; HANDAK</t>
  </si>
  <si>
    <t>BLASTING &amp; G. HANDAK SECT. HEAD</t>
  </si>
  <si>
    <t>Dhini Rossalina Agusta</t>
  </si>
  <si>
    <t>Hasna Santika Faradillah</t>
  </si>
  <si>
    <t>Nandana Zhafran Rafisqy</t>
  </si>
  <si>
    <t>MSJB190015</t>
  </si>
  <si>
    <t>ADI SUHENDRA</t>
  </si>
  <si>
    <t>MECHANIC HELPER</t>
  </si>
  <si>
    <t>ComDev Section Head</t>
  </si>
  <si>
    <t>COMDEV</t>
  </si>
  <si>
    <t>Long Term Plan Officer</t>
  </si>
  <si>
    <t>LTP</t>
  </si>
  <si>
    <t>Ardhika Rezky Susanto</t>
  </si>
  <si>
    <t>Alby Rahmana Susanto</t>
  </si>
  <si>
    <t>CR, F &amp; TS</t>
  </si>
  <si>
    <t>Azril Rafisqi Susanto</t>
  </si>
  <si>
    <t>Short Term Plan Sub Dept. Head</t>
  </si>
  <si>
    <t>Azzahra Ghaida Putri H.</t>
  </si>
  <si>
    <t>Thufailaatifah Putri H.</t>
  </si>
  <si>
    <t>D</t>
  </si>
  <si>
    <t>MSJB180021</t>
  </si>
  <si>
    <t>JOHANDI</t>
  </si>
  <si>
    <t>TECH. SUPPORT OFFICER</t>
  </si>
  <si>
    <t>20/21</t>
  </si>
  <si>
    <t>MSJB200010</t>
  </si>
  <si>
    <t>RUNDU</t>
  </si>
  <si>
    <t>ID</t>
  </si>
  <si>
    <t>CR, F &amp; TS Dept. Head</t>
  </si>
  <si>
    <t>MUH. RIZKY UTAMA</t>
  </si>
  <si>
    <t>WATER &amp; WASTE MANAGEMENT</t>
  </si>
  <si>
    <t>Nina Z</t>
  </si>
  <si>
    <t>Perhitungan Uang Tiket</t>
  </si>
  <si>
    <t>KELUARGA</t>
  </si>
  <si>
    <t>Samarinda -    Yogyakarta (pp)</t>
  </si>
  <si>
    <t>x 2 =</t>
  </si>
  <si>
    <t>ISTRI</t>
  </si>
  <si>
    <t>ANAK KE 1</t>
  </si>
  <si>
    <t>ANAK KE 2</t>
  </si>
  <si>
    <t>ANAK KE 3</t>
  </si>
  <si>
    <t>x 1 =</t>
  </si>
  <si>
    <t>Pajak</t>
  </si>
  <si>
    <t>Diterima</t>
  </si>
  <si>
    <t>Samarinda -   Jakarta (pp)</t>
  </si>
  <si>
    <t>Samarinda -    Semarang (pp)</t>
  </si>
  <si>
    <t>Samarinda -    Surabaya (pp)</t>
  </si>
  <si>
    <t>Samarinda -    Bandung (pp)</t>
  </si>
  <si>
    <t>Cuti panjang ( masa kerja 7 tahun atau lebih )</t>
  </si>
  <si>
    <t>MSJB210003</t>
  </si>
  <si>
    <t>AINUR ROFIQ</t>
  </si>
  <si>
    <t>Aran Thrisa Angela Sitinjak</t>
  </si>
  <si>
    <t>26/8/2019</t>
  </si>
  <si>
    <t>DEPT</t>
  </si>
  <si>
    <t>GMTC Officer</t>
  </si>
  <si>
    <t>Technical Suport IT Officer</t>
  </si>
  <si>
    <t>MSJB180029</t>
  </si>
  <si>
    <t>ARIFIANSYAH</t>
  </si>
  <si>
    <t>MSJB200006</t>
  </si>
  <si>
    <t>YULI SETIAWAN</t>
  </si>
  <si>
    <t>MSJB180003</t>
  </si>
  <si>
    <t>ARIS SUMARSONO</t>
  </si>
  <si>
    <t>COMP, BENEFIT &amp; F</t>
  </si>
  <si>
    <t>Budi Rahardja</t>
  </si>
  <si>
    <t>Direktur</t>
  </si>
  <si>
    <t>WAREHOUSE OFFICER</t>
  </si>
  <si>
    <t>FT DRIVER (FUEL GROUP LEADER)</t>
  </si>
  <si>
    <t>MSJB180035</t>
  </si>
  <si>
    <t>RIO SANDI</t>
  </si>
  <si>
    <t>MSJB180027</t>
  </si>
  <si>
    <t>BENI RIFANDI</t>
  </si>
  <si>
    <t>MSJB180033</t>
  </si>
  <si>
    <t>EKO PRASETYO</t>
  </si>
  <si>
    <t>MSJB200008</t>
  </si>
  <si>
    <t>ANDI PURNAWIRAWAN</t>
  </si>
  <si>
    <t>Adiba Sabine Ahmad</t>
  </si>
  <si>
    <t xml:space="preserve">HRDS </t>
  </si>
  <si>
    <t>MHE ADVISOR</t>
  </si>
  <si>
    <t>MSJB190006</t>
  </si>
  <si>
    <t>MSJB180034</t>
  </si>
  <si>
    <t>MURYANI</t>
  </si>
  <si>
    <t>ROMI</t>
  </si>
  <si>
    <t>Comp &amp; Fasben</t>
  </si>
  <si>
    <t>Site Services Crew</t>
  </si>
  <si>
    <t>MSJB180001</t>
  </si>
  <si>
    <t>Agus Heri Susanto</t>
  </si>
  <si>
    <t xml:space="preserve">  </t>
  </si>
  <si>
    <t>Fabian Lystiananta Putra</t>
  </si>
  <si>
    <t>Hariyadi H.A.</t>
  </si>
  <si>
    <t>Direktur Utama</t>
  </si>
  <si>
    <t>MSJB210008</t>
  </si>
  <si>
    <t>AHMAD BAIHAQI</t>
  </si>
  <si>
    <t>Technical Services Officer</t>
  </si>
  <si>
    <t>21/22</t>
  </si>
  <si>
    <t>MSJB190007</t>
  </si>
  <si>
    <t>MUHAMMAD FAHRI</t>
  </si>
  <si>
    <t>DARMAWAN</t>
  </si>
  <si>
    <t>CHRM FOREMAN</t>
  </si>
  <si>
    <t>MSJB190009</t>
  </si>
  <si>
    <t>Vincensius Wu</t>
  </si>
  <si>
    <t>Procurement Adm</t>
  </si>
  <si>
    <t>Logistic</t>
  </si>
  <si>
    <t>MSJB170003</t>
  </si>
  <si>
    <t>EKO LUTHFI</t>
  </si>
  <si>
    <t>PROD. CONTROL</t>
  </si>
  <si>
    <t>Production Control Officer</t>
  </si>
  <si>
    <t>Khaira Anindita Rudianto</t>
  </si>
  <si>
    <t>Geotech &amp; Pit Geology</t>
  </si>
  <si>
    <t>Geotechnical &amp; Geology Evaluator Sect. Head</t>
  </si>
  <si>
    <t>Tansyah Purba</t>
  </si>
  <si>
    <t>MSJB190016</t>
  </si>
  <si>
    <t>Mine Rehab</t>
  </si>
  <si>
    <t>REV, EQUIP &amp; SUPPORT</t>
  </si>
  <si>
    <t>`</t>
  </si>
  <si>
    <t>Tunggul Dj.</t>
  </si>
  <si>
    <t>Siti Wahyuni</t>
  </si>
  <si>
    <t>Gibran Abimanyu</t>
  </si>
  <si>
    <t>Gianza Kahiyang</t>
  </si>
  <si>
    <t>Adi Azwarrahman</t>
  </si>
  <si>
    <t>HSE Sub Dept. Head</t>
  </si>
  <si>
    <t>MSJB120065</t>
  </si>
  <si>
    <t>FRANSISCA ERLYANA S.</t>
  </si>
  <si>
    <t>Blasting &amp; Handak Officer</t>
  </si>
  <si>
    <t>I.  24 s.d. 25/4/22</t>
  </si>
  <si>
    <t>II. 30/4 s.d. 1/5/22</t>
  </si>
  <si>
    <t xml:space="preserve">CPP </t>
  </si>
  <si>
    <t>I.  27 s.d. 29/04/22</t>
  </si>
  <si>
    <t>II. 5 s.d.6/04/22</t>
  </si>
  <si>
    <t>MSJB190014</t>
  </si>
  <si>
    <t>RUSWANTO</t>
  </si>
  <si>
    <t>HRDS Sub Dept. Head (Plt)</t>
  </si>
  <si>
    <t>Budi Perkasa</t>
  </si>
  <si>
    <t>I.  31 Mei s.d. 2 Juni '22</t>
  </si>
  <si>
    <t>II. 15 s.d. 16 Mei '22</t>
  </si>
  <si>
    <t>I.  31 May '22</t>
  </si>
  <si>
    <t>II. 3 June '22</t>
  </si>
  <si>
    <t>I.  29 s.d.30 Juni '22</t>
  </si>
  <si>
    <t>II. 13 s.d. 14 Juli '22</t>
  </si>
  <si>
    <t xml:space="preserve">   </t>
  </si>
  <si>
    <t>MSJB210007</t>
  </si>
  <si>
    <t>BUDI NUGROHO</t>
  </si>
  <si>
    <t>TECHNICAL SUPPORT OFFICER</t>
  </si>
  <si>
    <t>MSJB180022</t>
  </si>
  <si>
    <t>ISWAHYUDI</t>
  </si>
  <si>
    <t>MSJB210002</t>
  </si>
  <si>
    <t>ANDI MUSTOFA</t>
  </si>
  <si>
    <t>MSJB210004</t>
  </si>
  <si>
    <t>DEDEN YOGA PRATAMA</t>
  </si>
  <si>
    <t>I.  11 Agt 22</t>
  </si>
  <si>
    <t>II. 18 s.d. 19 Agt 22</t>
  </si>
  <si>
    <t>MSJB210012</t>
  </si>
  <si>
    <t>DEDE SUMARNA</t>
  </si>
  <si>
    <t>I. 29 s.d.30 Agt '22</t>
  </si>
  <si>
    <t>II. 8 s.d. 9 Sept '22</t>
  </si>
  <si>
    <t xml:space="preserve">HSE </t>
  </si>
  <si>
    <t>Personnel Officer (Plt)</t>
  </si>
  <si>
    <t>PI</t>
  </si>
  <si>
    <t>HSE</t>
  </si>
  <si>
    <t>GM</t>
  </si>
  <si>
    <t>ADVISOR</t>
  </si>
  <si>
    <t>Rev &amp; Nursery</t>
  </si>
  <si>
    <t>Comp. &amp; Fasben</t>
  </si>
  <si>
    <t>MSJB220010</t>
  </si>
  <si>
    <t>Abror Aji Wicaksono</t>
  </si>
  <si>
    <t>MSJB220006</t>
  </si>
  <si>
    <t>ADI AZWARRAHMAN</t>
  </si>
  <si>
    <t>HSE SUB DEPT. HEAD</t>
  </si>
  <si>
    <t>PIT Geology Officer</t>
  </si>
  <si>
    <t>Geotech &amp; PIT Geology</t>
  </si>
  <si>
    <t>MSJB180028</t>
  </si>
  <si>
    <t>ADITYA HERIYANTO</t>
  </si>
  <si>
    <t>MSJB220004</t>
  </si>
  <si>
    <t>Transportation Foreman</t>
  </si>
  <si>
    <t>Water &amp; Waste Manag</t>
  </si>
  <si>
    <t>WWM</t>
  </si>
  <si>
    <t>MSJB190012</t>
  </si>
  <si>
    <t>Andry Suryana</t>
  </si>
  <si>
    <t>MSJB190013</t>
  </si>
  <si>
    <t>OCCUPATIONAL HEALTH</t>
  </si>
  <si>
    <t>Safety Data Control Officer</t>
  </si>
  <si>
    <t>Survey Crew</t>
  </si>
  <si>
    <t>Data Processing Sect. Head</t>
  </si>
  <si>
    <t>Water &amp; WM Foreman</t>
  </si>
  <si>
    <t>MSJB190011</t>
  </si>
  <si>
    <t>I.  25 s.d. 28 Nop '22</t>
  </si>
  <si>
    <t>II. 3 Des '22</t>
  </si>
  <si>
    <t>I.  9 s.d. 9 Des '22</t>
  </si>
  <si>
    <t>II.  14 Des '22</t>
  </si>
  <si>
    <t>I.  12 Dec '22</t>
  </si>
  <si>
    <t>II. 19 Des '22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</si>
  <si>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</si>
  <si>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WAREHOUSE CREW</t>
  </si>
  <si>
    <t>mengajukan permohonan tiket perjalanan cuti periode</t>
  </si>
  <si>
    <t xml:space="preserve">)   </t>
  </si>
  <si>
    <t>MSJB210001</t>
  </si>
  <si>
    <t>AHMAD DWI PRASETYO</t>
  </si>
  <si>
    <t>DRIVER DT</t>
  </si>
  <si>
    <t>I.  23 s.d. 24 Dec 22</t>
  </si>
  <si>
    <t>II. 28 s.d. 29 Dec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</si>
</sst>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_);_(* \(#,##0\);_(* &quot;-&quot;_);_(@_)"/>
    <numFmt numFmtId="165" formatCode="_(* #,##0.00_);_(* \(#,##0.00\);_(* &quot;-&quot;??_);_(@_)"/>
    <numFmt numFmtId="166" formatCode="[$-409]d\-mmm\-yy;@"/>
    <numFmt numFmtId="167" formatCode="dd\ mmmm\ yyyy"/>
    <numFmt numFmtId="168" formatCode="[$-421]dd\ mmmm\ yyyy;@"/>
    <numFmt numFmtId="169" formatCode="[$-C09]dd\-mmm\-yy;@"/>
    <numFmt numFmtId="170" formatCode="[$-409]dd\-mmm\-yy;@"/>
    <numFmt numFmtId="171" formatCode="_(* #,##0_);_(* \(#,##0\);_(* &quot;-&quot;??_);_(@_)"/>
  </numFmts>
  <fonts count="6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2"/>
      <name val="Tahoma"/>
      <family val="2"/>
    </font>
    <font>
      <sz val="9"/>
      <name val="Tahoma"/>
      <family val="2"/>
    </font>
    <font>
      <u/>
      <sz val="9"/>
      <color indexed="12"/>
      <name val="Arial"/>
      <family val="2"/>
    </font>
    <font>
      <b/>
      <u/>
      <sz val="13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u/>
      <sz val="9"/>
      <color indexed="12"/>
      <name val="Tahoma"/>
      <family val="2"/>
    </font>
    <font>
      <b/>
      <sz val="11"/>
      <name val="Tahoma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0"/>
      <name val="Arial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10"/>
      <name val="Arial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Tahoma"/>
      <family val="2"/>
    </font>
    <font>
      <b/>
      <sz val="8"/>
      <name val="Tahoma"/>
      <family val="2"/>
    </font>
    <font>
      <sz val="11"/>
      <name val="Tahoma"/>
      <family val="2"/>
    </font>
    <font>
      <sz val="11"/>
      <name val="Wingdings"/>
      <charset val="2"/>
    </font>
    <font>
      <b/>
      <u/>
      <sz val="11"/>
      <name val="Tahoma"/>
      <family val="2"/>
    </font>
    <font>
      <sz val="10"/>
      <color indexed="10"/>
      <name val="Arial"/>
      <family val="2"/>
    </font>
    <font>
      <sz val="3"/>
      <color indexed="9"/>
      <name val="Tahoma"/>
      <family val="2"/>
    </font>
    <font>
      <sz val="10"/>
      <color indexed="9"/>
      <name val="Tahoma"/>
      <family val="2"/>
    </font>
    <font>
      <sz val="10"/>
      <name val="AvantGarde BKBT"/>
    </font>
    <font>
      <sz val="10"/>
      <name val="AvantGarde BK BT"/>
    </font>
    <font>
      <sz val="10"/>
      <name val="AvantGarde Bk BT"/>
      <family val="2"/>
    </font>
    <font>
      <sz val="10"/>
      <color indexed="8"/>
      <name val="AvantGarde Bk BT"/>
    </font>
    <font>
      <sz val="10"/>
      <color indexed="12"/>
      <name val="Arial"/>
      <family val="2"/>
    </font>
    <font>
      <sz val="10"/>
      <color theme="0"/>
      <name val="Tahoma"/>
      <family val="2"/>
    </font>
    <font>
      <sz val="11"/>
      <color theme="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0"/>
      <name val="Tahoma"/>
      <family val="2"/>
    </font>
    <font>
      <b/>
      <sz val="12"/>
      <name val="Arial"/>
      <family val="2"/>
    </font>
    <font>
      <sz val="14"/>
      <name val="Tahoma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6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/>
      <name val="Tahoma"/>
      <family val="2"/>
    </font>
    <font>
      <sz val="8"/>
      <color theme="0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55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55"/>
      </top>
      <bottom/>
      <diagonal/>
    </border>
  </borders>
  <cellStyleXfs count="53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4" fillId="7" borderId="1" applyNumberFormat="0" applyAlignment="0" applyProtection="0"/>
    <xf numFmtId="0" fontId="25" fillId="0" borderId="6" applyNumberFormat="0" applyFill="0" applyAlignment="0" applyProtection="0"/>
    <xf numFmtId="0" fontId="26" fillId="22" borderId="0" applyNumberFormat="0" applyBorder="0" applyAlignment="0" applyProtection="0"/>
    <xf numFmtId="0" fontId="18" fillId="0" borderId="0"/>
    <xf numFmtId="0" fontId="27" fillId="0" borderId="0"/>
    <xf numFmtId="0" fontId="18" fillId="23" borderId="7" applyNumberFormat="0" applyFont="0" applyAlignment="0" applyProtection="0"/>
    <xf numFmtId="0" fontId="28" fillId="20" borderId="8" applyNumberFormat="0" applyAlignment="0" applyProtection="0"/>
    <xf numFmtId="0" fontId="29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1" fillId="0" borderId="0" applyNumberFormat="0" applyFill="0" applyBorder="0" applyAlignment="0" applyProtection="0"/>
    <xf numFmtId="165" fontId="48" fillId="0" borderId="0" applyFont="0" applyFill="0" applyBorder="0" applyAlignment="0" applyProtection="0"/>
    <xf numFmtId="165" fontId="5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0" fontId="54" fillId="0" borderId="0"/>
    <xf numFmtId="0" fontId="2" fillId="0" borderId="0"/>
    <xf numFmtId="0" fontId="2" fillId="23" borderId="7" applyNumberFormat="0" applyFont="0" applyAlignment="0" applyProtection="0"/>
  </cellStyleXfs>
  <cellXfs count="371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34" applyFont="1" applyAlignment="1" applyProtection="1"/>
    <xf numFmtId="0" fontId="9" fillId="0" borderId="0" xfId="0" applyFont="1"/>
    <xf numFmtId="0" fontId="9" fillId="0" borderId="0" xfId="0" quotePrefix="1" applyFont="1"/>
    <xf numFmtId="0" fontId="9" fillId="0" borderId="0" xfId="0" quotePrefix="1" applyFont="1" applyBorder="1"/>
    <xf numFmtId="0" fontId="9" fillId="0" borderId="0" xfId="0" applyFont="1" applyBorder="1" applyAlignment="1"/>
    <xf numFmtId="0" fontId="9" fillId="0" borderId="10" xfId="0" applyFont="1" applyBorder="1"/>
    <xf numFmtId="0" fontId="9" fillId="0" borderId="0" xfId="0" applyFont="1" applyAlignment="1"/>
    <xf numFmtId="0" fontId="0" fillId="0" borderId="0" xfId="0" quotePrefix="1"/>
    <xf numFmtId="0" fontId="0" fillId="0" borderId="0" xfId="0" applyAlignment="1">
      <alignment horizontal="center"/>
    </xf>
    <xf numFmtId="166" fontId="0" fillId="0" borderId="0" xfId="0" applyNumberFormat="1"/>
    <xf numFmtId="0" fontId="9" fillId="0" borderId="0" xfId="0" applyFont="1" applyBorder="1"/>
    <xf numFmtId="0" fontId="9" fillId="0" borderId="11" xfId="0" applyFont="1" applyBorder="1"/>
    <xf numFmtId="0" fontId="11" fillId="0" borderId="0" xfId="34" applyFont="1" applyAlignment="1" applyProtection="1"/>
    <xf numFmtId="0" fontId="9" fillId="0" borderId="12" xfId="0" applyFont="1" applyBorder="1"/>
    <xf numFmtId="0" fontId="12" fillId="0" borderId="0" xfId="0" applyFont="1"/>
    <xf numFmtId="0" fontId="27" fillId="0" borderId="0" xfId="39"/>
    <xf numFmtId="0" fontId="27" fillId="0" borderId="0" xfId="39" applyAlignment="1">
      <alignment horizontal="right"/>
    </xf>
    <xf numFmtId="14" fontId="27" fillId="0" borderId="0" xfId="39" applyNumberFormat="1" applyAlignment="1">
      <alignment horizontal="right"/>
    </xf>
    <xf numFmtId="0" fontId="33" fillId="0" borderId="0" xfId="0" applyFont="1"/>
    <xf numFmtId="0" fontId="32" fillId="0" borderId="0" xfId="0" applyFont="1"/>
    <xf numFmtId="0" fontId="34" fillId="0" borderId="0" xfId="0" applyFont="1"/>
    <xf numFmtId="0" fontId="35" fillId="0" borderId="0" xfId="0" applyFont="1"/>
    <xf numFmtId="0" fontId="34" fillId="0" borderId="13" xfId="0" applyFont="1" applyBorder="1"/>
    <xf numFmtId="0" fontId="34" fillId="0" borderId="14" xfId="0" applyFont="1" applyBorder="1"/>
    <xf numFmtId="0" fontId="34" fillId="0" borderId="15" xfId="0" applyFont="1" applyBorder="1"/>
    <xf numFmtId="0" fontId="34" fillId="0" borderId="16" xfId="0" applyFont="1" applyBorder="1"/>
    <xf numFmtId="0" fontId="34" fillId="0" borderId="0" xfId="0" applyFont="1" applyBorder="1"/>
    <xf numFmtId="0" fontId="34" fillId="0" borderId="17" xfId="0" applyFont="1" applyBorder="1"/>
    <xf numFmtId="0" fontId="34" fillId="0" borderId="18" xfId="0" applyFont="1" applyBorder="1"/>
    <xf numFmtId="0" fontId="34" fillId="0" borderId="19" xfId="0" applyFont="1" applyBorder="1"/>
    <xf numFmtId="0" fontId="34" fillId="0" borderId="20" xfId="0" applyFont="1" applyBorder="1"/>
    <xf numFmtId="0" fontId="34" fillId="0" borderId="0" xfId="0" quotePrefix="1" applyFont="1" applyBorder="1"/>
    <xf numFmtId="0" fontId="35" fillId="0" borderId="0" xfId="0" applyFont="1" applyBorder="1"/>
    <xf numFmtId="0" fontId="36" fillId="0" borderId="0" xfId="0" applyFont="1"/>
    <xf numFmtId="0" fontId="27" fillId="0" borderId="0" xfId="39" applyFont="1"/>
    <xf numFmtId="0" fontId="37" fillId="0" borderId="0" xfId="0" applyFont="1"/>
    <xf numFmtId="166" fontId="37" fillId="0" borderId="0" xfId="0" applyNumberFormat="1" applyFont="1"/>
    <xf numFmtId="0" fontId="38" fillId="0" borderId="0" xfId="0" applyFont="1"/>
    <xf numFmtId="0" fontId="39" fillId="0" borderId="0" xfId="0" applyFont="1"/>
    <xf numFmtId="166" fontId="34" fillId="0" borderId="0" xfId="0" applyNumberFormat="1" applyFont="1" applyAlignment="1"/>
    <xf numFmtId="0" fontId="9" fillId="0" borderId="0" xfId="0" quotePrefix="1" applyFont="1" applyBorder="1" applyAlignment="1">
      <alignment horizontal="center"/>
    </xf>
    <xf numFmtId="0" fontId="6" fillId="0" borderId="21" xfId="0" applyFont="1" applyBorder="1" applyAlignment="1"/>
    <xf numFmtId="0" fontId="6" fillId="0" borderId="22" xfId="0" applyFont="1" applyBorder="1" applyAlignment="1"/>
    <xf numFmtId="0" fontId="6" fillId="0" borderId="23" xfId="0" applyFont="1" applyBorder="1" applyAlignment="1"/>
    <xf numFmtId="0" fontId="0" fillId="24" borderId="0" xfId="0" applyFill="1" applyBorder="1"/>
    <xf numFmtId="0" fontId="0" fillId="24" borderId="19" xfId="0" applyFill="1" applyBorder="1"/>
    <xf numFmtId="0" fontId="0" fillId="24" borderId="16" xfId="0" applyFill="1" applyBorder="1"/>
    <xf numFmtId="0" fontId="0" fillId="24" borderId="17" xfId="0" applyFill="1" applyBorder="1"/>
    <xf numFmtId="0" fontId="0" fillId="24" borderId="18" xfId="0" applyFill="1" applyBorder="1"/>
    <xf numFmtId="0" fontId="0" fillId="24" borderId="20" xfId="0" applyFill="1" applyBorder="1"/>
    <xf numFmtId="0" fontId="9" fillId="0" borderId="22" xfId="0" applyFont="1" applyBorder="1" applyAlignment="1"/>
    <xf numFmtId="0" fontId="9" fillId="0" borderId="21" xfId="0" applyFont="1" applyBorder="1" applyAlignment="1"/>
    <xf numFmtId="0" fontId="0" fillId="0" borderId="0" xfId="0" applyFill="1"/>
    <xf numFmtId="0" fontId="40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166" fontId="4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1" fillId="0" borderId="0" xfId="0" applyFont="1" applyBorder="1"/>
    <xf numFmtId="0" fontId="42" fillId="0" borderId="0" xfId="0" applyFont="1" applyBorder="1" applyAlignment="1">
      <alignment horizontal="left"/>
    </xf>
    <xf numFmtId="0" fontId="2" fillId="0" borderId="0" xfId="0" applyFont="1" applyBorder="1"/>
    <xf numFmtId="0" fontId="42" fillId="0" borderId="0" xfId="0" applyFont="1" applyFill="1" applyBorder="1" applyAlignment="1">
      <alignment horizontal="left"/>
    </xf>
    <xf numFmtId="0" fontId="40" fillId="0" borderId="0" xfId="0" applyFont="1" applyBorder="1" applyAlignment="1">
      <alignment horizontal="left"/>
    </xf>
    <xf numFmtId="168" fontId="42" fillId="0" borderId="0" xfId="0" applyNumberFormat="1" applyFont="1" applyFill="1" applyBorder="1" applyAlignment="1">
      <alignment horizontal="left"/>
    </xf>
    <xf numFmtId="168" fontId="42" fillId="0" borderId="0" xfId="0" applyNumberFormat="1" applyFont="1" applyBorder="1" applyAlignment="1">
      <alignment horizontal="left"/>
    </xf>
    <xf numFmtId="0" fontId="0" fillId="0" borderId="0" xfId="0" applyFill="1" applyBorder="1"/>
    <xf numFmtId="0" fontId="9" fillId="0" borderId="10" xfId="0" quotePrefix="1" applyFont="1" applyBorder="1"/>
    <xf numFmtId="166" fontId="42" fillId="0" borderId="0" xfId="0" applyNumberFormat="1" applyFont="1" applyBorder="1" applyAlignment="1">
      <alignment horizontal="center"/>
    </xf>
    <xf numFmtId="168" fontId="42" fillId="0" borderId="0" xfId="0" applyNumberFormat="1" applyFont="1" applyFill="1" applyBorder="1" applyAlignment="1"/>
    <xf numFmtId="0" fontId="0" fillId="0" borderId="0" xfId="0" applyAlignment="1">
      <alignment horizontal="left" vertical="center"/>
    </xf>
    <xf numFmtId="166" fontId="27" fillId="0" borderId="0" xfId="39" applyNumberFormat="1" applyAlignment="1">
      <alignment horizontal="right"/>
    </xf>
    <xf numFmtId="0" fontId="40" fillId="0" borderId="0" xfId="0" applyFont="1" applyFill="1" applyBorder="1" applyAlignment="1">
      <alignment horizontal="center"/>
    </xf>
    <xf numFmtId="0" fontId="41" fillId="0" borderId="0" xfId="0" applyFont="1" applyFill="1" applyBorder="1"/>
    <xf numFmtId="0" fontId="40" fillId="0" borderId="0" xfId="0" applyFont="1" applyFill="1" applyBorder="1" applyAlignment="1"/>
    <xf numFmtId="0" fontId="42" fillId="0" borderId="0" xfId="0" applyFont="1" applyFill="1" applyBorder="1" applyAlignment="1"/>
    <xf numFmtId="0" fontId="43" fillId="0" borderId="0" xfId="0" applyFont="1" applyFill="1" applyBorder="1" applyAlignment="1">
      <alignment horizontal="left"/>
    </xf>
    <xf numFmtId="14" fontId="0" fillId="0" borderId="0" xfId="0" applyNumberFormat="1"/>
    <xf numFmtId="0" fontId="40" fillId="25" borderId="0" xfId="0" applyFont="1" applyFill="1" applyBorder="1" applyAlignment="1">
      <alignment horizontal="center"/>
    </xf>
    <xf numFmtId="0" fontId="41" fillId="25" borderId="0" xfId="0" applyFont="1" applyFill="1" applyBorder="1"/>
    <xf numFmtId="0" fontId="42" fillId="0" borderId="0" xfId="0" applyFont="1" applyBorder="1"/>
    <xf numFmtId="0" fontId="41" fillId="25" borderId="0" xfId="0" applyFont="1" applyFill="1" applyBorder="1" applyAlignment="1">
      <alignment horizontal="left"/>
    </xf>
    <xf numFmtId="0" fontId="18" fillId="0" borderId="0" xfId="0" applyFont="1"/>
    <xf numFmtId="0" fontId="41" fillId="25" borderId="24" xfId="0" applyFont="1" applyFill="1" applyBorder="1"/>
    <xf numFmtId="0" fontId="18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18" fillId="0" borderId="24" xfId="0" applyFont="1" applyFill="1" applyBorder="1"/>
    <xf numFmtId="0" fontId="18" fillId="0" borderId="24" xfId="0" applyFont="1" applyBorder="1"/>
    <xf numFmtId="0" fontId="42" fillId="0" borderId="24" xfId="0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0" xfId="0" applyAlignment="1">
      <alignment horizontal="center" vertical="center"/>
    </xf>
    <xf numFmtId="0" fontId="44" fillId="25" borderId="0" xfId="0" applyFont="1" applyFill="1" applyBorder="1" applyAlignment="1">
      <alignment horizontal="center"/>
    </xf>
    <xf numFmtId="166" fontId="42" fillId="0" borderId="24" xfId="0" applyNumberFormat="1" applyFont="1" applyBorder="1" applyAlignment="1">
      <alignment horizontal="center"/>
    </xf>
    <xf numFmtId="0" fontId="40" fillId="25" borderId="24" xfId="0" applyFont="1" applyFill="1" applyBorder="1" applyAlignment="1">
      <alignment horizontal="center"/>
    </xf>
    <xf numFmtId="0" fontId="18" fillId="25" borderId="24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18" fillId="0" borderId="25" xfId="0" applyFont="1" applyFill="1" applyBorder="1"/>
    <xf numFmtId="0" fontId="42" fillId="0" borderId="25" xfId="0" applyFont="1" applyFill="1" applyBorder="1" applyAlignment="1">
      <alignment horizontal="center"/>
    </xf>
    <xf numFmtId="0" fontId="42" fillId="0" borderId="16" xfId="0" applyFont="1" applyFill="1" applyBorder="1" applyAlignment="1">
      <alignment horizontal="center"/>
    </xf>
    <xf numFmtId="0" fontId="18" fillId="0" borderId="25" xfId="0" applyFont="1" applyFill="1" applyBorder="1" applyAlignment="1">
      <alignment horizontal="left"/>
    </xf>
    <xf numFmtId="0" fontId="40" fillId="0" borderId="24" xfId="0" applyFont="1" applyBorder="1" applyAlignment="1">
      <alignment horizontal="center"/>
    </xf>
    <xf numFmtId="0" fontId="0" fillId="0" borderId="24" xfId="0" applyBorder="1"/>
    <xf numFmtId="0" fontId="18" fillId="25" borderId="25" xfId="0" applyFont="1" applyFill="1" applyBorder="1" applyAlignment="1">
      <alignment horizontal="center"/>
    </xf>
    <xf numFmtId="0" fontId="18" fillId="24" borderId="0" xfId="0" applyFont="1" applyFill="1" applyBorder="1"/>
    <xf numFmtId="0" fontId="2" fillId="0" borderId="0" xfId="0" applyFont="1"/>
    <xf numFmtId="0" fontId="2" fillId="0" borderId="24" xfId="0" applyFont="1" applyBorder="1"/>
    <xf numFmtId="0" fontId="2" fillId="0" borderId="0" xfId="39" applyFont="1"/>
    <xf numFmtId="166" fontId="0" fillId="0" borderId="0" xfId="0" applyNumberFormat="1" applyAlignment="1">
      <alignment horizontal="center"/>
    </xf>
    <xf numFmtId="0" fontId="2" fillId="0" borderId="24" xfId="0" applyFont="1" applyFill="1" applyBorder="1"/>
    <xf numFmtId="0" fontId="0" fillId="0" borderId="24" xfId="0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42" fillId="0" borderId="24" xfId="0" applyFont="1" applyFill="1" applyBorder="1" applyAlignment="1">
      <alignment horizontal="left"/>
    </xf>
    <xf numFmtId="0" fontId="41" fillId="0" borderId="24" xfId="0" applyFont="1" applyFill="1" applyBorder="1"/>
    <xf numFmtId="169" fontId="2" fillId="0" borderId="24" xfId="0" applyNumberFormat="1" applyFont="1" applyFill="1" applyBorder="1" applyAlignment="1">
      <alignment horizontal="center"/>
    </xf>
    <xf numFmtId="170" fontId="2" fillId="25" borderId="24" xfId="0" applyNumberFormat="1" applyFont="1" applyFill="1" applyBorder="1" applyAlignment="1">
      <alignment horizontal="center"/>
    </xf>
    <xf numFmtId="0" fontId="2" fillId="0" borderId="24" xfId="0" applyFont="1" applyFill="1" applyBorder="1" applyAlignment="1"/>
    <xf numFmtId="166" fontId="2" fillId="0" borderId="0" xfId="0" applyNumberFormat="1" applyFont="1"/>
    <xf numFmtId="0" fontId="2" fillId="24" borderId="0" xfId="0" applyFont="1" applyFill="1" applyBorder="1"/>
    <xf numFmtId="0" fontId="2" fillId="24" borderId="16" xfId="0" applyFont="1" applyFill="1" applyBorder="1"/>
    <xf numFmtId="0" fontId="2" fillId="0" borderId="0" xfId="0" applyFont="1" applyAlignment="1">
      <alignment horizontal="left" vertical="center"/>
    </xf>
    <xf numFmtId="0" fontId="2" fillId="0" borderId="0" xfId="0" applyFont="1" applyFill="1"/>
    <xf numFmtId="0" fontId="2" fillId="0" borderId="0" xfId="0" applyFont="1" applyFill="1" applyBorder="1"/>
    <xf numFmtId="166" fontId="2" fillId="0" borderId="0" xfId="0" quotePrefix="1" applyNumberFormat="1" applyFont="1"/>
    <xf numFmtId="0" fontId="2" fillId="0" borderId="24" xfId="0" applyFont="1" applyFill="1" applyBorder="1" applyAlignment="1">
      <alignment horizontal="left"/>
    </xf>
    <xf numFmtId="0" fontId="0" fillId="0" borderId="0" xfId="0" applyNumberFormat="1"/>
    <xf numFmtId="0" fontId="2" fillId="0" borderId="0" xfId="0" quotePrefix="1" applyFont="1"/>
    <xf numFmtId="0" fontId="2" fillId="0" borderId="0" xfId="0" applyFont="1" applyFill="1" applyBorder="1" applyAlignment="1"/>
    <xf numFmtId="170" fontId="2" fillId="0" borderId="24" xfId="0" applyNumberFormat="1" applyFont="1" applyFill="1" applyBorder="1" applyAlignment="1">
      <alignment horizontal="center"/>
    </xf>
    <xf numFmtId="0" fontId="42" fillId="0" borderId="1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166" fontId="0" fillId="0" borderId="0" xfId="0" applyNumberFormat="1" applyFill="1"/>
    <xf numFmtId="166" fontId="0" fillId="0" borderId="0" xfId="0" quotePrefix="1" applyNumberFormat="1"/>
    <xf numFmtId="0" fontId="2" fillId="25" borderId="24" xfId="0" applyFont="1" applyFill="1" applyBorder="1" applyAlignment="1">
      <alignment horizontal="left"/>
    </xf>
    <xf numFmtId="0" fontId="2" fillId="25" borderId="24" xfId="0" applyFont="1" applyFill="1" applyBorder="1" applyAlignment="1">
      <alignment horizontal="center"/>
    </xf>
    <xf numFmtId="166" fontId="2" fillId="0" borderId="24" xfId="0" applyNumberFormat="1" applyFont="1" applyBorder="1" applyAlignment="1">
      <alignment horizontal="center"/>
    </xf>
    <xf numFmtId="0" fontId="42" fillId="25" borderId="24" xfId="0" applyFont="1" applyFill="1" applyBorder="1" applyAlignment="1">
      <alignment horizontal="left"/>
    </xf>
    <xf numFmtId="166" fontId="2" fillId="0" borderId="0" xfId="39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 vertical="center"/>
    </xf>
    <xf numFmtId="0" fontId="2" fillId="25" borderId="24" xfId="0" applyFont="1" applyFill="1" applyBorder="1"/>
    <xf numFmtId="0" fontId="2" fillId="25" borderId="25" xfId="0" applyFont="1" applyFill="1" applyBorder="1"/>
    <xf numFmtId="166" fontId="0" fillId="0" borderId="24" xfId="0" applyNumberForma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6" fontId="42" fillId="0" borderId="23" xfId="0" applyNumberFormat="1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8" fillId="0" borderId="0" xfId="0" applyFont="1" applyBorder="1"/>
    <xf numFmtId="0" fontId="18" fillId="26" borderId="0" xfId="0" applyFont="1" applyFill="1" applyBorder="1"/>
    <xf numFmtId="166" fontId="0" fillId="0" borderId="0" xfId="0" applyNumberForma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left"/>
    </xf>
    <xf numFmtId="0" fontId="2" fillId="27" borderId="0" xfId="39" applyFont="1" applyFill="1"/>
    <xf numFmtId="0" fontId="45" fillId="0" borderId="0" xfId="0" applyFont="1"/>
    <xf numFmtId="0" fontId="0" fillId="0" borderId="25" xfId="0" applyFill="1" applyBorder="1" applyAlignment="1">
      <alignment horizontal="center" vertical="center"/>
    </xf>
    <xf numFmtId="0" fontId="0" fillId="0" borderId="25" xfId="0" applyFill="1" applyBorder="1"/>
    <xf numFmtId="0" fontId="2" fillId="0" borderId="25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 vertical="center"/>
    </xf>
    <xf numFmtId="0" fontId="2" fillId="0" borderId="25" xfId="0" applyFont="1" applyFill="1" applyBorder="1"/>
    <xf numFmtId="0" fontId="2" fillId="26" borderId="24" xfId="0" applyFont="1" applyFill="1" applyBorder="1"/>
    <xf numFmtId="0" fontId="2" fillId="26" borderId="24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2" fillId="25" borderId="0" xfId="0" applyFont="1" applyFill="1" applyBorder="1"/>
    <xf numFmtId="166" fontId="0" fillId="0" borderId="0" xfId="0" applyNumberFormat="1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0" fontId="2" fillId="0" borderId="25" xfId="0" applyFont="1" applyBorder="1"/>
    <xf numFmtId="0" fontId="9" fillId="0" borderId="0" xfId="0" applyFont="1" applyBorder="1" applyAlignment="1">
      <alignment horizontal="left"/>
    </xf>
    <xf numFmtId="0" fontId="45" fillId="0" borderId="0" xfId="0" applyFont="1" applyBorder="1" applyAlignment="1"/>
    <xf numFmtId="0" fontId="45" fillId="0" borderId="0" xfId="0" quotePrefix="1" applyFont="1" applyBorder="1" applyAlignment="1"/>
    <xf numFmtId="0" fontId="2" fillId="26" borderId="25" xfId="0" applyFont="1" applyFill="1" applyBorder="1"/>
    <xf numFmtId="0" fontId="9" fillId="0" borderId="0" xfId="0" applyFont="1" applyBorder="1" applyAlignment="1">
      <alignment horizontal="center"/>
    </xf>
    <xf numFmtId="166" fontId="2" fillId="26" borderId="24" xfId="0" applyNumberFormat="1" applyFont="1" applyFill="1" applyBorder="1" applyAlignment="1">
      <alignment horizontal="center"/>
    </xf>
    <xf numFmtId="0" fontId="46" fillId="0" borderId="0" xfId="0" applyFont="1"/>
    <xf numFmtId="0" fontId="47" fillId="0" borderId="0" xfId="0" applyFont="1"/>
    <xf numFmtId="0" fontId="2" fillId="26" borderId="24" xfId="0" applyFont="1" applyFill="1" applyBorder="1" applyAlignment="1">
      <alignment vertical="center"/>
    </xf>
    <xf numFmtId="166" fontId="2" fillId="26" borderId="24" xfId="0" applyNumberFormat="1" applyFont="1" applyFill="1" applyBorder="1" applyAlignment="1">
      <alignment horizontal="center" vertical="center"/>
    </xf>
    <xf numFmtId="0" fontId="42" fillId="0" borderId="25" xfId="0" applyFont="1" applyBorder="1" applyAlignment="1">
      <alignment horizontal="center"/>
    </xf>
    <xf numFmtId="0" fontId="2" fillId="0" borderId="25" xfId="0" applyFont="1" applyBorder="1" applyAlignment="1">
      <alignment horizontal="left"/>
    </xf>
    <xf numFmtId="0" fontId="2" fillId="0" borderId="24" xfId="0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0" fontId="42" fillId="0" borderId="2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7" fillId="27" borderId="0" xfId="39" applyFill="1"/>
    <xf numFmtId="14" fontId="27" fillId="27" borderId="0" xfId="39" applyNumberFormat="1" applyFill="1" applyAlignment="1">
      <alignment horizontal="right"/>
    </xf>
    <xf numFmtId="0" fontId="27" fillId="27" borderId="0" xfId="39" applyFont="1" applyFill="1"/>
    <xf numFmtId="171" fontId="27" fillId="0" borderId="0" xfId="45" applyNumberFormat="1" applyFont="1"/>
    <xf numFmtId="171" fontId="27" fillId="27" borderId="0" xfId="45" applyNumberFormat="1" applyFont="1" applyFill="1"/>
    <xf numFmtId="0" fontId="34" fillId="0" borderId="22" xfId="0" applyFont="1" applyBorder="1"/>
    <xf numFmtId="0" fontId="34" fillId="0" borderId="23" xfId="0" applyFont="1" applyBorder="1"/>
    <xf numFmtId="164" fontId="27" fillId="0" borderId="0" xfId="39" applyNumberFormat="1"/>
    <xf numFmtId="0" fontId="6" fillId="0" borderId="21" xfId="0" applyFont="1" applyBorder="1"/>
    <xf numFmtId="14" fontId="0" fillId="0" borderId="0" xfId="0" quotePrefix="1" applyNumberFormat="1"/>
    <xf numFmtId="0" fontId="0" fillId="0" borderId="0" xfId="0" applyAlignment="1">
      <alignment horizontal="left"/>
    </xf>
    <xf numFmtId="0" fontId="9" fillId="0" borderId="0" xfId="0" applyFont="1" applyBorder="1" applyAlignment="1"/>
    <xf numFmtId="0" fontId="2" fillId="0" borderId="0" xfId="0" applyFont="1" applyAlignment="1">
      <alignment horizontal="center"/>
    </xf>
    <xf numFmtId="0" fontId="2" fillId="26" borderId="25" xfId="0" applyFont="1" applyFill="1" applyBorder="1" applyAlignment="1">
      <alignment horizontal="center" vertical="center"/>
    </xf>
    <xf numFmtId="164" fontId="27" fillId="0" borderId="0" xfId="45" applyNumberFormat="1" applyFont="1"/>
    <xf numFmtId="0" fontId="42" fillId="0" borderId="16" xfId="0" applyFont="1" applyBorder="1" applyAlignment="1">
      <alignment horizontal="left"/>
    </xf>
    <xf numFmtId="16" fontId="2" fillId="0" borderId="0" xfId="0" quotePrefix="1" applyNumberFormat="1" applyFont="1"/>
    <xf numFmtId="0" fontId="10" fillId="0" borderId="0" xfId="0" quotePrefix="1" applyFont="1"/>
    <xf numFmtId="0" fontId="2" fillId="0" borderId="16" xfId="0" applyFont="1" applyFill="1" applyBorder="1"/>
    <xf numFmtId="0" fontId="3" fillId="0" borderId="0" xfId="0" applyFont="1"/>
    <xf numFmtId="0" fontId="3" fillId="24" borderId="0" xfId="0" applyFont="1" applyFill="1" applyBorder="1"/>
    <xf numFmtId="0" fontId="2" fillId="0" borderId="0" xfId="39" applyFont="1" applyFill="1"/>
    <xf numFmtId="0" fontId="2" fillId="0" borderId="0" xfId="0" applyFont="1" applyAlignment="1">
      <alignment horizontal="center"/>
    </xf>
    <xf numFmtId="0" fontId="49" fillId="0" borderId="0" xfId="0" applyFont="1"/>
    <xf numFmtId="0" fontId="49" fillId="0" borderId="22" xfId="0" applyFont="1" applyBorder="1"/>
    <xf numFmtId="0" fontId="50" fillId="0" borderId="0" xfId="0" applyFont="1"/>
    <xf numFmtId="0" fontId="47" fillId="0" borderId="2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1" fillId="0" borderId="0" xfId="0" applyFont="1"/>
    <xf numFmtId="0" fontId="42" fillId="25" borderId="2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10" xfId="0" applyFont="1" applyBorder="1"/>
    <xf numFmtId="0" fontId="32" fillId="0" borderId="0" xfId="0" quotePrefix="1" applyFont="1"/>
    <xf numFmtId="0" fontId="2" fillId="24" borderId="17" xfId="0" applyFont="1" applyFill="1" applyBorder="1"/>
    <xf numFmtId="0" fontId="52" fillId="0" borderId="0" xfId="0" applyFont="1"/>
    <xf numFmtId="0" fontId="0" fillId="0" borderId="0" xfId="0"/>
    <xf numFmtId="164" fontId="47" fillId="28" borderId="0" xfId="47" applyFont="1" applyFill="1"/>
    <xf numFmtId="0" fontId="2" fillId="0" borderId="0" xfId="51"/>
    <xf numFmtId="0" fontId="47" fillId="0" borderId="0" xfId="51" applyFont="1" applyAlignment="1">
      <alignment horizontal="center"/>
    </xf>
    <xf numFmtId="0" fontId="47" fillId="0" borderId="0" xfId="51" applyFont="1"/>
    <xf numFmtId="0" fontId="47" fillId="29" borderId="0" xfId="51" applyFont="1" applyFill="1"/>
    <xf numFmtId="164" fontId="0" fillId="0" borderId="0" xfId="47" applyFont="1"/>
    <xf numFmtId="164" fontId="0" fillId="0" borderId="19" xfId="47" applyFont="1" applyBorder="1"/>
    <xf numFmtId="0" fontId="2" fillId="0" borderId="19" xfId="51" applyBorder="1"/>
    <xf numFmtId="9" fontId="2" fillId="0" borderId="19" xfId="51" applyNumberFormat="1" applyBorder="1"/>
    <xf numFmtId="0" fontId="2" fillId="0" borderId="0" xfId="51" applyFill="1" applyBorder="1"/>
    <xf numFmtId="3" fontId="47" fillId="0" borderId="0" xfId="51" applyNumberFormat="1" applyFont="1"/>
    <xf numFmtId="164" fontId="47" fillId="0" borderId="0" xfId="47" applyFont="1"/>
    <xf numFmtId="3" fontId="47" fillId="30" borderId="0" xfId="51" applyNumberFormat="1" applyFont="1" applyFill="1" applyAlignment="1">
      <alignment horizontal="center"/>
    </xf>
    <xf numFmtId="3" fontId="47" fillId="0" borderId="0" xfId="51" applyNumberFormat="1" applyFont="1" applyAlignment="1">
      <alignment horizontal="center"/>
    </xf>
    <xf numFmtId="164" fontId="47" fillId="28" borderId="0" xfId="51" applyNumberFormat="1" applyFont="1" applyFill="1"/>
    <xf numFmtId="164" fontId="0" fillId="0" borderId="0" xfId="47" applyFont="1" applyBorder="1"/>
    <xf numFmtId="164" fontId="2" fillId="0" borderId="0" xfId="51" applyNumberFormat="1"/>
    <xf numFmtId="0" fontId="52" fillId="0" borderId="0" xfId="0" applyFont="1" applyBorder="1"/>
    <xf numFmtId="164" fontId="27" fillId="27" borderId="0" xfId="39" applyNumberFormat="1" applyFill="1"/>
    <xf numFmtId="14" fontId="2" fillId="27" borderId="0" xfId="39" applyNumberFormat="1" applyFont="1" applyFill="1" applyAlignment="1">
      <alignment horizontal="right"/>
    </xf>
    <xf numFmtId="171" fontId="2" fillId="27" borderId="0" xfId="45" applyNumberFormat="1" applyFont="1" applyFill="1"/>
    <xf numFmtId="3" fontId="2" fillId="27" borderId="0" xfId="39" applyNumberFormat="1" applyFont="1" applyFill="1"/>
    <xf numFmtId="166" fontId="0" fillId="0" borderId="0" xfId="0" applyNumberFormat="1" applyFont="1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Fill="1" applyBorder="1"/>
    <xf numFmtId="0" fontId="56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37" fillId="0" borderId="0" xfId="0" applyFont="1" applyFill="1"/>
    <xf numFmtId="14" fontId="2" fillId="0" borderId="0" xfId="0" applyNumberFormat="1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Fill="1"/>
    <xf numFmtId="0" fontId="34" fillId="0" borderId="0" xfId="0" applyFont="1" applyFill="1"/>
    <xf numFmtId="0" fontId="2" fillId="0" borderId="0" xfId="0" applyFont="1" applyAlignment="1">
      <alignment horizontal="left"/>
    </xf>
    <xf numFmtId="0" fontId="42" fillId="0" borderId="25" xfId="0" applyFont="1" applyFill="1" applyBorder="1" applyAlignment="1">
      <alignment horizontal="left"/>
    </xf>
    <xf numFmtId="0" fontId="2" fillId="26" borderId="0" xfId="0" applyFont="1" applyFill="1" applyBorder="1"/>
    <xf numFmtId="0" fontId="2" fillId="0" borderId="0" xfId="0" applyFont="1" applyAlignment="1">
      <alignment horizontal="center"/>
    </xf>
    <xf numFmtId="0" fontId="0" fillId="27" borderId="0" xfId="0" quotePrefix="1" applyFill="1"/>
    <xf numFmtId="16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6" fillId="0" borderId="21" xfId="0" applyFont="1" applyFill="1" applyBorder="1" applyAlignment="1"/>
    <xf numFmtId="0" fontId="6" fillId="0" borderId="22" xfId="0" applyFont="1" applyFill="1" applyBorder="1" applyAlignment="1"/>
    <xf numFmtId="0" fontId="9" fillId="0" borderId="21" xfId="0" applyFont="1" applyFill="1" applyBorder="1" applyAlignment="1"/>
    <xf numFmtId="0" fontId="9" fillId="0" borderId="22" xfId="0" applyFont="1" applyFill="1" applyBorder="1" applyAlignment="1"/>
    <xf numFmtId="0" fontId="9" fillId="0" borderId="23" xfId="0" applyFont="1" applyFill="1" applyBorder="1" applyAlignment="1"/>
    <xf numFmtId="0" fontId="6" fillId="0" borderId="23" xfId="0" applyFont="1" applyFill="1" applyBorder="1" applyAlignment="1"/>
    <xf numFmtId="0" fontId="59" fillId="0" borderId="21" xfId="0" applyFont="1" applyBorder="1" applyAlignment="1"/>
    <xf numFmtId="0" fontId="59" fillId="0" borderId="22" xfId="0" applyFont="1" applyBorder="1" applyAlignment="1"/>
    <xf numFmtId="0" fontId="59" fillId="0" borderId="21" xfId="0" applyFont="1" applyFill="1" applyBorder="1" applyAlignment="1"/>
    <xf numFmtId="0" fontId="59" fillId="0" borderId="22" xfId="0" applyFont="1" applyFill="1" applyBorder="1" applyAlignment="1"/>
    <xf numFmtId="0" fontId="59" fillId="0" borderId="23" xfId="0" applyFont="1" applyBorder="1" applyAlignment="1"/>
    <xf numFmtId="0" fontId="0" fillId="27" borderId="0" xfId="0" applyFill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7" fontId="10" fillId="0" borderId="10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7" fontId="10" fillId="0" borderId="10" xfId="0" applyNumberFormat="1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9" fillId="0" borderId="26" xfId="0" quotePrefix="1" applyFont="1" applyBorder="1" applyAlignment="1">
      <alignment horizontal="center"/>
    </xf>
    <xf numFmtId="0" fontId="9" fillId="0" borderId="11" xfId="0" applyFont="1" applyBorder="1" applyAlignment="1">
      <alignment horizontal="left"/>
    </xf>
    <xf numFmtId="0" fontId="45" fillId="0" borderId="11" xfId="0" applyFont="1" applyBorder="1" applyAlignment="1">
      <alignment horizontal="left"/>
    </xf>
    <xf numFmtId="0" fontId="9" fillId="0" borderId="0" xfId="0" applyFont="1" applyBorder="1" applyAlignment="1"/>
    <xf numFmtId="16" fontId="9" fillId="0" borderId="26" xfId="0" applyNumberFormat="1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0" fontId="45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16" fontId="9" fillId="0" borderId="11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2" fillId="0" borderId="26" xfId="0" quotePrefix="1" applyFont="1" applyBorder="1" applyAlignment="1">
      <alignment horizontal="center"/>
    </xf>
    <xf numFmtId="0" fontId="9" fillId="0" borderId="26" xfId="0" applyFont="1" applyBorder="1" applyAlignment="1">
      <alignment horizontal="left"/>
    </xf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right"/>
    </xf>
    <xf numFmtId="167" fontId="9" fillId="0" borderId="11" xfId="0" applyNumberFormat="1" applyFont="1" applyBorder="1" applyAlignment="1">
      <alignment horizontal="left"/>
    </xf>
    <xf numFmtId="0" fontId="9" fillId="26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6" fillId="26" borderId="27" xfId="0" applyFont="1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168" fontId="9" fillId="0" borderId="10" xfId="0" applyNumberFormat="1" applyFont="1" applyBorder="1" applyAlignment="1">
      <alignment horizontal="left"/>
    </xf>
    <xf numFmtId="0" fontId="9" fillId="0" borderId="21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171" fontId="60" fillId="0" borderId="22" xfId="45" applyNumberFormat="1" applyFont="1" applyFill="1" applyBorder="1" applyAlignment="1">
      <alignment horizontal="left"/>
    </xf>
    <xf numFmtId="0" fontId="34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45" fillId="0" borderId="21" xfId="0" applyFont="1" applyBorder="1" applyAlignment="1">
      <alignment horizontal="left"/>
    </xf>
    <xf numFmtId="0" fontId="45" fillId="0" borderId="22" xfId="0" applyFont="1" applyBorder="1" applyAlignment="1">
      <alignment horizontal="left"/>
    </xf>
    <xf numFmtId="0" fontId="45" fillId="0" borderId="23" xfId="0" applyFont="1" applyBorder="1" applyAlignment="1">
      <alignment horizontal="left"/>
    </xf>
    <xf numFmtId="0" fontId="34" fillId="0" borderId="21" xfId="0" quotePrefix="1" applyFont="1" applyFill="1" applyBorder="1" applyAlignment="1">
      <alignment horizontal="center"/>
    </xf>
    <xf numFmtId="0" fontId="34" fillId="0" borderId="22" xfId="0" quotePrefix="1" applyFont="1" applyFill="1" applyBorder="1" applyAlignment="1">
      <alignment horizontal="center"/>
    </xf>
    <xf numFmtId="0" fontId="34" fillId="0" borderId="23" xfId="0" quotePrefix="1" applyFont="1" applyFill="1" applyBorder="1" applyAlignment="1">
      <alignment horizontal="center"/>
    </xf>
    <xf numFmtId="0" fontId="34" fillId="0" borderId="0" xfId="0" applyFont="1" applyAlignment="1">
      <alignment horizontal="distributed"/>
    </xf>
    <xf numFmtId="171" fontId="32" fillId="0" borderId="22" xfId="0" applyNumberFormat="1" applyFont="1" applyBorder="1" applyAlignment="1">
      <alignment horizontal="center"/>
    </xf>
    <xf numFmtId="0" fontId="49" fillId="0" borderId="24" xfId="0" quotePrefix="1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171" fontId="32" fillId="0" borderId="22" xfId="45" applyNumberFormat="1" applyFont="1" applyFill="1" applyBorder="1" applyAlignment="1">
      <alignment horizontal="left"/>
    </xf>
    <xf numFmtId="0" fontId="34" fillId="0" borderId="0" xfId="0" applyFont="1" applyAlignment="1">
      <alignment horizontal="left"/>
    </xf>
    <xf numFmtId="167" fontId="34" fillId="0" borderId="0" xfId="0" applyNumberFormat="1" applyFont="1" applyAlignment="1">
      <alignment horizontal="left"/>
    </xf>
    <xf numFmtId="0" fontId="36" fillId="0" borderId="0" xfId="0" applyFont="1" applyAlignment="1">
      <alignment horizontal="left"/>
    </xf>
    <xf numFmtId="0" fontId="9" fillId="0" borderId="0" xfId="0" quotePrefix="1" applyFont="1" applyAlignment="1">
      <alignment horizontal="center"/>
    </xf>
    <xf numFmtId="168" fontId="34" fillId="0" borderId="14" xfId="0" applyNumberFormat="1" applyFont="1" applyBorder="1" applyAlignment="1">
      <alignment horizontal="left"/>
    </xf>
    <xf numFmtId="0" fontId="34" fillId="0" borderId="0" xfId="0" applyFont="1" applyBorder="1" applyAlignment="1">
      <alignment horizontal="left"/>
    </xf>
    <xf numFmtId="0" fontId="34" fillId="0" borderId="17" xfId="0" applyFont="1" applyBorder="1" applyAlignment="1">
      <alignment horizontal="left"/>
    </xf>
    <xf numFmtId="166" fontId="34" fillId="0" borderId="0" xfId="0" applyNumberFormat="1" applyFont="1" applyAlignment="1">
      <alignment horizontal="center"/>
    </xf>
    <xf numFmtId="0" fontId="34" fillId="0" borderId="0" xfId="0" applyFont="1" applyBorder="1" applyAlignment="1">
      <alignment horizontal="right"/>
    </xf>
    <xf numFmtId="0" fontId="34" fillId="0" borderId="0" xfId="0" applyFont="1" applyBorder="1" applyAlignment="1">
      <alignment horizontal="distributed"/>
    </xf>
    <xf numFmtId="0" fontId="12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9" fillId="0" borderId="21" xfId="0" quotePrefix="1" applyFont="1" applyFill="1" applyBorder="1" applyAlignment="1">
      <alignment horizontal="center"/>
    </xf>
    <xf numFmtId="0" fontId="9" fillId="0" borderId="22" xfId="0" quotePrefix="1" applyFont="1" applyFill="1" applyBorder="1" applyAlignment="1">
      <alignment horizontal="center"/>
    </xf>
    <xf numFmtId="0" fontId="9" fillId="0" borderId="23" xfId="0" quotePrefix="1" applyFont="1" applyFill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4" xfId="0" quotePrefix="1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9" fillId="0" borderId="24" xfId="0" quotePrefix="1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171" fontId="32" fillId="0" borderId="22" xfId="45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47" fillId="0" borderId="21" xfId="0" applyFont="1" applyBorder="1" applyAlignment="1">
      <alignment horizontal="center" vertical="center"/>
    </xf>
    <xf numFmtId="0" fontId="47" fillId="0" borderId="22" xfId="0" applyFont="1" applyBorder="1" applyAlignment="1">
      <alignment horizontal="center" vertical="center"/>
    </xf>
    <xf numFmtId="0" fontId="47" fillId="0" borderId="23" xfId="0" applyFont="1" applyBorder="1" applyAlignment="1">
      <alignment horizontal="center" vertical="center"/>
    </xf>
    <xf numFmtId="0" fontId="55" fillId="0" borderId="0" xfId="51" applyFont="1" applyAlignment="1">
      <alignment horizontal="center"/>
    </xf>
    <xf numFmtId="0" fontId="47" fillId="0" borderId="0" xfId="51" applyFont="1" applyAlignment="1">
      <alignment horizontal="center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5" builtinId="3"/>
    <cellStyle name="Comma [0] 2" xfId="47" xr:uid="{00000000-0005-0000-0000-00001C000000}"/>
    <cellStyle name="Comma 2" xfId="46" xr:uid="{00000000-0005-0000-0000-00001D000000}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16" xfId="48" xr:uid="{00000000-0005-0000-0000-000029000000}"/>
    <cellStyle name="Normal 2" xfId="38" xr:uid="{00000000-0005-0000-0000-00002A000000}"/>
    <cellStyle name="Normal 2 2" xfId="49" xr:uid="{00000000-0005-0000-0000-00002B000000}"/>
    <cellStyle name="Normal 3" xfId="50" xr:uid="{00000000-0005-0000-0000-00002C000000}"/>
    <cellStyle name="Normal 4" xfId="51" xr:uid="{00000000-0005-0000-0000-00002D000000}"/>
    <cellStyle name="Normal_Transfer kl" xfId="39" xr:uid="{00000000-0005-0000-0000-00002E000000}"/>
    <cellStyle name="Note" xfId="40" builtinId="10" customBuiltin="1"/>
    <cellStyle name="Note 2" xfId="52" xr:uid="{00000000-0005-0000-0000-000030000000}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76200</xdr:rowOff>
    </xdr:from>
    <xdr:to>
      <xdr:col>13</xdr:col>
      <xdr:colOff>0</xdr:colOff>
      <xdr:row>4</xdr:row>
      <xdr:rowOff>9525</xdr:rowOff>
    </xdr:to>
    <xdr:pic>
      <xdr:nvPicPr>
        <xdr:cNvPr id="11039" name="Picture 1" descr="logo">
          <a:extLst>
            <a:ext uri="{FF2B5EF4-FFF2-40B4-BE49-F238E27FC236}">
              <a16:creationId xmlns:a16="http://schemas.microsoft.com/office/drawing/2014/main" id="{00000000-0008-0000-0100-00001F2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76200"/>
          <a:ext cx="9144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49</xdr:col>
      <xdr:colOff>0</xdr:colOff>
      <xdr:row>19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838575" y="328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62</xdr:col>
      <xdr:colOff>9525</xdr:colOff>
      <xdr:row>13</xdr:row>
      <xdr:rowOff>123825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838700" y="230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71</xdr:col>
      <xdr:colOff>57150</xdr:colOff>
      <xdr:row>13</xdr:row>
      <xdr:rowOff>123825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600700" y="230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32</xdr:col>
      <xdr:colOff>57150</xdr:colOff>
      <xdr:row>13</xdr:row>
      <xdr:rowOff>114300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2562225" y="2295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28575</xdr:colOff>
      <xdr:row>0</xdr:row>
      <xdr:rowOff>76200</xdr:rowOff>
    </xdr:from>
    <xdr:to>
      <xdr:col>59</xdr:col>
      <xdr:colOff>28575</xdr:colOff>
      <xdr:row>4</xdr:row>
      <xdr:rowOff>38100</xdr:rowOff>
    </xdr:to>
    <xdr:pic>
      <xdr:nvPicPr>
        <xdr:cNvPr id="13086" name="Picture 1" descr="logo">
          <a:extLst>
            <a:ext uri="{FF2B5EF4-FFF2-40B4-BE49-F238E27FC236}">
              <a16:creationId xmlns:a16="http://schemas.microsoft.com/office/drawing/2014/main" id="{00000000-0008-0000-0200-00001E3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6200"/>
          <a:ext cx="962025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85725</xdr:rowOff>
    </xdr:from>
    <xdr:to>
      <xdr:col>13</xdr:col>
      <xdr:colOff>47625</xdr:colOff>
      <xdr:row>4</xdr:row>
      <xdr:rowOff>19050</xdr:rowOff>
    </xdr:to>
    <xdr:pic>
      <xdr:nvPicPr>
        <xdr:cNvPr id="12063" name="Picture 2" descr="logo">
          <a:extLst>
            <a:ext uri="{FF2B5EF4-FFF2-40B4-BE49-F238E27FC236}">
              <a16:creationId xmlns:a16="http://schemas.microsoft.com/office/drawing/2014/main" id="{00000000-0008-0000-0300-00001F2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85725"/>
          <a:ext cx="9144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msj@tanito.co.i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1048573"/>
  <sheetViews>
    <sheetView showZeros="0" showOutlineSymbols="0" zoomScale="80" zoomScaleNormal="8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3" sqref="C3"/>
    </sheetView>
  </sheetViews>
  <sheetFormatPr defaultRowHeight="12.75"/>
  <cols>
    <col min="1" max="1" width="4.28515625" bestFit="1" customWidth="1"/>
    <col min="2" max="2" width="5.7109375" bestFit="1" customWidth="1"/>
    <col min="3" max="3" width="6.28515625" customWidth="1"/>
    <col min="4" max="4" width="14.5703125" customWidth="1"/>
    <col min="5" max="5" width="25.5703125" style="38" customWidth="1"/>
    <col min="6" max="6" width="11.140625" style="39" customWidth="1"/>
    <col min="7" max="7" width="18.85546875" style="38" customWidth="1"/>
    <col min="8" max="9" width="9.140625" style="38" customWidth="1"/>
    <col min="10" max="10" width="11" style="38" customWidth="1"/>
    <col min="11" max="11" width="17.5703125" customWidth="1"/>
    <col min="12" max="12" width="10.140625" bestFit="1" customWidth="1"/>
    <col min="13" max="13" width="12.28515625" customWidth="1"/>
    <col min="14" max="14" width="12" customWidth="1"/>
    <col min="15" max="15" width="13.42578125" customWidth="1"/>
    <col min="16" max="17" width="15.85546875" style="12" customWidth="1"/>
    <col min="18" max="18" width="15" style="12" customWidth="1"/>
    <col min="19" max="19" width="13.28515625" customWidth="1"/>
    <col min="20" max="20" width="17" bestFit="1" customWidth="1"/>
    <col min="21" max="21" width="15.42578125" customWidth="1"/>
    <col min="22" max="22" width="14" customWidth="1"/>
    <col min="23" max="23" width="25.140625" bestFit="1" customWidth="1"/>
    <col min="52" max="52" width="20" bestFit="1" customWidth="1"/>
  </cols>
  <sheetData>
    <row r="1" spans="1:55">
      <c r="M1" t="s">
        <v>1315</v>
      </c>
      <c r="AY1" t="s">
        <v>136</v>
      </c>
      <c r="AZ1" s="4" t="s">
        <v>172</v>
      </c>
      <c r="BA1" s="207" t="s">
        <v>1387</v>
      </c>
      <c r="BB1">
        <v>1</v>
      </c>
      <c r="BC1" t="s">
        <v>623</v>
      </c>
    </row>
    <row r="2" spans="1:55">
      <c r="A2" t="s">
        <v>155</v>
      </c>
      <c r="B2" t="s">
        <v>206</v>
      </c>
      <c r="C2" t="s">
        <v>209</v>
      </c>
      <c r="D2" t="s">
        <v>1322</v>
      </c>
      <c r="E2" s="38" t="s">
        <v>145</v>
      </c>
      <c r="F2" s="39" t="s">
        <v>147</v>
      </c>
      <c r="G2" s="38" t="s">
        <v>146</v>
      </c>
      <c r="H2" s="38" t="s">
        <v>148</v>
      </c>
      <c r="I2" s="38" t="s">
        <v>205</v>
      </c>
      <c r="J2" s="38" t="s">
        <v>149</v>
      </c>
      <c r="K2" t="s">
        <v>202</v>
      </c>
      <c r="L2" t="s">
        <v>201</v>
      </c>
      <c r="M2" t="s">
        <v>207</v>
      </c>
      <c r="N2" t="s">
        <v>200</v>
      </c>
      <c r="O2" t="s">
        <v>635</v>
      </c>
      <c r="P2" s="12" t="s">
        <v>198</v>
      </c>
      <c r="Q2" s="12" t="s">
        <v>199</v>
      </c>
      <c r="R2" s="12" t="s">
        <v>758</v>
      </c>
      <c r="S2" t="s">
        <v>135</v>
      </c>
      <c r="T2" t="s">
        <v>183</v>
      </c>
      <c r="U2" s="12" t="s">
        <v>189</v>
      </c>
      <c r="V2" s="12" t="s">
        <v>701</v>
      </c>
      <c r="W2" s="256" t="s">
        <v>1347</v>
      </c>
      <c r="AY2" t="s">
        <v>115</v>
      </c>
      <c r="AZ2" s="4" t="s">
        <v>203</v>
      </c>
      <c r="BA2" s="128" t="s">
        <v>1215</v>
      </c>
      <c r="BB2">
        <v>2</v>
      </c>
      <c r="BC2" t="s">
        <v>208</v>
      </c>
    </row>
    <row r="3" spans="1:55">
      <c r="A3" s="10">
        <v>1</v>
      </c>
      <c r="B3" t="s">
        <v>623</v>
      </c>
      <c r="C3">
        <v>2022</v>
      </c>
      <c r="D3" s="107" t="s">
        <v>362</v>
      </c>
      <c r="E3" s="38" t="str">
        <f>VLOOKUP(D3,Dakar!A:B,2,0)</f>
        <v>Supirman</v>
      </c>
      <c r="F3" s="39">
        <f>VLOOKUP(D3,Dakar!A:J,10,0)</f>
        <v>39874</v>
      </c>
      <c r="G3" s="38" t="str">
        <f>VLOOKUP(D3,Dakar!A:F,6,0)</f>
        <v>Mechanic FPM Group Leader</v>
      </c>
      <c r="H3" s="38" t="str">
        <f>VLOOKUP(D3,Dakar!A:H,8,0)</f>
        <v>PT</v>
      </c>
      <c r="I3" s="38" t="str">
        <f>VLOOKUP(D3,Dakar!A:G,7,0)</f>
        <v>NS</v>
      </c>
      <c r="J3" s="38" t="str">
        <f>VLOOKUP(D3,Dakar!A:L,11,0)</f>
        <v>Separi</v>
      </c>
      <c r="K3" t="s">
        <v>203</v>
      </c>
      <c r="N3">
        <v>2</v>
      </c>
      <c r="P3" s="12">
        <v>44566</v>
      </c>
      <c r="Q3" s="12">
        <v>44567</v>
      </c>
      <c r="R3" s="12">
        <v>44570</v>
      </c>
      <c r="U3" s="107" t="s">
        <v>357</v>
      </c>
      <c r="V3" s="107" t="s">
        <v>702</v>
      </c>
      <c r="W3" s="38" t="str">
        <f>VLOOKUP(D3,Dakar!A:C,3,0)</f>
        <v>PORT</v>
      </c>
      <c r="AZ3" s="4" t="s">
        <v>174</v>
      </c>
      <c r="BA3" s="207" t="s">
        <v>1319</v>
      </c>
      <c r="BB3">
        <v>3</v>
      </c>
      <c r="BC3" t="s">
        <v>624</v>
      </c>
    </row>
    <row r="4" spans="1:55">
      <c r="A4" s="10">
        <f>A3+1</f>
        <v>2</v>
      </c>
      <c r="B4" t="s">
        <v>623</v>
      </c>
      <c r="C4" s="233">
        <v>2022</v>
      </c>
      <c r="D4" s="107" t="s">
        <v>1098</v>
      </c>
      <c r="E4" s="38" t="str">
        <f>VLOOKUP(D4,Dakar!A:B,2,0)</f>
        <v>SYAHRIN</v>
      </c>
      <c r="F4" s="39">
        <f>VLOOKUP(D4,Dakar!A:J,10,0)</f>
        <v>40878</v>
      </c>
      <c r="G4" s="38" t="str">
        <f>VLOOKUP(D4,Dakar!A:F,6,0)</f>
        <v>Pra Mechanic</v>
      </c>
      <c r="H4" s="38" t="str">
        <f>VLOOKUP(D4,Dakar!A:H,8,0)</f>
        <v>PT</v>
      </c>
      <c r="I4" s="38" t="str">
        <f>VLOOKUP(D4,Dakar!A:G,7,0)</f>
        <v>NS</v>
      </c>
      <c r="J4" s="38" t="str">
        <f>VLOOKUP(D4,Dakar!A:L,11,0)</f>
        <v>Separi</v>
      </c>
      <c r="K4" t="s">
        <v>172</v>
      </c>
      <c r="L4" t="s">
        <v>1215</v>
      </c>
      <c r="M4">
        <v>1</v>
      </c>
      <c r="N4">
        <v>3</v>
      </c>
      <c r="P4" s="12">
        <v>44565</v>
      </c>
      <c r="Q4" s="12">
        <v>44567</v>
      </c>
      <c r="R4" s="12">
        <v>44568</v>
      </c>
      <c r="U4" s="107" t="s">
        <v>357</v>
      </c>
      <c r="V4" s="107" t="s">
        <v>702</v>
      </c>
      <c r="W4" s="38" t="str">
        <f>VLOOKUP(D4,Dakar!A:C,3,0)</f>
        <v>PORT</v>
      </c>
      <c r="AZ4" s="4" t="s">
        <v>177</v>
      </c>
      <c r="BA4" s="207"/>
      <c r="BB4">
        <v>4</v>
      </c>
      <c r="BC4" t="s">
        <v>782</v>
      </c>
    </row>
    <row r="5" spans="1:55">
      <c r="A5" s="270">
        <f>A4+1</f>
        <v>3</v>
      </c>
      <c r="B5" t="s">
        <v>623</v>
      </c>
      <c r="C5" s="233">
        <v>2022</v>
      </c>
      <c r="D5" s="107" t="s">
        <v>277</v>
      </c>
      <c r="E5" s="38" t="str">
        <f>VLOOKUP(D5,Dakar!A:B,2,0)</f>
        <v>Tonny Purba</v>
      </c>
      <c r="F5" s="39">
        <f>VLOOKUP(D5,Dakar!A:J,10,0)</f>
        <v>39860</v>
      </c>
      <c r="G5" s="38" t="str">
        <f>VLOOKUP(D5,Dakar!A:F,6,0)</f>
        <v>Compliance &amp; System Section Head</v>
      </c>
      <c r="H5" s="38" t="str">
        <f>VLOOKUP(D5,Dakar!A:H,8,0)</f>
        <v>PT</v>
      </c>
      <c r="I5" s="38" t="str">
        <f>VLOOKUP(D5,Dakar!A:G,7,0)</f>
        <v>S</v>
      </c>
      <c r="J5" s="38" t="str">
        <f>VLOOKUP(D5,Dakar!A:L,11,0)</f>
        <v>Jakarta</v>
      </c>
      <c r="K5" t="s">
        <v>203</v>
      </c>
      <c r="N5">
        <v>3</v>
      </c>
      <c r="P5" s="12">
        <v>44610</v>
      </c>
      <c r="Q5" s="12">
        <v>44614</v>
      </c>
      <c r="R5" s="12">
        <v>44615</v>
      </c>
      <c r="S5" t="s">
        <v>115</v>
      </c>
      <c r="U5" s="107" t="s">
        <v>703</v>
      </c>
      <c r="V5" s="107" t="s">
        <v>444</v>
      </c>
      <c r="W5" s="38" t="str">
        <f>VLOOKUP(D5,Dakar!A:C,3,0)</f>
        <v>HSE</v>
      </c>
      <c r="AZ5" s="4" t="s">
        <v>178</v>
      </c>
      <c r="BB5">
        <v>5</v>
      </c>
      <c r="BC5" t="s">
        <v>625</v>
      </c>
    </row>
    <row r="6" spans="1:55">
      <c r="A6" s="270">
        <f>A5+1</f>
        <v>4</v>
      </c>
      <c r="B6" t="s">
        <v>623</v>
      </c>
      <c r="C6">
        <v>2022</v>
      </c>
      <c r="D6" s="107" t="s">
        <v>909</v>
      </c>
      <c r="E6" s="38" t="str">
        <f>VLOOKUP(D6,Dakar!A:B,2,0)</f>
        <v>I MADE SUNADA</v>
      </c>
      <c r="F6" s="39">
        <f>VLOOKUP(D6,Dakar!A:J,10,0)</f>
        <v>41041</v>
      </c>
      <c r="G6" s="38" t="str">
        <f>VLOOKUP(D6,Dakar!A:F,6,0)</f>
        <v>HE Operator</v>
      </c>
      <c r="H6" s="38" t="str">
        <f>VLOOKUP(D6,Dakar!A:H,8,0)</f>
        <v>PT</v>
      </c>
      <c r="I6" s="38" t="str">
        <f>VLOOKUP(D6,Dakar!A:G,7,0)</f>
        <v>NS</v>
      </c>
      <c r="J6" s="38" t="str">
        <f>VLOOKUP(D6,Dakar!A:L,11,0)</f>
        <v>Separi</v>
      </c>
      <c r="K6" t="s">
        <v>172</v>
      </c>
      <c r="L6" t="s">
        <v>1319</v>
      </c>
      <c r="N6">
        <v>5</v>
      </c>
      <c r="P6" s="12">
        <v>44563</v>
      </c>
      <c r="Q6" s="12">
        <v>44571</v>
      </c>
      <c r="R6" s="12">
        <v>44574</v>
      </c>
      <c r="U6" s="107" t="s">
        <v>1153</v>
      </c>
      <c r="V6" s="107" t="s">
        <v>702</v>
      </c>
      <c r="W6" s="38" t="str">
        <f>VLOOKUP(D6,Dakar!A:C,3,0)</f>
        <v>PORT</v>
      </c>
      <c r="AZ6" s="4" t="s">
        <v>1023</v>
      </c>
      <c r="BB6">
        <v>6</v>
      </c>
      <c r="BC6" t="s">
        <v>626</v>
      </c>
    </row>
    <row r="7" spans="1:55">
      <c r="A7" s="270">
        <f>A6+1</f>
        <v>5</v>
      </c>
      <c r="B7" t="s">
        <v>623</v>
      </c>
      <c r="C7" s="233">
        <v>2022</v>
      </c>
      <c r="D7" s="107" t="s">
        <v>1263</v>
      </c>
      <c r="E7" s="38" t="str">
        <f>VLOOKUP(D7,Dakar!A:B,2,0)</f>
        <v>MOHAMMAD SIGIT WIJANARKO</v>
      </c>
      <c r="F7" s="39">
        <f>VLOOKUP(D7,Dakar!A:J,10,0)</f>
        <v>43563</v>
      </c>
      <c r="G7" s="38" t="str">
        <f>VLOOKUP(D7,Dakar!A:F,6,0)</f>
        <v>HE MECHANIC OFFICER</v>
      </c>
      <c r="H7" s="38" t="str">
        <f>VLOOKUP(D7,Dakar!A:H,8,0)</f>
        <v>PT</v>
      </c>
      <c r="I7" s="38" t="str">
        <f>VLOOKUP(D7,Dakar!A:G,7,0)</f>
        <v>S</v>
      </c>
      <c r="J7" s="38" t="str">
        <f>VLOOKUP(D7,Dakar!A:L,11,0)</f>
        <v>Samarinda</v>
      </c>
      <c r="K7" s="233" t="s">
        <v>172</v>
      </c>
      <c r="L7" s="233" t="s">
        <v>1319</v>
      </c>
      <c r="M7">
        <v>1</v>
      </c>
      <c r="N7">
        <v>2</v>
      </c>
      <c r="P7" s="12">
        <v>44575</v>
      </c>
      <c r="Q7" s="12">
        <v>44576</v>
      </c>
      <c r="R7" s="12">
        <v>44577</v>
      </c>
      <c r="U7" s="107" t="s">
        <v>702</v>
      </c>
      <c r="V7" s="107" t="s">
        <v>486</v>
      </c>
      <c r="W7" s="38" t="str">
        <f>VLOOKUP(D7,Dakar!A:C,3,0)</f>
        <v>PORT</v>
      </c>
      <c r="AZ7" s="4" t="s">
        <v>175</v>
      </c>
      <c r="BB7">
        <v>7</v>
      </c>
      <c r="BC7" t="s">
        <v>627</v>
      </c>
    </row>
    <row r="8" spans="1:55">
      <c r="A8" s="270">
        <f t="shared" ref="A8:A72" si="0">A7+1</f>
        <v>6</v>
      </c>
      <c r="B8" t="s">
        <v>623</v>
      </c>
      <c r="C8" s="233">
        <v>2022</v>
      </c>
      <c r="D8" s="107" t="s">
        <v>1271</v>
      </c>
      <c r="E8" s="38" t="str">
        <f>VLOOKUP(D8,Dakar!A:B,2,0)</f>
        <v>SOFYAN HADI</v>
      </c>
      <c r="F8" s="39">
        <f>VLOOKUP(D8,Dakar!A:J,10,0)</f>
        <v>43864</v>
      </c>
      <c r="G8" s="38" t="str">
        <f>VLOOKUP(D8,Dakar!A:F,6,0)</f>
        <v>MECHANIC FOREMAN</v>
      </c>
      <c r="H8" s="38" t="str">
        <f>VLOOKUP(D8,Dakar!A:H,8,0)</f>
        <v>PT</v>
      </c>
      <c r="I8" s="38" t="str">
        <f>VLOOKUP(D8,Dakar!A:G,7,0)</f>
        <v>S</v>
      </c>
      <c r="J8" s="38" t="str">
        <f>VLOOKUP(D8,Dakar!A:L,11,0)</f>
        <v>Separi</v>
      </c>
      <c r="K8" s="233" t="s">
        <v>172</v>
      </c>
      <c r="L8" s="233" t="s">
        <v>1319</v>
      </c>
      <c r="M8">
        <v>1</v>
      </c>
      <c r="N8">
        <v>5</v>
      </c>
      <c r="P8" s="12">
        <v>44572</v>
      </c>
      <c r="Q8" s="12">
        <v>44576</v>
      </c>
      <c r="R8" s="12">
        <v>44609</v>
      </c>
      <c r="U8" s="107" t="s">
        <v>702</v>
      </c>
      <c r="V8" s="107" t="s">
        <v>486</v>
      </c>
      <c r="W8" s="38" t="str">
        <f>VLOOKUP(D8,Dakar!A:C,3,0)</f>
        <v>PORT</v>
      </c>
      <c r="AZ8" s="4" t="s">
        <v>204</v>
      </c>
      <c r="BB8">
        <v>8</v>
      </c>
      <c r="BC8" t="s">
        <v>628</v>
      </c>
    </row>
    <row r="9" spans="1:55">
      <c r="A9" s="270">
        <f t="shared" si="0"/>
        <v>7</v>
      </c>
      <c r="B9" t="s">
        <v>623</v>
      </c>
      <c r="C9" s="233">
        <v>2022</v>
      </c>
      <c r="D9" s="107" t="s">
        <v>485</v>
      </c>
      <c r="E9" s="38" t="str">
        <f>VLOOKUP(D9,Dakar!A:B,2,0)</f>
        <v>Didied Sulistiyono</v>
      </c>
      <c r="F9" s="39">
        <f>VLOOKUP(D9,Dakar!A:J,10,0)</f>
        <v>38169</v>
      </c>
      <c r="G9" s="38" t="str">
        <f>VLOOKUP(D9,Dakar!A:F,6,0)</f>
        <v>General Manager</v>
      </c>
      <c r="H9" s="38" t="str">
        <f>VLOOKUP(D9,Dakar!A:H,8,0)</f>
        <v>PT</v>
      </c>
      <c r="I9" s="38" t="str">
        <f>VLOOKUP(D9,Dakar!A:G,7,0)</f>
        <v>S</v>
      </c>
      <c r="J9" s="38" t="str">
        <f>VLOOKUP(D9,Dakar!A:L,11,0)</f>
        <v>Jakarta</v>
      </c>
      <c r="K9" s="233" t="s">
        <v>172</v>
      </c>
      <c r="L9" s="233" t="s">
        <v>1319</v>
      </c>
      <c r="M9">
        <v>1</v>
      </c>
      <c r="N9">
        <v>3</v>
      </c>
      <c r="O9">
        <v>2</v>
      </c>
      <c r="P9" s="12">
        <v>44206</v>
      </c>
      <c r="Q9" s="12">
        <v>44210</v>
      </c>
      <c r="R9" s="12">
        <v>44213</v>
      </c>
      <c r="U9" s="107" t="s">
        <v>1382</v>
      </c>
      <c r="V9" s="107"/>
      <c r="W9" s="38" t="str">
        <f>VLOOKUP(D9,Dakar!A:C,3,0)</f>
        <v>GM</v>
      </c>
      <c r="AZ9" s="4" t="s">
        <v>856</v>
      </c>
      <c r="BB9">
        <v>9</v>
      </c>
      <c r="BC9" t="s">
        <v>629</v>
      </c>
    </row>
    <row r="10" spans="1:55">
      <c r="A10" s="270">
        <f t="shared" si="0"/>
        <v>8</v>
      </c>
      <c r="B10" t="s">
        <v>623</v>
      </c>
      <c r="C10" s="233">
        <v>2022</v>
      </c>
      <c r="D10" s="107" t="s">
        <v>485</v>
      </c>
      <c r="E10" s="38" t="str">
        <f>VLOOKUP(D10,Dakar!A:B,2,0)</f>
        <v>Didied Sulistiyono</v>
      </c>
      <c r="F10" s="39">
        <f>VLOOKUP(D10,Dakar!A:J,10,0)</f>
        <v>38169</v>
      </c>
      <c r="G10" s="38" t="str">
        <f>VLOOKUP(D10,Dakar!A:F,6,0)</f>
        <v>General Manager</v>
      </c>
      <c r="H10" s="38" t="str">
        <f>VLOOKUP(D10,Dakar!A:H,8,0)</f>
        <v>PT</v>
      </c>
      <c r="I10" s="38" t="str">
        <f>VLOOKUP(D10,Dakar!A:G,7,0)</f>
        <v>S</v>
      </c>
      <c r="J10" s="38" t="str">
        <f>VLOOKUP(D10,Dakar!A:L,11,0)</f>
        <v>Jakarta</v>
      </c>
      <c r="K10" s="233" t="s">
        <v>172</v>
      </c>
      <c r="L10" t="s">
        <v>1387</v>
      </c>
      <c r="M10">
        <v>1</v>
      </c>
      <c r="N10">
        <v>1</v>
      </c>
      <c r="P10" s="12">
        <v>44592</v>
      </c>
      <c r="Q10" s="12">
        <v>44592</v>
      </c>
      <c r="R10" s="12">
        <v>44594</v>
      </c>
      <c r="S10" t="s">
        <v>115</v>
      </c>
      <c r="U10" s="107" t="s">
        <v>486</v>
      </c>
      <c r="V10" s="107"/>
      <c r="W10" s="38" t="str">
        <f>VLOOKUP(D10,Dakar!A:C,3,0)</f>
        <v>GM</v>
      </c>
      <c r="AZ10" s="4" t="s">
        <v>1023</v>
      </c>
      <c r="BB10">
        <v>10</v>
      </c>
      <c r="BC10" t="s">
        <v>630</v>
      </c>
    </row>
    <row r="11" spans="1:55">
      <c r="A11" s="270">
        <f t="shared" si="0"/>
        <v>9</v>
      </c>
      <c r="B11" t="s">
        <v>623</v>
      </c>
      <c r="C11">
        <v>2022</v>
      </c>
      <c r="D11" s="124" t="s">
        <v>1166</v>
      </c>
      <c r="E11" s="38" t="str">
        <f>VLOOKUP(D11,Dakar!A:B,2,0)</f>
        <v>ABDUL MUTALLIB</v>
      </c>
      <c r="F11" s="39">
        <f>VLOOKUP(D11,Dakar!A:J,10,0)</f>
        <v>42815</v>
      </c>
      <c r="G11" s="38" t="str">
        <f>VLOOKUP(D11,Dakar!A:F,6,0)</f>
        <v>LV Driver</v>
      </c>
      <c r="H11" s="38" t="str">
        <f>VLOOKUP(D11,Dakar!A:H,8,0)</f>
        <v>PT</v>
      </c>
      <c r="I11" s="38" t="str">
        <f>VLOOKUP(D11,Dakar!A:G,7,0)</f>
        <v>NS</v>
      </c>
      <c r="J11" s="38" t="str">
        <f>VLOOKUP(D11,Dakar!A:L,11,0)</f>
        <v>Samarinda</v>
      </c>
      <c r="K11" s="233" t="s">
        <v>172</v>
      </c>
      <c r="L11" t="s">
        <v>1319</v>
      </c>
      <c r="M11">
        <v>1</v>
      </c>
      <c r="N11" s="127">
        <v>2</v>
      </c>
      <c r="P11" s="12">
        <v>44574</v>
      </c>
      <c r="Q11" s="12">
        <v>44575</v>
      </c>
      <c r="R11" s="12">
        <v>44578</v>
      </c>
      <c r="U11" s="107" t="s">
        <v>252</v>
      </c>
      <c r="V11" s="107"/>
      <c r="W11" s="38" t="str">
        <f>VLOOKUP(D11,Dakar!A:C,3,0)</f>
        <v>HRDS</v>
      </c>
      <c r="BB11">
        <v>11</v>
      </c>
      <c r="BC11" t="s">
        <v>631</v>
      </c>
    </row>
    <row r="12" spans="1:55">
      <c r="A12" s="270">
        <f t="shared" si="0"/>
        <v>10</v>
      </c>
      <c r="B12" t="s">
        <v>623</v>
      </c>
      <c r="C12" s="233">
        <v>2022</v>
      </c>
      <c r="D12" s="124" t="s">
        <v>251</v>
      </c>
      <c r="E12" s="38" t="str">
        <f>VLOOKUP(D12,Dakar!A:B,2,0)</f>
        <v>Agus Winarto</v>
      </c>
      <c r="F12" s="39">
        <f>VLOOKUP(D12,Dakar!A:J,10,0)</f>
        <v>38568</v>
      </c>
      <c r="G12" s="38" t="str">
        <f>VLOOKUP(D12,Dakar!A:F,6,0)</f>
        <v>HRDS Dept. Head</v>
      </c>
      <c r="H12" s="38" t="str">
        <f>VLOOKUP(D12,Dakar!A:H,8,0)</f>
        <v>PT</v>
      </c>
      <c r="I12" s="38" t="str">
        <f>VLOOKUP(D12,Dakar!A:G,7,0)</f>
        <v>S</v>
      </c>
      <c r="J12" s="38" t="str">
        <f>VLOOKUP(D12,Dakar!A:L,11,0)</f>
        <v>Surabaya</v>
      </c>
      <c r="K12" s="233" t="s">
        <v>172</v>
      </c>
      <c r="L12" s="233" t="s">
        <v>1387</v>
      </c>
      <c r="M12">
        <v>1</v>
      </c>
      <c r="N12" s="127">
        <v>1</v>
      </c>
      <c r="P12" s="125">
        <v>44596</v>
      </c>
      <c r="Q12" s="125">
        <v>44596</v>
      </c>
      <c r="R12" s="119">
        <v>44599</v>
      </c>
      <c r="S12" t="s">
        <v>115</v>
      </c>
      <c r="U12" s="107" t="s">
        <v>486</v>
      </c>
      <c r="V12" s="107"/>
      <c r="W12" s="38" t="str">
        <f>VLOOKUP(D12,Dakar!A:C,3,0)</f>
        <v>HRDS</v>
      </c>
      <c r="BB12">
        <v>12</v>
      </c>
      <c r="BC12" t="s">
        <v>632</v>
      </c>
    </row>
    <row r="13" spans="1:55">
      <c r="A13" s="270">
        <f t="shared" si="0"/>
        <v>11</v>
      </c>
      <c r="B13" t="s">
        <v>623</v>
      </c>
      <c r="C13" s="233">
        <v>2022</v>
      </c>
      <c r="D13" s="124" t="s">
        <v>428</v>
      </c>
      <c r="E13" s="38" t="str">
        <f>VLOOKUP(D13,Dakar!A:B,2,0)</f>
        <v>Erwin Yuniarto</v>
      </c>
      <c r="F13" s="39">
        <f>VLOOKUP(D13,Dakar!A:J,10,0)</f>
        <v>39828</v>
      </c>
      <c r="G13" s="38" t="str">
        <f>VLOOKUP(D13,Dakar!A:F,6,0)</f>
        <v>Project Development</v>
      </c>
      <c r="H13" s="38" t="str">
        <f>VLOOKUP(D13,Dakar!A:H,8,0)</f>
        <v>PT</v>
      </c>
      <c r="I13" s="38" t="str">
        <f>VLOOKUP(D13,Dakar!A:G,7,0)</f>
        <v>S</v>
      </c>
      <c r="J13" s="38" t="str">
        <f>VLOOKUP(D13,Dakar!A:L,11,0)</f>
        <v>Samarinda</v>
      </c>
      <c r="K13" t="s">
        <v>203</v>
      </c>
      <c r="N13" s="127">
        <v>19</v>
      </c>
      <c r="P13" s="135">
        <v>44578</v>
      </c>
      <c r="Q13" s="135">
        <v>44603</v>
      </c>
      <c r="R13" s="12">
        <v>44606</v>
      </c>
      <c r="T13" s="10"/>
      <c r="U13" s="107" t="s">
        <v>702</v>
      </c>
      <c r="V13" s="107" t="s">
        <v>486</v>
      </c>
      <c r="W13" s="38" t="str">
        <f>VLOOKUP(D13,Dakar!A:C,3,0)</f>
        <v>PORT</v>
      </c>
    </row>
    <row r="14" spans="1:55">
      <c r="A14" s="270">
        <f t="shared" si="0"/>
        <v>12</v>
      </c>
      <c r="B14" t="s">
        <v>623</v>
      </c>
      <c r="C14" s="233">
        <v>2022</v>
      </c>
      <c r="D14" s="124" t="s">
        <v>841</v>
      </c>
      <c r="E14" s="38" t="str">
        <f>VLOOKUP(D14,Dakar!A:B,2,0)</f>
        <v>SUPRIYONO</v>
      </c>
      <c r="F14" s="39">
        <f>VLOOKUP(D14,Dakar!A:J,10,0)</f>
        <v>40805</v>
      </c>
      <c r="G14" s="38" t="str">
        <f>VLOOKUP(D14,Dakar!A:F,6,0)</f>
        <v>Pra Mechanic / Welder</v>
      </c>
      <c r="H14" s="38" t="str">
        <f>VLOOKUP(D14,Dakar!A:H,8,0)</f>
        <v>PT</v>
      </c>
      <c r="I14" s="38" t="str">
        <f>VLOOKUP(D14,Dakar!A:G,7,0)</f>
        <v>NS</v>
      </c>
      <c r="J14" s="38" t="str">
        <f>VLOOKUP(D14,Dakar!A:L,11,0)</f>
        <v>Separi</v>
      </c>
      <c r="K14" t="s">
        <v>172</v>
      </c>
      <c r="L14" t="s">
        <v>1319</v>
      </c>
      <c r="M14">
        <v>1</v>
      </c>
      <c r="N14" s="127">
        <v>2</v>
      </c>
      <c r="O14" s="10"/>
      <c r="P14" s="12">
        <v>44571</v>
      </c>
      <c r="Q14" s="12">
        <v>44572</v>
      </c>
      <c r="R14" s="12">
        <v>44573</v>
      </c>
      <c r="U14" s="107" t="s">
        <v>357</v>
      </c>
      <c r="V14" s="107" t="s">
        <v>702</v>
      </c>
      <c r="W14" s="38" t="str">
        <f>VLOOKUP(D14,Dakar!A:C,3,0)</f>
        <v>PORT</v>
      </c>
    </row>
    <row r="15" spans="1:55">
      <c r="A15" s="270">
        <f t="shared" si="0"/>
        <v>13</v>
      </c>
      <c r="B15" t="s">
        <v>623</v>
      </c>
      <c r="C15" s="233">
        <v>2022</v>
      </c>
      <c r="D15" s="124" t="s">
        <v>1404</v>
      </c>
      <c r="E15" s="38" t="str">
        <f>VLOOKUP(D15,Dakar!A:B,2,0)</f>
        <v>EKO BAYU PRASETYO</v>
      </c>
      <c r="F15" s="39">
        <f>VLOOKUP(D15,Dakar!A:J,10,0)</f>
        <v>43801</v>
      </c>
      <c r="G15" s="38" t="str">
        <f>VLOOKUP(D15,Dakar!A:F,6,0)</f>
        <v>ENVIRO DATA &amp; SUPPORTING OFFICER</v>
      </c>
      <c r="H15" s="38" t="str">
        <f>VLOOKUP(D15,Dakar!A:H,8,0)</f>
        <v>PT</v>
      </c>
      <c r="I15" s="38" t="str">
        <f>VLOOKUP(D15,Dakar!A:G,7,0)</f>
        <v>S</v>
      </c>
      <c r="J15" s="38" t="str">
        <f>VLOOKUP(D15,Dakar!A:L,11,0)</f>
        <v>Samarinda</v>
      </c>
      <c r="K15" t="s">
        <v>204</v>
      </c>
      <c r="L15" t="s">
        <v>1387</v>
      </c>
      <c r="N15" s="127">
        <v>5</v>
      </c>
      <c r="P15" s="12">
        <v>44585</v>
      </c>
      <c r="Q15" s="12">
        <v>44589</v>
      </c>
      <c r="R15" s="12">
        <v>44592</v>
      </c>
      <c r="U15" s="107" t="s">
        <v>431</v>
      </c>
      <c r="V15" s="107" t="s">
        <v>444</v>
      </c>
      <c r="W15" s="38" t="str">
        <f>VLOOKUP(D15,Dakar!A:C,3,0)</f>
        <v>ENVIRONMENT</v>
      </c>
    </row>
    <row r="16" spans="1:55">
      <c r="A16" s="270">
        <f t="shared" si="0"/>
        <v>14</v>
      </c>
      <c r="B16" t="s">
        <v>623</v>
      </c>
      <c r="C16" s="233">
        <v>2022</v>
      </c>
      <c r="D16" s="124" t="s">
        <v>345</v>
      </c>
      <c r="E16" s="38" t="str">
        <f>VLOOKUP(D16,Dakar!A:B,2,0)</f>
        <v>Wahyu Hendro Setio Budi</v>
      </c>
      <c r="F16" s="39">
        <f>VLOOKUP(D16,Dakar!A:J,10,0)</f>
        <v>39784</v>
      </c>
      <c r="G16" s="38" t="str">
        <f>VLOOKUP(D16,Dakar!A:F,6,0)</f>
        <v>CPP Sub Dept. Head (Plt)</v>
      </c>
      <c r="H16" s="38" t="str">
        <f>VLOOKUP(D16,Dakar!A:H,8,0)</f>
        <v>PT</v>
      </c>
      <c r="I16" s="38" t="str">
        <f>VLOOKUP(D16,Dakar!A:G,7,0)</f>
        <v>S</v>
      </c>
      <c r="J16" s="38" t="str">
        <f>VLOOKUP(D16,Dakar!A:L,11,0)</f>
        <v>Yogyakarta</v>
      </c>
      <c r="K16" t="s">
        <v>203</v>
      </c>
      <c r="N16" s="127">
        <v>5</v>
      </c>
      <c r="P16" s="12">
        <v>44574</v>
      </c>
      <c r="Q16" s="12">
        <v>44580</v>
      </c>
      <c r="R16" s="12">
        <v>44581</v>
      </c>
      <c r="U16" s="107" t="s">
        <v>702</v>
      </c>
      <c r="V16" s="107" t="s">
        <v>486</v>
      </c>
      <c r="W16" s="38" t="str">
        <f>VLOOKUP(D16,Dakar!A:C,3,0)</f>
        <v>PORT</v>
      </c>
    </row>
    <row r="17" spans="1:23">
      <c r="A17" s="270">
        <f t="shared" si="0"/>
        <v>15</v>
      </c>
      <c r="B17" t="s">
        <v>623</v>
      </c>
      <c r="C17" s="233">
        <v>2022</v>
      </c>
      <c r="D17" s="124" t="s">
        <v>1011</v>
      </c>
      <c r="E17" s="38" t="str">
        <f>VLOOKUP(D17,Dakar!A:B,2,0)</f>
        <v>OLAN WAHYULIANDANI</v>
      </c>
      <c r="F17" s="39">
        <f>VLOOKUP(D17,Dakar!A:J,10,0)</f>
        <v>41708</v>
      </c>
      <c r="G17" s="38" t="str">
        <f>VLOOKUP(D17,Dakar!A:F,6,0)</f>
        <v>FPM Planner</v>
      </c>
      <c r="H17" s="38" t="str">
        <f>VLOOKUP(D17,Dakar!A:H,8,0)</f>
        <v>PT</v>
      </c>
      <c r="I17" s="38" t="str">
        <f>VLOOKUP(D17,Dakar!A:G,7,0)</f>
        <v>S</v>
      </c>
      <c r="J17" s="38" t="str">
        <f>VLOOKUP(D17,Dakar!A:L,11,0)</f>
        <v>Samarinda</v>
      </c>
      <c r="K17" t="s">
        <v>203</v>
      </c>
      <c r="N17" s="127">
        <v>10</v>
      </c>
      <c r="P17" s="12">
        <v>44586</v>
      </c>
      <c r="Q17" s="12">
        <v>44600</v>
      </c>
      <c r="R17" s="12">
        <v>44601</v>
      </c>
      <c r="U17" s="107" t="s">
        <v>702</v>
      </c>
      <c r="V17" s="107" t="s">
        <v>486</v>
      </c>
      <c r="W17" s="38" t="str">
        <f>VLOOKUP(D17,Dakar!A:C,3,0)</f>
        <v>PORT</v>
      </c>
    </row>
    <row r="18" spans="1:23">
      <c r="A18" s="270">
        <f t="shared" si="0"/>
        <v>16</v>
      </c>
      <c r="B18" t="s">
        <v>623</v>
      </c>
      <c r="C18" s="233">
        <v>2022</v>
      </c>
      <c r="D18" s="124" t="s">
        <v>841</v>
      </c>
      <c r="E18" s="38" t="str">
        <f>VLOOKUP(D18,Dakar!A:B,2,0)</f>
        <v>SUPRIYONO</v>
      </c>
      <c r="F18" s="39">
        <f>VLOOKUP(D18,Dakar!A:J,10,0)</f>
        <v>40805</v>
      </c>
      <c r="G18" s="38" t="str">
        <f>VLOOKUP(D18,Dakar!A:F,6,0)</f>
        <v>Pra Mechanic / Welder</v>
      </c>
      <c r="H18" s="38" t="str">
        <f>VLOOKUP(D18,Dakar!A:H,8,0)</f>
        <v>PT</v>
      </c>
      <c r="I18" s="38" t="str">
        <f>VLOOKUP(D18,Dakar!A:G,7,0)</f>
        <v>NS</v>
      </c>
      <c r="J18" s="38" t="str">
        <f>VLOOKUP(D18,Dakar!A:L,11,0)</f>
        <v>Separi</v>
      </c>
      <c r="K18" t="s">
        <v>172</v>
      </c>
      <c r="L18" t="s">
        <v>1319</v>
      </c>
      <c r="N18" s="127">
        <v>2</v>
      </c>
      <c r="P18" s="12">
        <v>44571</v>
      </c>
      <c r="Q18" s="12">
        <v>44572</v>
      </c>
      <c r="R18" s="12">
        <v>44573</v>
      </c>
      <c r="U18" s="107" t="s">
        <v>357</v>
      </c>
      <c r="V18" s="107" t="s">
        <v>702</v>
      </c>
      <c r="W18" s="38" t="str">
        <f>VLOOKUP(D18,Dakar!A:C,3,0)</f>
        <v>PORT</v>
      </c>
    </row>
    <row r="19" spans="1:23">
      <c r="A19" s="270">
        <f t="shared" si="0"/>
        <v>17</v>
      </c>
      <c r="B19" t="s">
        <v>623</v>
      </c>
      <c r="C19" s="233">
        <v>2022</v>
      </c>
      <c r="D19" s="124" t="s">
        <v>14</v>
      </c>
      <c r="E19" s="38" t="str">
        <f>VLOOKUP(D19,Dakar!A:B,2,0)</f>
        <v>Setiawan Aryo Nugroho</v>
      </c>
      <c r="F19" s="39">
        <f>VLOOKUP(D19,Dakar!A:J,10,0)</f>
        <v>40525</v>
      </c>
      <c r="G19" s="38" t="str">
        <f>VLOOKUP(D19,Dakar!A:F,6,0)</f>
        <v>Q &amp; Lab Officer</v>
      </c>
      <c r="H19" s="38" t="str">
        <f>VLOOKUP(D19,Dakar!A:H,8,0)</f>
        <v>PT</v>
      </c>
      <c r="I19" s="38" t="str">
        <f>VLOOKUP(D19,Dakar!A:G,7,0)</f>
        <v>S</v>
      </c>
      <c r="J19" s="38" t="str">
        <f>VLOOKUP(D19,Dakar!A:L,11,0)</f>
        <v>Samarinda</v>
      </c>
      <c r="K19" t="s">
        <v>172</v>
      </c>
      <c r="L19" t="s">
        <v>1215</v>
      </c>
      <c r="M19">
        <v>1</v>
      </c>
      <c r="N19" s="127">
        <v>4</v>
      </c>
      <c r="P19" s="12">
        <v>44583</v>
      </c>
      <c r="Q19" s="12">
        <v>44586</v>
      </c>
      <c r="R19" s="12">
        <v>44589</v>
      </c>
      <c r="U19" s="107" t="s">
        <v>702</v>
      </c>
      <c r="V19" s="107" t="s">
        <v>486</v>
      </c>
      <c r="W19" s="38" t="str">
        <f>VLOOKUP(D19,Dakar!A:C,3,0)</f>
        <v>PORT</v>
      </c>
    </row>
    <row r="20" spans="1:23">
      <c r="A20" s="270">
        <f t="shared" si="0"/>
        <v>18</v>
      </c>
      <c r="B20" t="s">
        <v>623</v>
      </c>
      <c r="C20" s="233">
        <v>2022</v>
      </c>
      <c r="D20" s="124" t="s">
        <v>929</v>
      </c>
      <c r="E20" s="38" t="str">
        <f>VLOOKUP(D20,Dakar!A:B,2,0)</f>
        <v>TRI ARI HENDRA MULYO MUSTOPO</v>
      </c>
      <c r="F20" s="39">
        <f>VLOOKUP(D20,Dakar!A:J,10,0)</f>
        <v>41154</v>
      </c>
      <c r="G20" s="38" t="str">
        <f>VLOOKUP(D20,Dakar!A:F,6,0)</f>
        <v>Quality &amp; Lab Officer</v>
      </c>
      <c r="H20" s="38" t="str">
        <f>VLOOKUP(D20,Dakar!A:H,8,0)</f>
        <v>PT</v>
      </c>
      <c r="I20" s="38" t="str">
        <f>VLOOKUP(D20,Dakar!A:G,7,0)</f>
        <v>S</v>
      </c>
      <c r="J20" s="38" t="str">
        <f>VLOOKUP(D20,Dakar!A:L,11,0)</f>
        <v>Jakarta</v>
      </c>
      <c r="K20" t="s">
        <v>172</v>
      </c>
      <c r="L20" t="s">
        <v>1387</v>
      </c>
      <c r="M20">
        <v>1</v>
      </c>
      <c r="N20" s="127">
        <v>2</v>
      </c>
      <c r="O20">
        <v>2</v>
      </c>
      <c r="P20" s="12">
        <v>44641</v>
      </c>
      <c r="Q20" s="12">
        <v>44644</v>
      </c>
      <c r="R20" s="12">
        <v>44645</v>
      </c>
      <c r="S20" t="s">
        <v>115</v>
      </c>
      <c r="U20" s="107" t="s">
        <v>702</v>
      </c>
      <c r="V20" s="107" t="s">
        <v>486</v>
      </c>
      <c r="W20" s="38" t="str">
        <f>VLOOKUP(D20,Dakar!A:C,3,0)</f>
        <v>PORT</v>
      </c>
    </row>
    <row r="21" spans="1:23">
      <c r="A21" s="10">
        <f t="shared" si="0"/>
        <v>19</v>
      </c>
      <c r="B21" t="s">
        <v>623</v>
      </c>
      <c r="C21" s="233">
        <v>2022</v>
      </c>
      <c r="D21" s="124" t="s">
        <v>902</v>
      </c>
      <c r="E21" s="38" t="str">
        <f>VLOOKUP(D21,Dakar!A:B,2,0)</f>
        <v>GRADY PETER</v>
      </c>
      <c r="F21" s="39">
        <f>VLOOKUP(D21,Dakar!A:J,10,0)</f>
        <v>40978</v>
      </c>
      <c r="G21" s="38" t="str">
        <f>VLOOKUP(D21,Dakar!A:F,6,0)</f>
        <v>Data Control Adm Officer</v>
      </c>
      <c r="H21" s="38" t="str">
        <f>VLOOKUP(D21,Dakar!A:H,8,0)</f>
        <v>PT</v>
      </c>
      <c r="I21" s="38" t="str">
        <f>VLOOKUP(D21,Dakar!A:G,7,0)</f>
        <v>S</v>
      </c>
      <c r="J21" s="38" t="str">
        <f>VLOOKUP(D21,Dakar!A:L,11,0)</f>
        <v>Samarinda</v>
      </c>
      <c r="K21" s="233" t="s">
        <v>172</v>
      </c>
      <c r="L21" t="s">
        <v>1319</v>
      </c>
      <c r="M21">
        <v>2</v>
      </c>
      <c r="N21" s="127">
        <v>4</v>
      </c>
      <c r="P21" s="12">
        <v>44579</v>
      </c>
      <c r="Q21" s="12">
        <v>44582</v>
      </c>
      <c r="R21" s="12">
        <v>44585</v>
      </c>
      <c r="T21" s="128"/>
      <c r="U21" s="107" t="s">
        <v>702</v>
      </c>
      <c r="V21" s="107" t="s">
        <v>486</v>
      </c>
      <c r="W21" s="38" t="str">
        <f>VLOOKUP(D21,Dakar!A:C,3,0)</f>
        <v>PORT</v>
      </c>
    </row>
    <row r="22" spans="1:23">
      <c r="A22" s="10">
        <f t="shared" si="0"/>
        <v>20</v>
      </c>
      <c r="B22" t="s">
        <v>623</v>
      </c>
      <c r="C22" s="233">
        <v>2022</v>
      </c>
      <c r="D22" s="124" t="s">
        <v>1239</v>
      </c>
      <c r="E22" s="38" t="str">
        <f>VLOOKUP(D22,Dakar!A:B,2,0)</f>
        <v>SUKAMTO</v>
      </c>
      <c r="F22" s="39">
        <f>VLOOKUP(D22,Dakar!A:J,10,0)</f>
        <v>43433</v>
      </c>
      <c r="G22" s="38" t="str">
        <f>VLOOKUP(D22,Dakar!A:F,6,0)</f>
        <v>HE OPERATOR</v>
      </c>
      <c r="H22" s="38" t="str">
        <f>VLOOKUP(D22,Dakar!A:H,8,0)</f>
        <v>PT</v>
      </c>
      <c r="I22" s="38" t="str">
        <f>VLOOKUP(D22,Dakar!A:G,7,0)</f>
        <v>NS</v>
      </c>
      <c r="J22" s="38" t="str">
        <f>VLOOKUP(D22,Dakar!A:L,11,0)</f>
        <v>Separi</v>
      </c>
      <c r="K22" s="233" t="s">
        <v>172</v>
      </c>
      <c r="L22" s="233" t="s">
        <v>1319</v>
      </c>
      <c r="M22">
        <v>1</v>
      </c>
      <c r="N22" s="127">
        <v>3</v>
      </c>
      <c r="P22" s="12">
        <v>44580</v>
      </c>
      <c r="Q22" s="12">
        <v>44584</v>
      </c>
      <c r="R22" s="12">
        <v>44587</v>
      </c>
      <c r="T22" s="128"/>
      <c r="U22" s="107" t="s">
        <v>1153</v>
      </c>
      <c r="V22" s="107" t="s">
        <v>702</v>
      </c>
      <c r="W22" s="38" t="str">
        <f>VLOOKUP(D22,Dakar!A:C,3,0)</f>
        <v>PORT</v>
      </c>
    </row>
    <row r="23" spans="1:23">
      <c r="A23" s="10">
        <f t="shared" si="0"/>
        <v>21</v>
      </c>
      <c r="B23" t="s">
        <v>623</v>
      </c>
      <c r="C23" s="233">
        <v>2022</v>
      </c>
      <c r="D23" s="124" t="s">
        <v>368</v>
      </c>
      <c r="E23" s="38" t="str">
        <f>VLOOKUP(D23,Dakar!A:B,2,0)</f>
        <v>Sanentia</v>
      </c>
      <c r="F23" s="39">
        <f>VLOOKUP(D23,Dakar!A:J,10,0)</f>
        <v>40098</v>
      </c>
      <c r="G23" s="38" t="str">
        <f>VLOOKUP(D23,Dakar!A:F,6,0)</f>
        <v>Pra Mechanic</v>
      </c>
      <c r="H23" s="38" t="str">
        <f>VLOOKUP(D23,Dakar!A:H,8,0)</f>
        <v>PT</v>
      </c>
      <c r="I23" s="38" t="str">
        <f>VLOOKUP(D23,Dakar!A:G,7,0)</f>
        <v>NS</v>
      </c>
      <c r="J23" s="38" t="str">
        <f>VLOOKUP(D23,Dakar!A:L,11,0)</f>
        <v>Separi</v>
      </c>
      <c r="K23" t="s">
        <v>203</v>
      </c>
      <c r="N23" s="127">
        <v>3</v>
      </c>
      <c r="P23" s="12">
        <v>44580</v>
      </c>
      <c r="Q23" s="12">
        <v>44582</v>
      </c>
      <c r="R23" s="12">
        <v>44583</v>
      </c>
      <c r="U23" s="107" t="s">
        <v>357</v>
      </c>
      <c r="V23" s="107" t="s">
        <v>702</v>
      </c>
      <c r="W23" s="38" t="str">
        <f>VLOOKUP(D23,Dakar!A:C,3,0)</f>
        <v>PORT</v>
      </c>
    </row>
    <row r="24" spans="1:23">
      <c r="A24" s="10">
        <f t="shared" si="0"/>
        <v>22</v>
      </c>
      <c r="B24" t="s">
        <v>623</v>
      </c>
      <c r="C24" s="233">
        <v>2022</v>
      </c>
      <c r="D24" s="124" t="s">
        <v>378</v>
      </c>
      <c r="E24" s="38" t="str">
        <f>VLOOKUP(D24,Dakar!A:B,2,0)</f>
        <v>Rimba Harnowo</v>
      </c>
      <c r="F24" s="39">
        <f>VLOOKUP(D24,Dakar!A:J,10,0)</f>
        <v>40098</v>
      </c>
      <c r="G24" s="38" t="str">
        <f>VLOOKUP(D24,Dakar!A:F,6,0)</f>
        <v>Mechanic Foreman</v>
      </c>
      <c r="H24" s="38" t="str">
        <f>VLOOKUP(D24,Dakar!A:H,8,0)</f>
        <v>PT</v>
      </c>
      <c r="I24" s="38" t="str">
        <f>VLOOKUP(D24,Dakar!A:G,7,0)</f>
        <v>S</v>
      </c>
      <c r="J24" s="38" t="str">
        <f>VLOOKUP(D24,Dakar!A:L,11,0)</f>
        <v>Separi</v>
      </c>
      <c r="K24" t="s">
        <v>172</v>
      </c>
      <c r="L24" t="s">
        <v>1319</v>
      </c>
      <c r="M24">
        <v>1</v>
      </c>
      <c r="N24" s="127">
        <v>3</v>
      </c>
      <c r="O24" s="79"/>
      <c r="P24" s="135">
        <v>44590</v>
      </c>
      <c r="Q24" s="12">
        <v>44592</v>
      </c>
      <c r="R24" s="12">
        <v>44595</v>
      </c>
      <c r="T24" s="10"/>
      <c r="U24" s="107" t="s">
        <v>702</v>
      </c>
      <c r="V24" s="107" t="s">
        <v>486</v>
      </c>
      <c r="W24" s="38" t="str">
        <f>VLOOKUP(D24,Dakar!A:C,3,0)</f>
        <v>PORT</v>
      </c>
    </row>
    <row r="25" spans="1:23">
      <c r="A25" s="10">
        <f t="shared" si="0"/>
        <v>23</v>
      </c>
      <c r="B25" t="s">
        <v>623</v>
      </c>
      <c r="C25" s="233">
        <v>2022</v>
      </c>
      <c r="D25" s="124" t="s">
        <v>1301</v>
      </c>
      <c r="E25" s="38" t="e">
        <f>VLOOKUP(D25,Dakar!A:B,2,0)</f>
        <v>#N/A</v>
      </c>
      <c r="F25" s="39" t="e">
        <f>VLOOKUP(D25,Dakar!A:J,10,0)</f>
        <v>#N/A</v>
      </c>
      <c r="G25" s="38" t="e">
        <f>VLOOKUP(D25,Dakar!A:F,6,0)</f>
        <v>#N/A</v>
      </c>
      <c r="H25" s="38" t="e">
        <f>VLOOKUP(D25,Dakar!A:H,8,0)</f>
        <v>#N/A</v>
      </c>
      <c r="I25" s="38" t="e">
        <f>VLOOKUP(D25,Dakar!A:G,7,0)</f>
        <v>#N/A</v>
      </c>
      <c r="J25" s="38" t="e">
        <f>VLOOKUP(D25,Dakar!A:L,11,0)</f>
        <v>#N/A</v>
      </c>
      <c r="K25" t="s">
        <v>172</v>
      </c>
      <c r="L25" t="s">
        <v>1215</v>
      </c>
      <c r="M25">
        <v>1</v>
      </c>
      <c r="N25" s="127">
        <v>3</v>
      </c>
      <c r="P25" s="135">
        <v>44590</v>
      </c>
      <c r="Q25" s="12">
        <v>44592</v>
      </c>
      <c r="R25" s="12">
        <v>44593</v>
      </c>
      <c r="U25" s="107" t="s">
        <v>1130</v>
      </c>
      <c r="V25" s="107" t="s">
        <v>702</v>
      </c>
      <c r="W25" s="38" t="e">
        <f>VLOOKUP(D25,Dakar!A:C,3,0)</f>
        <v>#N/A</v>
      </c>
    </row>
    <row r="26" spans="1:23">
      <c r="A26" s="10">
        <f t="shared" si="0"/>
        <v>24</v>
      </c>
      <c r="B26" t="s">
        <v>623</v>
      </c>
      <c r="C26" s="233">
        <v>2022</v>
      </c>
      <c r="D26" s="124" t="s">
        <v>235</v>
      </c>
      <c r="E26" s="38" t="str">
        <f>VLOOKUP(D26,Dakar!A:B,2,0)</f>
        <v>I Made Igung S</v>
      </c>
      <c r="F26" s="39">
        <f>VLOOKUP(D26,Dakar!A:J,10,0)</f>
        <v>39652</v>
      </c>
      <c r="G26" s="38" t="str">
        <f>VLOOKUP(D26,Dakar!A:F,6,0)</f>
        <v>Govrel Section Head</v>
      </c>
      <c r="H26" s="38" t="str">
        <f>VLOOKUP(D26,Dakar!A:H,8,0)</f>
        <v>PT</v>
      </c>
      <c r="I26" s="38" t="str">
        <f>VLOOKUP(D26,Dakar!A:G,7,0)</f>
        <v>S</v>
      </c>
      <c r="J26" s="38" t="str">
        <f>VLOOKUP(D26,Dakar!A:L,11,0)</f>
        <v>Yogyakarta</v>
      </c>
      <c r="K26" t="s">
        <v>203</v>
      </c>
      <c r="N26" s="127">
        <v>21</v>
      </c>
      <c r="P26" s="135">
        <v>44606</v>
      </c>
      <c r="Q26" s="12">
        <v>44635</v>
      </c>
      <c r="R26" s="12">
        <v>44636</v>
      </c>
      <c r="S26" t="s">
        <v>115</v>
      </c>
      <c r="T26" s="10"/>
      <c r="U26" s="107" t="s">
        <v>431</v>
      </c>
      <c r="V26" s="107" t="s">
        <v>444</v>
      </c>
      <c r="W26" s="38" t="str">
        <f>VLOOKUP(D26,Dakar!A:C,3,0)</f>
        <v>CR, F &amp; TS</v>
      </c>
    </row>
    <row r="27" spans="1:23">
      <c r="A27" s="10">
        <f t="shared" si="0"/>
        <v>25</v>
      </c>
      <c r="B27" t="s">
        <v>623</v>
      </c>
      <c r="C27" s="233">
        <v>2022</v>
      </c>
      <c r="D27" s="124" t="s">
        <v>239</v>
      </c>
      <c r="E27" s="38" t="str">
        <f>VLOOKUP(D27,Dakar!A:B,2,0)</f>
        <v>Muhammad Chaidier</v>
      </c>
      <c r="F27" s="39">
        <f>VLOOKUP(D27,Dakar!A:J,10,0)</f>
        <v>38131</v>
      </c>
      <c r="G27" s="38" t="str">
        <f>VLOOKUP(D27,Dakar!A:F,6,0)</f>
        <v>WAREHOUSE OFFICER</v>
      </c>
      <c r="H27" s="38" t="str">
        <f>VLOOKUP(D27,Dakar!A:H,8,0)</f>
        <v>PT</v>
      </c>
      <c r="I27" s="38" t="str">
        <f>VLOOKUP(D27,Dakar!A:G,7,0)</f>
        <v>S</v>
      </c>
      <c r="J27" s="38" t="str">
        <f>VLOOKUP(D27,Dakar!A:L,11,0)</f>
        <v>Samarinda</v>
      </c>
      <c r="K27" t="s">
        <v>172</v>
      </c>
      <c r="L27" t="s">
        <v>1215</v>
      </c>
      <c r="M27">
        <v>1</v>
      </c>
      <c r="N27" s="127">
        <v>1</v>
      </c>
      <c r="P27" s="125">
        <v>44592</v>
      </c>
      <c r="Q27" s="125">
        <v>44592</v>
      </c>
      <c r="R27" s="119">
        <v>44594</v>
      </c>
      <c r="T27" s="128"/>
      <c r="U27" s="107" t="s">
        <v>998</v>
      </c>
      <c r="V27" s="107" t="s">
        <v>486</v>
      </c>
      <c r="W27" s="38" t="str">
        <f>VLOOKUP(D27,Dakar!A:C,3,0)</f>
        <v>WAREHOUSE</v>
      </c>
    </row>
    <row r="28" spans="1:23">
      <c r="A28" s="10">
        <f t="shared" si="0"/>
        <v>26</v>
      </c>
      <c r="B28" t="s">
        <v>623</v>
      </c>
      <c r="C28" s="233">
        <v>2022</v>
      </c>
      <c r="D28" s="124" t="s">
        <v>880</v>
      </c>
      <c r="E28" s="38" t="str">
        <f>VLOOKUP(D28,Dakar!A:B,2,0)</f>
        <v>DAFIK</v>
      </c>
      <c r="F28" s="39">
        <f>VLOOKUP(D28,Dakar!A:J,10,0)</f>
        <v>40845</v>
      </c>
      <c r="G28" s="38" t="str">
        <f>VLOOKUP(D28,Dakar!A:F,6,0)</f>
        <v>Fuel Man</v>
      </c>
      <c r="H28" s="38" t="str">
        <f>VLOOKUP(D28,Dakar!A:H,8,0)</f>
        <v>PT</v>
      </c>
      <c r="I28" s="38" t="str">
        <f>VLOOKUP(D28,Dakar!A:G,7,0)</f>
        <v>NS</v>
      </c>
      <c r="J28" s="38" t="str">
        <f>VLOOKUP(D28,Dakar!A:L,11,0)</f>
        <v>Separi</v>
      </c>
      <c r="K28" s="233" t="s">
        <v>172</v>
      </c>
      <c r="L28" t="s">
        <v>1319</v>
      </c>
      <c r="M28">
        <v>1</v>
      </c>
      <c r="N28" s="127">
        <v>1</v>
      </c>
      <c r="P28" s="125">
        <v>44596</v>
      </c>
      <c r="Q28" s="125">
        <v>44596</v>
      </c>
      <c r="R28" s="12">
        <v>44599</v>
      </c>
      <c r="U28" s="107" t="s">
        <v>998</v>
      </c>
      <c r="V28" s="107"/>
      <c r="W28" s="38" t="str">
        <f>VLOOKUP(D28,Dakar!A:C,3,0)</f>
        <v>PROC &amp; WH</v>
      </c>
    </row>
    <row r="29" spans="1:23">
      <c r="A29" s="10">
        <f t="shared" si="0"/>
        <v>27</v>
      </c>
      <c r="B29" t="s">
        <v>623</v>
      </c>
      <c r="C29" s="233">
        <v>2022</v>
      </c>
      <c r="D29" s="124" t="s">
        <v>966</v>
      </c>
      <c r="E29" s="38" t="str">
        <f>VLOOKUP(D29,Dakar!A:B,2,0)</f>
        <v>ARMADANI</v>
      </c>
      <c r="F29" s="39">
        <f>VLOOKUP(D29,Dakar!A:J,10,0)</f>
        <v>41233</v>
      </c>
      <c r="G29" s="38" t="str">
        <f>VLOOKUP(D29,Dakar!A:F,6,0)</f>
        <v>FT DRIVER (FUEL GROUP LEADER)</v>
      </c>
      <c r="H29" s="38" t="str">
        <f>VLOOKUP(D29,Dakar!A:H,8,0)</f>
        <v>PT</v>
      </c>
      <c r="I29" s="38">
        <f>VLOOKUP(D29,Dakar!A:G,7,0)</f>
        <v>0</v>
      </c>
      <c r="J29" s="38" t="str">
        <f>VLOOKUP(D29,Dakar!A:L,11,0)</f>
        <v>Separi</v>
      </c>
      <c r="K29" s="233" t="s">
        <v>172</v>
      </c>
      <c r="L29" s="233" t="s">
        <v>1319</v>
      </c>
      <c r="M29">
        <v>1</v>
      </c>
      <c r="N29" s="127">
        <v>5</v>
      </c>
      <c r="O29" s="79"/>
      <c r="P29" s="125">
        <v>44585</v>
      </c>
      <c r="Q29" s="125">
        <v>44589</v>
      </c>
      <c r="R29" s="12">
        <v>44592</v>
      </c>
      <c r="U29" s="107" t="s">
        <v>998</v>
      </c>
      <c r="V29" s="107"/>
      <c r="W29" s="38" t="str">
        <f>VLOOKUP(D29,Dakar!A:C,3,0)</f>
        <v>PROC &amp; WH</v>
      </c>
    </row>
    <row r="30" spans="1:23">
      <c r="A30" s="10">
        <f t="shared" si="0"/>
        <v>28</v>
      </c>
      <c r="B30" t="s">
        <v>623</v>
      </c>
      <c r="C30" s="233">
        <v>2022</v>
      </c>
      <c r="D30" s="124" t="s">
        <v>744</v>
      </c>
      <c r="E30" s="38" t="str">
        <f>VLOOKUP(D30,Dakar!A:B,2,0)</f>
        <v>Sahrim</v>
      </c>
      <c r="F30" s="39">
        <f>VLOOKUP(D30,Dakar!A:J,10,0)</f>
        <v>40231</v>
      </c>
      <c r="G30" s="38" t="str">
        <f>VLOOKUP(D30,Dakar!A:F,6,0)</f>
        <v>HE Operator</v>
      </c>
      <c r="H30" s="38" t="str">
        <f>VLOOKUP(D30,Dakar!A:H,8,0)</f>
        <v>PT</v>
      </c>
      <c r="I30" s="38" t="str">
        <f>VLOOKUP(D30,Dakar!A:G,7,0)</f>
        <v>NS</v>
      </c>
      <c r="J30" s="38" t="str">
        <f>VLOOKUP(D30,Dakar!A:L,11,0)</f>
        <v>Separi</v>
      </c>
      <c r="K30" s="233" t="s">
        <v>172</v>
      </c>
      <c r="L30" s="233" t="s">
        <v>1319</v>
      </c>
      <c r="M30">
        <v>1</v>
      </c>
      <c r="N30" s="127">
        <v>2</v>
      </c>
      <c r="P30" s="125">
        <v>44586</v>
      </c>
      <c r="Q30" s="12">
        <v>44587</v>
      </c>
      <c r="R30" s="12">
        <v>44590</v>
      </c>
      <c r="U30" s="107" t="s">
        <v>1153</v>
      </c>
      <c r="V30" s="107" t="s">
        <v>702</v>
      </c>
      <c r="W30" s="38" t="str">
        <f>VLOOKUP(D30,Dakar!A:C,3,0)</f>
        <v>PORT</v>
      </c>
    </row>
    <row r="31" spans="1:23">
      <c r="A31" s="10">
        <f t="shared" si="0"/>
        <v>29</v>
      </c>
      <c r="B31" t="s">
        <v>623</v>
      </c>
      <c r="C31" s="233">
        <v>2022</v>
      </c>
      <c r="D31" s="124" t="s">
        <v>1361</v>
      </c>
      <c r="E31" s="38" t="str">
        <f>VLOOKUP(D31,Dakar!A:B,2,0)</f>
        <v>RIO SANDI</v>
      </c>
      <c r="F31" s="39">
        <f>VLOOKUP(D31,Dakar!A:J,10,0)</f>
        <v>43427</v>
      </c>
      <c r="G31" s="38" t="str">
        <f>VLOOKUP(D31,Dakar!A:F,6,0)</f>
        <v>DT DRIVER</v>
      </c>
      <c r="H31" s="38" t="str">
        <f>VLOOKUP(D31,Dakar!A:H,8,0)</f>
        <v>PT</v>
      </c>
      <c r="I31" s="38" t="str">
        <f>VLOOKUP(D31,Dakar!A:G,7,0)</f>
        <v>NS</v>
      </c>
      <c r="J31" s="38" t="str">
        <f>VLOOKUP(D31,Dakar!A:L,11,0)</f>
        <v>Separi</v>
      </c>
      <c r="K31" s="233" t="s">
        <v>172</v>
      </c>
      <c r="L31" s="233" t="s">
        <v>1319</v>
      </c>
      <c r="M31">
        <v>1</v>
      </c>
      <c r="N31" s="127">
        <v>2</v>
      </c>
      <c r="P31" s="12">
        <v>44588</v>
      </c>
      <c r="Q31" s="12">
        <v>44589</v>
      </c>
      <c r="R31" s="12">
        <v>44592</v>
      </c>
      <c r="U31" s="107" t="s">
        <v>1153</v>
      </c>
      <c r="V31" s="107" t="s">
        <v>702</v>
      </c>
      <c r="W31" s="38" t="str">
        <f>VLOOKUP(D31,Dakar!A:C,3,0)</f>
        <v>PORT</v>
      </c>
    </row>
    <row r="32" spans="1:23">
      <c r="A32" s="10">
        <f t="shared" si="0"/>
        <v>30</v>
      </c>
      <c r="B32" s="233" t="s">
        <v>623</v>
      </c>
      <c r="C32" s="233">
        <v>2022</v>
      </c>
      <c r="D32" s="124" t="s">
        <v>396</v>
      </c>
      <c r="E32" s="38" t="str">
        <f>VLOOKUP(D32,Dakar!A:B,2,0)</f>
        <v>I Nengah Arjana Putra</v>
      </c>
      <c r="F32" s="39">
        <f>VLOOKUP(D32,Dakar!A:J,10,0)</f>
        <v>38626</v>
      </c>
      <c r="G32" s="38" t="str">
        <f>VLOOKUP(D32,Dakar!A:F,6,0)</f>
        <v>HEO Group Leader</v>
      </c>
      <c r="H32" s="38" t="str">
        <f>VLOOKUP(D32,Dakar!A:H,8,0)</f>
        <v>PT</v>
      </c>
      <c r="I32" s="38" t="str">
        <f>VLOOKUP(D32,Dakar!A:G,7,0)</f>
        <v>NS</v>
      </c>
      <c r="J32" s="38" t="str">
        <f>VLOOKUP(D32,Dakar!A:L,11,0)</f>
        <v>Separi</v>
      </c>
      <c r="K32" s="233" t="s">
        <v>172</v>
      </c>
      <c r="L32" s="233" t="s">
        <v>1215</v>
      </c>
      <c r="M32">
        <v>1</v>
      </c>
      <c r="N32" s="127">
        <v>2</v>
      </c>
      <c r="P32" s="12">
        <v>44595</v>
      </c>
      <c r="Q32" s="12">
        <v>44596</v>
      </c>
      <c r="R32" s="12">
        <v>44599</v>
      </c>
      <c r="U32" s="107" t="s">
        <v>702</v>
      </c>
      <c r="V32" s="107" t="s">
        <v>486</v>
      </c>
      <c r="W32" s="38" t="str">
        <f>VLOOKUP(D32,Dakar!A:C,3,0)</f>
        <v>PORT</v>
      </c>
    </row>
    <row r="33" spans="1:23">
      <c r="A33" s="10">
        <f t="shared" si="0"/>
        <v>31</v>
      </c>
      <c r="B33" s="233" t="s">
        <v>623</v>
      </c>
      <c r="C33" s="233">
        <v>2022</v>
      </c>
      <c r="D33" s="124" t="s">
        <v>334</v>
      </c>
      <c r="E33" s="38" t="str">
        <f>VLOOKUP(D33,Dakar!A:B,2,0)</f>
        <v>M Darjad</v>
      </c>
      <c r="F33" s="39">
        <f>VLOOKUP(D33,Dakar!A:J,10,0)</f>
        <v>39753</v>
      </c>
      <c r="G33" s="38" t="str">
        <f>VLOOKUP(D33,Dakar!A:F,6,0)</f>
        <v>HE Operator</v>
      </c>
      <c r="H33" s="38" t="str">
        <f>VLOOKUP(D33,Dakar!A:H,8,0)</f>
        <v>PT</v>
      </c>
      <c r="I33" s="38" t="str">
        <f>VLOOKUP(D33,Dakar!A:G,7,0)</f>
        <v>NS</v>
      </c>
      <c r="J33" s="38" t="str">
        <f>VLOOKUP(D33,Dakar!A:L,11,0)</f>
        <v>Separi</v>
      </c>
      <c r="K33" t="s">
        <v>203</v>
      </c>
      <c r="N33" s="127">
        <v>3</v>
      </c>
      <c r="P33" s="135">
        <v>44588</v>
      </c>
      <c r="Q33" s="135">
        <v>44592</v>
      </c>
      <c r="R33" s="12">
        <v>44593</v>
      </c>
      <c r="T33" s="10"/>
      <c r="U33" s="107" t="s">
        <v>1153</v>
      </c>
      <c r="V33" s="107" t="s">
        <v>702</v>
      </c>
      <c r="W33" s="38" t="str">
        <f>VLOOKUP(D33,Dakar!A:C,3,0)</f>
        <v>PORT</v>
      </c>
    </row>
    <row r="34" spans="1:23">
      <c r="A34" s="10">
        <f t="shared" si="0"/>
        <v>32</v>
      </c>
      <c r="B34" s="233" t="s">
        <v>623</v>
      </c>
      <c r="C34" s="233">
        <v>2022</v>
      </c>
      <c r="D34" s="124" t="s">
        <v>1283</v>
      </c>
      <c r="E34" s="38" t="str">
        <f>VLOOKUP(D34,Dakar!A:B,2,0)</f>
        <v>MATIUS FAJAR SUBEKTI</v>
      </c>
      <c r="F34" s="39">
        <f>VLOOKUP(D34,Dakar!A:J,10,0)</f>
        <v>43206</v>
      </c>
      <c r="G34" s="38" t="str">
        <f>VLOOKUP(D34,Dakar!A:F,6,0)</f>
        <v>OB COAL &amp; CHRM OFFICER</v>
      </c>
      <c r="H34" s="38" t="str">
        <f>VLOOKUP(D34,Dakar!A:H,8,0)</f>
        <v>PT</v>
      </c>
      <c r="I34" s="38" t="str">
        <f>VLOOKUP(D34,Dakar!A:G,7,0)</f>
        <v>S</v>
      </c>
      <c r="J34" s="38" t="str">
        <f>VLOOKUP(D34,Dakar!A:L,11,0)</f>
        <v>Samarinda</v>
      </c>
      <c r="K34" t="s">
        <v>172</v>
      </c>
      <c r="L34" t="s">
        <v>1215</v>
      </c>
      <c r="M34">
        <v>1</v>
      </c>
      <c r="N34" s="127">
        <v>4</v>
      </c>
      <c r="P34" s="125">
        <v>44596</v>
      </c>
      <c r="Q34" s="119">
        <v>44599</v>
      </c>
      <c r="R34" s="119">
        <v>44602</v>
      </c>
      <c r="T34" s="128"/>
      <c r="U34" s="107" t="s">
        <v>497</v>
      </c>
      <c r="V34" s="107" t="s">
        <v>444</v>
      </c>
      <c r="W34" s="38" t="str">
        <f>VLOOKUP(D34,Dakar!A:C,3,0)</f>
        <v>MNG</v>
      </c>
    </row>
    <row r="35" spans="1:23">
      <c r="A35" s="10">
        <f t="shared" si="0"/>
        <v>33</v>
      </c>
      <c r="B35" s="233" t="s">
        <v>623</v>
      </c>
      <c r="C35" s="233">
        <v>2022</v>
      </c>
      <c r="D35" s="124" t="s">
        <v>247</v>
      </c>
      <c r="E35" s="38" t="str">
        <f>VLOOKUP(D35,Dakar!A:B,2,0)</f>
        <v>Heru Setya Budi</v>
      </c>
      <c r="F35" s="39">
        <f>VLOOKUP(D35,Dakar!A:J,10,0)</f>
        <v>40107</v>
      </c>
      <c r="G35" s="38" t="str">
        <f>VLOOKUP(D35,Dakar!A:F,6,0)</f>
        <v>Transportation Foreman</v>
      </c>
      <c r="H35" s="38" t="str">
        <f>VLOOKUP(D35,Dakar!A:H,8,0)</f>
        <v>PT</v>
      </c>
      <c r="I35" s="38" t="str">
        <f>VLOOKUP(D35,Dakar!A:G,7,0)</f>
        <v>S</v>
      </c>
      <c r="J35" s="38" t="str">
        <f>VLOOKUP(D35,Dakar!A:L,11,0)</f>
        <v>Separi</v>
      </c>
      <c r="K35" t="s">
        <v>172</v>
      </c>
      <c r="L35" s="233" t="s">
        <v>1215</v>
      </c>
      <c r="M35">
        <v>1</v>
      </c>
      <c r="N35" s="127">
        <v>3</v>
      </c>
      <c r="P35" s="119">
        <v>44597</v>
      </c>
      <c r="Q35" s="119">
        <v>44599</v>
      </c>
      <c r="R35" s="12">
        <v>44600</v>
      </c>
      <c r="U35" s="107" t="s">
        <v>252</v>
      </c>
      <c r="V35" s="107" t="s">
        <v>486</v>
      </c>
      <c r="W35" s="38" t="str">
        <f>VLOOKUP(D35,Dakar!A:C,3,0)</f>
        <v>HRDS</v>
      </c>
    </row>
    <row r="36" spans="1:23">
      <c r="A36" s="10">
        <f t="shared" si="0"/>
        <v>34</v>
      </c>
      <c r="B36" s="233" t="s">
        <v>623</v>
      </c>
      <c r="C36" s="233">
        <v>2022</v>
      </c>
      <c r="D36" s="124" t="s">
        <v>504</v>
      </c>
      <c r="E36" s="38" t="str">
        <f>VLOOKUP(D36,Dakar!A:B,2,0)</f>
        <v>Ahmad Yani</v>
      </c>
      <c r="F36" s="39">
        <f>VLOOKUP(D36,Dakar!A:J,10,0)</f>
        <v>40118</v>
      </c>
      <c r="G36" s="38" t="str">
        <f>VLOOKUP(D36,Dakar!A:F,6,0)</f>
        <v>MECHANIC</v>
      </c>
      <c r="H36" s="38" t="str">
        <f>VLOOKUP(D36,Dakar!A:H,8,0)</f>
        <v>PT</v>
      </c>
      <c r="I36" s="38" t="str">
        <f>VLOOKUP(D36,Dakar!A:G,7,0)</f>
        <v>NS</v>
      </c>
      <c r="J36" s="38" t="str">
        <f>VLOOKUP(D36,Dakar!A:L,11,0)</f>
        <v>Separi</v>
      </c>
      <c r="K36" s="233" t="s">
        <v>172</v>
      </c>
      <c r="L36" s="233" t="s">
        <v>1215</v>
      </c>
      <c r="M36">
        <v>1</v>
      </c>
      <c r="N36" s="127">
        <v>1</v>
      </c>
      <c r="P36" s="12">
        <v>44588</v>
      </c>
      <c r="Q36" s="12">
        <v>44588</v>
      </c>
      <c r="R36" s="12">
        <v>44589</v>
      </c>
      <c r="U36" s="107" t="s">
        <v>1130</v>
      </c>
      <c r="V36" s="107" t="s">
        <v>702</v>
      </c>
      <c r="W36" s="38" t="str">
        <f>VLOOKUP(D36,Dakar!A:C,3,0)</f>
        <v>PORT</v>
      </c>
    </row>
    <row r="37" spans="1:23">
      <c r="A37" s="10">
        <f t="shared" si="0"/>
        <v>35</v>
      </c>
      <c r="B37" s="233" t="s">
        <v>623</v>
      </c>
      <c r="C37" s="233">
        <v>2022</v>
      </c>
      <c r="D37" s="124" t="s">
        <v>830</v>
      </c>
      <c r="E37" s="38" t="str">
        <f>VLOOKUP(D37,Dakar!A:B,2,0)</f>
        <v>I GEDE ADI MERTA</v>
      </c>
      <c r="F37" s="39">
        <f>VLOOKUP(D37,Dakar!A:J,10,0)</f>
        <v>40791</v>
      </c>
      <c r="G37" s="38" t="str">
        <f>VLOOKUP(D37,Dakar!A:F,6,0)</f>
        <v>Technical Suport IT Officer</v>
      </c>
      <c r="H37" s="38" t="str">
        <f>VLOOKUP(D37,Dakar!A:H,8,0)</f>
        <v>PT</v>
      </c>
      <c r="I37" s="38" t="str">
        <f>VLOOKUP(D37,Dakar!A:G,7,0)</f>
        <v>S</v>
      </c>
      <c r="J37" s="38" t="str">
        <f>VLOOKUP(D37,Dakar!A:L,11,0)</f>
        <v>Separi</v>
      </c>
      <c r="K37" s="233" t="s">
        <v>172</v>
      </c>
      <c r="L37" t="s">
        <v>1215</v>
      </c>
      <c r="M37">
        <v>1</v>
      </c>
      <c r="N37" s="127">
        <v>1</v>
      </c>
      <c r="P37" s="12">
        <v>44588</v>
      </c>
      <c r="Q37" s="12">
        <v>44588</v>
      </c>
      <c r="R37" s="12">
        <v>44589</v>
      </c>
      <c r="U37" s="107" t="s">
        <v>252</v>
      </c>
      <c r="V37" s="107" t="s">
        <v>486</v>
      </c>
      <c r="W37" s="38" t="str">
        <f>VLOOKUP(D37,Dakar!A:C,3,0)</f>
        <v>HRDS</v>
      </c>
    </row>
    <row r="38" spans="1:23">
      <c r="A38" s="10">
        <f t="shared" si="0"/>
        <v>36</v>
      </c>
      <c r="B38" s="233" t="s">
        <v>623</v>
      </c>
      <c r="C38" s="233">
        <v>2022</v>
      </c>
      <c r="D38" s="124" t="s">
        <v>923</v>
      </c>
      <c r="E38" s="38" t="str">
        <f>VLOOKUP(D38,Dakar!A:B,2,0)</f>
        <v>KUNCORO</v>
      </c>
      <c r="F38" s="39">
        <f>VLOOKUP(D38,Dakar!A:J,10,0)</f>
        <v>41106</v>
      </c>
      <c r="G38" s="38" t="str">
        <f>VLOOKUP(D38,Dakar!A:F,6,0)</f>
        <v>Shipping Officer</v>
      </c>
      <c r="H38" s="38" t="str">
        <f>VLOOKUP(D38,Dakar!A:H,8,0)</f>
        <v>PT</v>
      </c>
      <c r="I38" s="38" t="str">
        <f>VLOOKUP(D38,Dakar!A:G,7,0)</f>
        <v>S</v>
      </c>
      <c r="J38" s="38" t="str">
        <f>VLOOKUP(D38,Dakar!A:L,11,0)</f>
        <v>Samarinda</v>
      </c>
      <c r="K38" s="233" t="s">
        <v>172</v>
      </c>
      <c r="L38" s="233" t="s">
        <v>1387</v>
      </c>
      <c r="M38">
        <v>1</v>
      </c>
      <c r="N38" s="127">
        <v>4</v>
      </c>
      <c r="P38" s="12">
        <v>44591</v>
      </c>
      <c r="Q38" s="12">
        <v>44594</v>
      </c>
      <c r="R38" s="12">
        <v>44597</v>
      </c>
      <c r="U38" s="107" t="s">
        <v>702</v>
      </c>
      <c r="V38" s="107" t="s">
        <v>486</v>
      </c>
      <c r="W38" s="38" t="str">
        <f>VLOOKUP(D38,Dakar!A:C,3,0)</f>
        <v>PORT</v>
      </c>
    </row>
    <row r="39" spans="1:23">
      <c r="A39" s="10">
        <f t="shared" si="0"/>
        <v>37</v>
      </c>
      <c r="B39" s="233" t="s">
        <v>623</v>
      </c>
      <c r="C39" s="233">
        <v>2022</v>
      </c>
      <c r="D39" s="124" t="s">
        <v>713</v>
      </c>
      <c r="E39" s="38" t="str">
        <f>VLOOKUP(D39,Dakar!A:B,2,0)</f>
        <v>Agus Zulpani</v>
      </c>
      <c r="F39" s="39">
        <f>VLOOKUP(D39,Dakar!A:J,10,0)</f>
        <v>40665</v>
      </c>
      <c r="G39" s="38" t="str">
        <f>VLOOKUP(D39,Dakar!A:F,6,0)</f>
        <v>Security Coordinator</v>
      </c>
      <c r="H39" s="38" t="str">
        <f>VLOOKUP(D39,Dakar!A:H,8,0)</f>
        <v>PT</v>
      </c>
      <c r="I39" s="38" t="str">
        <f>VLOOKUP(D39,Dakar!A:G,7,0)</f>
        <v>S</v>
      </c>
      <c r="J39" s="38" t="str">
        <f>VLOOKUP(D39,Dakar!A:L,11,0)</f>
        <v>Samarinda</v>
      </c>
      <c r="K39" s="233" t="s">
        <v>172</v>
      </c>
      <c r="L39" t="s">
        <v>1319</v>
      </c>
      <c r="M39">
        <v>1</v>
      </c>
      <c r="N39" s="127">
        <v>2</v>
      </c>
      <c r="P39" s="12">
        <v>44589</v>
      </c>
      <c r="Q39" s="12">
        <v>44592</v>
      </c>
      <c r="R39" s="12">
        <v>44594</v>
      </c>
      <c r="U39" s="107" t="s">
        <v>252</v>
      </c>
      <c r="V39" s="107" t="s">
        <v>486</v>
      </c>
      <c r="W39" s="38" t="str">
        <f>VLOOKUP(D39,Dakar!A:C,3,0)</f>
        <v>HRDS</v>
      </c>
    </row>
    <row r="40" spans="1:23">
      <c r="A40" s="10">
        <f t="shared" si="0"/>
        <v>38</v>
      </c>
      <c r="B40" s="233" t="s">
        <v>623</v>
      </c>
      <c r="C40" s="233">
        <v>2022</v>
      </c>
      <c r="D40" s="124" t="s">
        <v>714</v>
      </c>
      <c r="E40" s="38" t="str">
        <f>VLOOKUP(D40,Dakar!A:B,2,0)</f>
        <v>Ferianto</v>
      </c>
      <c r="F40" s="39">
        <f>VLOOKUP(D40,Dakar!A:J,10,0)</f>
        <v>40665</v>
      </c>
      <c r="G40" s="38" t="str">
        <f>VLOOKUP(D40,Dakar!A:F,6,0)</f>
        <v>Security Officer</v>
      </c>
      <c r="H40" s="38" t="str">
        <f>VLOOKUP(D40,Dakar!A:H,8,0)</f>
        <v>PT</v>
      </c>
      <c r="I40" s="38" t="str">
        <f>VLOOKUP(D40,Dakar!A:G,7,0)</f>
        <v>S</v>
      </c>
      <c r="J40" s="38" t="str">
        <f>VLOOKUP(D40,Dakar!A:L,11,0)</f>
        <v>Samarinda</v>
      </c>
      <c r="K40" s="233" t="s">
        <v>172</v>
      </c>
      <c r="L40" s="233" t="s">
        <v>1319</v>
      </c>
      <c r="M40">
        <v>1</v>
      </c>
      <c r="N40" s="127">
        <v>4</v>
      </c>
      <c r="P40" s="12">
        <v>44598</v>
      </c>
      <c r="Q40" s="12">
        <v>44601</v>
      </c>
      <c r="R40" s="12">
        <v>44602</v>
      </c>
      <c r="U40" s="107" t="s">
        <v>252</v>
      </c>
      <c r="V40" s="107" t="s">
        <v>486</v>
      </c>
      <c r="W40" s="38" t="str">
        <f>VLOOKUP(D40,Dakar!A:C,3,0)</f>
        <v>HRDS</v>
      </c>
    </row>
    <row r="41" spans="1:23">
      <c r="A41" s="10">
        <f t="shared" si="0"/>
        <v>39</v>
      </c>
      <c r="B41" s="233" t="s">
        <v>623</v>
      </c>
      <c r="C41" s="233">
        <v>2022</v>
      </c>
      <c r="D41" s="124" t="s">
        <v>826</v>
      </c>
      <c r="E41" s="38" t="str">
        <f>VLOOKUP(D41,Dakar!A:B,2,0)</f>
        <v>PARLAN</v>
      </c>
      <c r="F41" s="39">
        <f>VLOOKUP(D41,Dakar!A:J,10,0)</f>
        <v>40788</v>
      </c>
      <c r="G41" s="38" t="str">
        <f>VLOOKUP(D41,Dakar!A:F,6,0)</f>
        <v>Site Service Crew</v>
      </c>
      <c r="H41" s="38" t="str">
        <f>VLOOKUP(D41,Dakar!A:H,8,0)</f>
        <v>PT</v>
      </c>
      <c r="I41" s="38" t="str">
        <f>VLOOKUP(D41,Dakar!A:G,7,0)</f>
        <v>NS</v>
      </c>
      <c r="J41" s="38" t="str">
        <f>VLOOKUP(D41,Dakar!A:L,11,0)</f>
        <v>Samarinda</v>
      </c>
      <c r="K41" s="233" t="s">
        <v>172</v>
      </c>
      <c r="L41" s="233" t="s">
        <v>1319</v>
      </c>
      <c r="M41">
        <v>1</v>
      </c>
      <c r="N41" s="127">
        <v>1</v>
      </c>
      <c r="P41" s="12">
        <v>44592</v>
      </c>
      <c r="Q41" s="12">
        <v>44592</v>
      </c>
      <c r="R41" s="12">
        <v>44594</v>
      </c>
      <c r="U41" s="107" t="s">
        <v>252</v>
      </c>
      <c r="V41" s="107"/>
      <c r="W41" s="38" t="str">
        <f>VLOOKUP(D41,Dakar!A:C,3,0)</f>
        <v>HRDS</v>
      </c>
    </row>
    <row r="42" spans="1:23">
      <c r="A42" s="10">
        <f t="shared" si="0"/>
        <v>40</v>
      </c>
      <c r="B42" s="233" t="s">
        <v>623</v>
      </c>
      <c r="C42" s="233">
        <v>2022</v>
      </c>
      <c r="D42" s="124" t="s">
        <v>1003</v>
      </c>
      <c r="E42" s="38" t="str">
        <f>VLOOKUP(D42,Dakar!A:B,2,0)</f>
        <v>OEY LANNY</v>
      </c>
      <c r="F42" s="39">
        <f>VLOOKUP(D42,Dakar!A:J,10,0)</f>
        <v>41610</v>
      </c>
      <c r="G42" s="38" t="str">
        <f>VLOOKUP(D42,Dakar!A:F,6,0)</f>
        <v>Procurement Staff</v>
      </c>
      <c r="H42" s="38" t="str">
        <f>VLOOKUP(D42,Dakar!A:H,8,0)</f>
        <v>PT</v>
      </c>
      <c r="I42" s="38" t="str">
        <f>VLOOKUP(D42,Dakar!A:G,7,0)</f>
        <v>S</v>
      </c>
      <c r="J42" s="38" t="str">
        <f>VLOOKUP(D42,Dakar!A:L,11,0)</f>
        <v>Samarinda</v>
      </c>
      <c r="K42" t="s">
        <v>203</v>
      </c>
      <c r="N42" s="127">
        <v>1</v>
      </c>
      <c r="P42" s="12">
        <v>44589</v>
      </c>
      <c r="Q42" s="12">
        <v>44592</v>
      </c>
      <c r="R42" s="12">
        <v>44594</v>
      </c>
      <c r="U42" s="107" t="s">
        <v>486</v>
      </c>
      <c r="V42" s="107"/>
      <c r="W42" s="38" t="str">
        <f>VLOOKUP(D42,Dakar!A:C,3,0)</f>
        <v>PROC &amp; WH</v>
      </c>
    </row>
    <row r="43" spans="1:23">
      <c r="A43" s="10">
        <f t="shared" si="0"/>
        <v>41</v>
      </c>
      <c r="B43" s="233" t="s">
        <v>623</v>
      </c>
      <c r="C43" s="233">
        <v>2022</v>
      </c>
      <c r="D43" s="124" t="s">
        <v>483</v>
      </c>
      <c r="E43" s="38" t="str">
        <f>VLOOKUP(D43,Dakar!A:B,2,0)</f>
        <v xml:space="preserve">Irwan </v>
      </c>
      <c r="F43" s="39">
        <f>VLOOKUP(D43,Dakar!A:J,10,0)</f>
        <v>40118</v>
      </c>
      <c r="G43" s="38" t="str">
        <f>VLOOKUP(D43,Dakar!A:F,6,0)</f>
        <v>PRA MECHANIC</v>
      </c>
      <c r="H43" s="38" t="str">
        <f>VLOOKUP(D43,Dakar!A:H,8,0)</f>
        <v>PT</v>
      </c>
      <c r="I43" s="38" t="str">
        <f>VLOOKUP(D43,Dakar!A:G,7,0)</f>
        <v>NS</v>
      </c>
      <c r="J43" s="38" t="str">
        <f>VLOOKUP(D43,Dakar!A:L,11,0)</f>
        <v>Separi</v>
      </c>
      <c r="K43" s="233" t="s">
        <v>203</v>
      </c>
      <c r="N43" s="127">
        <v>2</v>
      </c>
      <c r="P43" s="12">
        <v>44595</v>
      </c>
      <c r="Q43" s="12">
        <v>44596</v>
      </c>
      <c r="R43" s="12">
        <v>44597</v>
      </c>
      <c r="U43" s="107" t="s">
        <v>357</v>
      </c>
      <c r="V43" s="107" t="s">
        <v>702</v>
      </c>
      <c r="W43" s="38" t="str">
        <f>VLOOKUP(D43,Dakar!A:C,3,0)</f>
        <v>PORT</v>
      </c>
    </row>
    <row r="44" spans="1:23">
      <c r="A44" s="10">
        <f t="shared" si="0"/>
        <v>42</v>
      </c>
      <c r="B44" s="233" t="s">
        <v>623</v>
      </c>
      <c r="C44" s="233">
        <v>2022</v>
      </c>
      <c r="D44" s="124" t="s">
        <v>1248</v>
      </c>
      <c r="E44" s="38" t="str">
        <f>VLOOKUP(D44,Dakar!A:B,2,0)</f>
        <v>DEDEN</v>
      </c>
      <c r="F44" s="39">
        <f>VLOOKUP(D44,Dakar!A:J,10,0)</f>
        <v>43241</v>
      </c>
      <c r="G44" s="38" t="str">
        <f>VLOOKUP(D44,Dakar!A:F,6,0)</f>
        <v>FPM Administration</v>
      </c>
      <c r="H44" s="38" t="str">
        <f>VLOOKUP(D44,Dakar!A:H,8,0)</f>
        <v>PT</v>
      </c>
      <c r="I44" s="38" t="str">
        <f>VLOOKUP(D44,Dakar!A:G,7,0)</f>
        <v>NS</v>
      </c>
      <c r="J44" s="38" t="str">
        <f>VLOOKUP(D44,Dakar!A:L,11,0)</f>
        <v>Separi</v>
      </c>
      <c r="K44" t="s">
        <v>172</v>
      </c>
      <c r="L44" t="s">
        <v>1215</v>
      </c>
      <c r="M44">
        <v>1</v>
      </c>
      <c r="N44" s="127">
        <v>3</v>
      </c>
      <c r="P44" s="12">
        <v>44601</v>
      </c>
      <c r="Q44" s="12">
        <v>44603</v>
      </c>
      <c r="R44" s="12">
        <v>44606</v>
      </c>
      <c r="U44" s="107" t="s">
        <v>357</v>
      </c>
      <c r="V44" s="107" t="s">
        <v>702</v>
      </c>
      <c r="W44" s="38" t="str">
        <f>VLOOKUP(D44,Dakar!A:C,3,0)</f>
        <v>PORT</v>
      </c>
    </row>
    <row r="45" spans="1:23">
      <c r="A45" s="10">
        <f t="shared" si="0"/>
        <v>43</v>
      </c>
      <c r="B45" s="233" t="s">
        <v>208</v>
      </c>
      <c r="C45" s="233">
        <v>2022</v>
      </c>
      <c r="D45" s="124" t="s">
        <v>838</v>
      </c>
      <c r="E45" s="38" t="str">
        <f>VLOOKUP(D45,Dakar!A:B,2,0)</f>
        <v>DEWI MAYASARI</v>
      </c>
      <c r="F45" s="39">
        <f>VLOOKUP(D45,Dakar!A:J,10,0)</f>
        <v>40803</v>
      </c>
      <c r="G45" s="38" t="str">
        <f>VLOOKUP(D45,Dakar!A:F,6,0)</f>
        <v>Secretary</v>
      </c>
      <c r="H45" s="38" t="str">
        <f>VLOOKUP(D45,Dakar!A:H,8,0)</f>
        <v>PT</v>
      </c>
      <c r="I45" s="38" t="str">
        <f>VLOOKUP(D45,Dakar!A:G,7,0)</f>
        <v>S</v>
      </c>
      <c r="J45" s="38" t="str">
        <f>VLOOKUP(D45,Dakar!A:L,11,0)</f>
        <v>Samarinda</v>
      </c>
      <c r="K45" s="233" t="s">
        <v>172</v>
      </c>
      <c r="L45" t="s">
        <v>1319</v>
      </c>
      <c r="M45">
        <v>1</v>
      </c>
      <c r="N45" s="127">
        <v>4</v>
      </c>
      <c r="P45" s="12">
        <v>44621</v>
      </c>
      <c r="Q45" s="12">
        <v>44627</v>
      </c>
      <c r="R45" s="12">
        <v>44628</v>
      </c>
      <c r="U45" s="107" t="s">
        <v>444</v>
      </c>
      <c r="V45" s="107" t="s">
        <v>486</v>
      </c>
      <c r="W45" s="38" t="str">
        <f>VLOOKUP(D45,Dakar!A:C,3,0)</f>
        <v>HRDS</v>
      </c>
    </row>
    <row r="46" spans="1:23">
      <c r="A46" s="10">
        <f t="shared" si="0"/>
        <v>44</v>
      </c>
      <c r="B46" t="s">
        <v>208</v>
      </c>
      <c r="C46" s="233">
        <v>2022</v>
      </c>
      <c r="D46" s="124" t="s">
        <v>21</v>
      </c>
      <c r="E46" s="38" t="str">
        <f>VLOOKUP(D46,Dakar!A:B,2,0)</f>
        <v>Harwida Sulistyaningrum</v>
      </c>
      <c r="F46" s="39">
        <f>VLOOKUP(D46,Dakar!A:J,10,0)</f>
        <v>40637</v>
      </c>
      <c r="G46" s="38" t="str">
        <f>VLOOKUP(D46,Dakar!A:F,6,0)</f>
        <v>Project &amp; Drafter Officer</v>
      </c>
      <c r="H46" s="38" t="str">
        <f>VLOOKUP(D46,Dakar!A:H,8,0)</f>
        <v>PT</v>
      </c>
      <c r="I46" s="38" t="str">
        <f>VLOOKUP(D46,Dakar!A:G,7,0)</f>
        <v>S</v>
      </c>
      <c r="J46" s="38" t="str">
        <f>VLOOKUP(D46,Dakar!A:L,11,0)</f>
        <v>Samarinda</v>
      </c>
      <c r="K46" s="233" t="s">
        <v>172</v>
      </c>
      <c r="L46" s="233" t="s">
        <v>1319</v>
      </c>
      <c r="M46">
        <v>1</v>
      </c>
      <c r="N46" s="127">
        <v>6</v>
      </c>
      <c r="O46" s="79"/>
      <c r="P46" s="12">
        <v>44621</v>
      </c>
      <c r="Q46" s="12">
        <v>44629</v>
      </c>
      <c r="R46" s="12">
        <v>44630</v>
      </c>
      <c r="U46" s="107" t="s">
        <v>702</v>
      </c>
      <c r="V46" s="107" t="s">
        <v>486</v>
      </c>
      <c r="W46" s="38" t="str">
        <f>VLOOKUP(D46,Dakar!A:C,3,0)</f>
        <v>PORT</v>
      </c>
    </row>
    <row r="47" spans="1:23">
      <c r="A47" s="10">
        <f t="shared" si="0"/>
        <v>45</v>
      </c>
      <c r="B47" t="s">
        <v>208</v>
      </c>
      <c r="C47" s="233">
        <v>2022</v>
      </c>
      <c r="D47" s="124" t="s">
        <v>1205</v>
      </c>
      <c r="E47" s="38" t="str">
        <f>VLOOKUP(D47,Dakar!A:B,2,0)</f>
        <v>SUCI SONYA DEWI</v>
      </c>
      <c r="F47" s="39">
        <f>VLOOKUP(D47,Dakar!A:J,10,0)</f>
        <v>43481</v>
      </c>
      <c r="G47" s="38" t="str">
        <f>VLOOKUP(D47,Dakar!A:F,6,0)</f>
        <v>Quality &amp; Lab Officer</v>
      </c>
      <c r="H47" s="38" t="str">
        <f>VLOOKUP(D47,Dakar!A:H,8,0)</f>
        <v>PT</v>
      </c>
      <c r="I47" s="38" t="str">
        <f>VLOOKUP(D47,Dakar!A:G,7,0)</f>
        <v>S</v>
      </c>
      <c r="J47" s="38" t="str">
        <f>VLOOKUP(D47,Dakar!A:L,11,0)</f>
        <v>Samarinda</v>
      </c>
      <c r="K47" s="233" t="s">
        <v>172</v>
      </c>
      <c r="L47" t="s">
        <v>1387</v>
      </c>
      <c r="M47">
        <v>1</v>
      </c>
      <c r="N47" s="127">
        <v>4</v>
      </c>
      <c r="P47" s="12">
        <v>44621</v>
      </c>
      <c r="Q47" s="12">
        <v>44627</v>
      </c>
      <c r="R47" s="12">
        <v>44628</v>
      </c>
      <c r="U47" s="107" t="s">
        <v>702</v>
      </c>
      <c r="V47" s="107" t="s">
        <v>486</v>
      </c>
      <c r="W47" s="38" t="str">
        <f>VLOOKUP(D47,Dakar!A:C,3,0)</f>
        <v>PORT</v>
      </c>
    </row>
    <row r="48" spans="1:23">
      <c r="A48" s="10">
        <f t="shared" si="0"/>
        <v>46</v>
      </c>
      <c r="B48" t="s">
        <v>208</v>
      </c>
      <c r="C48" s="233">
        <v>2022</v>
      </c>
      <c r="D48" s="124" t="s">
        <v>255</v>
      </c>
      <c r="E48" s="38" t="str">
        <f>VLOOKUP(D48,Dakar!A:B,2,0)</f>
        <v>Adi Heri Purwanto</v>
      </c>
      <c r="F48" s="39">
        <f>VLOOKUP(D48,Dakar!A:J,10,0)</f>
        <v>40120</v>
      </c>
      <c r="G48" s="38" t="str">
        <f>VLOOKUP(D48,Dakar!A:F,6,0)</f>
        <v>External Rel Officer</v>
      </c>
      <c r="H48" s="38" t="str">
        <f>VLOOKUP(D48,Dakar!A:H,8,0)</f>
        <v>PT</v>
      </c>
      <c r="I48" s="38" t="str">
        <f>VLOOKUP(D48,Dakar!A:G,7,0)</f>
        <v>S</v>
      </c>
      <c r="J48" s="38" t="str">
        <f>VLOOKUP(D48,Dakar!A:L,11,0)</f>
        <v>Yogyakarta</v>
      </c>
      <c r="K48" s="233" t="s">
        <v>172</v>
      </c>
      <c r="L48" t="s">
        <v>1319</v>
      </c>
      <c r="M48">
        <v>1</v>
      </c>
      <c r="N48" s="127">
        <v>6</v>
      </c>
      <c r="P48" s="12">
        <v>44624</v>
      </c>
      <c r="Q48" s="12">
        <v>44631</v>
      </c>
      <c r="R48" s="12">
        <v>44634</v>
      </c>
      <c r="S48" t="s">
        <v>115</v>
      </c>
      <c r="U48" s="209" t="s">
        <v>431</v>
      </c>
      <c r="V48" s="107" t="s">
        <v>444</v>
      </c>
      <c r="W48" s="38" t="str">
        <f>VLOOKUP(D48,Dakar!A:C,3,0)</f>
        <v>CR, F &amp; TS</v>
      </c>
    </row>
    <row r="49" spans="1:23">
      <c r="A49" s="10">
        <f t="shared" si="0"/>
        <v>47</v>
      </c>
      <c r="B49" t="s">
        <v>208</v>
      </c>
      <c r="C49" s="233">
        <v>2022</v>
      </c>
      <c r="D49" s="124" t="s">
        <v>258</v>
      </c>
      <c r="E49" s="38" t="str">
        <f>VLOOKUP(D49,Dakar!A:B,2,0)</f>
        <v>Suriono</v>
      </c>
      <c r="F49" s="39">
        <f>VLOOKUP(D49,Dakar!A:J,10,0)</f>
        <v>38261</v>
      </c>
      <c r="G49" s="38" t="str">
        <f>VLOOKUP(D49,Dakar!A:F,6,0)</f>
        <v>Water &amp; WM Foreman</v>
      </c>
      <c r="H49" s="38" t="str">
        <f>VLOOKUP(D49,Dakar!A:H,8,0)</f>
        <v>PT</v>
      </c>
      <c r="I49" s="38" t="str">
        <f>VLOOKUP(D49,Dakar!A:G,7,0)</f>
        <v>S</v>
      </c>
      <c r="J49" s="38" t="str">
        <f>VLOOKUP(D49,Dakar!A:L,11,0)</f>
        <v>Separi</v>
      </c>
      <c r="K49" s="233" t="s">
        <v>172</v>
      </c>
      <c r="L49" s="233" t="s">
        <v>1319</v>
      </c>
      <c r="M49">
        <v>1</v>
      </c>
      <c r="N49" s="127">
        <v>4</v>
      </c>
      <c r="P49" s="12">
        <v>44606</v>
      </c>
      <c r="Q49" s="12">
        <v>44609</v>
      </c>
      <c r="R49" s="12">
        <v>44610</v>
      </c>
      <c r="U49" s="209" t="s">
        <v>431</v>
      </c>
      <c r="V49" s="107" t="s">
        <v>444</v>
      </c>
      <c r="W49" s="38" t="str">
        <f>VLOOKUP(D49,Dakar!A:C,3,0)</f>
        <v>HSE</v>
      </c>
    </row>
    <row r="50" spans="1:23">
      <c r="A50" s="10">
        <f t="shared" si="0"/>
        <v>48</v>
      </c>
      <c r="B50" t="s">
        <v>208</v>
      </c>
      <c r="C50" s="233">
        <v>2022</v>
      </c>
      <c r="D50" s="124" t="s">
        <v>376</v>
      </c>
      <c r="E50" s="38" t="str">
        <f>VLOOKUP(D50,Dakar!A:B,2,0)</f>
        <v>Irpan Triyadi</v>
      </c>
      <c r="F50" s="39">
        <f>VLOOKUP(D50,Dakar!A:J,10,0)</f>
        <v>40065</v>
      </c>
      <c r="G50" s="38" t="str">
        <f>VLOOKUP(D50,Dakar!A:F,6,0)</f>
        <v>Mechanic</v>
      </c>
      <c r="H50" s="38" t="str">
        <f>VLOOKUP(D50,Dakar!A:H,8,0)</f>
        <v>PT</v>
      </c>
      <c r="I50" s="38" t="str">
        <f>VLOOKUP(D50,Dakar!A:G,7,0)</f>
        <v>NS</v>
      </c>
      <c r="J50" s="38" t="str">
        <f>VLOOKUP(D50,Dakar!A:L,11,0)</f>
        <v>Separi</v>
      </c>
      <c r="K50" t="s">
        <v>203</v>
      </c>
      <c r="N50" s="127">
        <v>1</v>
      </c>
      <c r="P50" s="12">
        <v>44602</v>
      </c>
      <c r="Q50" s="12">
        <v>44602</v>
      </c>
      <c r="R50" s="12">
        <v>44605</v>
      </c>
      <c r="U50" s="124" t="s">
        <v>1130</v>
      </c>
      <c r="V50" s="107" t="s">
        <v>702</v>
      </c>
      <c r="W50" s="38" t="str">
        <f>VLOOKUP(D50,Dakar!A:C,3,0)</f>
        <v>PORT</v>
      </c>
    </row>
    <row r="51" spans="1:23">
      <c r="A51" s="10">
        <f t="shared" si="0"/>
        <v>49</v>
      </c>
      <c r="B51" t="s">
        <v>208</v>
      </c>
      <c r="C51" s="233">
        <v>2022</v>
      </c>
      <c r="D51" s="124" t="s">
        <v>1223</v>
      </c>
      <c r="E51" s="38" t="str">
        <f>VLOOKUP(D51,Dakar!A:B,2,0)</f>
        <v>AHMAD HUSAINI</v>
      </c>
      <c r="F51" s="39">
        <f>VLOOKUP(D51,Dakar!A:J,10,0)</f>
        <v>43283</v>
      </c>
      <c r="G51" s="38" t="str">
        <f>VLOOKUP(D51,Dakar!A:F,6,0)</f>
        <v>Mechanic Crew</v>
      </c>
      <c r="H51" s="38" t="str">
        <f>VLOOKUP(D51,Dakar!A:H,8,0)</f>
        <v>PT</v>
      </c>
      <c r="I51" s="38" t="str">
        <f>VLOOKUP(D51,Dakar!A:G,7,0)</f>
        <v>NS</v>
      </c>
      <c r="J51" s="38" t="str">
        <f>VLOOKUP(D51,Dakar!A:L,11,0)</f>
        <v>Separi</v>
      </c>
      <c r="K51" t="s">
        <v>172</v>
      </c>
      <c r="L51" t="s">
        <v>1319</v>
      </c>
      <c r="N51" s="127">
        <v>3</v>
      </c>
      <c r="P51" s="12">
        <v>44610</v>
      </c>
      <c r="Q51" s="12">
        <v>44612</v>
      </c>
      <c r="R51" s="12">
        <v>44613</v>
      </c>
      <c r="U51" s="124" t="s">
        <v>1130</v>
      </c>
      <c r="V51" s="107" t="s">
        <v>702</v>
      </c>
      <c r="W51" s="38" t="str">
        <f>VLOOKUP(D51,Dakar!A:C,3,0)</f>
        <v>PORT</v>
      </c>
    </row>
    <row r="52" spans="1:23">
      <c r="A52" s="10">
        <f t="shared" si="0"/>
        <v>50</v>
      </c>
      <c r="B52" t="s">
        <v>208</v>
      </c>
      <c r="C52" s="233">
        <v>2022</v>
      </c>
      <c r="D52" s="124" t="s">
        <v>244</v>
      </c>
      <c r="E52" s="38" t="str">
        <f>VLOOKUP(D52,Dakar!A:B,2,0)</f>
        <v>Hirmawan Budianto</v>
      </c>
      <c r="F52" s="39">
        <f>VLOOKUP(D52,Dakar!A:J,10,0)</f>
        <v>39904</v>
      </c>
      <c r="G52" s="38" t="str">
        <f>VLOOKUP(D52,Dakar!A:F,6,0)</f>
        <v>General Maintenance Officer</v>
      </c>
      <c r="H52" s="38" t="str">
        <f>VLOOKUP(D52,Dakar!A:H,8,0)</f>
        <v>PT</v>
      </c>
      <c r="I52" s="38" t="str">
        <f>VLOOKUP(D52,Dakar!A:G,7,0)</f>
        <v>S</v>
      </c>
      <c r="J52" s="38" t="str">
        <f>VLOOKUP(D52,Dakar!A:L,11,0)</f>
        <v>Samarinda</v>
      </c>
      <c r="K52" t="s">
        <v>203</v>
      </c>
      <c r="N52" s="127">
        <v>15</v>
      </c>
      <c r="P52" s="12">
        <v>44615</v>
      </c>
      <c r="Q52" s="12">
        <v>44637</v>
      </c>
      <c r="R52" s="12">
        <v>44638</v>
      </c>
      <c r="U52" s="124" t="s">
        <v>252</v>
      </c>
      <c r="V52" s="107" t="s">
        <v>486</v>
      </c>
      <c r="W52" s="38" t="str">
        <f>VLOOKUP(D52,Dakar!A:C,3,0)</f>
        <v>HRDS</v>
      </c>
    </row>
    <row r="53" spans="1:23">
      <c r="A53" s="10">
        <f t="shared" si="0"/>
        <v>51</v>
      </c>
      <c r="B53" t="s">
        <v>208</v>
      </c>
      <c r="C53" s="233">
        <v>2022</v>
      </c>
      <c r="D53" s="124" t="s">
        <v>1027</v>
      </c>
      <c r="E53" s="38" t="str">
        <f>VLOOKUP(D53,Dakar!A:B,2,0)</f>
        <v>JAMHAR</v>
      </c>
      <c r="F53" s="39">
        <f>VLOOKUP(D53,Dakar!A:J,10,0)</f>
        <v>41975</v>
      </c>
      <c r="G53" s="38" t="str">
        <f>VLOOKUP(D53,Dakar!A:F,6,0)</f>
        <v>DT DRIVER</v>
      </c>
      <c r="H53" s="38" t="str">
        <f>VLOOKUP(D53,Dakar!A:H,8,0)</f>
        <v>PT</v>
      </c>
      <c r="I53" s="38" t="str">
        <f>VLOOKUP(D53,Dakar!A:G,7,0)</f>
        <v>NS</v>
      </c>
      <c r="J53" s="38" t="str">
        <f>VLOOKUP(D53,Dakar!A:L,11,0)</f>
        <v>Separi</v>
      </c>
      <c r="K53" t="s">
        <v>203</v>
      </c>
      <c r="N53" s="127">
        <v>5</v>
      </c>
      <c r="P53" s="12">
        <v>44613</v>
      </c>
      <c r="Q53" s="12">
        <v>44624</v>
      </c>
      <c r="R53" s="12">
        <v>44627</v>
      </c>
      <c r="U53" s="124" t="s">
        <v>431</v>
      </c>
      <c r="V53" s="107"/>
      <c r="W53" s="38" t="str">
        <f>VLOOKUP(D53,Dakar!A:C,3,0)</f>
        <v>HSE</v>
      </c>
    </row>
    <row r="54" spans="1:23">
      <c r="A54" s="10">
        <f t="shared" si="0"/>
        <v>52</v>
      </c>
      <c r="B54" t="s">
        <v>208</v>
      </c>
      <c r="C54" s="233">
        <v>2022</v>
      </c>
      <c r="D54" s="124" t="s">
        <v>504</v>
      </c>
      <c r="E54" s="38" t="str">
        <f>VLOOKUP(D54,Dakar!A:B,2,0)</f>
        <v>Ahmad Yani</v>
      </c>
      <c r="F54" s="39">
        <f>VLOOKUP(D54,Dakar!A:J,10,0)</f>
        <v>40118</v>
      </c>
      <c r="G54" s="38" t="str">
        <f>VLOOKUP(D54,Dakar!A:F,6,0)</f>
        <v>MECHANIC</v>
      </c>
      <c r="H54" s="38" t="str">
        <f>VLOOKUP(D54,Dakar!A:H,8,0)</f>
        <v>PT</v>
      </c>
      <c r="I54" s="38" t="str">
        <f>VLOOKUP(D54,Dakar!A:G,7,0)</f>
        <v>NS</v>
      </c>
      <c r="J54" s="38" t="str">
        <f>VLOOKUP(D54,Dakar!A:L,11,0)</f>
        <v>Separi</v>
      </c>
      <c r="K54" t="s">
        <v>172</v>
      </c>
      <c r="L54" t="s">
        <v>1215</v>
      </c>
      <c r="M54">
        <v>1</v>
      </c>
      <c r="N54" s="127">
        <v>1</v>
      </c>
      <c r="P54" s="135">
        <v>44612</v>
      </c>
      <c r="Q54" s="135">
        <v>44612</v>
      </c>
      <c r="R54" s="119">
        <v>44613</v>
      </c>
      <c r="T54" s="10"/>
      <c r="U54" s="124" t="s">
        <v>1130</v>
      </c>
      <c r="V54" s="107" t="s">
        <v>702</v>
      </c>
      <c r="W54" s="38" t="str">
        <f>VLOOKUP(D54,Dakar!A:C,3,0)</f>
        <v>PORT</v>
      </c>
    </row>
    <row r="55" spans="1:23">
      <c r="A55" s="10">
        <f t="shared" si="0"/>
        <v>53</v>
      </c>
      <c r="B55" t="s">
        <v>208</v>
      </c>
      <c r="C55" s="233">
        <v>2022</v>
      </c>
      <c r="D55" s="124" t="s">
        <v>430</v>
      </c>
      <c r="E55" s="38" t="str">
        <f>VLOOKUP(D55,Dakar!A:B,2,0)</f>
        <v>Abdul Aziz</v>
      </c>
      <c r="F55" s="39">
        <f>VLOOKUP(D55,Dakar!A:J,10,0)</f>
        <v>35878</v>
      </c>
      <c r="G55" s="38" t="str">
        <f>VLOOKUP(D55,Dakar!A:F,6,0)</f>
        <v>CR, FORESTRY &amp; TS DEPT. HEAD</v>
      </c>
      <c r="H55" s="38" t="str">
        <f>VLOOKUP(D55,Dakar!A:H,8,0)</f>
        <v>PT</v>
      </c>
      <c r="I55" s="38" t="str">
        <f>VLOOKUP(D55,Dakar!A:G,7,0)</f>
        <v>S</v>
      </c>
      <c r="J55" s="38" t="str">
        <f>VLOOKUP(D55,Dakar!A:L,11,0)</f>
        <v>Jakarta</v>
      </c>
      <c r="K55" t="s">
        <v>172</v>
      </c>
      <c r="L55" t="s">
        <v>1319</v>
      </c>
      <c r="M55">
        <v>1</v>
      </c>
      <c r="N55" s="127">
        <v>1</v>
      </c>
      <c r="P55" s="12">
        <v>44621</v>
      </c>
      <c r="Q55" s="12">
        <v>44621</v>
      </c>
      <c r="R55" s="12">
        <v>44622</v>
      </c>
      <c r="U55" s="124" t="s">
        <v>486</v>
      </c>
      <c r="V55" s="107"/>
      <c r="W55" s="38" t="str">
        <f>VLOOKUP(D55,Dakar!A:C,3,0)</f>
        <v>CR, Forestry &amp; TS</v>
      </c>
    </row>
    <row r="56" spans="1:23">
      <c r="A56" s="10">
        <f t="shared" si="0"/>
        <v>54</v>
      </c>
      <c r="B56" t="s">
        <v>208</v>
      </c>
      <c r="C56" s="233">
        <v>2022</v>
      </c>
      <c r="D56" s="124" t="s">
        <v>1020</v>
      </c>
      <c r="E56" s="38" t="str">
        <f>VLOOKUP(D56,Dakar!A:B,2,0)</f>
        <v>HENDRIK LESTIONO</v>
      </c>
      <c r="F56" s="39">
        <f>VLOOKUP(D56,Dakar!A:J,10,0)</f>
        <v>41552</v>
      </c>
      <c r="G56" s="38" t="str">
        <f>VLOOKUP(D56,Dakar!A:F,6,0)</f>
        <v>GMTC Crew</v>
      </c>
      <c r="H56" s="38" t="str">
        <f>VLOOKUP(D56,Dakar!A:H,8,0)</f>
        <v>PT</v>
      </c>
      <c r="I56" s="38" t="str">
        <f>VLOOKUP(D56,Dakar!A:G,7,0)</f>
        <v>NS</v>
      </c>
      <c r="J56" s="38" t="str">
        <f>VLOOKUP(D56,Dakar!A:L,11,0)</f>
        <v>Separi</v>
      </c>
      <c r="K56" t="s">
        <v>203</v>
      </c>
      <c r="N56" s="127">
        <v>2</v>
      </c>
      <c r="O56" s="79"/>
      <c r="P56" s="119">
        <v>44606</v>
      </c>
      <c r="Q56" s="12">
        <v>44607</v>
      </c>
      <c r="R56" s="12">
        <v>44608</v>
      </c>
      <c r="U56" s="124" t="s">
        <v>252</v>
      </c>
      <c r="V56" s="107"/>
      <c r="W56" s="38" t="str">
        <f>VLOOKUP(D56,Dakar!A:C,3,0)</f>
        <v>HRDS</v>
      </c>
    </row>
    <row r="57" spans="1:23">
      <c r="A57" s="10">
        <f t="shared" si="0"/>
        <v>55</v>
      </c>
      <c r="B57" t="s">
        <v>208</v>
      </c>
      <c r="C57" s="233">
        <v>2022</v>
      </c>
      <c r="D57" s="124" t="s">
        <v>1290</v>
      </c>
      <c r="E57" s="38" t="str">
        <f>VLOOKUP(D57,Dakar!A:B,2,0)</f>
        <v>YOGA PRASTYO</v>
      </c>
      <c r="F57" s="39">
        <f>VLOOKUP(D57,Dakar!A:J,10,0)</f>
        <v>43864</v>
      </c>
      <c r="G57" s="38" t="str">
        <f>VLOOKUP(D57,Dakar!A:F,6,0)</f>
        <v>MECHANIC FOREMAN</v>
      </c>
      <c r="H57" s="38" t="str">
        <f>VLOOKUP(D57,Dakar!A:H,8,0)</f>
        <v>PT</v>
      </c>
      <c r="I57" s="38" t="str">
        <f>VLOOKUP(D57,Dakar!A:G,7,0)</f>
        <v>S</v>
      </c>
      <c r="J57" s="38" t="str">
        <f>VLOOKUP(D57,Dakar!A:L,11,0)</f>
        <v>Samarinda</v>
      </c>
      <c r="K57" t="s">
        <v>172</v>
      </c>
      <c r="L57" t="s">
        <v>1319</v>
      </c>
      <c r="N57" s="127">
        <v>1</v>
      </c>
      <c r="P57" s="12">
        <v>44600</v>
      </c>
      <c r="Q57" s="12">
        <v>44600</v>
      </c>
      <c r="R57" s="12">
        <v>44601</v>
      </c>
      <c r="U57" s="124" t="s">
        <v>702</v>
      </c>
      <c r="V57" s="107" t="s">
        <v>486</v>
      </c>
      <c r="W57" s="38" t="str">
        <f>VLOOKUP(D57,Dakar!A:C,3,0)</f>
        <v>PORT</v>
      </c>
    </row>
    <row r="58" spans="1:23">
      <c r="A58" s="10">
        <f t="shared" si="0"/>
        <v>56</v>
      </c>
      <c r="B58" t="s">
        <v>208</v>
      </c>
      <c r="C58" s="233">
        <v>2022</v>
      </c>
      <c r="D58" s="124" t="s">
        <v>378</v>
      </c>
      <c r="E58" s="38" t="str">
        <f>VLOOKUP(D58,Dakar!A:B,2,0)</f>
        <v>Rimba Harnowo</v>
      </c>
      <c r="F58" s="39">
        <f>VLOOKUP(D58,Dakar!A:J,10,0)</f>
        <v>40098</v>
      </c>
      <c r="G58" s="38" t="str">
        <f>VLOOKUP(D58,Dakar!A:F,6,0)</f>
        <v>Mechanic Foreman</v>
      </c>
      <c r="H58" s="38" t="str">
        <f>VLOOKUP(D58,Dakar!A:H,8,0)</f>
        <v>PT</v>
      </c>
      <c r="I58" s="38" t="str">
        <f>VLOOKUP(D58,Dakar!A:G,7,0)</f>
        <v>S</v>
      </c>
      <c r="J58" s="38" t="str">
        <f>VLOOKUP(D58,Dakar!A:L,11,0)</f>
        <v>Separi</v>
      </c>
      <c r="K58" t="s">
        <v>203</v>
      </c>
      <c r="N58" s="127">
        <v>4</v>
      </c>
      <c r="P58" s="12">
        <v>44624</v>
      </c>
      <c r="Q58" s="12">
        <v>44627</v>
      </c>
      <c r="R58" s="12">
        <v>44628</v>
      </c>
      <c r="T58" s="128"/>
      <c r="U58" s="124" t="s">
        <v>702</v>
      </c>
      <c r="V58" s="107" t="s">
        <v>486</v>
      </c>
      <c r="W58" s="38" t="str">
        <f>VLOOKUP(D58,Dakar!A:C,3,0)</f>
        <v>PORT</v>
      </c>
    </row>
    <row r="59" spans="1:23">
      <c r="A59" s="10">
        <f t="shared" si="0"/>
        <v>57</v>
      </c>
      <c r="B59" t="s">
        <v>208</v>
      </c>
      <c r="C59" s="233">
        <v>2022</v>
      </c>
      <c r="D59" s="124" t="s">
        <v>358</v>
      </c>
      <c r="E59" s="38" t="str">
        <f>VLOOKUP(D59,Dakar!A:B,2,0)</f>
        <v>Samiko</v>
      </c>
      <c r="F59" s="39">
        <f>VLOOKUP(D59,Dakar!A:J,10,0)</f>
        <v>39848</v>
      </c>
      <c r="G59" s="38" t="str">
        <f>VLOOKUP(D59,Dakar!A:F,6,0)</f>
        <v>Fixed Plant Maint. Tech. Officer</v>
      </c>
      <c r="H59" s="38" t="str">
        <f>VLOOKUP(D59,Dakar!A:H,8,0)</f>
        <v>PT</v>
      </c>
      <c r="I59" s="38" t="str">
        <f>VLOOKUP(D59,Dakar!A:G,7,0)</f>
        <v>S</v>
      </c>
      <c r="J59" s="38" t="str">
        <f>VLOOKUP(D59,Dakar!A:L,11,0)</f>
        <v>Separi</v>
      </c>
      <c r="K59" t="s">
        <v>172</v>
      </c>
      <c r="L59" t="s">
        <v>1319</v>
      </c>
      <c r="M59">
        <v>1</v>
      </c>
      <c r="N59" s="127">
        <v>5</v>
      </c>
      <c r="P59" s="12">
        <v>44621</v>
      </c>
      <c r="Q59" s="12">
        <v>44648</v>
      </c>
      <c r="R59" s="12">
        <v>44649</v>
      </c>
      <c r="U59" s="124" t="s">
        <v>702</v>
      </c>
      <c r="V59" s="107" t="s">
        <v>486</v>
      </c>
      <c r="W59" s="38" t="str">
        <f>VLOOKUP(D59,Dakar!A:C,3,0)</f>
        <v>PORT</v>
      </c>
    </row>
    <row r="60" spans="1:23">
      <c r="A60" s="10">
        <f t="shared" si="0"/>
        <v>58</v>
      </c>
      <c r="B60" t="s">
        <v>208</v>
      </c>
      <c r="C60" s="233">
        <v>2022</v>
      </c>
      <c r="D60" s="124" t="s">
        <v>877</v>
      </c>
      <c r="E60" s="38" t="str">
        <f>VLOOKUP(D60,Dakar!A:B,2,0)</f>
        <v>ALFIAN</v>
      </c>
      <c r="F60" s="39">
        <f>VLOOKUP(D60,Dakar!A:J,10,0)</f>
        <v>40830</v>
      </c>
      <c r="G60" s="38" t="str">
        <f>VLOOKUP(D60,Dakar!A:F,6,0)</f>
        <v>MECHANIC</v>
      </c>
      <c r="H60" s="38" t="str">
        <f>VLOOKUP(D60,Dakar!A:H,8,0)</f>
        <v>PT</v>
      </c>
      <c r="I60" s="38" t="str">
        <f>VLOOKUP(D60,Dakar!A:G,7,0)</f>
        <v>NS</v>
      </c>
      <c r="J60" s="38" t="str">
        <f>VLOOKUP(D60,Dakar!A:L,11,0)</f>
        <v>Separi</v>
      </c>
      <c r="K60" s="233" t="s">
        <v>172</v>
      </c>
      <c r="L60" s="233" t="s">
        <v>1319</v>
      </c>
      <c r="M60">
        <v>2</v>
      </c>
      <c r="N60" s="127">
        <v>2</v>
      </c>
      <c r="P60" s="125">
        <v>44616</v>
      </c>
      <c r="Q60" s="12">
        <v>44617</v>
      </c>
      <c r="R60" s="119">
        <v>44620</v>
      </c>
      <c r="T60" s="10"/>
      <c r="U60" s="124" t="s">
        <v>357</v>
      </c>
      <c r="V60" s="107" t="s">
        <v>702</v>
      </c>
      <c r="W60" s="38" t="str">
        <f>VLOOKUP(D60,Dakar!A:C,3,0)</f>
        <v>PORT</v>
      </c>
    </row>
    <row r="61" spans="1:23">
      <c r="A61" s="10">
        <f t="shared" si="0"/>
        <v>59</v>
      </c>
      <c r="B61" t="s">
        <v>208</v>
      </c>
      <c r="C61" s="233">
        <v>2022</v>
      </c>
      <c r="D61" s="124" t="s">
        <v>321</v>
      </c>
      <c r="E61" s="38" t="str">
        <f>VLOOKUP(D61,Dakar!A:B,2,0)</f>
        <v>Akhmad Satori</v>
      </c>
      <c r="F61" s="39">
        <f>VLOOKUP(D61,Dakar!A:J,10,0)</f>
        <v>40513</v>
      </c>
      <c r="G61" s="38" t="str">
        <f>VLOOKUP(D61,Dakar!A:F,6,0)</f>
        <v>Pump Operator</v>
      </c>
      <c r="H61" s="38" t="str">
        <f>VLOOKUP(D61,Dakar!A:H,8,0)</f>
        <v>PT</v>
      </c>
      <c r="I61" s="38" t="str">
        <f>VLOOKUP(D61,Dakar!A:G,7,0)</f>
        <v>NS</v>
      </c>
      <c r="J61" s="38" t="str">
        <f>VLOOKUP(D61,Dakar!A:L,11,0)</f>
        <v>Separi</v>
      </c>
      <c r="K61" s="233" t="s">
        <v>172</v>
      </c>
      <c r="L61" s="233" t="s">
        <v>1319</v>
      </c>
      <c r="M61">
        <v>1</v>
      </c>
      <c r="N61" s="127">
        <v>5</v>
      </c>
      <c r="P61" s="12">
        <v>44609</v>
      </c>
      <c r="Q61" s="12">
        <v>44615</v>
      </c>
      <c r="R61" s="119">
        <v>44616</v>
      </c>
      <c r="U61" s="124" t="s">
        <v>431</v>
      </c>
      <c r="V61" s="107"/>
      <c r="W61" s="38" t="str">
        <f>VLOOKUP(D61,Dakar!A:C,3,0)</f>
        <v>ENVIRONMENT</v>
      </c>
    </row>
    <row r="62" spans="1:23">
      <c r="A62" s="10">
        <f t="shared" si="0"/>
        <v>60</v>
      </c>
      <c r="B62" s="233" t="s">
        <v>208</v>
      </c>
      <c r="C62" s="233">
        <v>2022</v>
      </c>
      <c r="D62" s="124" t="s">
        <v>917</v>
      </c>
      <c r="E62" s="38" t="str">
        <f>VLOOKUP(D62,Dakar!A:B,2,0)</f>
        <v>FRELI IFTAKHURIZQI</v>
      </c>
      <c r="F62" s="39">
        <f>VLOOKUP(D62,Dakar!A:J,10,0)</f>
        <v>41062</v>
      </c>
      <c r="G62" s="38" t="str">
        <f>VLOOKUP(D62,Dakar!A:F,6,0)</f>
        <v>Short Term Plan Officer</v>
      </c>
      <c r="H62" s="38" t="str">
        <f>VLOOKUP(D62,Dakar!A:H,8,0)</f>
        <v>PT</v>
      </c>
      <c r="I62" s="38" t="str">
        <f>VLOOKUP(D62,Dakar!A:G,7,0)</f>
        <v>S</v>
      </c>
      <c r="J62" s="38" t="str">
        <f>VLOOKUP(D62,Dakar!A:L,11,0)</f>
        <v>Jakarta</v>
      </c>
      <c r="K62" s="233" t="s">
        <v>172</v>
      </c>
      <c r="L62" t="s">
        <v>1319</v>
      </c>
      <c r="N62" s="127">
        <v>6</v>
      </c>
      <c r="O62">
        <v>2</v>
      </c>
      <c r="P62" s="12">
        <v>44624</v>
      </c>
      <c r="Q62" s="12">
        <v>44635</v>
      </c>
      <c r="R62" s="12">
        <v>44636</v>
      </c>
      <c r="S62" t="s">
        <v>115</v>
      </c>
      <c r="U62" s="124" t="s">
        <v>704</v>
      </c>
      <c r="V62" s="107" t="s">
        <v>486</v>
      </c>
      <c r="W62" s="38" t="str">
        <f>VLOOKUP(D62,Dakar!A:C,3,0)</f>
        <v>Mine Engineering</v>
      </c>
    </row>
    <row r="63" spans="1:23">
      <c r="A63" s="10">
        <f t="shared" si="0"/>
        <v>61</v>
      </c>
      <c r="B63" s="233" t="s">
        <v>208</v>
      </c>
      <c r="C63" s="233">
        <v>2022</v>
      </c>
      <c r="D63" s="124" t="s">
        <v>362</v>
      </c>
      <c r="E63" s="38" t="str">
        <f>VLOOKUP(D63,Dakar!A:B,2,0)</f>
        <v>Supirman</v>
      </c>
      <c r="F63" s="39">
        <f>VLOOKUP(D63,Dakar!A:J,10,0)</f>
        <v>39874</v>
      </c>
      <c r="G63" s="38" t="str">
        <f>VLOOKUP(D63,Dakar!A:F,6,0)</f>
        <v>Mechanic FPM Group Leader</v>
      </c>
      <c r="H63" s="38" t="str">
        <f>VLOOKUP(D63,Dakar!A:H,8,0)</f>
        <v>PT</v>
      </c>
      <c r="I63" s="38" t="str">
        <f>VLOOKUP(D63,Dakar!A:G,7,0)</f>
        <v>NS</v>
      </c>
      <c r="J63" s="38" t="str">
        <f>VLOOKUP(D63,Dakar!A:L,11,0)</f>
        <v>Separi</v>
      </c>
      <c r="K63" t="s">
        <v>203</v>
      </c>
      <c r="N63" s="127">
        <v>1</v>
      </c>
      <c r="P63" s="12">
        <v>44619</v>
      </c>
      <c r="Q63" s="12">
        <v>44619</v>
      </c>
      <c r="R63" s="12">
        <v>44620</v>
      </c>
      <c r="U63" s="124" t="s">
        <v>357</v>
      </c>
      <c r="V63" s="107" t="s">
        <v>702</v>
      </c>
      <c r="W63" s="38" t="str">
        <f>VLOOKUP(D63,Dakar!A:C,3,0)</f>
        <v>PORT</v>
      </c>
    </row>
    <row r="64" spans="1:23">
      <c r="A64" s="10">
        <f t="shared" si="0"/>
        <v>62</v>
      </c>
      <c r="B64" s="233" t="s">
        <v>208</v>
      </c>
      <c r="C64" s="233">
        <v>2022</v>
      </c>
      <c r="D64" s="124" t="s">
        <v>9</v>
      </c>
      <c r="E64" s="38" t="str">
        <f>VLOOKUP(D64,Dakar!A:B,2,0)</f>
        <v>ROMI</v>
      </c>
      <c r="F64" s="39">
        <f>VLOOKUP(D64,Dakar!A:J,10,0)</f>
        <v>40513</v>
      </c>
      <c r="G64" s="38" t="str">
        <f>VLOOKUP(D64,Dakar!A:F,6,0)</f>
        <v>Site Services Crew</v>
      </c>
      <c r="H64" s="38" t="str">
        <f>VLOOKUP(D64,Dakar!A:H,8,0)</f>
        <v>PT</v>
      </c>
      <c r="I64" s="38" t="str">
        <f>VLOOKUP(D64,Dakar!A:G,7,0)</f>
        <v>NS</v>
      </c>
      <c r="J64" s="38" t="str">
        <f>VLOOKUP(D64,Dakar!A:L,11,0)</f>
        <v>Separi</v>
      </c>
      <c r="K64" t="s">
        <v>172</v>
      </c>
      <c r="L64" t="s">
        <v>1319</v>
      </c>
      <c r="N64" s="127">
        <v>3</v>
      </c>
      <c r="P64" s="12">
        <v>44621</v>
      </c>
      <c r="Q64" s="12">
        <v>44624</v>
      </c>
      <c r="R64" s="12">
        <v>44627</v>
      </c>
      <c r="U64" s="124" t="s">
        <v>252</v>
      </c>
      <c r="V64" s="107"/>
      <c r="W64" s="38" t="str">
        <f>VLOOKUP(D64,Dakar!A:C,3,0)</f>
        <v>HRDS</v>
      </c>
    </row>
    <row r="65" spans="1:23">
      <c r="A65" s="10">
        <f t="shared" si="0"/>
        <v>63</v>
      </c>
      <c r="B65" s="233" t="s">
        <v>624</v>
      </c>
      <c r="C65" s="233">
        <v>2022</v>
      </c>
      <c r="D65" s="124" t="s">
        <v>443</v>
      </c>
      <c r="E65" s="38" t="str">
        <f>VLOOKUP(D65,Dakar!A:B,2,0)</f>
        <v>Danu Patmoko</v>
      </c>
      <c r="F65" s="39">
        <f>VLOOKUP(D65,Dakar!A:J,10,0)</f>
        <v>38061</v>
      </c>
      <c r="G65" s="38" t="str">
        <f>VLOOKUP(D65,Dakar!A:F,6,0)</f>
        <v>Operation Manager / KTT</v>
      </c>
      <c r="H65" s="38" t="str">
        <f>VLOOKUP(D65,Dakar!A:H,8,0)</f>
        <v>PT</v>
      </c>
      <c r="I65" s="38" t="str">
        <f>VLOOKUP(D65,Dakar!A:G,7,0)</f>
        <v>S</v>
      </c>
      <c r="J65" s="38" t="str">
        <f>VLOOKUP(D65,Dakar!A:L,11,0)</f>
        <v>Yogyakarta</v>
      </c>
      <c r="K65" s="233" t="s">
        <v>172</v>
      </c>
      <c r="L65" t="s">
        <v>1387</v>
      </c>
      <c r="N65" s="127">
        <v>6</v>
      </c>
      <c r="P65" s="12">
        <v>44662</v>
      </c>
      <c r="Q65" s="12">
        <v>44670</v>
      </c>
      <c r="R65" s="12">
        <v>44671</v>
      </c>
      <c r="S65" s="233" t="s">
        <v>115</v>
      </c>
      <c r="U65" s="124" t="s">
        <v>486</v>
      </c>
      <c r="V65" s="107"/>
      <c r="W65" s="38" t="str">
        <f>VLOOKUP(D65,Dakar!A:C,3,0)</f>
        <v>OM</v>
      </c>
    </row>
    <row r="66" spans="1:23">
      <c r="A66" s="10">
        <f t="shared" si="0"/>
        <v>64</v>
      </c>
      <c r="B66" s="233" t="s">
        <v>624</v>
      </c>
      <c r="C66" s="233">
        <v>2022</v>
      </c>
      <c r="D66" s="124" t="s">
        <v>430</v>
      </c>
      <c r="E66" s="38" t="str">
        <f>VLOOKUP(D66,Dakar!A:B,2,0)</f>
        <v>Abdul Aziz</v>
      </c>
      <c r="F66" s="39">
        <f>VLOOKUP(D66,Dakar!A:J,10,0)</f>
        <v>35878</v>
      </c>
      <c r="G66" s="38" t="str">
        <f>VLOOKUP(D66,Dakar!A:F,6,0)</f>
        <v>CR, FORESTRY &amp; TS DEPT. HEAD</v>
      </c>
      <c r="H66" s="38" t="str">
        <f>VLOOKUP(D66,Dakar!A:H,8,0)</f>
        <v>PT</v>
      </c>
      <c r="I66" s="38" t="str">
        <f>VLOOKUP(D66,Dakar!A:G,7,0)</f>
        <v>S</v>
      </c>
      <c r="J66" s="38" t="str">
        <f>VLOOKUP(D66,Dakar!A:L,11,0)</f>
        <v>Jakarta</v>
      </c>
      <c r="K66" t="s">
        <v>172</v>
      </c>
      <c r="L66" s="233" t="s">
        <v>1387</v>
      </c>
      <c r="M66">
        <v>1</v>
      </c>
      <c r="N66" s="127">
        <v>1</v>
      </c>
      <c r="P66" s="12">
        <v>44645</v>
      </c>
      <c r="Q66" s="12">
        <v>44645</v>
      </c>
      <c r="R66" s="12">
        <v>44648</v>
      </c>
      <c r="S66" s="233" t="s">
        <v>115</v>
      </c>
      <c r="U66" s="124" t="s">
        <v>486</v>
      </c>
      <c r="V66" s="107"/>
      <c r="W66" s="38" t="str">
        <f>VLOOKUP(D66,Dakar!A:C,3,0)</f>
        <v>CR, Forestry &amp; TS</v>
      </c>
    </row>
    <row r="67" spans="1:23">
      <c r="A67" s="10">
        <f t="shared" si="0"/>
        <v>65</v>
      </c>
      <c r="B67" s="233" t="s">
        <v>624</v>
      </c>
      <c r="C67" s="233">
        <v>2022</v>
      </c>
      <c r="D67" s="124" t="s">
        <v>430</v>
      </c>
      <c r="E67" s="38" t="str">
        <f>VLOOKUP(D67,Dakar!A:B,2,0)</f>
        <v>Abdul Aziz</v>
      </c>
      <c r="F67" s="39">
        <f>VLOOKUP(D67,Dakar!A:J,10,0)</f>
        <v>35878</v>
      </c>
      <c r="G67" s="38" t="str">
        <f>VLOOKUP(D67,Dakar!A:F,6,0)</f>
        <v>CR, FORESTRY &amp; TS DEPT. HEAD</v>
      </c>
      <c r="H67" s="38" t="str">
        <f>VLOOKUP(D67,Dakar!A:H,8,0)</f>
        <v>PT</v>
      </c>
      <c r="I67" s="38" t="str">
        <f>VLOOKUP(D67,Dakar!A:G,7,0)</f>
        <v>S</v>
      </c>
      <c r="J67" s="38" t="str">
        <f>VLOOKUP(D67,Dakar!A:L,11,0)</f>
        <v>Jakarta</v>
      </c>
      <c r="K67" t="s">
        <v>203</v>
      </c>
      <c r="N67" s="127">
        <v>21</v>
      </c>
      <c r="P67" s="12">
        <v>44676</v>
      </c>
      <c r="Q67" s="12">
        <v>44708</v>
      </c>
      <c r="R67" s="12">
        <v>44711</v>
      </c>
      <c r="S67" s="233" t="s">
        <v>115</v>
      </c>
      <c r="U67" s="124" t="s">
        <v>486</v>
      </c>
      <c r="V67" s="107"/>
      <c r="W67" s="38" t="str">
        <f>VLOOKUP(D67,Dakar!A:C,3,0)</f>
        <v>CR, Forestry &amp; TS</v>
      </c>
    </row>
    <row r="68" spans="1:23">
      <c r="A68" s="10">
        <f t="shared" si="0"/>
        <v>66</v>
      </c>
      <c r="B68" t="s">
        <v>624</v>
      </c>
      <c r="C68" s="233">
        <v>2022</v>
      </c>
      <c r="D68" s="124" t="s">
        <v>227</v>
      </c>
      <c r="E68" s="38" t="str">
        <f>VLOOKUP(D68,Dakar!A:B,2,0)</f>
        <v>Eko Cahyo Purnomo</v>
      </c>
      <c r="F68" s="39">
        <f>VLOOKUP(D68,Dakar!A:J,10,0)</f>
        <v>36935</v>
      </c>
      <c r="G68" s="38" t="str">
        <f>VLOOKUP(D68,Dakar!A:F,6,0)</f>
        <v>ADVISOR</v>
      </c>
      <c r="H68" s="38" t="str">
        <f>VLOOKUP(D68,Dakar!A:H,8,0)</f>
        <v>PT</v>
      </c>
      <c r="I68" s="38" t="str">
        <f>VLOOKUP(D68,Dakar!A:G,7,0)</f>
        <v>S</v>
      </c>
      <c r="J68" s="38" t="str">
        <f>VLOOKUP(D68,Dakar!A:L,11,0)</f>
        <v>Yogyakarta</v>
      </c>
      <c r="K68" t="s">
        <v>172</v>
      </c>
      <c r="L68" s="233" t="s">
        <v>1387</v>
      </c>
      <c r="M68">
        <v>1</v>
      </c>
      <c r="N68" s="127">
        <v>1</v>
      </c>
      <c r="P68" s="12">
        <v>44652</v>
      </c>
      <c r="Q68" s="12">
        <v>44652</v>
      </c>
      <c r="R68" s="12">
        <v>44655</v>
      </c>
      <c r="S68" s="233" t="s">
        <v>115</v>
      </c>
      <c r="U68" s="124" t="s">
        <v>444</v>
      </c>
      <c r="V68" s="107" t="s">
        <v>486</v>
      </c>
      <c r="W68" s="38" t="str">
        <f>VLOOKUP(D68,Dakar!A:C,3,0)</f>
        <v>GM</v>
      </c>
    </row>
    <row r="69" spans="1:23">
      <c r="A69" s="10">
        <f t="shared" si="0"/>
        <v>67</v>
      </c>
      <c r="B69" t="s">
        <v>624</v>
      </c>
      <c r="C69" s="233">
        <v>2022</v>
      </c>
      <c r="D69" s="124" t="s">
        <v>834</v>
      </c>
      <c r="E69" s="38" t="str">
        <f>VLOOKUP(D69,Dakar!A:B,2,0)</f>
        <v>MUH GAZALI GAMAL</v>
      </c>
      <c r="F69" s="39">
        <f>VLOOKUP(D69,Dakar!A:J,10,0)</f>
        <v>40792</v>
      </c>
      <c r="G69" s="38" t="str">
        <f>VLOOKUP(D69,Dakar!A:F,6,0)</f>
        <v>CHRM Officer</v>
      </c>
      <c r="H69" s="38" t="str">
        <f>VLOOKUP(D69,Dakar!A:H,8,0)</f>
        <v>PT</v>
      </c>
      <c r="I69" s="38" t="str">
        <f>VLOOKUP(D69,Dakar!A:G,7,0)</f>
        <v>S</v>
      </c>
      <c r="J69" s="38" t="str">
        <f>VLOOKUP(D69,Dakar!A:L,11,0)</f>
        <v>Samarinda</v>
      </c>
      <c r="K69" s="233" t="s">
        <v>172</v>
      </c>
      <c r="L69" t="s">
        <v>1319</v>
      </c>
      <c r="M69">
        <v>1</v>
      </c>
      <c r="N69" s="127">
        <v>10</v>
      </c>
      <c r="P69" s="12">
        <v>44630</v>
      </c>
      <c r="Q69" s="12">
        <v>44645</v>
      </c>
      <c r="R69" s="12">
        <v>44646</v>
      </c>
      <c r="U69" s="124" t="s">
        <v>444</v>
      </c>
      <c r="V69" s="107" t="s">
        <v>486</v>
      </c>
      <c r="W69" s="38" t="str">
        <f>VLOOKUP(D69,Dakar!A:C,3,0)</f>
        <v>MNG</v>
      </c>
    </row>
    <row r="70" spans="1:23">
      <c r="A70" s="10">
        <f t="shared" si="0"/>
        <v>68</v>
      </c>
      <c r="B70" t="s">
        <v>624</v>
      </c>
      <c r="C70" s="233">
        <v>2022</v>
      </c>
      <c r="D70" s="124" t="s">
        <v>352</v>
      </c>
      <c r="E70" s="38" t="str">
        <f>VLOOKUP(D70,Dakar!A:B,2,0)</f>
        <v>I Wayan Suwela</v>
      </c>
      <c r="F70" s="39">
        <f>VLOOKUP(D70,Dakar!A:J,10,0)</f>
        <v>38261</v>
      </c>
      <c r="G70" s="38" t="str">
        <f>VLOOKUP(D70,Dakar!A:F,6,0)</f>
        <v>Mechanic</v>
      </c>
      <c r="H70" s="38" t="str">
        <f>VLOOKUP(D70,Dakar!A:H,8,0)</f>
        <v>PT</v>
      </c>
      <c r="I70" s="38" t="str">
        <f>VLOOKUP(D70,Dakar!A:G,7,0)</f>
        <v>NS</v>
      </c>
      <c r="J70" s="38" t="str">
        <f>VLOOKUP(D70,Dakar!A:L,11,0)</f>
        <v>Separi</v>
      </c>
      <c r="K70" s="233" t="s">
        <v>172</v>
      </c>
      <c r="L70" s="233" t="s">
        <v>1319</v>
      </c>
      <c r="N70" s="127">
        <v>4</v>
      </c>
      <c r="P70" s="12">
        <v>44631</v>
      </c>
      <c r="Q70" s="12">
        <v>44634</v>
      </c>
      <c r="R70" s="12">
        <v>44635</v>
      </c>
      <c r="U70" s="124" t="s">
        <v>357</v>
      </c>
      <c r="V70" s="107" t="s">
        <v>702</v>
      </c>
      <c r="W70" s="38" t="str">
        <f>VLOOKUP(D70,Dakar!A:C,3,0)</f>
        <v>PORT</v>
      </c>
    </row>
    <row r="71" spans="1:23">
      <c r="A71" s="10">
        <f t="shared" si="0"/>
        <v>69</v>
      </c>
      <c r="B71" t="s">
        <v>624</v>
      </c>
      <c r="C71" s="233">
        <v>2022</v>
      </c>
      <c r="D71" s="124" t="s">
        <v>714</v>
      </c>
      <c r="E71" s="38" t="str">
        <f>VLOOKUP(D71,Dakar!A:B,2,0)</f>
        <v>Ferianto</v>
      </c>
      <c r="F71" s="39">
        <f>VLOOKUP(D71,Dakar!A:J,10,0)</f>
        <v>40665</v>
      </c>
      <c r="G71" s="38" t="str">
        <f>VLOOKUP(D71,Dakar!A:F,6,0)</f>
        <v>Security Officer</v>
      </c>
      <c r="H71" s="38" t="str">
        <f>VLOOKUP(D71,Dakar!A:H,8,0)</f>
        <v>PT</v>
      </c>
      <c r="I71" s="38" t="str">
        <f>VLOOKUP(D71,Dakar!A:G,7,0)</f>
        <v>S</v>
      </c>
      <c r="J71" s="38" t="str">
        <f>VLOOKUP(D71,Dakar!A:L,11,0)</f>
        <v>Samarinda</v>
      </c>
      <c r="K71" s="233" t="s">
        <v>172</v>
      </c>
      <c r="L71" s="233" t="s">
        <v>1319</v>
      </c>
      <c r="M71">
        <v>2</v>
      </c>
      <c r="N71" s="127">
        <v>4</v>
      </c>
      <c r="P71" s="12">
        <v>44634</v>
      </c>
      <c r="Q71" s="12">
        <v>44637</v>
      </c>
      <c r="R71" s="12">
        <v>44638</v>
      </c>
      <c r="U71" s="124" t="s">
        <v>252</v>
      </c>
      <c r="V71" s="124" t="s">
        <v>486</v>
      </c>
      <c r="W71" s="38" t="str">
        <f>VLOOKUP(D71,Dakar!A:C,3,0)</f>
        <v>HRDS</v>
      </c>
    </row>
    <row r="72" spans="1:23">
      <c r="A72" s="10">
        <f t="shared" si="0"/>
        <v>70</v>
      </c>
      <c r="B72" t="s">
        <v>624</v>
      </c>
      <c r="C72" s="233">
        <v>2022</v>
      </c>
      <c r="D72" s="124" t="s">
        <v>496</v>
      </c>
      <c r="E72" s="38" t="str">
        <f>VLOOKUP(D72,Dakar!A:B,2,0)</f>
        <v>Wahyu Purnomo</v>
      </c>
      <c r="F72" s="39">
        <f>VLOOKUP(D72,Dakar!A:J,10,0)</f>
        <v>39847</v>
      </c>
      <c r="G72" s="38" t="str">
        <f>VLOOKUP(D72,Dakar!A:F,6,0)</f>
        <v>MINING SUB DEPT. HEAD</v>
      </c>
      <c r="H72" s="38" t="str">
        <f>VLOOKUP(D72,Dakar!A:H,8,0)</f>
        <v>PT</v>
      </c>
      <c r="I72" s="38" t="str">
        <f>VLOOKUP(D72,Dakar!A:G,7,0)</f>
        <v>S</v>
      </c>
      <c r="J72" s="38" t="str">
        <f>VLOOKUP(D72,Dakar!A:L,11,0)</f>
        <v>Yogyakarta</v>
      </c>
      <c r="K72" t="s">
        <v>203</v>
      </c>
      <c r="L72" s="10"/>
      <c r="N72" s="127">
        <v>21</v>
      </c>
      <c r="P72" s="12">
        <v>44651</v>
      </c>
      <c r="Q72" s="12">
        <v>44680</v>
      </c>
      <c r="R72" s="12">
        <v>44685</v>
      </c>
      <c r="S72" t="s">
        <v>115</v>
      </c>
      <c r="U72" s="124" t="s">
        <v>444</v>
      </c>
      <c r="V72" s="124" t="s">
        <v>486</v>
      </c>
      <c r="W72" s="38" t="str">
        <f>VLOOKUP(D72,Dakar!A:C,3,0)</f>
        <v>MNG</v>
      </c>
    </row>
    <row r="73" spans="1:23">
      <c r="A73" s="10">
        <f t="shared" ref="A73:A136" si="1">A72+1</f>
        <v>71</v>
      </c>
      <c r="B73" t="s">
        <v>624</v>
      </c>
      <c r="C73" s="233">
        <v>2022</v>
      </c>
      <c r="D73" s="124" t="s">
        <v>319</v>
      </c>
      <c r="E73" s="38" t="str">
        <f>VLOOKUP(D73,Dakar!A:B,2,0)</f>
        <v>Rustam Effendi</v>
      </c>
      <c r="F73" s="39">
        <f>VLOOKUP(D73,Dakar!A:J,10,0)</f>
        <v>40504</v>
      </c>
      <c r="G73" s="38" t="str">
        <f>VLOOKUP(D73,Dakar!A:F,6,0)</f>
        <v>Warehouse Crew</v>
      </c>
      <c r="H73" s="38" t="str">
        <f>VLOOKUP(D73,Dakar!A:H,8,0)</f>
        <v>PT</v>
      </c>
      <c r="I73" s="38" t="str">
        <f>VLOOKUP(D73,Dakar!A:G,7,0)</f>
        <v>NS</v>
      </c>
      <c r="J73" s="38" t="str">
        <f>VLOOKUP(D73,Dakar!A:L,11,0)</f>
        <v>Separi</v>
      </c>
      <c r="K73" t="s">
        <v>172</v>
      </c>
      <c r="L73" s="233" t="s">
        <v>1319</v>
      </c>
      <c r="N73" s="127">
        <v>5</v>
      </c>
      <c r="P73" s="12">
        <v>44644</v>
      </c>
      <c r="Q73" s="12">
        <v>44648</v>
      </c>
      <c r="R73" s="12">
        <v>44651</v>
      </c>
      <c r="T73" s="128"/>
      <c r="U73" s="124" t="s">
        <v>998</v>
      </c>
      <c r="V73" s="107"/>
      <c r="W73" s="38" t="str">
        <f>VLOOKUP(D73,Dakar!A:C,3,0)</f>
        <v>WAREHOUSE</v>
      </c>
    </row>
    <row r="74" spans="1:23">
      <c r="A74" s="10">
        <f t="shared" si="1"/>
        <v>72</v>
      </c>
      <c r="B74" t="s">
        <v>624</v>
      </c>
      <c r="C74" s="233">
        <v>2022</v>
      </c>
      <c r="D74" s="124" t="s">
        <v>412</v>
      </c>
      <c r="E74" s="38" t="str">
        <f>VLOOKUP(D74,Dakar!A:B,2,0)</f>
        <v>I Wayan Mertayasa</v>
      </c>
      <c r="F74" s="39">
        <f>VLOOKUP(D74,Dakar!A:J,10,0)</f>
        <v>40037</v>
      </c>
      <c r="G74" s="38" t="str">
        <f>VLOOKUP(D74,Dakar!A:F,6,0)</f>
        <v>HE Operator</v>
      </c>
      <c r="H74" s="38" t="str">
        <f>VLOOKUP(D74,Dakar!A:H,8,0)</f>
        <v>PT</v>
      </c>
      <c r="I74" s="38" t="str">
        <f>VLOOKUP(D74,Dakar!A:G,7,0)</f>
        <v>NS</v>
      </c>
      <c r="J74" s="38" t="str">
        <f>VLOOKUP(D74,Dakar!A:L,11,0)</f>
        <v>Separi</v>
      </c>
      <c r="K74" t="s">
        <v>203</v>
      </c>
      <c r="L74" s="10"/>
      <c r="N74" s="127">
        <v>9</v>
      </c>
      <c r="P74" s="12">
        <v>44641</v>
      </c>
      <c r="Q74" s="12">
        <v>44653</v>
      </c>
      <c r="R74" s="12">
        <v>44654</v>
      </c>
      <c r="U74" s="124" t="s">
        <v>1153</v>
      </c>
      <c r="V74" s="107" t="s">
        <v>702</v>
      </c>
      <c r="W74" s="38" t="str">
        <f>VLOOKUP(D74,Dakar!A:C,3,0)</f>
        <v>PORT</v>
      </c>
    </row>
    <row r="75" spans="1:23">
      <c r="A75" s="10">
        <f t="shared" si="1"/>
        <v>73</v>
      </c>
      <c r="B75" t="s">
        <v>624</v>
      </c>
      <c r="C75" s="233">
        <v>2022</v>
      </c>
      <c r="D75" s="124" t="s">
        <v>439</v>
      </c>
      <c r="E75" s="38" t="str">
        <f>VLOOKUP(D75,Dakar!A:B,2,0)</f>
        <v>Elbar Jati Dewantoro</v>
      </c>
      <c r="F75" s="39">
        <f>VLOOKUP(D75,Dakar!A:J,10,0)</f>
        <v>39265</v>
      </c>
      <c r="G75" s="38" t="str">
        <f>VLOOKUP(D75,Dakar!A:F,6,0)</f>
        <v>Mine Engineering Dept. Head</v>
      </c>
      <c r="H75" s="38" t="str">
        <f>VLOOKUP(D75,Dakar!A:H,8,0)</f>
        <v>PT</v>
      </c>
      <c r="I75" s="38" t="str">
        <f>VLOOKUP(D75,Dakar!A:G,7,0)</f>
        <v>S</v>
      </c>
      <c r="J75" s="38" t="str">
        <f>VLOOKUP(D75,Dakar!A:L,11,0)</f>
        <v>Yogyakarta</v>
      </c>
      <c r="K75" t="s">
        <v>172</v>
      </c>
      <c r="L75" t="s">
        <v>1387</v>
      </c>
      <c r="M75">
        <v>1</v>
      </c>
      <c r="N75" s="127">
        <v>1</v>
      </c>
      <c r="P75" s="12">
        <v>44669</v>
      </c>
      <c r="Q75" s="12">
        <v>44669</v>
      </c>
      <c r="R75" s="12">
        <v>44670</v>
      </c>
      <c r="S75" t="s">
        <v>115</v>
      </c>
      <c r="U75" s="124" t="s">
        <v>444</v>
      </c>
      <c r="V75" s="107" t="s">
        <v>486</v>
      </c>
      <c r="W75" s="38" t="str">
        <f>VLOOKUP(D75,Dakar!A:C,3,0)</f>
        <v>ME</v>
      </c>
    </row>
    <row r="76" spans="1:23">
      <c r="A76" s="10">
        <f t="shared" si="1"/>
        <v>74</v>
      </c>
      <c r="B76" t="s">
        <v>624</v>
      </c>
      <c r="C76" s="233">
        <v>2022</v>
      </c>
      <c r="D76" s="124" t="s">
        <v>425</v>
      </c>
      <c r="E76" s="38" t="str">
        <f>VLOOKUP(D76,Dakar!A:B,2,0)</f>
        <v>Akmaluddin</v>
      </c>
      <c r="F76" s="39">
        <f>VLOOKUP(D76,Dakar!A:J,10,0)</f>
        <v>40098</v>
      </c>
      <c r="G76" s="38" t="str">
        <f>VLOOKUP(D76,Dakar!A:F,6,0)</f>
        <v>Mooring Group Leader</v>
      </c>
      <c r="H76" s="38" t="str">
        <f>VLOOKUP(D76,Dakar!A:H,8,0)</f>
        <v>PT</v>
      </c>
      <c r="I76" s="38" t="str">
        <f>VLOOKUP(D76,Dakar!A:G,7,0)</f>
        <v>NS</v>
      </c>
      <c r="J76" s="38" t="str">
        <f>VLOOKUP(D76,Dakar!A:L,11,0)</f>
        <v>Separi</v>
      </c>
      <c r="K76" t="s">
        <v>172</v>
      </c>
      <c r="L76" t="s">
        <v>1215</v>
      </c>
      <c r="M76">
        <v>1</v>
      </c>
      <c r="N76" s="127">
        <v>3</v>
      </c>
      <c r="P76" s="12">
        <v>44659</v>
      </c>
      <c r="Q76" s="12">
        <v>44661</v>
      </c>
      <c r="R76" s="12">
        <v>44662</v>
      </c>
      <c r="S76" s="233"/>
      <c r="U76" s="124" t="s">
        <v>1153</v>
      </c>
      <c r="V76" s="107" t="s">
        <v>702</v>
      </c>
      <c r="W76" s="38" t="str">
        <f>VLOOKUP(D76,Dakar!A:C,3,0)</f>
        <v>PORT</v>
      </c>
    </row>
    <row r="77" spans="1:23">
      <c r="A77" s="10">
        <f t="shared" si="1"/>
        <v>75</v>
      </c>
      <c r="B77" s="233" t="s">
        <v>624</v>
      </c>
      <c r="C77" s="233">
        <v>2022</v>
      </c>
      <c r="D77" s="124" t="s">
        <v>1378</v>
      </c>
      <c r="E77" s="38" t="str">
        <f>VLOOKUP(D77,Dakar!A:B,2,0)</f>
        <v>Agus Heri Susanto</v>
      </c>
      <c r="F77" s="39">
        <f>VLOOKUP(D77,Dakar!A:J,10,0)</f>
        <v>43132</v>
      </c>
      <c r="G77" s="38" t="str">
        <f>VLOOKUP(D77,Dakar!A:F,6,0)</f>
        <v>Mooring Crew</v>
      </c>
      <c r="H77" s="38" t="str">
        <f>VLOOKUP(D77,Dakar!A:H,8,0)</f>
        <v>PT</v>
      </c>
      <c r="I77" s="38" t="str">
        <f>VLOOKUP(D77,Dakar!A:G,7,0)</f>
        <v>NS</v>
      </c>
      <c r="J77" s="38" t="str">
        <f>VLOOKUP(D77,Dakar!A:L,11,0)</f>
        <v>Separi</v>
      </c>
      <c r="K77" s="233" t="s">
        <v>172</v>
      </c>
      <c r="L77" s="233" t="s">
        <v>1319</v>
      </c>
      <c r="M77">
        <v>1</v>
      </c>
      <c r="N77" s="127">
        <v>2</v>
      </c>
      <c r="P77" s="119">
        <v>44650</v>
      </c>
      <c r="Q77" s="119">
        <v>44654</v>
      </c>
      <c r="R77" s="119">
        <v>44657</v>
      </c>
      <c r="U77" s="124" t="s">
        <v>1153</v>
      </c>
      <c r="V77" s="107" t="s">
        <v>702</v>
      </c>
      <c r="W77" s="38" t="str">
        <f>VLOOKUP(D77,Dakar!A:C,3,0)</f>
        <v>PORT</v>
      </c>
    </row>
    <row r="78" spans="1:23">
      <c r="A78" s="10">
        <f t="shared" si="1"/>
        <v>76</v>
      </c>
      <c r="B78" s="233" t="s">
        <v>624</v>
      </c>
      <c r="C78" s="233">
        <v>2022</v>
      </c>
      <c r="D78" s="124" t="s">
        <v>312</v>
      </c>
      <c r="E78" s="38" t="str">
        <f>VLOOKUP(D78,Dakar!A:B,2,0)</f>
        <v>M. Ersan Jali</v>
      </c>
      <c r="F78" s="39">
        <f>VLOOKUP(D78,Dakar!A:J,10,0)</f>
        <v>40494</v>
      </c>
      <c r="G78" s="38" t="str">
        <f>VLOOKUP(D78,Dakar!A:F,6,0)</f>
        <v>Mooring Crew</v>
      </c>
      <c r="H78" s="38" t="str">
        <f>VLOOKUP(D78,Dakar!A:H,8,0)</f>
        <v>PT</v>
      </c>
      <c r="I78" s="38" t="str">
        <f>VLOOKUP(D78,Dakar!A:G,7,0)</f>
        <v>NS</v>
      </c>
      <c r="J78" s="38" t="str">
        <f>VLOOKUP(D78,Dakar!A:L,11,0)</f>
        <v>Separi</v>
      </c>
      <c r="K78" t="s">
        <v>172</v>
      </c>
      <c r="L78" t="s">
        <v>1319</v>
      </c>
      <c r="M78">
        <v>1</v>
      </c>
      <c r="N78" s="127">
        <v>2</v>
      </c>
      <c r="P78" s="12">
        <v>44651</v>
      </c>
      <c r="Q78" s="12">
        <v>44652</v>
      </c>
      <c r="U78" s="107" t="s">
        <v>1153</v>
      </c>
      <c r="V78" s="107" t="s">
        <v>702</v>
      </c>
      <c r="W78" s="38" t="str">
        <f>VLOOKUP(D78,Dakar!A:C,3,0)</f>
        <v>PORT</v>
      </c>
    </row>
    <row r="79" spans="1:23">
      <c r="A79" s="10">
        <f t="shared" si="1"/>
        <v>77</v>
      </c>
      <c r="B79" s="233" t="s">
        <v>624</v>
      </c>
      <c r="C79" s="233">
        <v>2022</v>
      </c>
      <c r="D79" s="124" t="s">
        <v>481</v>
      </c>
      <c r="E79" s="38" t="str">
        <f>VLOOKUP(D79,Dakar!A:B,2,0)</f>
        <v>Andoko Pramono</v>
      </c>
      <c r="F79" s="39">
        <f>VLOOKUP(D79,Dakar!A:J,10,0)</f>
        <v>40118</v>
      </c>
      <c r="G79" s="38" t="str">
        <f>VLOOKUP(D79,Dakar!A:F,6,0)</f>
        <v>Mooring Crew</v>
      </c>
      <c r="H79" s="38" t="str">
        <f>VLOOKUP(D79,Dakar!A:H,8,0)</f>
        <v>PT</v>
      </c>
      <c r="I79" s="38" t="str">
        <f>VLOOKUP(D79,Dakar!A:G,7,0)</f>
        <v>NS</v>
      </c>
      <c r="J79" s="38" t="str">
        <f>VLOOKUP(D79,Dakar!A:L,11,0)</f>
        <v>Separi</v>
      </c>
      <c r="K79" t="s">
        <v>172</v>
      </c>
      <c r="L79" t="s">
        <v>1215</v>
      </c>
      <c r="M79">
        <v>1</v>
      </c>
      <c r="N79" s="127">
        <v>2</v>
      </c>
      <c r="P79" s="12">
        <v>44657</v>
      </c>
      <c r="Q79" s="12">
        <v>44658</v>
      </c>
      <c r="U79" s="107" t="s">
        <v>1153</v>
      </c>
      <c r="V79" s="107" t="s">
        <v>702</v>
      </c>
      <c r="W79" s="38" t="str">
        <f>VLOOKUP(D79,Dakar!A:C,3,0)</f>
        <v>PORT</v>
      </c>
    </row>
    <row r="80" spans="1:23">
      <c r="A80" s="10">
        <f t="shared" si="1"/>
        <v>78</v>
      </c>
      <c r="B80" s="233" t="s">
        <v>624</v>
      </c>
      <c r="C80" s="233">
        <v>2022</v>
      </c>
      <c r="D80" s="124" t="s">
        <v>1016</v>
      </c>
      <c r="E80" s="38" t="str">
        <f>VLOOKUP(D80,Dakar!A:B,2,0)</f>
        <v>AGUS SETYONO</v>
      </c>
      <c r="F80" s="39">
        <f>VLOOKUP(D80,Dakar!A:J,10,0)</f>
        <v>41736</v>
      </c>
      <c r="G80" s="38" t="str">
        <f>VLOOKUP(D80,Dakar!A:F,6,0)</f>
        <v>Mooring Crew</v>
      </c>
      <c r="H80" s="38" t="str">
        <f>VLOOKUP(D80,Dakar!A:H,8,0)</f>
        <v>PT</v>
      </c>
      <c r="I80" s="38" t="str">
        <f>VLOOKUP(D80,Dakar!A:G,7,0)</f>
        <v>NS</v>
      </c>
      <c r="J80" s="38" t="str">
        <f>VLOOKUP(D80,Dakar!A:L,11,0)</f>
        <v>Separi</v>
      </c>
      <c r="K80" t="s">
        <v>203</v>
      </c>
      <c r="N80" s="127">
        <v>5</v>
      </c>
      <c r="P80" s="12">
        <v>44660</v>
      </c>
      <c r="Q80" s="12">
        <v>44664</v>
      </c>
      <c r="R80" s="12">
        <v>44667</v>
      </c>
      <c r="U80" s="107" t="s">
        <v>1153</v>
      </c>
      <c r="V80" s="107" t="s">
        <v>702</v>
      </c>
      <c r="W80" s="38" t="str">
        <f>VLOOKUP(D80,Dakar!A:C,3,0)</f>
        <v>PORT</v>
      </c>
    </row>
    <row r="81" spans="1:23">
      <c r="A81" s="10">
        <f t="shared" si="1"/>
        <v>79</v>
      </c>
      <c r="B81" s="233" t="s">
        <v>624</v>
      </c>
      <c r="C81" s="233">
        <v>2022</v>
      </c>
      <c r="D81" s="124" t="s">
        <v>1266</v>
      </c>
      <c r="E81" s="38" t="str">
        <f>VLOOKUP(D81,Dakar!A:B,2,0)</f>
        <v>NURMAN AGUS SETIAH</v>
      </c>
      <c r="F81" s="39">
        <f>VLOOKUP(D81,Dakar!A:J,10,0)</f>
        <v>43525</v>
      </c>
      <c r="G81" s="38" t="str">
        <f>VLOOKUP(D81,Dakar!A:F,6,0)</f>
        <v>GMTC CREW</v>
      </c>
      <c r="H81" s="38" t="str">
        <f>VLOOKUP(D81,Dakar!A:H,8,0)</f>
        <v>PT</v>
      </c>
      <c r="I81" s="38" t="str">
        <f>VLOOKUP(D81,Dakar!A:G,7,0)</f>
        <v>NS</v>
      </c>
      <c r="J81" s="38" t="str">
        <f>VLOOKUP(D81,Dakar!A:L,11,0)</f>
        <v>Separi</v>
      </c>
      <c r="K81" s="233" t="s">
        <v>172</v>
      </c>
      <c r="L81" s="233" t="s">
        <v>1387</v>
      </c>
      <c r="M81">
        <v>1</v>
      </c>
      <c r="N81" s="127">
        <v>10</v>
      </c>
      <c r="P81" s="12">
        <v>44680</v>
      </c>
      <c r="Q81" s="12">
        <v>44698</v>
      </c>
      <c r="R81" s="12">
        <v>44699</v>
      </c>
      <c r="U81" s="124" t="s">
        <v>245</v>
      </c>
      <c r="V81" s="107" t="s">
        <v>252</v>
      </c>
      <c r="W81" s="38" t="str">
        <f>VLOOKUP(D81,Dakar!A:C,3,0)</f>
        <v>HRDS</v>
      </c>
    </row>
    <row r="82" spans="1:23">
      <c r="A82" s="10">
        <f t="shared" si="1"/>
        <v>80</v>
      </c>
      <c r="B82" s="233" t="s">
        <v>624</v>
      </c>
      <c r="C82" s="233">
        <v>2022</v>
      </c>
      <c r="D82" s="124" t="s">
        <v>374</v>
      </c>
      <c r="E82" s="38" t="str">
        <f>VLOOKUP(D82,Dakar!A:B,2,0)</f>
        <v>Eventus Erick Ding Liing</v>
      </c>
      <c r="F82" s="39">
        <f>VLOOKUP(D82,Dakar!A:J,10,0)</f>
        <v>39848</v>
      </c>
      <c r="G82" s="38" t="str">
        <f>VLOOKUP(D82,Dakar!A:F,6,0)</f>
        <v>Heavy Equipment Sub Dept. Head (Plt)</v>
      </c>
      <c r="H82" s="38" t="str">
        <f>VLOOKUP(D82,Dakar!A:H,8,0)</f>
        <v>PT</v>
      </c>
      <c r="I82" s="38" t="str">
        <f>VLOOKUP(D82,Dakar!A:G,7,0)</f>
        <v>S</v>
      </c>
      <c r="J82" s="38" t="str">
        <f>VLOOKUP(D82,Dakar!A:L,11,0)</f>
        <v>Samarinda</v>
      </c>
      <c r="K82" s="233" t="s">
        <v>203</v>
      </c>
      <c r="N82" s="127">
        <v>7</v>
      </c>
      <c r="P82" s="12">
        <v>44662</v>
      </c>
      <c r="Q82" s="12">
        <v>44671</v>
      </c>
      <c r="R82" s="12">
        <v>44672</v>
      </c>
      <c r="U82" s="124" t="s">
        <v>1408</v>
      </c>
      <c r="V82" s="107" t="s">
        <v>486</v>
      </c>
      <c r="W82" s="38" t="str">
        <f>VLOOKUP(D82,Dakar!A:C,3,0)</f>
        <v>PORT</v>
      </c>
    </row>
    <row r="83" spans="1:23">
      <c r="A83" s="10">
        <f t="shared" si="1"/>
        <v>81</v>
      </c>
      <c r="B83" s="233" t="s">
        <v>624</v>
      </c>
      <c r="C83" s="233">
        <v>2022</v>
      </c>
      <c r="D83" s="124" t="s">
        <v>809</v>
      </c>
      <c r="E83" s="38" t="str">
        <f>VLOOKUP(D83,Dakar!A:B,2,0)</f>
        <v>RIO DEJENERIO</v>
      </c>
      <c r="F83" s="39">
        <f>VLOOKUP(D83,Dakar!A:J,10,0)</f>
        <v>40697</v>
      </c>
      <c r="G83" s="38" t="str">
        <f>VLOOKUP(D83,Dakar!A:F,6,0)</f>
        <v>WAREHOUSE CREW</v>
      </c>
      <c r="H83" s="38" t="str">
        <f>VLOOKUP(D83,Dakar!A:H,8,0)</f>
        <v>PT</v>
      </c>
      <c r="I83" s="38" t="str">
        <f>VLOOKUP(D83,Dakar!A:G,7,0)</f>
        <v>NS</v>
      </c>
      <c r="J83" s="38" t="str">
        <f>VLOOKUP(D83,Dakar!A:L,11,0)</f>
        <v>Separi</v>
      </c>
      <c r="K83" s="233" t="s">
        <v>172</v>
      </c>
      <c r="L83" t="s">
        <v>1319</v>
      </c>
      <c r="N83" s="127">
        <v>4</v>
      </c>
      <c r="P83" s="12">
        <v>44641</v>
      </c>
      <c r="Q83" s="12">
        <v>44648</v>
      </c>
      <c r="R83" s="12">
        <v>44651</v>
      </c>
      <c r="S83" s="233"/>
      <c r="U83" s="124" t="s">
        <v>998</v>
      </c>
      <c r="V83" s="107"/>
      <c r="W83" s="38" t="str">
        <f>VLOOKUP(D83,Dakar!A:C,3,0)</f>
        <v>WAREHOUSE</v>
      </c>
    </row>
    <row r="84" spans="1:23">
      <c r="A84" s="10">
        <f t="shared" si="1"/>
        <v>82</v>
      </c>
      <c r="B84" s="233" t="s">
        <v>624</v>
      </c>
      <c r="C84" s="233">
        <v>2022</v>
      </c>
      <c r="D84" s="124" t="s">
        <v>962</v>
      </c>
      <c r="E84" s="38" t="str">
        <f>VLOOKUP(D84,Dakar!A:B,2,0)</f>
        <v>TEODORUS TERRY MAHARDIKA</v>
      </c>
      <c r="F84" s="39">
        <f>VLOOKUP(D84,Dakar!A:J,10,0)</f>
        <v>41200</v>
      </c>
      <c r="G84" s="38" t="str">
        <f>VLOOKUP(D84,Dakar!A:F,6,0)</f>
        <v>HE Technical Officer</v>
      </c>
      <c r="H84" s="38" t="str">
        <f>VLOOKUP(D84,Dakar!A:H,8,0)</f>
        <v>PT</v>
      </c>
      <c r="I84" s="38" t="str">
        <f>VLOOKUP(D84,Dakar!A:G,7,0)</f>
        <v>S</v>
      </c>
      <c r="J84" s="38" t="str">
        <f>VLOOKUP(D84,Dakar!A:L,11,0)</f>
        <v>Samarinda</v>
      </c>
      <c r="K84" s="233" t="s">
        <v>203</v>
      </c>
      <c r="L84" s="233"/>
      <c r="M84" s="233"/>
      <c r="N84" s="127">
        <v>4</v>
      </c>
      <c r="P84" s="12">
        <v>44662</v>
      </c>
      <c r="Q84" s="12">
        <v>44665</v>
      </c>
      <c r="R84" s="12">
        <v>44669</v>
      </c>
      <c r="S84" s="233"/>
      <c r="U84" s="124" t="s">
        <v>1408</v>
      </c>
      <c r="V84" s="107" t="s">
        <v>486</v>
      </c>
      <c r="W84" s="38" t="str">
        <f>VLOOKUP(D84,Dakar!A:C,3,0)</f>
        <v>PORT</v>
      </c>
    </row>
    <row r="85" spans="1:23">
      <c r="A85" s="10">
        <f t="shared" si="1"/>
        <v>83</v>
      </c>
      <c r="B85" s="233" t="s">
        <v>624</v>
      </c>
      <c r="C85" s="233">
        <v>2022</v>
      </c>
      <c r="D85" s="124" t="s">
        <v>492</v>
      </c>
      <c r="E85" s="38" t="str">
        <f>VLOOKUP(D85,Dakar!A:B,2,0)</f>
        <v>Kamaruddin</v>
      </c>
      <c r="F85" s="39">
        <f>VLOOKUP(D85,Dakar!A:J,10,0)</f>
        <v>39539</v>
      </c>
      <c r="G85" s="38" t="str">
        <f>VLOOKUP(D85,Dakar!A:F,6,0)</f>
        <v>Blasting &amp; Handak Officer</v>
      </c>
      <c r="H85" s="38" t="str">
        <f>VLOOKUP(D85,Dakar!A:H,8,0)</f>
        <v>PT</v>
      </c>
      <c r="I85" s="38" t="str">
        <f>VLOOKUP(D85,Dakar!A:G,7,0)</f>
        <v>S</v>
      </c>
      <c r="J85" s="38" t="str">
        <f>VLOOKUP(D85,Dakar!A:L,11,0)</f>
        <v>Samarinda</v>
      </c>
      <c r="K85" s="233" t="s">
        <v>203</v>
      </c>
      <c r="N85" s="127">
        <v>3</v>
      </c>
      <c r="P85" s="12">
        <v>44651</v>
      </c>
      <c r="Q85" s="12">
        <v>44653</v>
      </c>
      <c r="R85" s="12">
        <v>44654</v>
      </c>
      <c r="U85" s="124" t="s">
        <v>444</v>
      </c>
      <c r="V85" s="107" t="s">
        <v>486</v>
      </c>
      <c r="W85" s="38" t="str">
        <f>VLOOKUP(D85,Dakar!A:C,3,0)</f>
        <v>MNG</v>
      </c>
    </row>
    <row r="86" spans="1:23">
      <c r="A86" s="10">
        <f t="shared" si="1"/>
        <v>84</v>
      </c>
      <c r="B86" s="233" t="s">
        <v>624</v>
      </c>
      <c r="C86" s="233">
        <v>2022</v>
      </c>
      <c r="D86" s="124" t="s">
        <v>390</v>
      </c>
      <c r="E86" s="38" t="str">
        <f>VLOOKUP(D86,Dakar!A:B,2,0)</f>
        <v>Pramono Suari</v>
      </c>
      <c r="F86" s="39">
        <f>VLOOKUP(D86,Dakar!A:J,10,0)</f>
        <v>38169</v>
      </c>
      <c r="G86" s="38" t="str">
        <f>VLOOKUP(D86,Dakar!A:F,6,0)</f>
        <v>CPP Officer</v>
      </c>
      <c r="H86" s="38" t="str">
        <f>VLOOKUP(D86,Dakar!A:H,8,0)</f>
        <v>PT</v>
      </c>
      <c r="I86" s="38" t="str">
        <f>VLOOKUP(D86,Dakar!A:G,7,0)</f>
        <v>S</v>
      </c>
      <c r="J86" s="38" t="str">
        <f>VLOOKUP(D86,Dakar!A:L,11,0)</f>
        <v>Samarinda</v>
      </c>
      <c r="K86" s="233" t="s">
        <v>172</v>
      </c>
      <c r="L86" s="233" t="s">
        <v>1319</v>
      </c>
      <c r="M86">
        <v>1</v>
      </c>
      <c r="N86" s="127">
        <v>4</v>
      </c>
      <c r="P86" s="12">
        <v>44655</v>
      </c>
      <c r="Q86" s="119">
        <v>44658</v>
      </c>
      <c r="R86" s="12">
        <v>44659</v>
      </c>
      <c r="U86" s="124" t="s">
        <v>702</v>
      </c>
      <c r="V86" s="107" t="s">
        <v>486</v>
      </c>
      <c r="W86" s="38" t="str">
        <f>VLOOKUP(D86,Dakar!A:C,3,0)</f>
        <v>PORT</v>
      </c>
    </row>
    <row r="87" spans="1:23">
      <c r="A87" s="10">
        <f t="shared" si="1"/>
        <v>85</v>
      </c>
      <c r="B87" s="233" t="s">
        <v>624</v>
      </c>
      <c r="C87" s="233">
        <v>2022</v>
      </c>
      <c r="D87" s="124" t="s">
        <v>1248</v>
      </c>
      <c r="E87" s="38" t="str">
        <f>VLOOKUP(D87,Dakar!A:B,2,0)</f>
        <v>DEDEN</v>
      </c>
      <c r="F87" s="39">
        <f>VLOOKUP(D87,Dakar!A:J,10,0)</f>
        <v>43241</v>
      </c>
      <c r="G87" s="38" t="str">
        <f>VLOOKUP(D87,Dakar!A:F,6,0)</f>
        <v>FPM Administration</v>
      </c>
      <c r="H87" s="38" t="str">
        <f>VLOOKUP(D87,Dakar!A:H,8,0)</f>
        <v>PT</v>
      </c>
      <c r="I87" s="38" t="str">
        <f>VLOOKUP(D87,Dakar!A:G,7,0)</f>
        <v>NS</v>
      </c>
      <c r="J87" s="38" t="str">
        <f>VLOOKUP(D87,Dakar!A:L,11,0)</f>
        <v>Separi</v>
      </c>
      <c r="K87" s="233" t="s">
        <v>172</v>
      </c>
      <c r="L87" t="s">
        <v>1215</v>
      </c>
      <c r="M87">
        <v>2</v>
      </c>
      <c r="N87" s="127">
        <v>3</v>
      </c>
      <c r="P87" s="12">
        <v>44644</v>
      </c>
      <c r="Q87" s="12">
        <v>44648</v>
      </c>
      <c r="R87" s="12">
        <v>44649</v>
      </c>
      <c r="U87" s="124" t="s">
        <v>357</v>
      </c>
      <c r="V87" s="107" t="s">
        <v>702</v>
      </c>
      <c r="W87" s="38" t="str">
        <f>VLOOKUP(D87,Dakar!A:C,3,0)</f>
        <v>PORT</v>
      </c>
    </row>
    <row r="88" spans="1:23">
      <c r="A88" s="10">
        <f t="shared" si="1"/>
        <v>86</v>
      </c>
      <c r="B88" s="233" t="s">
        <v>624</v>
      </c>
      <c r="C88" s="233">
        <v>2022</v>
      </c>
      <c r="D88" s="124" t="s">
        <v>1301</v>
      </c>
      <c r="E88" s="38" t="e">
        <f>VLOOKUP(D88,Dakar!A:B,2,0)</f>
        <v>#N/A</v>
      </c>
      <c r="F88" s="39" t="e">
        <f>VLOOKUP(D88,Dakar!A:J,10,0)</f>
        <v>#N/A</v>
      </c>
      <c r="G88" s="38" t="e">
        <f>VLOOKUP(D88,Dakar!A:F,6,0)</f>
        <v>#N/A</v>
      </c>
      <c r="H88" s="38" t="e">
        <f>VLOOKUP(D88,Dakar!A:H,8,0)</f>
        <v>#N/A</v>
      </c>
      <c r="I88" s="38" t="e">
        <f>VLOOKUP(D88,Dakar!A:G,7,0)</f>
        <v>#N/A</v>
      </c>
      <c r="J88" s="38" t="e">
        <f>VLOOKUP(D88,Dakar!A:L,11,0)</f>
        <v>#N/A</v>
      </c>
      <c r="K88" s="233" t="s">
        <v>172</v>
      </c>
      <c r="L88" s="233" t="s">
        <v>1215</v>
      </c>
      <c r="M88">
        <v>2</v>
      </c>
      <c r="N88" s="127">
        <v>1</v>
      </c>
      <c r="P88" s="12">
        <v>44651</v>
      </c>
      <c r="Q88" s="12">
        <v>44651</v>
      </c>
      <c r="R88" s="12">
        <v>44652</v>
      </c>
      <c r="U88" s="124" t="s">
        <v>1130</v>
      </c>
      <c r="V88" s="107" t="s">
        <v>702</v>
      </c>
      <c r="W88" s="38" t="e">
        <f>VLOOKUP(D88,Dakar!A:C,3,0)</f>
        <v>#N/A</v>
      </c>
    </row>
    <row r="89" spans="1:23">
      <c r="A89" s="10">
        <f t="shared" si="1"/>
        <v>87</v>
      </c>
      <c r="B89" s="233" t="s">
        <v>624</v>
      </c>
      <c r="C89" s="233">
        <v>2022</v>
      </c>
      <c r="D89" s="124" t="s">
        <v>483</v>
      </c>
      <c r="E89" s="38" t="str">
        <f>VLOOKUP(D89,Dakar!A:B,2,0)</f>
        <v xml:space="preserve">Irwan </v>
      </c>
      <c r="F89" s="39">
        <f>VLOOKUP(D89,Dakar!A:J,10,0)</f>
        <v>40118</v>
      </c>
      <c r="G89" s="38" t="str">
        <f>VLOOKUP(D89,Dakar!A:F,6,0)</f>
        <v>PRA MECHANIC</v>
      </c>
      <c r="H89" s="38" t="str">
        <f>VLOOKUP(D89,Dakar!A:H,8,0)</f>
        <v>PT</v>
      </c>
      <c r="I89" s="38" t="str">
        <f>VLOOKUP(D89,Dakar!A:G,7,0)</f>
        <v>NS</v>
      </c>
      <c r="J89" s="38" t="str">
        <f>VLOOKUP(D89,Dakar!A:L,11,0)</f>
        <v>Separi</v>
      </c>
      <c r="K89" s="233" t="s">
        <v>203</v>
      </c>
      <c r="N89" s="127">
        <v>4</v>
      </c>
      <c r="P89" s="12">
        <v>44656</v>
      </c>
      <c r="Q89" s="12">
        <v>44659</v>
      </c>
      <c r="R89" s="12">
        <v>44660</v>
      </c>
      <c r="U89" s="124" t="s">
        <v>357</v>
      </c>
      <c r="V89" s="107" t="s">
        <v>702</v>
      </c>
      <c r="W89" s="38" t="str">
        <f>VLOOKUP(D89,Dakar!A:C,3,0)</f>
        <v>PORT</v>
      </c>
    </row>
    <row r="90" spans="1:23">
      <c r="A90" s="10">
        <f t="shared" si="1"/>
        <v>88</v>
      </c>
      <c r="B90" s="233" t="s">
        <v>624</v>
      </c>
      <c r="C90">
        <v>2022</v>
      </c>
      <c r="D90" s="124" t="s">
        <v>902</v>
      </c>
      <c r="E90" s="38" t="str">
        <f>VLOOKUP(D90,Dakar!A:B,2,0)</f>
        <v>GRADY PETER</v>
      </c>
      <c r="F90" s="39">
        <f>VLOOKUP(D90,Dakar!A:J,10,0)</f>
        <v>40978</v>
      </c>
      <c r="G90" s="38" t="str">
        <f>VLOOKUP(D90,Dakar!A:F,6,0)</f>
        <v>Data Control Adm Officer</v>
      </c>
      <c r="H90" s="38" t="str">
        <f>VLOOKUP(D90,Dakar!A:H,8,0)</f>
        <v>PT</v>
      </c>
      <c r="I90" s="38" t="str">
        <f>VLOOKUP(D90,Dakar!A:G,7,0)</f>
        <v>S</v>
      </c>
      <c r="J90" s="38" t="str">
        <f>VLOOKUP(D90,Dakar!A:L,11,0)</f>
        <v>Samarinda</v>
      </c>
      <c r="K90" s="233" t="s">
        <v>172</v>
      </c>
      <c r="L90" t="s">
        <v>1319</v>
      </c>
      <c r="M90">
        <v>1</v>
      </c>
      <c r="N90" s="127">
        <v>2</v>
      </c>
      <c r="P90" s="12">
        <v>44651</v>
      </c>
      <c r="Q90" s="12">
        <v>44652</v>
      </c>
      <c r="R90" s="119">
        <v>44655</v>
      </c>
      <c r="U90" s="124" t="s">
        <v>702</v>
      </c>
      <c r="V90" s="107" t="s">
        <v>486</v>
      </c>
      <c r="W90" s="38" t="str">
        <f>VLOOKUP(D90,Dakar!A:C,3,0)</f>
        <v>PORT</v>
      </c>
    </row>
    <row r="91" spans="1:23">
      <c r="A91" s="10">
        <f t="shared" si="1"/>
        <v>89</v>
      </c>
      <c r="B91" s="233" t="s">
        <v>782</v>
      </c>
      <c r="C91" s="233">
        <v>2022</v>
      </c>
      <c r="D91" s="124" t="s">
        <v>18</v>
      </c>
      <c r="E91" s="38" t="str">
        <f>VLOOKUP(D91,Dakar!A:B,2,0)</f>
        <v>Rindra Prihutama Dwi Novika</v>
      </c>
      <c r="F91" s="39">
        <f>VLOOKUP(D91,Dakar!A:J,10,0)</f>
        <v>40631</v>
      </c>
      <c r="G91" s="38" t="str">
        <f>VLOOKUP(D91,Dakar!A:F,6,0)</f>
        <v>TECH. SUPPORT OFFICER</v>
      </c>
      <c r="H91" s="38" t="str">
        <f>VLOOKUP(D91,Dakar!A:H,8,0)</f>
        <v>PT</v>
      </c>
      <c r="I91" s="38" t="str">
        <f>VLOOKUP(D91,Dakar!A:G,7,0)</f>
        <v>S</v>
      </c>
      <c r="J91" s="38" t="str">
        <f>VLOOKUP(D91,Dakar!A:L,11,0)</f>
        <v>Yogyakarta</v>
      </c>
      <c r="K91" s="233" t="s">
        <v>172</v>
      </c>
      <c r="L91" t="s">
        <v>1387</v>
      </c>
      <c r="N91" s="127">
        <v>23</v>
      </c>
      <c r="O91">
        <v>2</v>
      </c>
      <c r="P91" s="12">
        <v>44685</v>
      </c>
      <c r="Q91" s="12">
        <v>44722</v>
      </c>
      <c r="R91" s="119">
        <v>44725</v>
      </c>
      <c r="S91" t="s">
        <v>115</v>
      </c>
      <c r="U91" s="124" t="s">
        <v>431</v>
      </c>
      <c r="V91" s="107" t="s">
        <v>444</v>
      </c>
      <c r="W91" s="38" t="str">
        <f>VLOOKUP(D91,Dakar!A:C,3,0)</f>
        <v>CR, F &amp; TS</v>
      </c>
    </row>
    <row r="92" spans="1:23">
      <c r="A92" s="10">
        <f t="shared" si="1"/>
        <v>90</v>
      </c>
      <c r="B92" t="s">
        <v>782</v>
      </c>
      <c r="C92" s="233">
        <v>2022</v>
      </c>
      <c r="D92" s="124" t="s">
        <v>340</v>
      </c>
      <c r="E92" s="38" t="str">
        <f>VLOOKUP(D92,Dakar!A:B,2,0)</f>
        <v>Saelan</v>
      </c>
      <c r="F92" s="39">
        <f>VLOOKUP(D92,Dakar!A:J,10,0)</f>
        <v>38295</v>
      </c>
      <c r="G92" s="38" t="str">
        <f>VLOOKUP(D92,Dakar!A:F,6,0)</f>
        <v>Quality &amp; Lab Officer</v>
      </c>
      <c r="H92" s="38" t="str">
        <f>VLOOKUP(D92,Dakar!A:H,8,0)</f>
        <v>PT</v>
      </c>
      <c r="I92" s="38" t="str">
        <f>VLOOKUP(D92,Dakar!A:G,7,0)</f>
        <v>S</v>
      </c>
      <c r="J92" s="38" t="str">
        <f>VLOOKUP(D92,Dakar!A:L,11,0)</f>
        <v>Surabaya</v>
      </c>
      <c r="K92" s="233" t="s">
        <v>172</v>
      </c>
      <c r="L92" s="233" t="s">
        <v>1387</v>
      </c>
      <c r="M92">
        <v>1</v>
      </c>
      <c r="N92" s="127">
        <v>1</v>
      </c>
      <c r="P92" s="12">
        <v>44685</v>
      </c>
      <c r="Q92" s="12">
        <v>44685</v>
      </c>
      <c r="R92" s="12">
        <v>44686</v>
      </c>
      <c r="S92" s="233" t="s">
        <v>115</v>
      </c>
      <c r="U92" s="124" t="s">
        <v>702</v>
      </c>
      <c r="V92" s="107" t="s">
        <v>486</v>
      </c>
      <c r="W92" s="38" t="str">
        <f>VLOOKUP(D92,Dakar!A:C,3,0)</f>
        <v>PORT</v>
      </c>
    </row>
    <row r="93" spans="1:23">
      <c r="A93" s="10">
        <f t="shared" si="1"/>
        <v>91</v>
      </c>
      <c r="B93" t="s">
        <v>782</v>
      </c>
      <c r="C93" s="233">
        <v>2022</v>
      </c>
      <c r="D93" s="124" t="s">
        <v>485</v>
      </c>
      <c r="E93" s="38" t="str">
        <f>VLOOKUP(D93,Dakar!A:B,2,0)</f>
        <v>Didied Sulistiyono</v>
      </c>
      <c r="F93" s="39">
        <f>VLOOKUP(D93,Dakar!A:J,10,0)</f>
        <v>38169</v>
      </c>
      <c r="G93" s="38" t="str">
        <f>VLOOKUP(D93,Dakar!A:F,6,0)</f>
        <v>General Manager</v>
      </c>
      <c r="H93" s="38" t="str">
        <f>VLOOKUP(D93,Dakar!A:H,8,0)</f>
        <v>PT</v>
      </c>
      <c r="I93" s="38" t="str">
        <f>VLOOKUP(D93,Dakar!A:G,7,0)</f>
        <v>S</v>
      </c>
      <c r="J93" s="38" t="str">
        <f>VLOOKUP(D93,Dakar!A:L,11,0)</f>
        <v>Jakarta</v>
      </c>
      <c r="K93" s="233" t="s">
        <v>172</v>
      </c>
      <c r="L93" s="233" t="s">
        <v>1319</v>
      </c>
      <c r="M93">
        <v>2</v>
      </c>
      <c r="N93" s="127">
        <v>8</v>
      </c>
      <c r="P93" s="12">
        <v>44685</v>
      </c>
      <c r="Q93" s="12">
        <v>44694</v>
      </c>
      <c r="R93" s="12">
        <v>44698</v>
      </c>
      <c r="U93" s="124" t="s">
        <v>1382</v>
      </c>
      <c r="V93" s="107"/>
      <c r="W93" s="38" t="str">
        <f>VLOOKUP(D93,Dakar!A:C,3,0)</f>
        <v>GM</v>
      </c>
    </row>
    <row r="94" spans="1:23">
      <c r="A94" s="10">
        <f t="shared" si="1"/>
        <v>92</v>
      </c>
      <c r="B94" t="s">
        <v>782</v>
      </c>
      <c r="C94" s="233">
        <v>2022</v>
      </c>
      <c r="D94" s="124" t="s">
        <v>487</v>
      </c>
      <c r="E94" s="38" t="str">
        <f>VLOOKUP(D94,Dakar!A:B,2,0)</f>
        <v>Tunggul Djundanto</v>
      </c>
      <c r="F94" s="39">
        <f>VLOOKUP(D94,Dakar!A:J,10,0)</f>
        <v>39449</v>
      </c>
      <c r="G94" s="38" t="str">
        <f>VLOOKUP(D94,Dakar!A:F,6,0)</f>
        <v xml:space="preserve">Port Dept. Head </v>
      </c>
      <c r="H94" s="38" t="str">
        <f>VLOOKUP(D94,Dakar!A:H,8,0)</f>
        <v>PT</v>
      </c>
      <c r="I94" s="38" t="str">
        <f>VLOOKUP(D94,Dakar!A:G,7,0)</f>
        <v>S</v>
      </c>
      <c r="J94" s="38" t="str">
        <f>VLOOKUP(D94,Dakar!A:L,11,0)</f>
        <v>Jakarta</v>
      </c>
      <c r="K94" s="233" t="s">
        <v>172</v>
      </c>
      <c r="N94" s="127">
        <v>4</v>
      </c>
      <c r="P94" s="12">
        <v>44679</v>
      </c>
      <c r="Q94" s="12">
        <v>44690</v>
      </c>
      <c r="R94" s="12">
        <v>44691</v>
      </c>
      <c r="T94" s="128"/>
      <c r="U94" s="124" t="s">
        <v>486</v>
      </c>
      <c r="V94" s="107"/>
      <c r="W94" s="38" t="str">
        <f>VLOOKUP(D94,Dakar!A:C,3,0)</f>
        <v>PORT</v>
      </c>
    </row>
    <row r="95" spans="1:23">
      <c r="A95" s="10">
        <f t="shared" si="1"/>
        <v>93</v>
      </c>
      <c r="B95" t="s">
        <v>782</v>
      </c>
      <c r="C95" s="233">
        <v>2022</v>
      </c>
      <c r="D95" s="124" t="s">
        <v>249</v>
      </c>
      <c r="E95" s="38" t="str">
        <f>VLOOKUP(D95,Dakar!A:B,2,0)</f>
        <v>Nina Zairina</v>
      </c>
      <c r="F95" s="39">
        <f>VLOOKUP(D95,Dakar!A:J,10,0)</f>
        <v>38131</v>
      </c>
      <c r="G95" s="38" t="str">
        <f>VLOOKUP(D95,Dakar!A:F,6,0)</f>
        <v>Wages Officer</v>
      </c>
      <c r="H95" s="38" t="str">
        <f>VLOOKUP(D95,Dakar!A:H,8,0)</f>
        <v>PT</v>
      </c>
      <c r="I95" s="38" t="str">
        <f>VLOOKUP(D95,Dakar!A:G,7,0)</f>
        <v>S</v>
      </c>
      <c r="J95" s="38" t="str">
        <f>VLOOKUP(D95,Dakar!A:L,11,0)</f>
        <v>Samarinda</v>
      </c>
      <c r="K95" s="233" t="s">
        <v>172</v>
      </c>
      <c r="L95" s="233" t="s">
        <v>1319</v>
      </c>
      <c r="M95">
        <v>1</v>
      </c>
      <c r="N95" s="127">
        <v>4</v>
      </c>
      <c r="P95" s="135">
        <v>44685</v>
      </c>
      <c r="Q95" s="135">
        <v>44690</v>
      </c>
      <c r="R95" s="12">
        <v>44691</v>
      </c>
      <c r="T95" s="10"/>
      <c r="U95" s="124" t="s">
        <v>252</v>
      </c>
      <c r="V95" s="107" t="s">
        <v>486</v>
      </c>
      <c r="W95" s="38" t="str">
        <f>VLOOKUP(D95,Dakar!A:C,3,0)</f>
        <v>HRDS</v>
      </c>
    </row>
    <row r="96" spans="1:23">
      <c r="A96" s="10">
        <f t="shared" si="1"/>
        <v>94</v>
      </c>
      <c r="B96" t="s">
        <v>782</v>
      </c>
      <c r="C96" s="233">
        <v>2022</v>
      </c>
      <c r="D96" s="124" t="s">
        <v>430</v>
      </c>
      <c r="E96" s="38" t="str">
        <f>VLOOKUP(D96,Dakar!A:B,2,0)</f>
        <v>Abdul Aziz</v>
      </c>
      <c r="F96" s="39">
        <f>VLOOKUP(D96,Dakar!A:J,10,0)</f>
        <v>35878</v>
      </c>
      <c r="G96" s="38" t="str">
        <f>VLOOKUP(D96,Dakar!A:F,6,0)</f>
        <v>CR, FORESTRY &amp; TS DEPT. HEAD</v>
      </c>
      <c r="H96" s="38" t="str">
        <f>VLOOKUP(D96,Dakar!A:H,8,0)</f>
        <v>PT</v>
      </c>
      <c r="I96" s="38" t="str">
        <f>VLOOKUP(D96,Dakar!A:G,7,0)</f>
        <v>S</v>
      </c>
      <c r="J96" s="38" t="str">
        <f>VLOOKUP(D96,Dakar!A:L,11,0)</f>
        <v>Jakarta</v>
      </c>
      <c r="K96" s="233" t="s">
        <v>172</v>
      </c>
      <c r="L96" s="233" t="s">
        <v>1319</v>
      </c>
      <c r="M96">
        <v>2</v>
      </c>
      <c r="N96" s="127">
        <v>2</v>
      </c>
      <c r="P96" s="135">
        <v>44685</v>
      </c>
      <c r="Q96" s="12">
        <v>44686</v>
      </c>
      <c r="R96" s="12">
        <v>44687</v>
      </c>
      <c r="U96" s="124" t="s">
        <v>486</v>
      </c>
      <c r="V96" s="107"/>
      <c r="W96" s="38" t="str">
        <f>VLOOKUP(D96,Dakar!A:C,3,0)</f>
        <v>CR, Forestry &amp; TS</v>
      </c>
    </row>
    <row r="97" spans="1:23">
      <c r="A97" s="10">
        <f t="shared" si="1"/>
        <v>95</v>
      </c>
      <c r="B97" t="s">
        <v>782</v>
      </c>
      <c r="C97" s="233">
        <v>2022</v>
      </c>
      <c r="D97" s="124" t="s">
        <v>832</v>
      </c>
      <c r="E97" s="38" t="str">
        <f>VLOOKUP(D97,Dakar!A:B,2,0)</f>
        <v>EKO SUGENG WIJAYA</v>
      </c>
      <c r="F97" s="39">
        <f>VLOOKUP(D97,Dakar!A:J,10,0)</f>
        <v>40792</v>
      </c>
      <c r="G97" s="38" t="str">
        <f>VLOOKUP(D97,Dakar!A:F,6,0)</f>
        <v>COAL &amp; OVERBURDEN OFFICER</v>
      </c>
      <c r="H97" s="38" t="str">
        <f>VLOOKUP(D97,Dakar!A:H,8,0)</f>
        <v>PT</v>
      </c>
      <c r="I97" s="38" t="str">
        <f>VLOOKUP(D97,Dakar!A:G,7,0)</f>
        <v>S</v>
      </c>
      <c r="J97" s="38" t="str">
        <f>VLOOKUP(D97,Dakar!A:L,11,0)</f>
        <v>Samarinda</v>
      </c>
      <c r="K97" s="233" t="s">
        <v>172</v>
      </c>
      <c r="L97" s="233" t="s">
        <v>1319</v>
      </c>
      <c r="M97">
        <v>1</v>
      </c>
      <c r="N97" s="127">
        <v>7</v>
      </c>
      <c r="P97" s="135">
        <v>44685</v>
      </c>
      <c r="Q97" s="12">
        <v>44693</v>
      </c>
      <c r="R97" s="119">
        <v>44694</v>
      </c>
      <c r="U97" s="124" t="s">
        <v>444</v>
      </c>
      <c r="V97" s="107" t="s">
        <v>486</v>
      </c>
      <c r="W97" s="38" t="str">
        <f>VLOOKUP(D97,Dakar!A:C,3,0)</f>
        <v>MNG</v>
      </c>
    </row>
    <row r="98" spans="1:23">
      <c r="A98" s="10">
        <f t="shared" si="1"/>
        <v>96</v>
      </c>
      <c r="B98" t="s">
        <v>782</v>
      </c>
      <c r="C98" s="233">
        <v>2022</v>
      </c>
      <c r="D98" s="124" t="s">
        <v>838</v>
      </c>
      <c r="E98" s="38" t="str">
        <f>VLOOKUP(D98,Dakar!A:B,2,0)</f>
        <v>DEWI MAYASARI</v>
      </c>
      <c r="F98" s="39">
        <f>VLOOKUP(D98,Dakar!A:J,10,0)</f>
        <v>40803</v>
      </c>
      <c r="G98" s="38" t="str">
        <f>VLOOKUP(D98,Dakar!A:F,6,0)</f>
        <v>Secretary</v>
      </c>
      <c r="H98" s="38" t="str">
        <f>VLOOKUP(D98,Dakar!A:H,8,0)</f>
        <v>PT</v>
      </c>
      <c r="I98" s="38" t="str">
        <f>VLOOKUP(D98,Dakar!A:G,7,0)</f>
        <v>S</v>
      </c>
      <c r="J98" s="38" t="str">
        <f>VLOOKUP(D98,Dakar!A:L,11,0)</f>
        <v>Samarinda</v>
      </c>
      <c r="K98" s="233" t="s">
        <v>172</v>
      </c>
      <c r="L98" t="s">
        <v>1319</v>
      </c>
      <c r="M98">
        <v>2</v>
      </c>
      <c r="N98" s="127">
        <v>3</v>
      </c>
      <c r="P98" s="135">
        <v>44685</v>
      </c>
      <c r="Q98" s="12">
        <v>44687</v>
      </c>
      <c r="R98" s="12">
        <v>44690</v>
      </c>
      <c r="U98" s="124" t="s">
        <v>444</v>
      </c>
      <c r="V98" s="124" t="s">
        <v>486</v>
      </c>
      <c r="W98" s="38" t="str">
        <f>VLOOKUP(D98,Dakar!A:C,3,0)</f>
        <v>HRDS</v>
      </c>
    </row>
    <row r="99" spans="1:23">
      <c r="A99" s="10">
        <f t="shared" si="1"/>
        <v>97</v>
      </c>
      <c r="B99" t="s">
        <v>782</v>
      </c>
      <c r="C99" s="233">
        <v>2022</v>
      </c>
      <c r="D99" s="124" t="s">
        <v>465</v>
      </c>
      <c r="E99" s="38" t="str">
        <f>VLOOKUP(D99,Dakar!A:B,2,0)</f>
        <v>Iwan Setiawan</v>
      </c>
      <c r="F99" s="39">
        <f>VLOOKUP(D99,Dakar!A:J,10,0)</f>
        <v>39570</v>
      </c>
      <c r="G99" s="38" t="str">
        <f>VLOOKUP(D99,Dakar!A:F,6,0)</f>
        <v xml:space="preserve">Survey Sub Dept. Head </v>
      </c>
      <c r="H99" s="38" t="str">
        <f>VLOOKUP(D99,Dakar!A:H,8,0)</f>
        <v>PT</v>
      </c>
      <c r="I99" s="38" t="str">
        <f>VLOOKUP(D99,Dakar!A:G,7,0)</f>
        <v>S</v>
      </c>
      <c r="J99" s="38" t="str">
        <f>VLOOKUP(D99,Dakar!A:L,11,0)</f>
        <v>Jakarta</v>
      </c>
      <c r="K99" s="233" t="s">
        <v>203</v>
      </c>
      <c r="N99" s="127">
        <v>9</v>
      </c>
      <c r="P99" s="12">
        <v>44680</v>
      </c>
      <c r="Q99" s="12">
        <v>44694</v>
      </c>
      <c r="R99" s="12">
        <v>44698</v>
      </c>
      <c r="U99" s="124" t="s">
        <v>704</v>
      </c>
      <c r="V99" s="124" t="s">
        <v>444</v>
      </c>
      <c r="W99" s="38" t="str">
        <f>VLOOKUP(D99,Dakar!A:C,3,0)</f>
        <v>Mine Engineering</v>
      </c>
    </row>
    <row r="100" spans="1:23">
      <c r="A100" s="10">
        <f t="shared" si="1"/>
        <v>98</v>
      </c>
      <c r="B100" t="s">
        <v>782</v>
      </c>
      <c r="C100" s="233">
        <v>2022</v>
      </c>
      <c r="D100" s="124" t="s">
        <v>364</v>
      </c>
      <c r="E100" s="38" t="str">
        <f>VLOOKUP(D100,Dakar!A:B,2,0)</f>
        <v>Bambang Hadi Sucipto</v>
      </c>
      <c r="F100" s="39">
        <f>VLOOKUP(D100,Dakar!A:J,10,0)</f>
        <v>40098</v>
      </c>
      <c r="G100" s="38" t="str">
        <f>VLOOKUP(D100,Dakar!A:F,6,0)</f>
        <v>Pra Mechanic/Welder</v>
      </c>
      <c r="H100" s="38" t="str">
        <f>VLOOKUP(D100,Dakar!A:H,8,0)</f>
        <v>PT</v>
      </c>
      <c r="I100" s="38" t="str">
        <f>VLOOKUP(D100,Dakar!A:G,7,0)</f>
        <v>NS</v>
      </c>
      <c r="J100" s="38" t="str">
        <f>VLOOKUP(D100,Dakar!A:L,11,0)</f>
        <v>Separi</v>
      </c>
      <c r="K100" s="233" t="s">
        <v>203</v>
      </c>
      <c r="N100" s="127">
        <v>21</v>
      </c>
      <c r="P100" s="12">
        <v>44672</v>
      </c>
      <c r="Q100" s="12">
        <v>44703</v>
      </c>
      <c r="R100" s="12">
        <v>44704</v>
      </c>
      <c r="U100" s="124" t="s">
        <v>357</v>
      </c>
      <c r="V100" s="124" t="s">
        <v>702</v>
      </c>
      <c r="W100" s="38" t="str">
        <f>VLOOKUP(D100,Dakar!A:C,3,0)</f>
        <v>PORT</v>
      </c>
    </row>
    <row r="101" spans="1:23">
      <c r="A101" s="10">
        <f t="shared" si="1"/>
        <v>99</v>
      </c>
      <c r="B101" t="s">
        <v>782</v>
      </c>
      <c r="C101" s="233">
        <v>2022</v>
      </c>
      <c r="D101" s="124" t="s">
        <v>368</v>
      </c>
      <c r="E101" s="38" t="str">
        <f>VLOOKUP(D101,Dakar!A:B,2,0)</f>
        <v>Sanentia</v>
      </c>
      <c r="F101" s="39">
        <f>VLOOKUP(D101,Dakar!A:J,10,0)</f>
        <v>40098</v>
      </c>
      <c r="G101" s="38" t="str">
        <f>VLOOKUP(D101,Dakar!A:F,6,0)</f>
        <v>Pra Mechanic</v>
      </c>
      <c r="H101" s="38" t="str">
        <f>VLOOKUP(D101,Dakar!A:H,8,0)</f>
        <v>PT</v>
      </c>
      <c r="I101" s="38" t="str">
        <f>VLOOKUP(D101,Dakar!A:G,7,0)</f>
        <v>NS</v>
      </c>
      <c r="J101" s="38" t="str">
        <f>VLOOKUP(D101,Dakar!A:L,11,0)</f>
        <v>Separi</v>
      </c>
      <c r="K101" s="233" t="s">
        <v>203</v>
      </c>
      <c r="N101" s="127">
        <v>3</v>
      </c>
      <c r="P101" s="135">
        <v>44685</v>
      </c>
      <c r="Q101" s="135">
        <v>44687</v>
      </c>
      <c r="T101" s="10"/>
      <c r="U101" s="124" t="s">
        <v>357</v>
      </c>
      <c r="V101" s="124" t="s">
        <v>702</v>
      </c>
      <c r="W101" s="38" t="str">
        <f>VLOOKUP(D101,Dakar!A:C,3,0)</f>
        <v>PORT</v>
      </c>
    </row>
    <row r="102" spans="1:23">
      <c r="A102" s="10">
        <f t="shared" si="1"/>
        <v>100</v>
      </c>
      <c r="B102" t="s">
        <v>782</v>
      </c>
      <c r="C102" s="233">
        <v>2022</v>
      </c>
      <c r="D102" s="124" t="s">
        <v>883</v>
      </c>
      <c r="E102" s="38" t="str">
        <f>VLOOKUP(D102,Dakar!A:B,2,0)</f>
        <v>SARPANI</v>
      </c>
      <c r="F102" s="39">
        <f>VLOOKUP(D102,Dakar!A:J,10,0)</f>
        <v>40878</v>
      </c>
      <c r="G102" s="38" t="str">
        <f>VLOOKUP(D102,Dakar!A:F,6,0)</f>
        <v>Pra Mechanic</v>
      </c>
      <c r="H102" s="38" t="str">
        <f>VLOOKUP(D102,Dakar!A:H,8,0)</f>
        <v>PT</v>
      </c>
      <c r="I102" s="38" t="str">
        <f>VLOOKUP(D102,Dakar!A:G,7,0)</f>
        <v>NS</v>
      </c>
      <c r="J102" s="38" t="str">
        <f>VLOOKUP(D102,Dakar!A:L,11,0)</f>
        <v>Separi</v>
      </c>
      <c r="K102" t="s">
        <v>178</v>
      </c>
      <c r="N102" s="127">
        <v>2</v>
      </c>
      <c r="P102" s="135">
        <v>44685</v>
      </c>
      <c r="Q102" s="12">
        <v>44686</v>
      </c>
      <c r="R102" s="12">
        <v>44687</v>
      </c>
      <c r="U102" s="124" t="s">
        <v>357</v>
      </c>
      <c r="V102" s="124" t="s">
        <v>702</v>
      </c>
      <c r="W102" s="38" t="str">
        <f>VLOOKUP(D102,Dakar!A:C,3,0)</f>
        <v>PORT</v>
      </c>
    </row>
    <row r="103" spans="1:23">
      <c r="A103" s="10">
        <f t="shared" si="1"/>
        <v>101</v>
      </c>
      <c r="B103" t="s">
        <v>782</v>
      </c>
      <c r="C103" s="233">
        <v>2022</v>
      </c>
      <c r="D103" s="124" t="s">
        <v>239</v>
      </c>
      <c r="E103" s="38" t="str">
        <f>VLOOKUP(D103,Dakar!A:B,2,0)</f>
        <v>Muhammad Chaidier</v>
      </c>
      <c r="F103" s="39">
        <f>VLOOKUP(D103,Dakar!A:J,10,0)</f>
        <v>38131</v>
      </c>
      <c r="G103" s="38" t="str">
        <f>VLOOKUP(D103,Dakar!A:F,6,0)</f>
        <v>WAREHOUSE OFFICER</v>
      </c>
      <c r="H103" s="38" t="str">
        <f>VLOOKUP(D103,Dakar!A:H,8,0)</f>
        <v>PT</v>
      </c>
      <c r="I103" s="38" t="str">
        <f>VLOOKUP(D103,Dakar!A:G,7,0)</f>
        <v>S</v>
      </c>
      <c r="J103" s="38" t="str">
        <f>VLOOKUP(D103,Dakar!A:L,11,0)</f>
        <v>Samarinda</v>
      </c>
      <c r="K103" t="s">
        <v>172</v>
      </c>
      <c r="L103" t="s">
        <v>1215</v>
      </c>
      <c r="N103" s="127">
        <v>1</v>
      </c>
      <c r="P103" s="12">
        <v>44662</v>
      </c>
      <c r="Q103" s="12">
        <v>44662</v>
      </c>
      <c r="R103" s="12">
        <v>44663</v>
      </c>
      <c r="U103" s="124" t="s">
        <v>998</v>
      </c>
      <c r="V103" s="124" t="s">
        <v>486</v>
      </c>
      <c r="W103" s="38" t="str">
        <f>VLOOKUP(D103,Dakar!A:C,3,0)</f>
        <v>WAREHOUSE</v>
      </c>
    </row>
    <row r="104" spans="1:23">
      <c r="A104" s="10">
        <f t="shared" si="1"/>
        <v>102</v>
      </c>
      <c r="B104" t="s">
        <v>782</v>
      </c>
      <c r="C104" s="233">
        <v>2022</v>
      </c>
      <c r="D104" s="124" t="s">
        <v>504</v>
      </c>
      <c r="E104" s="38" t="str">
        <f>VLOOKUP(D104,Dakar!A:B,2,0)</f>
        <v>Ahmad Yani</v>
      </c>
      <c r="F104" s="39">
        <f>VLOOKUP(D104,Dakar!A:J,10,0)</f>
        <v>40118</v>
      </c>
      <c r="G104" s="38" t="str">
        <f>VLOOKUP(D104,Dakar!A:F,6,0)</f>
        <v>MECHANIC</v>
      </c>
      <c r="H104" s="38" t="str">
        <f>VLOOKUP(D104,Dakar!A:H,8,0)</f>
        <v>PT</v>
      </c>
      <c r="I104" s="38" t="str">
        <f>VLOOKUP(D104,Dakar!A:G,7,0)</f>
        <v>NS</v>
      </c>
      <c r="J104" s="38" t="str">
        <f>VLOOKUP(D104,Dakar!A:L,11,0)</f>
        <v>Separi</v>
      </c>
      <c r="K104" t="s">
        <v>203</v>
      </c>
      <c r="N104" s="127">
        <v>8</v>
      </c>
      <c r="P104" s="12">
        <v>44681</v>
      </c>
      <c r="Q104" s="12">
        <v>44692</v>
      </c>
      <c r="R104" s="12">
        <v>44693</v>
      </c>
      <c r="U104" s="124" t="s">
        <v>1130</v>
      </c>
      <c r="V104" s="124" t="s">
        <v>702</v>
      </c>
      <c r="W104" s="38" t="str">
        <f>VLOOKUP(D104,Dakar!A:C,3,0)</f>
        <v>PORT</v>
      </c>
    </row>
    <row r="105" spans="1:23">
      <c r="A105" s="10">
        <f t="shared" si="1"/>
        <v>103</v>
      </c>
      <c r="B105" t="s">
        <v>782</v>
      </c>
      <c r="C105" s="233">
        <v>2022</v>
      </c>
      <c r="D105" s="124" t="s">
        <v>376</v>
      </c>
      <c r="E105" s="38" t="str">
        <f>VLOOKUP(D105,Dakar!A:B,2,0)</f>
        <v>Irpan Triyadi</v>
      </c>
      <c r="F105" s="39">
        <f>VLOOKUP(D105,Dakar!A:J,10,0)</f>
        <v>40065</v>
      </c>
      <c r="G105" s="38" t="str">
        <f>VLOOKUP(D105,Dakar!A:F,6,0)</f>
        <v>Mechanic</v>
      </c>
      <c r="H105" s="38" t="str">
        <f>VLOOKUP(D105,Dakar!A:H,8,0)</f>
        <v>PT</v>
      </c>
      <c r="I105" s="38" t="str">
        <f>VLOOKUP(D105,Dakar!A:G,7,0)</f>
        <v>NS</v>
      </c>
      <c r="J105" s="38" t="str">
        <f>VLOOKUP(D105,Dakar!A:L,11,0)</f>
        <v>Separi</v>
      </c>
      <c r="K105" s="233" t="s">
        <v>203</v>
      </c>
      <c r="N105" s="127">
        <v>2</v>
      </c>
      <c r="P105" s="12">
        <v>44685</v>
      </c>
      <c r="Q105" s="12">
        <v>44686</v>
      </c>
      <c r="R105" s="12">
        <v>44689</v>
      </c>
      <c r="U105" s="124" t="s">
        <v>1130</v>
      </c>
      <c r="V105" s="124" t="s">
        <v>702</v>
      </c>
      <c r="W105" s="38" t="str">
        <f>VLOOKUP(D105,Dakar!A:C,3,0)</f>
        <v>PORT</v>
      </c>
    </row>
    <row r="106" spans="1:23">
      <c r="A106" s="10">
        <f t="shared" si="1"/>
        <v>104</v>
      </c>
      <c r="B106" s="233" t="s">
        <v>782</v>
      </c>
      <c r="C106" s="233">
        <v>2022</v>
      </c>
      <c r="D106" s="124" t="s">
        <v>1263</v>
      </c>
      <c r="E106" s="38" t="str">
        <f>VLOOKUP(D106,Dakar!A:B,2,0)</f>
        <v>MOHAMMAD SIGIT WIJANARKO</v>
      </c>
      <c r="F106" s="39">
        <f>VLOOKUP(D106,Dakar!A:J,10,0)</f>
        <v>43563</v>
      </c>
      <c r="G106" s="38" t="str">
        <f>VLOOKUP(D106,Dakar!A:F,6,0)</f>
        <v>HE MECHANIC OFFICER</v>
      </c>
      <c r="H106" s="38" t="str">
        <f>VLOOKUP(D106,Dakar!A:H,8,0)</f>
        <v>PT</v>
      </c>
      <c r="I106" s="38" t="str">
        <f>VLOOKUP(D106,Dakar!A:G,7,0)</f>
        <v>S</v>
      </c>
      <c r="J106" s="38" t="str">
        <f>VLOOKUP(D106,Dakar!A:L,11,0)</f>
        <v>Samarinda</v>
      </c>
      <c r="K106" s="233" t="s">
        <v>172</v>
      </c>
      <c r="L106" s="233" t="s">
        <v>1319</v>
      </c>
      <c r="M106">
        <v>2</v>
      </c>
      <c r="N106" s="127">
        <v>4</v>
      </c>
      <c r="P106" s="12">
        <v>44685</v>
      </c>
      <c r="Q106" s="119">
        <v>44688</v>
      </c>
      <c r="U106" s="124" t="s">
        <v>702</v>
      </c>
      <c r="V106" s="124" t="s">
        <v>486</v>
      </c>
      <c r="W106" s="38" t="str">
        <f>VLOOKUP(D106,Dakar!A:C,3,0)</f>
        <v>PORT</v>
      </c>
    </row>
    <row r="107" spans="1:23">
      <c r="A107" s="10">
        <f t="shared" si="1"/>
        <v>105</v>
      </c>
      <c r="B107" s="233" t="s">
        <v>782</v>
      </c>
      <c r="C107" s="233">
        <v>2022</v>
      </c>
      <c r="D107" s="124" t="s">
        <v>1271</v>
      </c>
      <c r="E107" s="38" t="str">
        <f>VLOOKUP(D107,Dakar!A:B,2,0)</f>
        <v>SOFYAN HADI</v>
      </c>
      <c r="F107" s="39">
        <f>VLOOKUP(D107,Dakar!A:J,10,0)</f>
        <v>43864</v>
      </c>
      <c r="G107" s="38" t="str">
        <f>VLOOKUP(D107,Dakar!A:F,6,0)</f>
        <v>MECHANIC FOREMAN</v>
      </c>
      <c r="H107" s="38" t="str">
        <f>VLOOKUP(D107,Dakar!A:H,8,0)</f>
        <v>PT</v>
      </c>
      <c r="I107" s="38" t="str">
        <f>VLOOKUP(D107,Dakar!A:G,7,0)</f>
        <v>S</v>
      </c>
      <c r="J107" s="38" t="str">
        <f>VLOOKUP(D107,Dakar!A:L,11,0)</f>
        <v>Separi</v>
      </c>
      <c r="K107" t="s">
        <v>172</v>
      </c>
      <c r="L107" s="233" t="s">
        <v>1387</v>
      </c>
      <c r="M107">
        <v>1</v>
      </c>
      <c r="N107" s="127">
        <v>4</v>
      </c>
      <c r="P107" s="12">
        <v>44685</v>
      </c>
      <c r="Q107" s="119">
        <v>44688</v>
      </c>
      <c r="U107" s="124" t="s">
        <v>702</v>
      </c>
      <c r="V107" s="124" t="s">
        <v>486</v>
      </c>
      <c r="W107" s="38" t="str">
        <f>VLOOKUP(D107,Dakar!A:C,3,0)</f>
        <v>PORT</v>
      </c>
    </row>
    <row r="108" spans="1:23">
      <c r="A108" s="10">
        <f t="shared" si="1"/>
        <v>106</v>
      </c>
      <c r="B108" s="233" t="s">
        <v>782</v>
      </c>
      <c r="C108" s="233">
        <v>2022</v>
      </c>
      <c r="D108" s="124" t="s">
        <v>306</v>
      </c>
      <c r="E108" s="38" t="str">
        <f>VLOOKUP(D108,Dakar!A:B,2,0)</f>
        <v>Bayu Sugito</v>
      </c>
      <c r="F108" s="39">
        <f>VLOOKUP(D108,Dakar!A:J,10,0)</f>
        <v>40469</v>
      </c>
      <c r="G108" s="38" t="str">
        <f>VLOOKUP(D108,Dakar!A:F,6,0)</f>
        <v>HE Administration</v>
      </c>
      <c r="H108" s="38" t="str">
        <f>VLOOKUP(D108,Dakar!A:H,8,0)</f>
        <v>PT</v>
      </c>
      <c r="I108" s="38" t="str">
        <f>VLOOKUP(D108,Dakar!A:G,7,0)</f>
        <v>NS</v>
      </c>
      <c r="J108" s="38" t="str">
        <f>VLOOKUP(D108,Dakar!A:L,11,0)</f>
        <v>Samarinda</v>
      </c>
      <c r="K108" s="233" t="s">
        <v>172</v>
      </c>
      <c r="L108" t="s">
        <v>1215</v>
      </c>
      <c r="M108">
        <v>1</v>
      </c>
      <c r="N108" s="127">
        <v>3</v>
      </c>
      <c r="P108" s="12">
        <v>44685</v>
      </c>
      <c r="Q108" s="119">
        <v>44687</v>
      </c>
      <c r="R108" s="12">
        <v>44690</v>
      </c>
      <c r="U108" s="124" t="s">
        <v>1130</v>
      </c>
      <c r="V108" s="124" t="s">
        <v>702</v>
      </c>
      <c r="W108" s="38" t="str">
        <f>VLOOKUP(D108,Dakar!A:C,3,0)</f>
        <v>PORT</v>
      </c>
    </row>
    <row r="109" spans="1:23">
      <c r="A109" s="10">
        <f t="shared" si="1"/>
        <v>107</v>
      </c>
      <c r="B109" s="233" t="s">
        <v>782</v>
      </c>
      <c r="C109" s="233">
        <v>2022</v>
      </c>
      <c r="D109" s="124" t="s">
        <v>316</v>
      </c>
      <c r="E109" s="38" t="str">
        <f>VLOOKUP(D109,Dakar!A:B,2,0)</f>
        <v>Andik Setiawan</v>
      </c>
      <c r="F109" s="39">
        <f>VLOOKUP(D109,Dakar!A:J,10,0)</f>
        <v>40504</v>
      </c>
      <c r="G109" s="38" t="str">
        <f>VLOOKUP(D109,Dakar!A:F,6,0)</f>
        <v>Mekanik Group Leader</v>
      </c>
      <c r="H109" s="38" t="str">
        <f>VLOOKUP(D109,Dakar!A:H,8,0)</f>
        <v>PT</v>
      </c>
      <c r="I109" s="38" t="str">
        <f>VLOOKUP(D109,Dakar!A:G,7,0)</f>
        <v>NS</v>
      </c>
      <c r="J109" s="38" t="str">
        <f>VLOOKUP(D109,Dakar!A:L,11,0)</f>
        <v>Separi</v>
      </c>
      <c r="K109" t="s">
        <v>204</v>
      </c>
      <c r="N109" s="127">
        <v>3</v>
      </c>
      <c r="P109" s="12">
        <v>44685</v>
      </c>
      <c r="Q109" s="119">
        <v>44687</v>
      </c>
      <c r="R109" s="12">
        <v>44690</v>
      </c>
      <c r="U109" s="124" t="s">
        <v>1130</v>
      </c>
      <c r="V109" s="124" t="s">
        <v>702</v>
      </c>
      <c r="W109" s="38" t="str">
        <f>VLOOKUP(D109,Dakar!A:C,3,0)</f>
        <v>PORT</v>
      </c>
    </row>
    <row r="110" spans="1:23">
      <c r="A110" s="10">
        <f t="shared" si="1"/>
        <v>108</v>
      </c>
      <c r="B110" s="233" t="s">
        <v>782</v>
      </c>
      <c r="C110" s="233">
        <v>2022</v>
      </c>
      <c r="D110" s="124" t="s">
        <v>934</v>
      </c>
      <c r="E110" s="38" t="str">
        <f>VLOOKUP(D110,Dakar!A:B,2,0)</f>
        <v>SUTAJI</v>
      </c>
      <c r="F110" s="39">
        <f>VLOOKUP(D110,Dakar!A:J,10,0)</f>
        <v>41169</v>
      </c>
      <c r="G110" s="38" t="str">
        <f>VLOOKUP(D110,Dakar!A:F,6,0)</f>
        <v>Warehouse Sub Dept. Head</v>
      </c>
      <c r="H110" s="38" t="str">
        <f>VLOOKUP(D110,Dakar!A:H,8,0)</f>
        <v>PT</v>
      </c>
      <c r="I110" s="38" t="str">
        <f>VLOOKUP(D110,Dakar!A:G,7,0)</f>
        <v>S</v>
      </c>
      <c r="J110" s="38" t="str">
        <f>VLOOKUP(D110,Dakar!A:L,11,0)</f>
        <v>Jakarta</v>
      </c>
      <c r="K110" t="s">
        <v>172</v>
      </c>
      <c r="L110" t="s">
        <v>1387</v>
      </c>
      <c r="M110">
        <v>1</v>
      </c>
      <c r="N110" s="127">
        <v>2</v>
      </c>
      <c r="O110">
        <v>2</v>
      </c>
      <c r="P110" s="12">
        <v>44685</v>
      </c>
      <c r="Q110" s="12">
        <v>44690</v>
      </c>
      <c r="R110" s="12">
        <v>44691</v>
      </c>
      <c r="S110" t="s">
        <v>115</v>
      </c>
      <c r="U110" s="124" t="s">
        <v>486</v>
      </c>
      <c r="V110" s="124"/>
      <c r="W110" s="38" t="str">
        <f>VLOOKUP(D110,Dakar!A:C,3,0)</f>
        <v>WAREHOUSE</v>
      </c>
    </row>
    <row r="111" spans="1:23">
      <c r="A111" s="10">
        <f t="shared" si="1"/>
        <v>109</v>
      </c>
      <c r="B111" s="233" t="s">
        <v>782</v>
      </c>
      <c r="C111" s="233">
        <v>2022</v>
      </c>
      <c r="D111" s="124" t="s">
        <v>1320</v>
      </c>
      <c r="E111" s="38" t="str">
        <f>VLOOKUP(D111,Dakar!A:B,2,0)</f>
        <v>MUHAMMAD RIZKI UTAMA</v>
      </c>
      <c r="F111" s="39">
        <f>VLOOKUP(D111,Dakar!A:J,10,0)</f>
        <v>43763</v>
      </c>
      <c r="G111" s="38" t="str">
        <f>VLOOKUP(D111,Dakar!A:F,6,0)</f>
        <v>Water &amp; Waste Manag Officer</v>
      </c>
      <c r="H111" s="38" t="str">
        <f>VLOOKUP(D111,Dakar!A:H,8,0)</f>
        <v>PT</v>
      </c>
      <c r="I111" s="38" t="str">
        <f>VLOOKUP(D111,Dakar!A:G,7,0)</f>
        <v>S</v>
      </c>
      <c r="J111" s="38" t="str">
        <f>VLOOKUP(D111,Dakar!A:L,11,0)</f>
        <v>Samarinda</v>
      </c>
      <c r="K111" t="s">
        <v>172</v>
      </c>
      <c r="L111" t="s">
        <v>1319</v>
      </c>
      <c r="M111">
        <v>1</v>
      </c>
      <c r="N111" s="127">
        <v>3</v>
      </c>
      <c r="P111" s="12">
        <v>44685</v>
      </c>
      <c r="Q111" s="12">
        <v>44687</v>
      </c>
      <c r="R111" s="12">
        <v>44690</v>
      </c>
      <c r="U111" s="124" t="s">
        <v>444</v>
      </c>
      <c r="V111" s="124" t="s">
        <v>486</v>
      </c>
      <c r="W111" s="38" t="str">
        <f>VLOOKUP(D111,Dakar!A:C,3,0)</f>
        <v>ENVIRONMENT</v>
      </c>
    </row>
    <row r="112" spans="1:23">
      <c r="A112" s="10">
        <f t="shared" si="1"/>
        <v>110</v>
      </c>
      <c r="B112" s="233" t="s">
        <v>782</v>
      </c>
      <c r="C112" s="233">
        <v>2022</v>
      </c>
      <c r="D112" s="124" t="s">
        <v>1343</v>
      </c>
      <c r="E112" s="38" t="str">
        <f>VLOOKUP(D112,Dakar!A:B,2,0)</f>
        <v>AINUR ROFIQ</v>
      </c>
      <c r="F112" s="39">
        <f>VLOOKUP(D112,Dakar!A:J,10,0)</f>
        <v>43832</v>
      </c>
      <c r="G112" s="38" t="str">
        <f>VLOOKUP(D112,Dakar!A:F,6,0)</f>
        <v>Mine Rehabilitation Officer</v>
      </c>
      <c r="H112" s="38" t="str">
        <f>VLOOKUP(D112,Dakar!A:H,8,0)</f>
        <v>PT</v>
      </c>
      <c r="I112" s="38" t="str">
        <f>VLOOKUP(D112,Dakar!A:G,7,0)</f>
        <v>S</v>
      </c>
      <c r="J112" s="38" t="str">
        <f>VLOOKUP(D112,Dakar!A:L,11,0)</f>
        <v>Samarinda</v>
      </c>
      <c r="K112" s="233" t="s">
        <v>172</v>
      </c>
      <c r="L112" s="233" t="s">
        <v>1319</v>
      </c>
      <c r="M112">
        <v>2</v>
      </c>
      <c r="N112" s="127">
        <v>9</v>
      </c>
      <c r="P112" s="12">
        <v>44680</v>
      </c>
      <c r="Q112" s="12">
        <v>44694</v>
      </c>
      <c r="R112" s="12">
        <v>44698</v>
      </c>
      <c r="U112" s="124" t="s">
        <v>431</v>
      </c>
      <c r="V112" s="124" t="s">
        <v>444</v>
      </c>
      <c r="W112" s="38" t="str">
        <f>VLOOKUP(D112,Dakar!A:C,3,0)</f>
        <v>ENVIRONMENT</v>
      </c>
    </row>
    <row r="113" spans="1:23">
      <c r="A113" s="10">
        <f t="shared" si="1"/>
        <v>111</v>
      </c>
      <c r="B113" s="233" t="s">
        <v>782</v>
      </c>
      <c r="C113" s="233">
        <v>2022</v>
      </c>
      <c r="D113" s="124" t="s">
        <v>836</v>
      </c>
      <c r="E113" s="38" t="str">
        <f>VLOOKUP(D113,Dakar!A:B,2,0)</f>
        <v>SOFIAN ANSORI</v>
      </c>
      <c r="F113" s="39">
        <f>VLOOKUP(D113,Dakar!A:J,10,0)</f>
        <v>40801</v>
      </c>
      <c r="G113" s="38" t="str">
        <f>VLOOKUP(D113,Dakar!A:F,6,0)</f>
        <v>Quality &amp; Lab Officer</v>
      </c>
      <c r="H113" s="38" t="str">
        <f>VLOOKUP(D113,Dakar!A:H,8,0)</f>
        <v>PT</v>
      </c>
      <c r="I113" s="38" t="str">
        <f>VLOOKUP(D113,Dakar!A:G,7,0)</f>
        <v>S</v>
      </c>
      <c r="J113" s="38" t="str">
        <f>VLOOKUP(D113,Dakar!A:L,11,0)</f>
        <v>Samarinda</v>
      </c>
      <c r="K113" s="233" t="s">
        <v>172</v>
      </c>
      <c r="L113" s="233" t="s">
        <v>1215</v>
      </c>
      <c r="M113">
        <v>1</v>
      </c>
      <c r="N113" s="127">
        <v>2</v>
      </c>
      <c r="P113" s="12">
        <v>44685</v>
      </c>
      <c r="Q113" s="12">
        <v>44686</v>
      </c>
      <c r="R113" s="119">
        <v>44689</v>
      </c>
      <c r="U113" s="124" t="s">
        <v>1408</v>
      </c>
      <c r="V113" s="124" t="s">
        <v>486</v>
      </c>
      <c r="W113" s="38" t="str">
        <f>VLOOKUP(D113,Dakar!A:C,3,0)</f>
        <v>PORT</v>
      </c>
    </row>
    <row r="114" spans="1:23">
      <c r="A114" s="10">
        <f t="shared" si="1"/>
        <v>112</v>
      </c>
      <c r="B114" s="233" t="s">
        <v>782</v>
      </c>
      <c r="C114" s="233">
        <v>2022</v>
      </c>
      <c r="D114" s="124" t="s">
        <v>498</v>
      </c>
      <c r="E114" s="38" t="str">
        <f>VLOOKUP(D114,Dakar!A:B,2,0)</f>
        <v>Suhartommy PS</v>
      </c>
      <c r="F114" s="39">
        <f>VLOOKUP(D114,Dakar!A:J,10,0)</f>
        <v>39601</v>
      </c>
      <c r="G114" s="38" t="str">
        <f>VLOOKUP(D114,Dakar!A:F,6,0)</f>
        <v>Safety Foreman</v>
      </c>
      <c r="H114" s="38" t="str">
        <f>VLOOKUP(D114,Dakar!A:H,8,0)</f>
        <v>PT</v>
      </c>
      <c r="I114" s="38" t="str">
        <f>VLOOKUP(D114,Dakar!A:G,7,0)</f>
        <v>S</v>
      </c>
      <c r="J114" s="38" t="str">
        <f>VLOOKUP(D114,Dakar!A:L,11,0)</f>
        <v>Samarinda</v>
      </c>
      <c r="K114" s="233" t="s">
        <v>172</v>
      </c>
      <c r="L114" s="233" t="s">
        <v>1319</v>
      </c>
      <c r="M114">
        <v>1</v>
      </c>
      <c r="N114" s="127">
        <v>3</v>
      </c>
      <c r="P114" s="12">
        <v>44685</v>
      </c>
      <c r="Q114" s="12">
        <v>44687</v>
      </c>
      <c r="R114" s="12">
        <v>44690</v>
      </c>
      <c r="T114" s="10"/>
      <c r="U114" s="124" t="s">
        <v>444</v>
      </c>
      <c r="V114" s="124" t="s">
        <v>486</v>
      </c>
      <c r="W114" s="38" t="str">
        <f>VLOOKUP(D114,Dakar!A:C,3,0)</f>
        <v>HSE</v>
      </c>
    </row>
    <row r="115" spans="1:23">
      <c r="A115" s="10">
        <f t="shared" si="1"/>
        <v>113</v>
      </c>
      <c r="B115" s="233" t="s">
        <v>782</v>
      </c>
      <c r="C115" s="233">
        <v>2022</v>
      </c>
      <c r="D115" s="124" t="s">
        <v>1260</v>
      </c>
      <c r="E115" s="38" t="str">
        <f>VLOOKUP(D115,Dakar!A:B,2,0)</f>
        <v>KRISTIAN WAHYU WOWOR</v>
      </c>
      <c r="F115" s="39">
        <f>VLOOKUP(D115,Dakar!A:J,10,0)</f>
        <v>43864</v>
      </c>
      <c r="G115" s="38" t="str">
        <f>VLOOKUP(D115,Dakar!A:F,6,0)</f>
        <v>MECHANIC FOREMAN</v>
      </c>
      <c r="H115" s="38" t="str">
        <f>VLOOKUP(D115,Dakar!A:H,8,0)</f>
        <v>PT</v>
      </c>
      <c r="I115" s="38" t="str">
        <f>VLOOKUP(D115,Dakar!A:G,7,0)</f>
        <v>S</v>
      </c>
      <c r="J115" s="38" t="str">
        <f>VLOOKUP(D115,Dakar!A:L,11,0)</f>
        <v>Samarinda</v>
      </c>
      <c r="K115" s="233" t="s">
        <v>172</v>
      </c>
      <c r="L115" s="233" t="s">
        <v>1319</v>
      </c>
      <c r="M115">
        <v>1</v>
      </c>
      <c r="N115" s="127">
        <v>2</v>
      </c>
      <c r="P115" s="12">
        <v>44665</v>
      </c>
      <c r="Q115" s="12">
        <v>44667</v>
      </c>
      <c r="R115" s="12">
        <v>44670</v>
      </c>
      <c r="U115" s="124" t="s">
        <v>1408</v>
      </c>
      <c r="V115" s="124" t="s">
        <v>486</v>
      </c>
      <c r="W115" s="38" t="str">
        <f>VLOOKUP(D115,Dakar!A:C,3,0)</f>
        <v>PORT</v>
      </c>
    </row>
    <row r="116" spans="1:23">
      <c r="A116" s="10">
        <f t="shared" si="1"/>
        <v>114</v>
      </c>
      <c r="B116" s="233" t="s">
        <v>782</v>
      </c>
      <c r="C116" s="233">
        <v>2022</v>
      </c>
      <c r="D116" s="124" t="s">
        <v>875</v>
      </c>
      <c r="E116" s="38" t="str">
        <f>VLOOKUP(D116,Dakar!A:B,2,0)</f>
        <v>BUDIMAN</v>
      </c>
      <c r="F116" s="39">
        <f>VLOOKUP(D116,Dakar!A:J,10,0)</f>
        <v>40821</v>
      </c>
      <c r="G116" s="38" t="str">
        <f>VLOOKUP(D116,Dakar!A:F,6,0)</f>
        <v>Genset Technical Officer</v>
      </c>
      <c r="H116" s="38" t="str">
        <f>VLOOKUP(D116,Dakar!A:H,8,0)</f>
        <v>PT</v>
      </c>
      <c r="I116" s="38" t="str">
        <f>VLOOKUP(D116,Dakar!A:G,7,0)</f>
        <v>S</v>
      </c>
      <c r="J116" s="38" t="str">
        <f>VLOOKUP(D116,Dakar!A:L,11,0)</f>
        <v>Samarinda</v>
      </c>
      <c r="K116" t="s">
        <v>172</v>
      </c>
      <c r="L116" t="s">
        <v>1387</v>
      </c>
      <c r="M116">
        <v>1</v>
      </c>
      <c r="N116" s="127">
        <v>3</v>
      </c>
      <c r="P116" s="12">
        <v>44684</v>
      </c>
      <c r="Q116" s="12">
        <v>44686</v>
      </c>
      <c r="U116" s="124" t="s">
        <v>1408</v>
      </c>
      <c r="V116" s="124" t="s">
        <v>486</v>
      </c>
      <c r="W116" s="38" t="str">
        <f>VLOOKUP(D116,Dakar!A:C,3,0)</f>
        <v>PORT</v>
      </c>
    </row>
    <row r="117" spans="1:23">
      <c r="A117" s="10">
        <f t="shared" si="1"/>
        <v>115</v>
      </c>
      <c r="B117" s="233" t="s">
        <v>782</v>
      </c>
      <c r="C117" s="233">
        <v>2022</v>
      </c>
      <c r="D117" s="124" t="s">
        <v>1011</v>
      </c>
      <c r="E117" s="38" t="str">
        <f>VLOOKUP(D117,Dakar!A:B,2,0)</f>
        <v>OLAN WAHYULIANDANI</v>
      </c>
      <c r="F117" s="39">
        <f>VLOOKUP(D117,Dakar!A:J,10,0)</f>
        <v>41708</v>
      </c>
      <c r="G117" s="38" t="str">
        <f>VLOOKUP(D117,Dakar!A:F,6,0)</f>
        <v>FPM Planner</v>
      </c>
      <c r="H117" s="38" t="str">
        <f>VLOOKUP(D117,Dakar!A:H,8,0)</f>
        <v>PT</v>
      </c>
      <c r="I117" s="38" t="str">
        <f>VLOOKUP(D117,Dakar!A:G,7,0)</f>
        <v>S</v>
      </c>
      <c r="J117" s="38" t="str">
        <f>VLOOKUP(D117,Dakar!A:L,11,0)</f>
        <v>Samarinda</v>
      </c>
      <c r="K117" t="s">
        <v>203</v>
      </c>
      <c r="N117" s="127">
        <v>5</v>
      </c>
      <c r="P117" s="135">
        <v>44685</v>
      </c>
      <c r="Q117" s="12">
        <v>44691</v>
      </c>
      <c r="R117" s="12">
        <v>44692</v>
      </c>
      <c r="T117" s="10"/>
      <c r="U117" s="124" t="s">
        <v>1408</v>
      </c>
      <c r="V117" s="124" t="s">
        <v>486</v>
      </c>
      <c r="W117" s="38" t="str">
        <f>VLOOKUP(D117,Dakar!A:C,3,0)</f>
        <v>PORT</v>
      </c>
    </row>
    <row r="118" spans="1:23">
      <c r="A118" s="10">
        <f t="shared" si="1"/>
        <v>116</v>
      </c>
      <c r="B118" s="233" t="s">
        <v>782</v>
      </c>
      <c r="C118" s="233">
        <v>2022</v>
      </c>
      <c r="D118" s="124" t="s">
        <v>372</v>
      </c>
      <c r="E118" s="38" t="str">
        <f>VLOOKUP(D118,Dakar!A:B,2,0)</f>
        <v>Yusra</v>
      </c>
      <c r="F118" s="39">
        <f>VLOOKUP(D118,Dakar!A:J,10,0)</f>
        <v>38930</v>
      </c>
      <c r="G118" s="38" t="str">
        <f>VLOOKUP(D118,Dakar!A:F,6,0)</f>
        <v>Pra Mechanic</v>
      </c>
      <c r="H118" s="38" t="str">
        <f>VLOOKUP(D118,Dakar!A:H,8,0)</f>
        <v>PT</v>
      </c>
      <c r="I118" s="38" t="str">
        <f>VLOOKUP(D118,Dakar!A:G,7,0)</f>
        <v>NS</v>
      </c>
      <c r="J118" s="38" t="str">
        <f>VLOOKUP(D118,Dakar!A:L,11,0)</f>
        <v>Separi</v>
      </c>
      <c r="K118" t="s">
        <v>172</v>
      </c>
      <c r="L118" t="s">
        <v>1319</v>
      </c>
      <c r="N118" s="127">
        <v>2</v>
      </c>
      <c r="P118" s="12">
        <v>44685</v>
      </c>
      <c r="Q118" s="12">
        <v>44686</v>
      </c>
      <c r="U118" s="124" t="s">
        <v>1130</v>
      </c>
      <c r="V118" s="124" t="s">
        <v>702</v>
      </c>
      <c r="W118" s="38" t="str">
        <f>VLOOKUP(D118,Dakar!A:C,3,0)</f>
        <v>PORT</v>
      </c>
    </row>
    <row r="119" spans="1:23">
      <c r="A119" s="10">
        <f t="shared" si="1"/>
        <v>117</v>
      </c>
      <c r="B119" s="233" t="s">
        <v>782</v>
      </c>
      <c r="C119" s="233">
        <v>2022</v>
      </c>
      <c r="D119" s="124" t="s">
        <v>1414</v>
      </c>
      <c r="E119" s="38" t="str">
        <f>VLOOKUP(D119,Dakar!A:B,2,0)</f>
        <v>FRANSISCA ERLYANA S.</v>
      </c>
      <c r="F119" s="39">
        <f>VLOOKUP(D119,Dakar!A:J,10,0)</f>
        <v>41194</v>
      </c>
      <c r="G119" s="38" t="str">
        <f>VLOOKUP(D119,Dakar!A:F,6,0)</f>
        <v>Finance Staff</v>
      </c>
      <c r="H119" s="38" t="str">
        <f>VLOOKUP(D119,Dakar!A:H,8,0)</f>
        <v>PT</v>
      </c>
      <c r="I119" s="38" t="str">
        <f>VLOOKUP(D119,Dakar!A:G,7,0)</f>
        <v>S</v>
      </c>
      <c r="J119" s="38" t="str">
        <f>VLOOKUP(D119,Dakar!A:L,11,0)</f>
        <v>Samarinda</v>
      </c>
      <c r="K119" s="233" t="s">
        <v>172</v>
      </c>
      <c r="L119" s="233" t="s">
        <v>1319</v>
      </c>
      <c r="M119">
        <v>1</v>
      </c>
      <c r="N119" s="127">
        <v>1</v>
      </c>
      <c r="P119" s="12">
        <v>44673</v>
      </c>
      <c r="Q119" s="12">
        <v>44673</v>
      </c>
      <c r="R119" s="12">
        <v>44676</v>
      </c>
      <c r="U119" s="124" t="s">
        <v>100</v>
      </c>
      <c r="V119" s="124" t="s">
        <v>486</v>
      </c>
      <c r="W119" s="38" t="str">
        <f>VLOOKUP(D119,Dakar!A:C,3,0)</f>
        <v>FINANCE</v>
      </c>
    </row>
    <row r="120" spans="1:23">
      <c r="A120" s="10">
        <f t="shared" si="1"/>
        <v>118</v>
      </c>
      <c r="B120" s="233" t="s">
        <v>782</v>
      </c>
      <c r="C120" s="233">
        <v>2022</v>
      </c>
      <c r="D120" s="124" t="s">
        <v>925</v>
      </c>
      <c r="E120" s="38" t="str">
        <f>VLOOKUP(D120,Dakar!A:B,2,0)</f>
        <v>WAWAN EDY WALUYO</v>
      </c>
      <c r="F120" s="39">
        <f>VLOOKUP(D120,Dakar!A:J,10,0)</f>
        <v>41480</v>
      </c>
      <c r="G120" s="38" t="str">
        <f>VLOOKUP(D120,Dakar!A:F,6,0)</f>
        <v>HE OPERATOR</v>
      </c>
      <c r="H120" s="38" t="str">
        <f>VLOOKUP(D120,Dakar!A:H,8,0)</f>
        <v>PT</v>
      </c>
      <c r="I120" s="38" t="str">
        <f>VLOOKUP(D120,Dakar!A:G,7,0)</f>
        <v>NS</v>
      </c>
      <c r="J120" s="38" t="str">
        <f>VLOOKUP(D120,Dakar!A:L,11,0)</f>
        <v>Separi</v>
      </c>
      <c r="K120" s="233" t="s">
        <v>172</v>
      </c>
      <c r="L120" s="233" t="s">
        <v>1319</v>
      </c>
      <c r="N120" s="127">
        <v>4</v>
      </c>
      <c r="P120" s="12">
        <v>44685</v>
      </c>
      <c r="Q120" s="12">
        <v>44694</v>
      </c>
      <c r="R120" s="12">
        <v>44698</v>
      </c>
      <c r="U120" s="124" t="s">
        <v>1412</v>
      </c>
      <c r="V120" s="124"/>
      <c r="W120" s="38" t="str">
        <f>VLOOKUP(D120,Dakar!A:C,3,0)</f>
        <v>ENVIRONMENT</v>
      </c>
    </row>
    <row r="121" spans="1:23">
      <c r="A121" s="10">
        <f t="shared" si="1"/>
        <v>119</v>
      </c>
      <c r="B121" s="233" t="s">
        <v>782</v>
      </c>
      <c r="C121" s="233">
        <v>2022</v>
      </c>
      <c r="D121" s="124" t="s">
        <v>362</v>
      </c>
      <c r="E121" s="38" t="str">
        <f>VLOOKUP(D121,Dakar!A:B,2,0)</f>
        <v>Supirman</v>
      </c>
      <c r="F121" s="39">
        <f>VLOOKUP(D121,Dakar!A:J,10,0)</f>
        <v>39874</v>
      </c>
      <c r="G121" s="38" t="str">
        <f>VLOOKUP(D121,Dakar!A:F,6,0)</f>
        <v>Mechanic FPM Group Leader</v>
      </c>
      <c r="H121" s="38" t="str">
        <f>VLOOKUP(D121,Dakar!A:H,8,0)</f>
        <v>PT</v>
      </c>
      <c r="I121" s="38" t="str">
        <f>VLOOKUP(D121,Dakar!A:G,7,0)</f>
        <v>NS</v>
      </c>
      <c r="J121" s="38" t="str">
        <f>VLOOKUP(D121,Dakar!A:L,11,0)</f>
        <v>Separi</v>
      </c>
      <c r="K121" t="s">
        <v>203</v>
      </c>
      <c r="N121" s="127">
        <v>5</v>
      </c>
      <c r="P121" s="12">
        <v>44685</v>
      </c>
      <c r="Q121" s="12">
        <v>44691</v>
      </c>
      <c r="R121" s="12">
        <v>44692</v>
      </c>
      <c r="U121" s="124" t="s">
        <v>357</v>
      </c>
      <c r="V121" s="124" t="s">
        <v>702</v>
      </c>
      <c r="W121" s="38" t="str">
        <f>VLOOKUP(D121,Dakar!A:C,3,0)</f>
        <v>PORT</v>
      </c>
    </row>
    <row r="122" spans="1:23">
      <c r="A122" s="10">
        <f t="shared" si="1"/>
        <v>120</v>
      </c>
      <c r="B122" s="233" t="s">
        <v>782</v>
      </c>
      <c r="C122" s="233">
        <v>2022</v>
      </c>
      <c r="D122" s="124" t="s">
        <v>307</v>
      </c>
      <c r="E122" s="38" t="str">
        <f>VLOOKUP(D122,Dakar!A:B,2,0)</f>
        <v>Sutikno</v>
      </c>
      <c r="F122" s="39">
        <f>VLOOKUP(D122,Dakar!A:J,10,0)</f>
        <v>40469</v>
      </c>
      <c r="G122" s="38" t="str">
        <f>VLOOKUP(D122,Dakar!A:F,6,0)</f>
        <v>Pra Mechanic</v>
      </c>
      <c r="H122" s="38" t="str">
        <f>VLOOKUP(D122,Dakar!A:H,8,0)</f>
        <v>PT</v>
      </c>
      <c r="I122" s="38" t="str">
        <f>VLOOKUP(D122,Dakar!A:G,7,0)</f>
        <v>NS</v>
      </c>
      <c r="J122" s="38" t="str">
        <f>VLOOKUP(D122,Dakar!A:L,11,0)</f>
        <v>Samarinda</v>
      </c>
      <c r="K122" t="s">
        <v>172</v>
      </c>
      <c r="L122" t="s">
        <v>1319</v>
      </c>
      <c r="M122">
        <v>1</v>
      </c>
      <c r="N122" s="127">
        <v>3</v>
      </c>
      <c r="P122" s="12">
        <v>44685</v>
      </c>
      <c r="Q122" s="12">
        <v>44687</v>
      </c>
      <c r="R122" s="12">
        <v>44690</v>
      </c>
      <c r="U122" s="124" t="s">
        <v>357</v>
      </c>
      <c r="V122" s="124" t="s">
        <v>702</v>
      </c>
      <c r="W122" s="38" t="str">
        <f>VLOOKUP(D122,Dakar!A:C,3,0)</f>
        <v>PORT</v>
      </c>
    </row>
    <row r="123" spans="1:23">
      <c r="A123" s="10">
        <f t="shared" si="1"/>
        <v>121</v>
      </c>
      <c r="B123" s="233" t="s">
        <v>782</v>
      </c>
      <c r="C123" s="233">
        <v>2022</v>
      </c>
      <c r="D123" s="124" t="s">
        <v>237</v>
      </c>
      <c r="E123" s="38" t="str">
        <f>VLOOKUP(D123,Dakar!A:B,2,0)</f>
        <v>Anjar Darwinto</v>
      </c>
      <c r="F123" s="39">
        <f>VLOOKUP(D123,Dakar!A:J,10,0)</f>
        <v>39945</v>
      </c>
      <c r="G123" s="38" t="str">
        <f>VLOOKUP(D123,Dakar!A:F,6,0)</f>
        <v>Forestry &amp; Ganis Officer</v>
      </c>
      <c r="H123" s="38" t="str">
        <f>VLOOKUP(D123,Dakar!A:H,8,0)</f>
        <v>PT</v>
      </c>
      <c r="I123" s="38" t="str">
        <f>VLOOKUP(D123,Dakar!A:G,7,0)</f>
        <v>S</v>
      </c>
      <c r="J123" s="38" t="str">
        <f>VLOOKUP(D123,Dakar!A:L,11,0)</f>
        <v>Yogyakarta</v>
      </c>
      <c r="K123" t="s">
        <v>203</v>
      </c>
      <c r="N123" s="127">
        <v>1</v>
      </c>
      <c r="P123" s="135">
        <v>44704</v>
      </c>
      <c r="Q123" s="135">
        <v>44704</v>
      </c>
      <c r="R123" s="12">
        <v>44705</v>
      </c>
      <c r="S123" t="s">
        <v>115</v>
      </c>
      <c r="T123" s="125"/>
      <c r="U123" s="259" t="s">
        <v>444</v>
      </c>
      <c r="V123" s="124" t="s">
        <v>486</v>
      </c>
      <c r="W123" s="38" t="str">
        <f>VLOOKUP(D123,Dakar!A:C,3,0)</f>
        <v>CR, Forestry &amp; TS</v>
      </c>
    </row>
    <row r="124" spans="1:23">
      <c r="A124" s="10">
        <f t="shared" si="1"/>
        <v>122</v>
      </c>
      <c r="B124" s="233" t="s">
        <v>782</v>
      </c>
      <c r="C124" s="233">
        <v>2022</v>
      </c>
      <c r="D124" s="124" t="s">
        <v>225</v>
      </c>
      <c r="E124" s="38" t="str">
        <f>VLOOKUP(D124,Dakar!A:B,2,0)</f>
        <v>Prasetyo Haryadi</v>
      </c>
      <c r="F124" s="39">
        <f>VLOOKUP(D124,Dakar!A:J,10,0)</f>
        <v>39945</v>
      </c>
      <c r="G124" s="38" t="str">
        <f>VLOOKUP(D124,Dakar!A:F,6,0)</f>
        <v>ComDev Section Head</v>
      </c>
      <c r="H124" s="38" t="str">
        <f>VLOOKUP(D124,Dakar!A:H,8,0)</f>
        <v>PT</v>
      </c>
      <c r="I124" s="38" t="str">
        <f>VLOOKUP(D124,Dakar!A:G,7,0)</f>
        <v>S</v>
      </c>
      <c r="J124" s="38" t="str">
        <f>VLOOKUP(D124,Dakar!A:L,11,0)</f>
        <v>Yogyakarta</v>
      </c>
      <c r="K124" s="233" t="s">
        <v>203</v>
      </c>
      <c r="L124" s="233"/>
      <c r="N124" s="127">
        <v>1</v>
      </c>
      <c r="P124" s="135">
        <v>44704</v>
      </c>
      <c r="Q124" s="135">
        <v>44704</v>
      </c>
      <c r="R124" s="12">
        <v>44705</v>
      </c>
      <c r="S124" s="233" t="s">
        <v>115</v>
      </c>
      <c r="U124" s="259" t="s">
        <v>444</v>
      </c>
      <c r="V124" s="124" t="s">
        <v>486</v>
      </c>
      <c r="W124" s="38" t="str">
        <f>VLOOKUP(D124,Dakar!A:C,3,0)</f>
        <v>CR, Forestry &amp; TS</v>
      </c>
    </row>
    <row r="125" spans="1:23">
      <c r="A125" s="10">
        <f t="shared" si="1"/>
        <v>123</v>
      </c>
      <c r="B125" s="233" t="s">
        <v>782</v>
      </c>
      <c r="C125" s="233">
        <v>2022</v>
      </c>
      <c r="D125" s="124" t="s">
        <v>222</v>
      </c>
      <c r="E125" s="38" t="str">
        <f>VLOOKUP(D125,Dakar!A:B,2,0)</f>
        <v>R. Moch Faizal</v>
      </c>
      <c r="F125" s="39">
        <f>VLOOKUP(D125,Dakar!A:J,10,0)</f>
        <v>38296</v>
      </c>
      <c r="G125" s="38" t="str">
        <f>VLOOKUP(D125,Dakar!A:F,6,0)</f>
        <v>CD &amp; Forestry Sub Dept. Head</v>
      </c>
      <c r="H125" s="38" t="str">
        <f>VLOOKUP(D125,Dakar!A:H,8,0)</f>
        <v>PT</v>
      </c>
      <c r="I125" s="38" t="str">
        <f>VLOOKUP(D125,Dakar!A:G,7,0)</f>
        <v>S</v>
      </c>
      <c r="J125" s="38" t="str">
        <f>VLOOKUP(D125,Dakar!A:L,11,0)</f>
        <v>Jakarta</v>
      </c>
      <c r="K125" s="233" t="s">
        <v>172</v>
      </c>
      <c r="L125" s="233" t="s">
        <v>1319</v>
      </c>
      <c r="M125">
        <v>1</v>
      </c>
      <c r="N125" s="127">
        <v>4</v>
      </c>
      <c r="P125" s="135">
        <v>44677</v>
      </c>
      <c r="Q125" s="12">
        <v>44680</v>
      </c>
      <c r="R125" s="12">
        <v>44685</v>
      </c>
      <c r="T125" s="10"/>
      <c r="U125" s="259" t="s">
        <v>444</v>
      </c>
      <c r="V125" s="124" t="s">
        <v>486</v>
      </c>
      <c r="W125" s="38" t="str">
        <f>VLOOKUP(D125,Dakar!A:C,3,0)</f>
        <v>CR, Forestry &amp; TS</v>
      </c>
    </row>
    <row r="126" spans="1:23">
      <c r="A126" s="10">
        <f t="shared" si="1"/>
        <v>124</v>
      </c>
      <c r="B126" s="233" t="s">
        <v>782</v>
      </c>
      <c r="C126" s="233">
        <v>2022</v>
      </c>
      <c r="D126" s="124" t="s">
        <v>222</v>
      </c>
      <c r="E126" s="38" t="str">
        <f>VLOOKUP(D126,Dakar!A:B,2,0)</f>
        <v>R. Moch Faizal</v>
      </c>
      <c r="F126" s="39">
        <f>VLOOKUP(D126,Dakar!A:J,10,0)</f>
        <v>38296</v>
      </c>
      <c r="G126" s="38" t="str">
        <f>VLOOKUP(D126,Dakar!A:F,6,0)</f>
        <v>CD &amp; Forestry Sub Dept. Head</v>
      </c>
      <c r="H126" s="38" t="str">
        <f>VLOOKUP(D126,Dakar!A:H,8,0)</f>
        <v>PT</v>
      </c>
      <c r="I126" s="38" t="str">
        <f>VLOOKUP(D126,Dakar!A:G,7,0)</f>
        <v>S</v>
      </c>
      <c r="J126" s="38" t="str">
        <f>VLOOKUP(D126,Dakar!A:L,11,0)</f>
        <v>Jakarta</v>
      </c>
      <c r="K126" s="233" t="s">
        <v>172</v>
      </c>
      <c r="L126" t="s">
        <v>1387</v>
      </c>
      <c r="M126">
        <v>1</v>
      </c>
      <c r="N126" s="127">
        <v>1</v>
      </c>
      <c r="P126" s="12">
        <v>44687</v>
      </c>
      <c r="Q126" s="12">
        <v>44687</v>
      </c>
      <c r="R126" s="12">
        <v>44690</v>
      </c>
      <c r="S126" t="s">
        <v>115</v>
      </c>
      <c r="T126" s="128"/>
      <c r="U126" s="259" t="s">
        <v>444</v>
      </c>
      <c r="V126" s="124" t="s">
        <v>486</v>
      </c>
      <c r="W126" s="38" t="str">
        <f>VLOOKUP(D126,Dakar!A:C,3,0)</f>
        <v>CR, Forestry &amp; TS</v>
      </c>
    </row>
    <row r="127" spans="1:23">
      <c r="A127" s="10">
        <f t="shared" si="1"/>
        <v>125</v>
      </c>
      <c r="B127" s="233" t="s">
        <v>782</v>
      </c>
      <c r="C127" s="233">
        <v>2022</v>
      </c>
      <c r="D127" s="124" t="s">
        <v>879</v>
      </c>
      <c r="E127" s="38" t="str">
        <f>VLOOKUP(D127,Dakar!A:B,2,0)</f>
        <v>AGUS RIYANTO</v>
      </c>
      <c r="F127" s="39">
        <f>VLOOKUP(D127,Dakar!A:J,10,0)</f>
        <v>40845</v>
      </c>
      <c r="G127" s="38" t="str">
        <f>VLOOKUP(D127,Dakar!A:F,6,0)</f>
        <v>Warehouse Keeper GL</v>
      </c>
      <c r="H127" s="38" t="str">
        <f>VLOOKUP(D127,Dakar!A:H,8,0)</f>
        <v>PT</v>
      </c>
      <c r="I127" s="38" t="str">
        <f>VLOOKUP(D127,Dakar!A:G,7,0)</f>
        <v>NS</v>
      </c>
      <c r="J127" s="38" t="str">
        <f>VLOOKUP(D127,Dakar!A:L,11,0)</f>
        <v>Separi</v>
      </c>
      <c r="K127" s="233" t="s">
        <v>172</v>
      </c>
      <c r="L127" s="233" t="s">
        <v>1319</v>
      </c>
      <c r="M127">
        <v>1</v>
      </c>
      <c r="N127" s="127">
        <v>3</v>
      </c>
      <c r="P127" s="12">
        <v>44683</v>
      </c>
      <c r="Q127" s="135">
        <v>44689</v>
      </c>
      <c r="R127" s="12">
        <v>44690</v>
      </c>
      <c r="U127" s="259" t="s">
        <v>998</v>
      </c>
      <c r="V127" s="107"/>
      <c r="W127" s="38" t="str">
        <f>VLOOKUP(D127,Dakar!A:C,3,0)</f>
        <v>PROC &amp; WH</v>
      </c>
    </row>
    <row r="128" spans="1:23">
      <c r="A128" s="10">
        <f t="shared" si="1"/>
        <v>126</v>
      </c>
      <c r="B128" s="233" t="s">
        <v>782</v>
      </c>
      <c r="C128" s="233">
        <v>2022</v>
      </c>
      <c r="D128" s="124" t="s">
        <v>880</v>
      </c>
      <c r="E128" s="38" t="str">
        <f>VLOOKUP(D128,Dakar!A:B,2,0)</f>
        <v>DAFIK</v>
      </c>
      <c r="F128" s="39">
        <f>VLOOKUP(D128,Dakar!A:J,10,0)</f>
        <v>40845</v>
      </c>
      <c r="G128" s="38" t="str">
        <f>VLOOKUP(D128,Dakar!A:F,6,0)</f>
        <v>Fuel Man</v>
      </c>
      <c r="H128" s="38" t="str">
        <f>VLOOKUP(D128,Dakar!A:H,8,0)</f>
        <v>PT</v>
      </c>
      <c r="I128" s="38" t="str">
        <f>VLOOKUP(D128,Dakar!A:G,7,0)</f>
        <v>NS</v>
      </c>
      <c r="J128" s="38" t="str">
        <f>VLOOKUP(D128,Dakar!A:L,11,0)</f>
        <v>Separi</v>
      </c>
      <c r="K128" s="233" t="s">
        <v>172</v>
      </c>
      <c r="L128" s="233" t="s">
        <v>1319</v>
      </c>
      <c r="M128">
        <v>2</v>
      </c>
      <c r="N128" s="127">
        <v>3</v>
      </c>
      <c r="P128" s="12">
        <v>44682</v>
      </c>
      <c r="Q128" s="119">
        <v>44689</v>
      </c>
      <c r="R128" s="12">
        <v>44690</v>
      </c>
      <c r="T128" s="200"/>
      <c r="U128" s="259" t="s">
        <v>998</v>
      </c>
      <c r="V128" s="107"/>
      <c r="W128" s="38" t="str">
        <f>VLOOKUP(D128,Dakar!A:C,3,0)</f>
        <v>PROC &amp; WH</v>
      </c>
    </row>
    <row r="129" spans="1:23">
      <c r="A129" s="10">
        <f t="shared" si="1"/>
        <v>127</v>
      </c>
      <c r="B129" s="233" t="s">
        <v>782</v>
      </c>
      <c r="C129" s="233">
        <v>2022</v>
      </c>
      <c r="D129" s="124" t="s">
        <v>966</v>
      </c>
      <c r="E129" s="38" t="str">
        <f>VLOOKUP(D129,Dakar!A:B,2,0)</f>
        <v>ARMADANI</v>
      </c>
      <c r="F129" s="39">
        <f>VLOOKUP(D129,Dakar!A:J,10,0)</f>
        <v>41233</v>
      </c>
      <c r="G129" s="38" t="str">
        <f>VLOOKUP(D129,Dakar!A:F,6,0)</f>
        <v>FT DRIVER (FUEL GROUP LEADER)</v>
      </c>
      <c r="H129" s="38" t="str">
        <f>VLOOKUP(D129,Dakar!A:H,8,0)</f>
        <v>PT</v>
      </c>
      <c r="I129" s="38">
        <f>VLOOKUP(D129,Dakar!A:G,7,0)</f>
        <v>0</v>
      </c>
      <c r="J129" s="38" t="str">
        <f>VLOOKUP(D129,Dakar!A:L,11,0)</f>
        <v>Separi</v>
      </c>
      <c r="K129" s="233" t="s">
        <v>172</v>
      </c>
      <c r="L129" s="233" t="s">
        <v>1319</v>
      </c>
      <c r="M129">
        <v>2</v>
      </c>
      <c r="N129" s="127">
        <v>4</v>
      </c>
      <c r="P129" s="12">
        <v>44679</v>
      </c>
      <c r="Q129" s="12">
        <v>44686</v>
      </c>
      <c r="R129" s="12">
        <v>44687</v>
      </c>
      <c r="U129" s="259" t="s">
        <v>998</v>
      </c>
      <c r="V129" s="107"/>
      <c r="W129" s="38" t="str">
        <f>VLOOKUP(D129,Dakar!A:C,3,0)</f>
        <v>PROC &amp; WH</v>
      </c>
    </row>
    <row r="130" spans="1:23">
      <c r="A130" s="10">
        <f t="shared" si="1"/>
        <v>128</v>
      </c>
      <c r="B130" s="233" t="s">
        <v>782</v>
      </c>
      <c r="C130" s="233">
        <v>2022</v>
      </c>
      <c r="D130" s="124" t="s">
        <v>1232</v>
      </c>
      <c r="E130" s="38" t="str">
        <f>VLOOKUP(D130,Dakar!A:B,2,0)</f>
        <v>DAPID ALPAJAR IRAWAN</v>
      </c>
      <c r="F130" s="39">
        <f>VLOOKUP(D130,Dakar!A:J,10,0)</f>
        <v>43283</v>
      </c>
      <c r="G130" s="38" t="str">
        <f>VLOOKUP(D130,Dakar!A:F,6,0)</f>
        <v>Mechanic Crew</v>
      </c>
      <c r="H130" s="38" t="str">
        <f>VLOOKUP(D130,Dakar!A:H,8,0)</f>
        <v>PT</v>
      </c>
      <c r="I130" s="38" t="str">
        <f>VLOOKUP(D130,Dakar!A:G,7,0)</f>
        <v>NS</v>
      </c>
      <c r="J130" s="38" t="str">
        <f>VLOOKUP(D130,Dakar!A:L,11,0)</f>
        <v>Separi</v>
      </c>
      <c r="K130" s="233" t="s">
        <v>172</v>
      </c>
      <c r="L130" s="233" t="s">
        <v>1319</v>
      </c>
      <c r="M130">
        <v>1</v>
      </c>
      <c r="N130" s="127">
        <v>2</v>
      </c>
      <c r="P130" s="12">
        <v>44688</v>
      </c>
      <c r="Q130" s="12">
        <v>44689</v>
      </c>
      <c r="U130" s="259" t="s">
        <v>1130</v>
      </c>
      <c r="V130" s="107" t="s">
        <v>702</v>
      </c>
      <c r="W130" s="38" t="str">
        <f>VLOOKUP(D130,Dakar!A:C,3,0)</f>
        <v>PORT</v>
      </c>
    </row>
    <row r="131" spans="1:23">
      <c r="A131" s="10">
        <f t="shared" si="1"/>
        <v>129</v>
      </c>
      <c r="B131" s="233" t="s">
        <v>782</v>
      </c>
      <c r="C131" s="233">
        <v>2022</v>
      </c>
      <c r="D131" s="124" t="s">
        <v>913</v>
      </c>
      <c r="E131" s="38" t="str">
        <f>VLOOKUP(D131,Dakar!A:B,2,0)</f>
        <v>HUSAIP PARENETA</v>
      </c>
      <c r="F131" s="39">
        <f>VLOOKUP(D131,Dakar!A:J,10,0)</f>
        <v>41044</v>
      </c>
      <c r="G131" s="38" t="str">
        <f>VLOOKUP(D131,Dakar!A:F,6,0)</f>
        <v>CRANE OPERATOR</v>
      </c>
      <c r="H131" s="38" t="str">
        <f>VLOOKUP(D131,Dakar!A:H,8,0)</f>
        <v>PT</v>
      </c>
      <c r="I131" s="38" t="str">
        <f>VLOOKUP(D131,Dakar!A:G,7,0)</f>
        <v>S</v>
      </c>
      <c r="J131" s="38" t="str">
        <f>VLOOKUP(D131,Dakar!A:L,11,0)</f>
        <v>Samarinda</v>
      </c>
      <c r="K131" s="233" t="s">
        <v>172</v>
      </c>
      <c r="L131" s="233" t="s">
        <v>1319</v>
      </c>
      <c r="M131">
        <v>1</v>
      </c>
      <c r="N131" s="127">
        <v>3</v>
      </c>
      <c r="P131" s="12">
        <v>44685</v>
      </c>
      <c r="Q131" s="12">
        <v>44687</v>
      </c>
      <c r="R131" s="12">
        <v>44690</v>
      </c>
      <c r="U131" s="259" t="s">
        <v>1408</v>
      </c>
      <c r="V131" s="107" t="s">
        <v>486</v>
      </c>
      <c r="W131" s="38" t="str">
        <f>VLOOKUP(D131,Dakar!A:C,3,0)</f>
        <v>PORT</v>
      </c>
    </row>
    <row r="132" spans="1:23">
      <c r="A132" s="10">
        <f t="shared" si="1"/>
        <v>130</v>
      </c>
      <c r="B132" s="233" t="s">
        <v>782</v>
      </c>
      <c r="C132" s="233">
        <v>2022</v>
      </c>
      <c r="D132" s="124" t="s">
        <v>921</v>
      </c>
      <c r="E132" s="38" t="str">
        <f>VLOOKUP(D132,Dakar!A:B,2,0)</f>
        <v>SURONO</v>
      </c>
      <c r="F132" s="39">
        <f>VLOOKUP(D132,Dakar!A:J,10,0)</f>
        <v>41091</v>
      </c>
      <c r="G132" s="38" t="str">
        <f>VLOOKUP(D132,Dakar!A:F,6,0)</f>
        <v>HE OPERATOR</v>
      </c>
      <c r="H132" s="38" t="str">
        <f>VLOOKUP(D132,Dakar!A:H,8,0)</f>
        <v>PT</v>
      </c>
      <c r="I132" s="38" t="str">
        <f>VLOOKUP(D132,Dakar!A:G,7,0)</f>
        <v>NS</v>
      </c>
      <c r="J132" s="38" t="str">
        <f>VLOOKUP(D132,Dakar!A:L,11,0)</f>
        <v>Separi</v>
      </c>
      <c r="K132" s="233" t="s">
        <v>172</v>
      </c>
      <c r="L132" s="233" t="s">
        <v>1319</v>
      </c>
      <c r="M132">
        <v>1</v>
      </c>
      <c r="N132" s="127">
        <v>3</v>
      </c>
      <c r="P132" s="12">
        <v>44685</v>
      </c>
      <c r="Q132" s="12">
        <v>44687</v>
      </c>
      <c r="R132" s="12">
        <v>44690</v>
      </c>
      <c r="U132" s="259" t="s">
        <v>1412</v>
      </c>
      <c r="V132" s="107"/>
      <c r="W132" s="38" t="str">
        <f>VLOOKUP(D132,Dakar!A:C,3,0)</f>
        <v>ENVIRONMENT</v>
      </c>
    </row>
    <row r="133" spans="1:23">
      <c r="A133" s="10">
        <f t="shared" si="1"/>
        <v>131</v>
      </c>
      <c r="B133" s="233" t="s">
        <v>782</v>
      </c>
      <c r="C133" s="233">
        <v>2022</v>
      </c>
      <c r="D133" s="124" t="s">
        <v>1292</v>
      </c>
      <c r="E133" s="38" t="str">
        <f>VLOOKUP(D133,Dakar!A:B,2,0)</f>
        <v>JAMIRAN</v>
      </c>
      <c r="F133" s="39">
        <f>VLOOKUP(D133,Dakar!A:J,10,0)</f>
        <v>43740</v>
      </c>
      <c r="G133" s="38" t="str">
        <f>VLOOKUP(D133,Dakar!A:F,6,0)</f>
        <v>MHE ADVISOR</v>
      </c>
      <c r="H133" s="38">
        <f>VLOOKUP(D133,Dakar!A:H,8,0)</f>
        <v>0</v>
      </c>
      <c r="I133" s="38">
        <f>VLOOKUP(D133,Dakar!A:G,7,0)</f>
        <v>0</v>
      </c>
      <c r="J133" s="38" t="str">
        <f>VLOOKUP(D133,Dakar!A:L,11,0)</f>
        <v>Jakarta</v>
      </c>
      <c r="K133" s="233" t="s">
        <v>172</v>
      </c>
      <c r="L133" t="s">
        <v>1319</v>
      </c>
      <c r="N133" s="127">
        <v>8</v>
      </c>
      <c r="P133" s="12">
        <v>44677</v>
      </c>
      <c r="Q133" s="12">
        <v>44690</v>
      </c>
      <c r="R133" s="12">
        <v>44691</v>
      </c>
      <c r="U133" s="259" t="s">
        <v>1408</v>
      </c>
      <c r="V133" s="107" t="s">
        <v>486</v>
      </c>
      <c r="W133" s="38" t="str">
        <f>VLOOKUP(D133,Dakar!A:C,3,0)</f>
        <v>PORT</v>
      </c>
    </row>
    <row r="134" spans="1:23">
      <c r="A134" s="10">
        <f t="shared" si="1"/>
        <v>132</v>
      </c>
      <c r="B134" s="233" t="s">
        <v>782</v>
      </c>
      <c r="C134" s="233">
        <v>2022</v>
      </c>
      <c r="D134" s="124" t="s">
        <v>1027</v>
      </c>
      <c r="E134" s="38" t="str">
        <f>VLOOKUP(D134,Dakar!A:B,2,0)</f>
        <v>JAMHAR</v>
      </c>
      <c r="F134" s="39">
        <f>VLOOKUP(D134,Dakar!A:J,10,0)</f>
        <v>41975</v>
      </c>
      <c r="G134" s="38" t="str">
        <f>VLOOKUP(D134,Dakar!A:F,6,0)</f>
        <v>DT DRIVER</v>
      </c>
      <c r="H134" s="38" t="str">
        <f>VLOOKUP(D134,Dakar!A:H,8,0)</f>
        <v>PT</v>
      </c>
      <c r="I134" s="38" t="str">
        <f>VLOOKUP(D134,Dakar!A:G,7,0)</f>
        <v>NS</v>
      </c>
      <c r="J134" s="38" t="str">
        <f>VLOOKUP(D134,Dakar!A:L,11,0)</f>
        <v>Separi</v>
      </c>
      <c r="K134" s="233" t="s">
        <v>203</v>
      </c>
      <c r="N134" s="127">
        <v>3</v>
      </c>
      <c r="P134" s="12">
        <v>44685</v>
      </c>
      <c r="Q134" s="12">
        <v>44687</v>
      </c>
      <c r="R134" s="12">
        <v>44690</v>
      </c>
      <c r="T134" s="128"/>
      <c r="U134" s="259" t="s">
        <v>1412</v>
      </c>
      <c r="V134" s="107"/>
      <c r="W134" s="38" t="str">
        <f>VLOOKUP(D134,Dakar!A:C,3,0)</f>
        <v>HSE</v>
      </c>
    </row>
    <row r="135" spans="1:23">
      <c r="A135" s="10">
        <f t="shared" si="1"/>
        <v>133</v>
      </c>
      <c r="B135" s="233" t="s">
        <v>782</v>
      </c>
      <c r="C135" s="233">
        <v>2022</v>
      </c>
      <c r="D135" s="124" t="s">
        <v>1246</v>
      </c>
      <c r="E135" s="38" t="str">
        <f>VLOOKUP(D135,Dakar!A:B,2,0)</f>
        <v>MUHAMMAD IRHAM SOPIYAN</v>
      </c>
      <c r="F135" s="39">
        <f>VLOOKUP(D135,Dakar!A:J,10,0)</f>
        <v>43319</v>
      </c>
      <c r="G135" s="38" t="str">
        <f>VLOOKUP(D135,Dakar!A:F,6,0)</f>
        <v>ENVIRONMENT CREW</v>
      </c>
      <c r="H135" s="38" t="str">
        <f>VLOOKUP(D135,Dakar!A:H,8,0)</f>
        <v>PT</v>
      </c>
      <c r="I135" s="38" t="str">
        <f>VLOOKUP(D135,Dakar!A:G,7,0)</f>
        <v>NS</v>
      </c>
      <c r="J135" s="38" t="str">
        <f>VLOOKUP(D135,Dakar!A:L,11,0)</f>
        <v>Separi</v>
      </c>
      <c r="K135" s="233" t="s">
        <v>172</v>
      </c>
      <c r="L135" t="s">
        <v>1319</v>
      </c>
      <c r="M135">
        <v>1</v>
      </c>
      <c r="N135" s="127">
        <v>3</v>
      </c>
      <c r="P135" s="12">
        <v>44685</v>
      </c>
      <c r="Q135" s="12">
        <v>44687</v>
      </c>
      <c r="R135" s="12">
        <v>44690</v>
      </c>
      <c r="U135" s="259" t="s">
        <v>1412</v>
      </c>
      <c r="V135" s="107"/>
      <c r="W135" s="38" t="str">
        <f>VLOOKUP(D135,Dakar!A:C,3,0)</f>
        <v>HSE</v>
      </c>
    </row>
    <row r="136" spans="1:23">
      <c r="A136" s="10">
        <f t="shared" si="1"/>
        <v>134</v>
      </c>
      <c r="B136" s="233" t="s">
        <v>782</v>
      </c>
      <c r="C136" s="233">
        <v>2022</v>
      </c>
      <c r="D136" s="124" t="s">
        <v>905</v>
      </c>
      <c r="E136" s="38" t="str">
        <f>VLOOKUP(D136,Dakar!A:B,2,0)</f>
        <v xml:space="preserve">AGUS RIYANTO </v>
      </c>
      <c r="F136" s="39">
        <f>VLOOKUP(D136,Dakar!A:J,10,0)</f>
        <v>41009</v>
      </c>
      <c r="G136" s="38" t="str">
        <f>VLOOKUP(D136,Dakar!A:F,6,0)</f>
        <v>Quality &amp; Lab Officer</v>
      </c>
      <c r="H136" s="38" t="str">
        <f>VLOOKUP(D136,Dakar!A:H,8,0)</f>
        <v>PT</v>
      </c>
      <c r="I136" s="38" t="str">
        <f>VLOOKUP(D136,Dakar!A:G,7,0)</f>
        <v>S</v>
      </c>
      <c r="J136" s="38" t="str">
        <f>VLOOKUP(D136,Dakar!A:L,11,0)</f>
        <v>Samarinda</v>
      </c>
      <c r="K136" t="s">
        <v>172</v>
      </c>
      <c r="L136" s="233" t="s">
        <v>1319</v>
      </c>
      <c r="M136">
        <v>1</v>
      </c>
      <c r="N136" s="127">
        <v>7</v>
      </c>
      <c r="P136" s="12">
        <v>44681</v>
      </c>
      <c r="Q136" s="12">
        <v>44690</v>
      </c>
      <c r="R136" s="12">
        <v>44691</v>
      </c>
      <c r="U136" s="259" t="s">
        <v>1408</v>
      </c>
      <c r="V136" s="107" t="s">
        <v>486</v>
      </c>
      <c r="W136" s="38" t="str">
        <f>VLOOKUP(D136,Dakar!A:C,3,0)</f>
        <v>PORT</v>
      </c>
    </row>
    <row r="137" spans="1:23">
      <c r="A137" s="10">
        <f t="shared" ref="A137:A200" si="2">A136+1</f>
        <v>135</v>
      </c>
      <c r="B137" s="233" t="s">
        <v>782</v>
      </c>
      <c r="C137" s="233">
        <v>2022</v>
      </c>
      <c r="D137" s="124" t="s">
        <v>1205</v>
      </c>
      <c r="E137" s="38" t="str">
        <f>VLOOKUP(D137,Dakar!A:B,2,0)</f>
        <v>SUCI SONYA DEWI</v>
      </c>
      <c r="F137" s="39">
        <f>VLOOKUP(D137,Dakar!A:J,10,0)</f>
        <v>43481</v>
      </c>
      <c r="G137" s="38" t="str">
        <f>VLOOKUP(D137,Dakar!A:F,6,0)</f>
        <v>Quality &amp; Lab Officer</v>
      </c>
      <c r="H137" s="38" t="str">
        <f>VLOOKUP(D137,Dakar!A:H,8,0)</f>
        <v>PT</v>
      </c>
      <c r="I137" s="38" t="str">
        <f>VLOOKUP(D137,Dakar!A:G,7,0)</f>
        <v>S</v>
      </c>
      <c r="J137" s="38" t="str">
        <f>VLOOKUP(D137,Dakar!A:L,11,0)</f>
        <v>Samarinda</v>
      </c>
      <c r="K137" s="233" t="s">
        <v>172</v>
      </c>
      <c r="L137" s="233" t="s">
        <v>1387</v>
      </c>
      <c r="M137">
        <v>2</v>
      </c>
      <c r="N137" s="127">
        <v>3</v>
      </c>
      <c r="P137" s="12">
        <v>44685</v>
      </c>
      <c r="Q137" s="12">
        <v>44687</v>
      </c>
      <c r="R137" s="12">
        <v>44690</v>
      </c>
      <c r="U137" s="259" t="s">
        <v>1408</v>
      </c>
      <c r="V137" s="107" t="s">
        <v>486</v>
      </c>
      <c r="W137" s="38" t="str">
        <f>VLOOKUP(D137,Dakar!A:C,3,0)</f>
        <v>PORT</v>
      </c>
    </row>
    <row r="138" spans="1:23">
      <c r="A138" s="10">
        <f t="shared" si="2"/>
        <v>136</v>
      </c>
      <c r="B138" s="233" t="s">
        <v>782</v>
      </c>
      <c r="C138" s="233">
        <v>2022</v>
      </c>
      <c r="D138" s="124" t="s">
        <v>310</v>
      </c>
      <c r="E138" s="38" t="str">
        <f>VLOOKUP(D138,Dakar!A:B,2,0)</f>
        <v>Avian Happy Susanto</v>
      </c>
      <c r="F138" s="39">
        <f>VLOOKUP(D138,Dakar!A:J,10,0)</f>
        <v>40493</v>
      </c>
      <c r="G138" s="38" t="str">
        <f>VLOOKUP(D138,Dakar!A:F,6,0)</f>
        <v>Long Term Plan Officer</v>
      </c>
      <c r="H138" s="38" t="str">
        <f>VLOOKUP(D138,Dakar!A:H,8,0)</f>
        <v>PT</v>
      </c>
      <c r="I138" s="38" t="str">
        <f>VLOOKUP(D138,Dakar!A:G,7,0)</f>
        <v>S</v>
      </c>
      <c r="J138" s="38" t="str">
        <f>VLOOKUP(D138,Dakar!A:L,11,0)</f>
        <v>Yogyakarta</v>
      </c>
      <c r="K138" s="233" t="s">
        <v>172</v>
      </c>
      <c r="L138" s="233" t="s">
        <v>1387</v>
      </c>
      <c r="N138" s="127">
        <v>6</v>
      </c>
      <c r="P138" s="12">
        <v>44698</v>
      </c>
      <c r="Q138" s="12">
        <v>44708</v>
      </c>
      <c r="R138" s="119">
        <v>44711</v>
      </c>
      <c r="S138" t="s">
        <v>115</v>
      </c>
      <c r="U138" s="259" t="s">
        <v>704</v>
      </c>
      <c r="V138" s="107" t="s">
        <v>444</v>
      </c>
      <c r="W138" s="38" t="str">
        <f>VLOOKUP(D138,Dakar!A:C,3,0)</f>
        <v>Mine Engineering</v>
      </c>
    </row>
    <row r="139" spans="1:23">
      <c r="A139" s="10">
        <f t="shared" si="2"/>
        <v>137</v>
      </c>
      <c r="B139" s="233" t="s">
        <v>782</v>
      </c>
      <c r="C139" s="233">
        <v>2022</v>
      </c>
      <c r="D139" s="124" t="s">
        <v>887</v>
      </c>
      <c r="E139" s="38" t="str">
        <f>VLOOKUP(D139,Dakar!A:B,2,0)</f>
        <v>NANANG SUSILO</v>
      </c>
      <c r="F139" s="39">
        <f>VLOOKUP(D139,Dakar!A:J,10,0)</f>
        <v>40910</v>
      </c>
      <c r="G139" s="38" t="str">
        <f>VLOOKUP(D139,Dakar!A:F,6,0)</f>
        <v>LABORATORY CREW</v>
      </c>
      <c r="H139" s="38" t="str">
        <f>VLOOKUP(D139,Dakar!A:H,8,0)</f>
        <v>PT</v>
      </c>
      <c r="I139" s="38" t="str">
        <f>VLOOKUP(D139,Dakar!A:G,7,0)</f>
        <v>NS</v>
      </c>
      <c r="J139" s="38" t="str">
        <f>VLOOKUP(D139,Dakar!A:L,11,0)</f>
        <v>Separi</v>
      </c>
      <c r="K139" s="233" t="s">
        <v>172</v>
      </c>
      <c r="L139" s="233" t="s">
        <v>1387</v>
      </c>
      <c r="N139" s="127">
        <v>5</v>
      </c>
      <c r="P139" s="12">
        <v>44685</v>
      </c>
      <c r="Q139" s="12">
        <v>44691</v>
      </c>
      <c r="R139" s="119">
        <v>44692</v>
      </c>
      <c r="S139" s="233"/>
      <c r="U139" s="259" t="s">
        <v>702</v>
      </c>
      <c r="V139" s="107"/>
      <c r="W139" s="38" t="str">
        <f>VLOOKUP(D139,Dakar!A:C,3,0)</f>
        <v>PORT</v>
      </c>
    </row>
    <row r="140" spans="1:23">
      <c r="A140" s="10">
        <f t="shared" si="2"/>
        <v>138</v>
      </c>
      <c r="B140" s="233" t="s">
        <v>782</v>
      </c>
      <c r="C140" s="233">
        <v>2022</v>
      </c>
      <c r="D140" s="124" t="s">
        <v>492</v>
      </c>
      <c r="E140" s="38" t="str">
        <f>VLOOKUP(D140,Dakar!A:B,2,0)</f>
        <v>Kamaruddin</v>
      </c>
      <c r="F140" s="39">
        <f>VLOOKUP(D140,Dakar!A:J,10,0)</f>
        <v>39539</v>
      </c>
      <c r="G140" s="38" t="str">
        <f>VLOOKUP(D140,Dakar!A:F,6,0)</f>
        <v>Blasting &amp; Handak Officer</v>
      </c>
      <c r="H140" s="38" t="str">
        <f>VLOOKUP(D140,Dakar!A:H,8,0)</f>
        <v>PT</v>
      </c>
      <c r="I140" s="38" t="str">
        <f>VLOOKUP(D140,Dakar!A:G,7,0)</f>
        <v>S</v>
      </c>
      <c r="J140" s="38" t="str">
        <f>VLOOKUP(D140,Dakar!A:L,11,0)</f>
        <v>Samarinda</v>
      </c>
      <c r="K140" s="233" t="s">
        <v>203</v>
      </c>
      <c r="N140" s="127">
        <v>4</v>
      </c>
      <c r="P140" s="125">
        <v>44681</v>
      </c>
      <c r="Q140" s="12">
        <v>44686</v>
      </c>
      <c r="R140" s="12">
        <v>44687</v>
      </c>
      <c r="T140" s="128"/>
      <c r="U140" s="259" t="s">
        <v>444</v>
      </c>
      <c r="V140" s="107" t="s">
        <v>486</v>
      </c>
      <c r="W140" s="38" t="str">
        <f>VLOOKUP(D140,Dakar!A:C,3,0)</f>
        <v>MNG</v>
      </c>
    </row>
    <row r="141" spans="1:23">
      <c r="A141" s="10">
        <f t="shared" si="2"/>
        <v>139</v>
      </c>
      <c r="B141" s="233" t="s">
        <v>782</v>
      </c>
      <c r="C141" s="233">
        <v>2022</v>
      </c>
      <c r="D141" s="124" t="s">
        <v>964</v>
      </c>
      <c r="E141" s="38" t="str">
        <f>VLOOKUP(D141,Dakar!A:B,2,0)</f>
        <v>KASIM</v>
      </c>
      <c r="F141" s="39">
        <f>VLOOKUP(D141,Dakar!A:J,10,0)</f>
        <v>41218</v>
      </c>
      <c r="G141" s="38" t="str">
        <f>VLOOKUP(D141,Dakar!A:F,6,0)</f>
        <v>Shipping Officer</v>
      </c>
      <c r="H141" s="38" t="str">
        <f>VLOOKUP(D141,Dakar!A:H,8,0)</f>
        <v>PT</v>
      </c>
      <c r="I141" s="38" t="str">
        <f>VLOOKUP(D141,Dakar!A:G,7,0)</f>
        <v>S</v>
      </c>
      <c r="J141" s="38" t="str">
        <f>VLOOKUP(D141,Dakar!A:L,11,0)</f>
        <v>Samarinda</v>
      </c>
      <c r="K141" s="233" t="s">
        <v>172</v>
      </c>
      <c r="L141" s="233" t="s">
        <v>1387</v>
      </c>
      <c r="M141">
        <v>1</v>
      </c>
      <c r="N141" s="127">
        <v>10</v>
      </c>
      <c r="P141" s="12">
        <v>44686</v>
      </c>
      <c r="Q141" s="12">
        <v>44700</v>
      </c>
      <c r="R141" s="12">
        <v>44701</v>
      </c>
      <c r="U141" s="259" t="s">
        <v>702</v>
      </c>
      <c r="V141" s="107" t="s">
        <v>486</v>
      </c>
      <c r="W141" s="38" t="str">
        <f>VLOOKUP(D141,Dakar!A:C,3,0)</f>
        <v>PORT</v>
      </c>
    </row>
    <row r="142" spans="1:23">
      <c r="A142" s="10">
        <f t="shared" si="2"/>
        <v>140</v>
      </c>
      <c r="B142" s="233" t="s">
        <v>782</v>
      </c>
      <c r="C142" s="233">
        <v>2022</v>
      </c>
      <c r="D142" s="124" t="s">
        <v>923</v>
      </c>
      <c r="E142" s="38" t="str">
        <f>VLOOKUP(D142,Dakar!A:B,2,0)</f>
        <v>KUNCORO</v>
      </c>
      <c r="F142" s="39">
        <f>VLOOKUP(D142,Dakar!A:J,10,0)</f>
        <v>41106</v>
      </c>
      <c r="G142" s="38" t="str">
        <f>VLOOKUP(D142,Dakar!A:F,6,0)</f>
        <v>Shipping Officer</v>
      </c>
      <c r="H142" s="38" t="str">
        <f>VLOOKUP(D142,Dakar!A:H,8,0)</f>
        <v>PT</v>
      </c>
      <c r="I142" s="38" t="str">
        <f>VLOOKUP(D142,Dakar!A:G,7,0)</f>
        <v>S</v>
      </c>
      <c r="J142" s="38" t="str">
        <f>VLOOKUP(D142,Dakar!A:L,11,0)</f>
        <v>Samarinda</v>
      </c>
      <c r="K142" s="233" t="s">
        <v>172</v>
      </c>
      <c r="L142" s="233" t="s">
        <v>1387</v>
      </c>
      <c r="N142" s="127">
        <v>4</v>
      </c>
      <c r="P142" s="135" t="s">
        <v>1417</v>
      </c>
      <c r="T142" s="10" t="s">
        <v>1418</v>
      </c>
      <c r="U142" s="259" t="s">
        <v>702</v>
      </c>
      <c r="V142" s="107" t="s">
        <v>486</v>
      </c>
      <c r="W142" s="38" t="str">
        <f>VLOOKUP(D142,Dakar!A:C,3,0)</f>
        <v>PORT</v>
      </c>
    </row>
    <row r="143" spans="1:23">
      <c r="A143" s="10">
        <f t="shared" si="2"/>
        <v>141</v>
      </c>
      <c r="B143" s="233" t="s">
        <v>782</v>
      </c>
      <c r="C143" s="233">
        <v>2022</v>
      </c>
      <c r="D143" s="124" t="s">
        <v>425</v>
      </c>
      <c r="E143" s="38" t="str">
        <f>VLOOKUP(D143,Dakar!A:B,2,0)</f>
        <v>Akmaluddin</v>
      </c>
      <c r="F143" s="39">
        <f>VLOOKUP(D143,Dakar!A:J,10,0)</f>
        <v>40098</v>
      </c>
      <c r="G143" s="38" t="str">
        <f>VLOOKUP(D143,Dakar!A:F,6,0)</f>
        <v>Mooring Group Leader</v>
      </c>
      <c r="H143" s="38" t="str">
        <f>VLOOKUP(D143,Dakar!A:H,8,0)</f>
        <v>PT</v>
      </c>
      <c r="I143" s="38" t="str">
        <f>VLOOKUP(D143,Dakar!A:G,7,0)</f>
        <v>NS</v>
      </c>
      <c r="J143" s="38" t="str">
        <f>VLOOKUP(D143,Dakar!A:L,11,0)</f>
        <v>Separi</v>
      </c>
      <c r="K143" s="233" t="s">
        <v>203</v>
      </c>
      <c r="N143" s="127">
        <v>2</v>
      </c>
      <c r="P143" s="12">
        <v>44674</v>
      </c>
      <c r="Q143" s="12">
        <v>44675</v>
      </c>
      <c r="R143" s="12">
        <v>44676</v>
      </c>
      <c r="U143" s="259" t="s">
        <v>1153</v>
      </c>
      <c r="V143" s="107" t="s">
        <v>702</v>
      </c>
      <c r="W143" s="38" t="str">
        <f>VLOOKUP(D143,Dakar!A:C,3,0)</f>
        <v>PORT</v>
      </c>
    </row>
    <row r="144" spans="1:23">
      <c r="A144" s="10">
        <f t="shared" si="2"/>
        <v>142</v>
      </c>
      <c r="B144" s="233" t="s">
        <v>782</v>
      </c>
      <c r="C144" s="233">
        <v>2022</v>
      </c>
      <c r="D144" s="124" t="s">
        <v>298</v>
      </c>
      <c r="E144" s="38" t="str">
        <f>VLOOKUP(D144,Dakar!A:B,2,0)</f>
        <v>Firman Novianto</v>
      </c>
      <c r="F144" s="39">
        <f>VLOOKUP(D144,Dakar!A:J,10,0)</f>
        <v>40367</v>
      </c>
      <c r="G144" s="38" t="str">
        <f>VLOOKUP(D144,Dakar!A:F,6,0)</f>
        <v>CPP Officer</v>
      </c>
      <c r="H144" s="38" t="str">
        <f>VLOOKUP(D144,Dakar!A:H,8,0)</f>
        <v>PT</v>
      </c>
      <c r="I144" s="38" t="str">
        <f>VLOOKUP(D144,Dakar!A:G,7,0)</f>
        <v>S</v>
      </c>
      <c r="J144" s="38" t="str">
        <f>VLOOKUP(D144,Dakar!A:L,11,0)</f>
        <v>Yogyakarta</v>
      </c>
      <c r="K144" t="s">
        <v>172</v>
      </c>
      <c r="L144" t="s">
        <v>1387</v>
      </c>
      <c r="M144">
        <v>1</v>
      </c>
      <c r="N144" s="127">
        <v>3</v>
      </c>
      <c r="P144" s="12">
        <v>44685</v>
      </c>
      <c r="Q144" s="12">
        <v>44687</v>
      </c>
      <c r="R144" s="12">
        <v>44690</v>
      </c>
      <c r="U144" s="259" t="s">
        <v>702</v>
      </c>
      <c r="V144" s="107" t="s">
        <v>486</v>
      </c>
      <c r="W144" s="38" t="str">
        <f>VLOOKUP(D144,Dakar!A:C,3,0)</f>
        <v>PORT</v>
      </c>
    </row>
    <row r="145" spans="1:23">
      <c r="A145" s="10">
        <f t="shared" si="2"/>
        <v>143</v>
      </c>
      <c r="B145" s="233" t="s">
        <v>782</v>
      </c>
      <c r="C145" s="233">
        <v>2022</v>
      </c>
      <c r="D145" s="124" t="s">
        <v>432</v>
      </c>
      <c r="E145" s="38" t="str">
        <f>VLOOKUP(D145,Dakar!A:B,2,0)</f>
        <v xml:space="preserve">Rudy Santoso </v>
      </c>
      <c r="F145" s="39">
        <f>VLOOKUP(D145,Dakar!A:J,10,0)</f>
        <v>38460</v>
      </c>
      <c r="G145" s="38" t="str">
        <f>VLOOKUP(D145,Dakar!A:F,6,0)</f>
        <v>PIT Geology Officer</v>
      </c>
      <c r="H145" s="38" t="str">
        <f>VLOOKUP(D145,Dakar!A:H,8,0)</f>
        <v>PT</v>
      </c>
      <c r="I145" s="38" t="str">
        <f>VLOOKUP(D145,Dakar!A:G,7,0)</f>
        <v>S</v>
      </c>
      <c r="J145" s="38" t="str">
        <f>VLOOKUP(D145,Dakar!A:L,11,0)</f>
        <v>Samarinda</v>
      </c>
      <c r="K145" s="233" t="s">
        <v>172</v>
      </c>
      <c r="L145" t="s">
        <v>1319</v>
      </c>
      <c r="M145">
        <v>1</v>
      </c>
      <c r="N145" s="127">
        <v>3</v>
      </c>
      <c r="P145" s="12">
        <v>44662</v>
      </c>
      <c r="Q145" s="12">
        <v>44664</v>
      </c>
      <c r="R145" s="12">
        <v>44665</v>
      </c>
      <c r="U145" s="259" t="s">
        <v>704</v>
      </c>
      <c r="V145" s="107" t="s">
        <v>444</v>
      </c>
      <c r="W145" s="38" t="str">
        <f>VLOOKUP(D145,Dakar!A:C,3,0)</f>
        <v>ME</v>
      </c>
    </row>
    <row r="146" spans="1:23">
      <c r="A146" s="10">
        <f t="shared" si="2"/>
        <v>144</v>
      </c>
      <c r="B146" s="233" t="s">
        <v>782</v>
      </c>
      <c r="C146" s="233">
        <v>2022</v>
      </c>
      <c r="D146" s="124" t="s">
        <v>312</v>
      </c>
      <c r="E146" s="38" t="str">
        <f>VLOOKUP(D146,Dakar!A:B,2,0)</f>
        <v>M. Ersan Jali</v>
      </c>
      <c r="F146" s="39">
        <f>VLOOKUP(D146,Dakar!A:J,10,0)</f>
        <v>40494</v>
      </c>
      <c r="G146" s="38" t="str">
        <f>VLOOKUP(D146,Dakar!A:F,6,0)</f>
        <v>Mooring Crew</v>
      </c>
      <c r="H146" s="38" t="str">
        <f>VLOOKUP(D146,Dakar!A:H,8,0)</f>
        <v>PT</v>
      </c>
      <c r="I146" s="38" t="str">
        <f>VLOOKUP(D146,Dakar!A:G,7,0)</f>
        <v>NS</v>
      </c>
      <c r="J146" s="38" t="str">
        <f>VLOOKUP(D146,Dakar!A:L,11,0)</f>
        <v>Separi</v>
      </c>
      <c r="K146" s="233" t="s">
        <v>172</v>
      </c>
      <c r="L146" s="233" t="s">
        <v>1319</v>
      </c>
      <c r="M146">
        <v>2</v>
      </c>
      <c r="N146" s="127">
        <v>1</v>
      </c>
      <c r="P146" s="125">
        <v>44690</v>
      </c>
      <c r="Q146" s="125">
        <v>44690</v>
      </c>
      <c r="U146" s="259" t="s">
        <v>1153</v>
      </c>
      <c r="V146" s="107" t="s">
        <v>702</v>
      </c>
      <c r="W146" s="38" t="str">
        <f>VLOOKUP(D146,Dakar!A:C,3,0)</f>
        <v>PORT</v>
      </c>
    </row>
    <row r="147" spans="1:23">
      <c r="A147" s="10">
        <f t="shared" si="2"/>
        <v>145</v>
      </c>
      <c r="B147" s="233" t="s">
        <v>782</v>
      </c>
      <c r="C147" s="233">
        <v>2022</v>
      </c>
      <c r="D147" s="124" t="s">
        <v>481</v>
      </c>
      <c r="E147" s="38" t="str">
        <f>VLOOKUP(D147,Dakar!A:B,2,0)</f>
        <v>Andoko Pramono</v>
      </c>
      <c r="F147" s="39">
        <f>VLOOKUP(D147,Dakar!A:J,10,0)</f>
        <v>40118</v>
      </c>
      <c r="G147" s="38" t="str">
        <f>VLOOKUP(D147,Dakar!A:F,6,0)</f>
        <v>Mooring Crew</v>
      </c>
      <c r="H147" s="38" t="str">
        <f>VLOOKUP(D147,Dakar!A:H,8,0)</f>
        <v>PT</v>
      </c>
      <c r="I147" s="38" t="str">
        <f>VLOOKUP(D147,Dakar!A:G,7,0)</f>
        <v>NS</v>
      </c>
      <c r="J147" s="38" t="str">
        <f>VLOOKUP(D147,Dakar!A:L,11,0)</f>
        <v>Separi</v>
      </c>
      <c r="K147" s="233" t="s">
        <v>203</v>
      </c>
      <c r="N147" s="127">
        <v>1</v>
      </c>
      <c r="P147" s="12">
        <v>44686</v>
      </c>
      <c r="Q147" s="12">
        <v>44686</v>
      </c>
      <c r="U147" s="259" t="s">
        <v>1153</v>
      </c>
      <c r="V147" s="107" t="s">
        <v>702</v>
      </c>
      <c r="W147" s="38" t="str">
        <f>VLOOKUP(D147,Dakar!A:C,3,0)</f>
        <v>PORT</v>
      </c>
    </row>
    <row r="148" spans="1:23">
      <c r="A148" s="10">
        <f t="shared" si="2"/>
        <v>146</v>
      </c>
      <c r="B148" s="233" t="s">
        <v>782</v>
      </c>
      <c r="C148" s="233">
        <v>2022</v>
      </c>
      <c r="D148" s="124" t="s">
        <v>970</v>
      </c>
      <c r="E148" s="38" t="str">
        <f>VLOOKUP(D148,Dakar!A:B,2,0)</f>
        <v>MUHAMMAD BUHARI</v>
      </c>
      <c r="F148" s="39">
        <f>VLOOKUP(D148,Dakar!A:J,10,0)</f>
        <v>41380</v>
      </c>
      <c r="G148" s="38" t="str">
        <f>VLOOKUP(D148,Dakar!A:F,6,0)</f>
        <v>HE OPERATOR</v>
      </c>
      <c r="H148" s="38" t="str">
        <f>VLOOKUP(D148,Dakar!A:H,8,0)</f>
        <v>PT</v>
      </c>
      <c r="I148" s="38" t="str">
        <f>VLOOKUP(D148,Dakar!A:G,7,0)</f>
        <v>NS</v>
      </c>
      <c r="J148" s="38" t="str">
        <f>VLOOKUP(D148,Dakar!A:L,11,0)</f>
        <v>Separi</v>
      </c>
      <c r="K148" t="s">
        <v>172</v>
      </c>
      <c r="L148" t="s">
        <v>1387</v>
      </c>
      <c r="M148">
        <v>1</v>
      </c>
      <c r="N148" s="127">
        <v>3</v>
      </c>
      <c r="P148" s="12">
        <v>44685</v>
      </c>
      <c r="Q148" s="12">
        <v>44687</v>
      </c>
      <c r="R148" s="12">
        <v>44690</v>
      </c>
      <c r="U148" s="259" t="s">
        <v>1153</v>
      </c>
      <c r="V148" s="107" t="s">
        <v>702</v>
      </c>
      <c r="W148" s="38" t="str">
        <f>VLOOKUP(D148,Dakar!A:C,3,0)</f>
        <v>PORT</v>
      </c>
    </row>
    <row r="149" spans="1:23">
      <c r="A149" s="10">
        <f t="shared" si="2"/>
        <v>147</v>
      </c>
      <c r="B149" s="233" t="s">
        <v>782</v>
      </c>
      <c r="C149" s="233">
        <v>2022</v>
      </c>
      <c r="D149" s="124" t="s">
        <v>1038</v>
      </c>
      <c r="E149" s="38" t="str">
        <f>VLOOKUP(D149,Dakar!A:B,2,0)</f>
        <v>NIKO YOSIBANA</v>
      </c>
      <c r="F149" s="39">
        <f>VLOOKUP(D149,Dakar!A:J,10,0)</f>
        <v>41508</v>
      </c>
      <c r="G149" s="38" t="str">
        <f>VLOOKUP(D149,Dakar!A:F,6,0)</f>
        <v>DT DRIVER</v>
      </c>
      <c r="H149" s="38" t="str">
        <f>VLOOKUP(D149,Dakar!A:H,8,0)</f>
        <v>PT</v>
      </c>
      <c r="I149" s="38">
        <f>VLOOKUP(D149,Dakar!A:G,7,0)</f>
        <v>0</v>
      </c>
      <c r="J149" s="38" t="str">
        <f>VLOOKUP(D149,Dakar!A:L,11,0)</f>
        <v>Separi</v>
      </c>
      <c r="K149" t="s">
        <v>203</v>
      </c>
      <c r="N149" s="127">
        <v>5</v>
      </c>
      <c r="P149" s="12">
        <v>44688</v>
      </c>
      <c r="Q149" s="12">
        <v>44692</v>
      </c>
      <c r="R149" s="12">
        <v>44695</v>
      </c>
      <c r="U149" s="259" t="s">
        <v>1153</v>
      </c>
      <c r="V149" s="107" t="s">
        <v>702</v>
      </c>
      <c r="W149" s="38" t="str">
        <f>VLOOKUP(D149,Dakar!A:C,3,0)</f>
        <v>PORT</v>
      </c>
    </row>
    <row r="150" spans="1:23">
      <c r="A150" s="10">
        <f t="shared" si="2"/>
        <v>148</v>
      </c>
      <c r="B150" s="233" t="s">
        <v>782</v>
      </c>
      <c r="C150" s="233">
        <v>2022</v>
      </c>
      <c r="D150" s="124" t="s">
        <v>1350</v>
      </c>
      <c r="E150" s="38" t="str">
        <f>VLOOKUP(D150,Dakar!A:B,2,0)</f>
        <v>ARIFIANSYAH</v>
      </c>
      <c r="F150" s="39">
        <f>VLOOKUP(D150,Dakar!A:J,10,0)</f>
        <v>43427</v>
      </c>
      <c r="G150" s="38" t="str">
        <f>VLOOKUP(D150,Dakar!A:F,6,0)</f>
        <v>DT DRIVER</v>
      </c>
      <c r="H150" s="38" t="str">
        <f>VLOOKUP(D150,Dakar!A:H,8,0)</f>
        <v>PT</v>
      </c>
      <c r="I150" s="38" t="str">
        <f>VLOOKUP(D150,Dakar!A:G,7,0)</f>
        <v>NS</v>
      </c>
      <c r="J150" s="38" t="str">
        <f>VLOOKUP(D150,Dakar!A:L,11,0)</f>
        <v>Separi</v>
      </c>
      <c r="K150" t="s">
        <v>172</v>
      </c>
      <c r="L150" t="s">
        <v>1215</v>
      </c>
      <c r="M150">
        <v>1</v>
      </c>
      <c r="N150" s="127">
        <v>5</v>
      </c>
      <c r="P150" s="135">
        <v>44681</v>
      </c>
      <c r="Q150" s="12">
        <v>44688</v>
      </c>
      <c r="R150" s="12">
        <v>44689</v>
      </c>
      <c r="U150" s="259" t="s">
        <v>1153</v>
      </c>
      <c r="V150" s="107" t="s">
        <v>702</v>
      </c>
      <c r="W150" s="38" t="str">
        <f>VLOOKUP(D150,Dakar!A:C,3,0)</f>
        <v>PORT</v>
      </c>
    </row>
    <row r="151" spans="1:23">
      <c r="A151" s="10">
        <f t="shared" si="2"/>
        <v>149</v>
      </c>
      <c r="B151" s="233" t="s">
        <v>782</v>
      </c>
      <c r="C151" s="233">
        <v>2022</v>
      </c>
      <c r="D151" s="124" t="s">
        <v>1365</v>
      </c>
      <c r="E151" s="38" t="str">
        <f>VLOOKUP(D151,Dakar!A:B,2,0)</f>
        <v>EKO PRASETYO</v>
      </c>
      <c r="F151" s="39">
        <f>VLOOKUP(D151,Dakar!A:J,10,0)</f>
        <v>43427</v>
      </c>
      <c r="G151" s="38" t="str">
        <f>VLOOKUP(D151,Dakar!A:F,6,0)</f>
        <v>DT DRIVER</v>
      </c>
      <c r="H151" s="38" t="str">
        <f>VLOOKUP(D151,Dakar!A:H,8,0)</f>
        <v>PT</v>
      </c>
      <c r="I151" s="38" t="str">
        <f>VLOOKUP(D151,Dakar!A:G,7,0)</f>
        <v>NS</v>
      </c>
      <c r="J151" s="38" t="str">
        <f>VLOOKUP(D151,Dakar!A:L,11,0)</f>
        <v>Separi</v>
      </c>
      <c r="K151" s="233" t="s">
        <v>172</v>
      </c>
      <c r="L151" s="233" t="s">
        <v>1319</v>
      </c>
      <c r="M151">
        <v>1</v>
      </c>
      <c r="N151" s="127">
        <v>3</v>
      </c>
      <c r="P151" s="12">
        <v>44685</v>
      </c>
      <c r="Q151" s="12">
        <v>44687</v>
      </c>
      <c r="R151" s="12">
        <v>44688</v>
      </c>
      <c r="U151" s="259" t="s">
        <v>1153</v>
      </c>
      <c r="V151" s="107" t="s">
        <v>702</v>
      </c>
      <c r="W151" s="38" t="str">
        <f>VLOOKUP(D151,Dakar!A:C,3,0)</f>
        <v>PORT</v>
      </c>
    </row>
    <row r="152" spans="1:23">
      <c r="A152" s="10">
        <f t="shared" si="2"/>
        <v>150</v>
      </c>
      <c r="B152" s="233" t="s">
        <v>782</v>
      </c>
      <c r="C152" s="233">
        <v>2022</v>
      </c>
      <c r="D152" s="124" t="s">
        <v>1361</v>
      </c>
      <c r="E152" s="38" t="str">
        <f>VLOOKUP(D152,Dakar!A:B,2,0)</f>
        <v>RIO SANDI</v>
      </c>
      <c r="F152" s="39">
        <f>VLOOKUP(D152,Dakar!A:J,10,0)</f>
        <v>43427</v>
      </c>
      <c r="G152" s="38" t="str">
        <f>VLOOKUP(D152,Dakar!A:F,6,0)</f>
        <v>DT DRIVER</v>
      </c>
      <c r="H152" s="38" t="str">
        <f>VLOOKUP(D152,Dakar!A:H,8,0)</f>
        <v>PT</v>
      </c>
      <c r="I152" s="38" t="str">
        <f>VLOOKUP(D152,Dakar!A:G,7,0)</f>
        <v>NS</v>
      </c>
      <c r="J152" s="38" t="str">
        <f>VLOOKUP(D152,Dakar!A:L,11,0)</f>
        <v>Separi</v>
      </c>
      <c r="K152" t="s">
        <v>204</v>
      </c>
      <c r="L152" t="s">
        <v>1387</v>
      </c>
      <c r="N152" s="127">
        <v>2</v>
      </c>
      <c r="P152" s="12">
        <v>44685</v>
      </c>
      <c r="Q152" s="12">
        <v>44686</v>
      </c>
      <c r="R152" s="119">
        <v>44687</v>
      </c>
      <c r="U152" s="259" t="s">
        <v>1153</v>
      </c>
      <c r="V152" s="107" t="s">
        <v>702</v>
      </c>
      <c r="W152" s="38" t="str">
        <f>VLOOKUP(D152,Dakar!A:C,3,0)</f>
        <v>PORT</v>
      </c>
    </row>
    <row r="153" spans="1:23">
      <c r="A153" s="10">
        <f t="shared" si="2"/>
        <v>151</v>
      </c>
      <c r="B153" s="233" t="s">
        <v>782</v>
      </c>
      <c r="C153" s="233">
        <v>2022</v>
      </c>
      <c r="D153" s="124" t="s">
        <v>1239</v>
      </c>
      <c r="E153" s="38" t="str">
        <f>VLOOKUP(D153,Dakar!A:B,2,0)</f>
        <v>SUKAMTO</v>
      </c>
      <c r="F153" s="39">
        <f>VLOOKUP(D153,Dakar!A:J,10,0)</f>
        <v>43433</v>
      </c>
      <c r="G153" s="38" t="str">
        <f>VLOOKUP(D153,Dakar!A:F,6,0)</f>
        <v>HE OPERATOR</v>
      </c>
      <c r="H153" s="38" t="str">
        <f>VLOOKUP(D153,Dakar!A:H,8,0)</f>
        <v>PT</v>
      </c>
      <c r="I153" s="38" t="str">
        <f>VLOOKUP(D153,Dakar!A:G,7,0)</f>
        <v>NS</v>
      </c>
      <c r="J153" s="38" t="str">
        <f>VLOOKUP(D153,Dakar!A:L,11,0)</f>
        <v>Separi</v>
      </c>
      <c r="K153" t="s">
        <v>172</v>
      </c>
      <c r="L153" t="s">
        <v>1319</v>
      </c>
      <c r="N153" s="127">
        <v>1</v>
      </c>
      <c r="P153" s="12">
        <v>44685</v>
      </c>
      <c r="Q153" s="12">
        <v>44687</v>
      </c>
      <c r="R153" s="12">
        <v>44688</v>
      </c>
      <c r="U153" s="259" t="s">
        <v>1153</v>
      </c>
      <c r="V153" s="107" t="s">
        <v>702</v>
      </c>
      <c r="W153" s="38" t="str">
        <f>VLOOKUP(D153,Dakar!A:C,3,0)</f>
        <v>PORT</v>
      </c>
    </row>
    <row r="154" spans="1:23">
      <c r="A154" s="10">
        <f t="shared" si="2"/>
        <v>152</v>
      </c>
      <c r="B154" s="233" t="s">
        <v>782</v>
      </c>
      <c r="C154" s="233">
        <v>2022</v>
      </c>
      <c r="D154" s="124" t="s">
        <v>1392</v>
      </c>
      <c r="E154" s="38" t="str">
        <f>VLOOKUP(D154,Dakar!A:B,2,0)</f>
        <v>Vincensius Wu</v>
      </c>
      <c r="F154" s="39">
        <f>VLOOKUP(D154,Dakar!A:J,10,0)</f>
        <v>43556</v>
      </c>
      <c r="G154" s="38" t="str">
        <f>VLOOKUP(D154,Dakar!A:F,6,0)</f>
        <v>Procurement Adm</v>
      </c>
      <c r="H154" s="38" t="str">
        <f>VLOOKUP(D154,Dakar!A:H,8,0)</f>
        <v>PT</v>
      </c>
      <c r="I154" s="38" t="str">
        <f>VLOOKUP(D154,Dakar!A:G,7,0)</f>
        <v>S</v>
      </c>
      <c r="J154" s="38" t="str">
        <f>VLOOKUP(D154,Dakar!A:L,11,0)</f>
        <v>Samarinda</v>
      </c>
      <c r="K154" s="233" t="s">
        <v>172</v>
      </c>
      <c r="L154" t="s">
        <v>1215</v>
      </c>
      <c r="M154">
        <v>1</v>
      </c>
      <c r="N154" s="127">
        <v>3</v>
      </c>
      <c r="P154" s="12">
        <v>44685</v>
      </c>
      <c r="Q154" s="12">
        <v>44687</v>
      </c>
      <c r="R154" s="12">
        <v>44690</v>
      </c>
      <c r="S154" s="233"/>
      <c r="T154" s="233"/>
      <c r="U154" s="259" t="s">
        <v>486</v>
      </c>
      <c r="V154" s="107"/>
      <c r="W154" s="38" t="str">
        <f>VLOOKUP(D154,Dakar!A:C,3,0)</f>
        <v>WH</v>
      </c>
    </row>
    <row r="155" spans="1:23">
      <c r="A155" s="10">
        <f t="shared" si="2"/>
        <v>153</v>
      </c>
      <c r="B155" s="233" t="s">
        <v>782</v>
      </c>
      <c r="C155" s="233">
        <v>2022</v>
      </c>
      <c r="D155" s="124" t="s">
        <v>716</v>
      </c>
      <c r="E155" s="38" t="str">
        <f>VLOOKUP(D155,Dakar!A:B,2,0)</f>
        <v>Ismid</v>
      </c>
      <c r="F155" s="39">
        <f>VLOOKUP(D155,Dakar!A:J,10,0)</f>
        <v>40679</v>
      </c>
      <c r="G155" s="38" t="str">
        <f>VLOOKUP(D155,Dakar!A:F,6,0)</f>
        <v>Security Officer</v>
      </c>
      <c r="H155" s="38" t="str">
        <f>VLOOKUP(D155,Dakar!A:H,8,0)</f>
        <v>PT</v>
      </c>
      <c r="I155" s="38" t="str">
        <f>VLOOKUP(D155,Dakar!A:G,7,0)</f>
        <v>S</v>
      </c>
      <c r="J155" s="38" t="str">
        <f>VLOOKUP(D155,Dakar!A:L,11,0)</f>
        <v>Samarinda</v>
      </c>
      <c r="K155" s="233" t="s">
        <v>172</v>
      </c>
      <c r="L155" t="s">
        <v>1319</v>
      </c>
      <c r="M155">
        <v>1</v>
      </c>
      <c r="N155" s="127">
        <v>4</v>
      </c>
      <c r="P155" s="125">
        <v>44678</v>
      </c>
      <c r="Q155" s="125">
        <v>44681</v>
      </c>
      <c r="U155" s="259" t="s">
        <v>252</v>
      </c>
      <c r="V155" s="107" t="s">
        <v>486</v>
      </c>
      <c r="W155" s="38" t="str">
        <f>VLOOKUP(D155,Dakar!A:C,3,0)</f>
        <v>HRDS</v>
      </c>
    </row>
    <row r="156" spans="1:23">
      <c r="A156" s="10">
        <f t="shared" si="2"/>
        <v>154</v>
      </c>
      <c r="B156" s="233" t="s">
        <v>782</v>
      </c>
      <c r="C156" s="233">
        <v>2022</v>
      </c>
      <c r="D156" s="124" t="s">
        <v>301</v>
      </c>
      <c r="E156" s="38" t="str">
        <f>VLOOKUP(D156,Dakar!A:B,2,0)</f>
        <v>Novian Suharis</v>
      </c>
      <c r="F156" s="39">
        <f>VLOOKUP(D156,Dakar!A:J,10,0)</f>
        <v>40392</v>
      </c>
      <c r="G156" s="38" t="str">
        <f>VLOOKUP(D156,Dakar!A:F,6,0)</f>
        <v xml:space="preserve">Electrical &amp; Genset Operation Sub Dept. Head </v>
      </c>
      <c r="H156" s="38" t="str">
        <f>VLOOKUP(D156,Dakar!A:H,8,0)</f>
        <v>PT</v>
      </c>
      <c r="I156" s="38" t="str">
        <f>VLOOKUP(D156,Dakar!A:G,7,0)</f>
        <v>S</v>
      </c>
      <c r="J156" s="38" t="str">
        <f>VLOOKUP(D156,Dakar!A:L,11,0)</f>
        <v>Samarinda</v>
      </c>
      <c r="K156" s="233" t="s">
        <v>172</v>
      </c>
      <c r="L156" t="s">
        <v>1387</v>
      </c>
      <c r="N156" s="127">
        <v>3</v>
      </c>
      <c r="P156" s="12">
        <v>44685</v>
      </c>
      <c r="Q156" s="12">
        <v>44687</v>
      </c>
      <c r="R156" s="12">
        <v>44690</v>
      </c>
      <c r="U156" s="259" t="s">
        <v>702</v>
      </c>
      <c r="V156" s="107" t="s">
        <v>486</v>
      </c>
      <c r="W156" s="38" t="str">
        <f>VLOOKUP(D156,Dakar!A:C,3,0)</f>
        <v>PORT</v>
      </c>
    </row>
    <row r="157" spans="1:23">
      <c r="A157" s="10">
        <f t="shared" si="2"/>
        <v>155</v>
      </c>
      <c r="B157" s="233" t="s">
        <v>782</v>
      </c>
      <c r="C157" s="233">
        <v>2022</v>
      </c>
      <c r="D157" s="124" t="s">
        <v>404</v>
      </c>
      <c r="E157" s="38" t="str">
        <f>VLOOKUP(D157,Dakar!A:B,2,0)</f>
        <v>Darmianto</v>
      </c>
      <c r="F157" s="39">
        <f>VLOOKUP(D157,Dakar!A:J,10,0)</f>
        <v>39615</v>
      </c>
      <c r="G157" s="38" t="str">
        <f>VLOOKUP(D157,Dakar!A:F,6,0)</f>
        <v>HEO Group Leader</v>
      </c>
      <c r="H157" s="38" t="str">
        <f>VLOOKUP(D157,Dakar!A:H,8,0)</f>
        <v>PT</v>
      </c>
      <c r="I157" s="260" t="str">
        <f>VLOOKUP(D157,Dakar!A:G,7,0)</f>
        <v>NS</v>
      </c>
      <c r="J157" s="38" t="str">
        <f>VLOOKUP(D157,Dakar!A:L,11,0)</f>
        <v>Separi</v>
      </c>
      <c r="K157" t="s">
        <v>203</v>
      </c>
      <c r="N157" s="127">
        <v>3</v>
      </c>
      <c r="P157" s="12">
        <v>44688</v>
      </c>
      <c r="Q157" s="12">
        <v>44690</v>
      </c>
      <c r="R157" s="12">
        <v>44691</v>
      </c>
      <c r="U157" s="259" t="s">
        <v>1153</v>
      </c>
      <c r="V157" s="107" t="s">
        <v>702</v>
      </c>
      <c r="W157" s="38" t="str">
        <f>VLOOKUP(D157,Dakar!A:C,3,0)</f>
        <v>PORT</v>
      </c>
    </row>
    <row r="158" spans="1:23">
      <c r="A158" s="10">
        <f t="shared" si="2"/>
        <v>156</v>
      </c>
      <c r="B158" s="233" t="s">
        <v>782</v>
      </c>
      <c r="C158" s="233">
        <v>2022</v>
      </c>
      <c r="D158" s="124" t="s">
        <v>396</v>
      </c>
      <c r="E158" s="38" t="str">
        <f>VLOOKUP(D158,Dakar!A:B,2,0)</f>
        <v>I Nengah Arjana Putra</v>
      </c>
      <c r="F158" s="39">
        <f>VLOOKUP(D158,Dakar!A:J,10,0)</f>
        <v>38626</v>
      </c>
      <c r="G158" s="38" t="str">
        <f>VLOOKUP(D158,Dakar!A:F,6,0)</f>
        <v>HEO Group Leader</v>
      </c>
      <c r="H158" s="38" t="str">
        <f>VLOOKUP(D158,Dakar!A:H,8,0)</f>
        <v>PT</v>
      </c>
      <c r="I158" s="38" t="str">
        <f>VLOOKUP(D158,Dakar!A:G,7,0)</f>
        <v>NS</v>
      </c>
      <c r="J158" s="38" t="str">
        <f>VLOOKUP(D158,Dakar!A:L,11,0)</f>
        <v>Separi</v>
      </c>
      <c r="K158" t="s">
        <v>172</v>
      </c>
      <c r="L158" t="s">
        <v>1215</v>
      </c>
      <c r="M158">
        <v>2</v>
      </c>
      <c r="N158" s="127">
        <v>2</v>
      </c>
      <c r="P158" s="12">
        <v>44698</v>
      </c>
      <c r="Q158" s="12">
        <v>44699</v>
      </c>
      <c r="R158" s="12">
        <v>44700</v>
      </c>
      <c r="U158" s="259" t="s">
        <v>1408</v>
      </c>
      <c r="V158" s="107" t="s">
        <v>486</v>
      </c>
      <c r="W158" s="38" t="str">
        <f>VLOOKUP(D158,Dakar!A:C,3,0)</f>
        <v>PORT</v>
      </c>
    </row>
    <row r="159" spans="1:23">
      <c r="A159" s="10">
        <f t="shared" si="2"/>
        <v>157</v>
      </c>
      <c r="B159" s="233" t="s">
        <v>782</v>
      </c>
      <c r="C159" s="233">
        <v>2022</v>
      </c>
      <c r="D159" s="124" t="s">
        <v>398</v>
      </c>
      <c r="E159" s="38" t="str">
        <f>VLOOKUP(D159,Dakar!A:B,2,0)</f>
        <v>Erman</v>
      </c>
      <c r="F159" s="39">
        <f>VLOOKUP(D159,Dakar!A:J,10,0)</f>
        <v>38663</v>
      </c>
      <c r="G159" s="38" t="str">
        <f>VLOOKUP(D159,Dakar!A:F,6,0)</f>
        <v>HEO Officer</v>
      </c>
      <c r="H159" s="38" t="str">
        <f>VLOOKUP(D159,Dakar!A:H,8,0)</f>
        <v>PT</v>
      </c>
      <c r="I159" s="38" t="str">
        <f>VLOOKUP(D159,Dakar!A:G,7,0)</f>
        <v>S</v>
      </c>
      <c r="J159" s="38" t="str">
        <f>VLOOKUP(D159,Dakar!A:L,11,0)</f>
        <v>Separi</v>
      </c>
      <c r="K159" s="233" t="s">
        <v>172</v>
      </c>
      <c r="L159" s="233" t="s">
        <v>1319</v>
      </c>
      <c r="M159">
        <v>1</v>
      </c>
      <c r="N159" s="127">
        <v>3</v>
      </c>
      <c r="P159" s="12">
        <v>44685</v>
      </c>
      <c r="Q159" s="12">
        <v>44687</v>
      </c>
      <c r="R159" s="12">
        <v>44690</v>
      </c>
      <c r="U159" s="259" t="s">
        <v>1408</v>
      </c>
      <c r="V159" s="107" t="s">
        <v>486</v>
      </c>
      <c r="W159" s="38" t="str">
        <f>VLOOKUP(D159,Dakar!A:C,3,0)</f>
        <v>PORT</v>
      </c>
    </row>
    <row r="160" spans="1:23">
      <c r="A160" s="10">
        <f t="shared" si="2"/>
        <v>158</v>
      </c>
      <c r="B160" s="233" t="s">
        <v>782</v>
      </c>
      <c r="C160" s="233">
        <v>2022</v>
      </c>
      <c r="D160" s="124" t="s">
        <v>481</v>
      </c>
      <c r="E160" s="38" t="str">
        <f>VLOOKUP(D160,Dakar!A:B,2,0)</f>
        <v>Andoko Pramono</v>
      </c>
      <c r="F160" s="39">
        <f>VLOOKUP(D160,Dakar!A:J,10,0)</f>
        <v>40118</v>
      </c>
      <c r="G160" s="38" t="str">
        <f>VLOOKUP(D160,Dakar!A:F,6,0)</f>
        <v>Mooring Crew</v>
      </c>
      <c r="H160" s="38" t="str">
        <f>VLOOKUP(D160,Dakar!A:H,8,0)</f>
        <v>PT</v>
      </c>
      <c r="I160" s="38" t="str">
        <f>VLOOKUP(D160,Dakar!A:G,7,0)</f>
        <v>NS</v>
      </c>
      <c r="J160" s="38" t="str">
        <f>VLOOKUP(D160,Dakar!A:L,11,0)</f>
        <v>Separi</v>
      </c>
      <c r="K160" s="233" t="s">
        <v>172</v>
      </c>
      <c r="L160" s="233" t="s">
        <v>1215</v>
      </c>
      <c r="M160">
        <v>2</v>
      </c>
      <c r="N160" s="127">
        <v>1</v>
      </c>
      <c r="P160" s="135">
        <v>44686</v>
      </c>
      <c r="Q160" s="135">
        <v>44686</v>
      </c>
      <c r="U160" s="259" t="s">
        <v>1153</v>
      </c>
      <c r="V160" s="107" t="s">
        <v>702</v>
      </c>
      <c r="W160" s="38" t="str">
        <f>VLOOKUP(D160,Dakar!A:C,3,0)</f>
        <v>PORT</v>
      </c>
    </row>
    <row r="161" spans="1:23">
      <c r="A161" s="10">
        <f t="shared" si="2"/>
        <v>159</v>
      </c>
      <c r="B161" s="233" t="s">
        <v>782</v>
      </c>
      <c r="C161" s="233">
        <v>2022</v>
      </c>
      <c r="D161" s="124" t="s">
        <v>314</v>
      </c>
      <c r="E161" s="38" t="str">
        <f>VLOOKUP(D161,Dakar!A:B,2,0)</f>
        <v>Irman Suryani</v>
      </c>
      <c r="F161" s="39">
        <f>VLOOKUP(D161,Dakar!A:J,10,0)</f>
        <v>40494</v>
      </c>
      <c r="G161" s="38" t="str">
        <f>VLOOKUP(D161,Dakar!A:F,6,0)</f>
        <v>Mooring Crew</v>
      </c>
      <c r="H161" s="38" t="str">
        <f>VLOOKUP(D161,Dakar!A:H,8,0)</f>
        <v>PT</v>
      </c>
      <c r="I161" s="38" t="str">
        <f>VLOOKUP(D161,Dakar!A:G,7,0)</f>
        <v>NS</v>
      </c>
      <c r="J161" s="38" t="str">
        <f>VLOOKUP(D161,Dakar!A:L,11,0)</f>
        <v>Separi</v>
      </c>
      <c r="K161" s="233" t="s">
        <v>172</v>
      </c>
      <c r="L161" s="233" t="s">
        <v>1319</v>
      </c>
      <c r="M161">
        <v>1</v>
      </c>
      <c r="N161" s="127">
        <v>2</v>
      </c>
      <c r="P161" s="12">
        <v>44683</v>
      </c>
      <c r="Q161" s="12">
        <v>44686</v>
      </c>
      <c r="U161" s="259" t="s">
        <v>1153</v>
      </c>
      <c r="V161" s="107" t="s">
        <v>702</v>
      </c>
      <c r="W161" s="38" t="str">
        <f>VLOOKUP(D161,Dakar!A:C,3,0)</f>
        <v>PORT</v>
      </c>
    </row>
    <row r="162" spans="1:23">
      <c r="A162" s="10">
        <f t="shared" si="2"/>
        <v>160</v>
      </c>
      <c r="B162" s="233" t="s">
        <v>782</v>
      </c>
      <c r="C162" s="233">
        <v>2022</v>
      </c>
      <c r="D162" s="124" t="s">
        <v>338</v>
      </c>
      <c r="E162" s="38" t="str">
        <f>VLOOKUP(D162,Dakar!A:B,2,0)</f>
        <v>Deny Hariyani</v>
      </c>
      <c r="F162" s="39">
        <f>VLOOKUP(D162,Dakar!A:J,10,0)</f>
        <v>40087</v>
      </c>
      <c r="G162" s="38" t="str">
        <f>VLOOKUP(D162,Dakar!A:F,6,0)</f>
        <v>Budget &amp; Cost Adm Officer</v>
      </c>
      <c r="H162" s="38" t="str">
        <f>VLOOKUP(D162,Dakar!A:H,8,0)</f>
        <v>PT</v>
      </c>
      <c r="I162" s="38" t="str">
        <f>VLOOKUP(D162,Dakar!A:G,7,0)</f>
        <v>S</v>
      </c>
      <c r="J162" s="38" t="str">
        <f>VLOOKUP(D162,Dakar!A:L,11,0)</f>
        <v>Samarinda</v>
      </c>
      <c r="K162" t="s">
        <v>203</v>
      </c>
      <c r="N162" s="127">
        <v>5</v>
      </c>
      <c r="P162" s="135" t="s">
        <v>1420</v>
      </c>
      <c r="T162" s="10" t="s">
        <v>1421</v>
      </c>
      <c r="U162" s="259" t="s">
        <v>431</v>
      </c>
      <c r="V162" s="107" t="s">
        <v>444</v>
      </c>
      <c r="W162" s="38" t="str">
        <f>VLOOKUP(D162,Dakar!A:C,3,0)</f>
        <v>CR, Forestry &amp; TS</v>
      </c>
    </row>
    <row r="163" spans="1:23">
      <c r="A163" s="10">
        <f t="shared" si="2"/>
        <v>161</v>
      </c>
      <c r="B163" s="233" t="s">
        <v>782</v>
      </c>
      <c r="C163" s="233">
        <v>2022</v>
      </c>
      <c r="D163" s="124" t="s">
        <v>717</v>
      </c>
      <c r="E163" s="38" t="str">
        <f>VLOOKUP(D163,Dakar!A:B,2,0)</f>
        <v>Herman Cahyono</v>
      </c>
      <c r="F163" s="39">
        <f>VLOOKUP(D163,Dakar!A:J,10,0)</f>
        <v>40679</v>
      </c>
      <c r="G163" s="38" t="str">
        <f>VLOOKUP(D163,Dakar!A:F,6,0)</f>
        <v>Plant Operator</v>
      </c>
      <c r="H163" s="38" t="str">
        <f>VLOOKUP(D163,Dakar!A:H,8,0)</f>
        <v>PT</v>
      </c>
      <c r="I163" s="38" t="str">
        <f>VLOOKUP(D163,Dakar!A:G,7,0)</f>
        <v>NS</v>
      </c>
      <c r="J163" s="38" t="str">
        <f>VLOOKUP(D163,Dakar!A:L,11,0)</f>
        <v>Samarinda</v>
      </c>
      <c r="K163" t="s">
        <v>172</v>
      </c>
      <c r="L163" t="s">
        <v>1215</v>
      </c>
      <c r="M163">
        <v>1</v>
      </c>
      <c r="N163" s="127">
        <v>3</v>
      </c>
      <c r="P163" s="12">
        <v>44675</v>
      </c>
      <c r="Q163" s="12">
        <v>44677</v>
      </c>
      <c r="U163" s="259" t="s">
        <v>1153</v>
      </c>
      <c r="V163" s="107" t="s">
        <v>702</v>
      </c>
      <c r="W163" s="38" t="str">
        <f>VLOOKUP(D163,Dakar!A:C,3,0)</f>
        <v>PORT</v>
      </c>
    </row>
    <row r="164" spans="1:23">
      <c r="A164" s="10">
        <f t="shared" si="2"/>
        <v>162</v>
      </c>
      <c r="B164" s="233" t="s">
        <v>782</v>
      </c>
      <c r="C164" s="233">
        <v>2022</v>
      </c>
      <c r="D164" s="124" t="s">
        <v>938</v>
      </c>
      <c r="E164" s="38" t="str">
        <f>VLOOKUP(D164,Dakar!A:B,2,0)</f>
        <v>SOLIKIN</v>
      </c>
      <c r="F164" s="39">
        <f>VLOOKUP(D164,Dakar!A:J,10,0)</f>
        <v>41911</v>
      </c>
      <c r="G164" s="38" t="str">
        <f>VLOOKUP(D164,Dakar!A:F,6,0)</f>
        <v>Plant Operator</v>
      </c>
      <c r="H164" s="38" t="str">
        <f>VLOOKUP(D164,Dakar!A:H,8,0)</f>
        <v>PT</v>
      </c>
      <c r="I164" s="38" t="str">
        <f>VLOOKUP(D164,Dakar!A:G,7,0)</f>
        <v>NS</v>
      </c>
      <c r="J164" s="38" t="str">
        <f>VLOOKUP(D164,Dakar!A:L,11,0)</f>
        <v>Separi</v>
      </c>
      <c r="K164" t="s">
        <v>204</v>
      </c>
      <c r="L164" t="s">
        <v>1387</v>
      </c>
      <c r="N164" s="127">
        <v>2</v>
      </c>
      <c r="P164" s="12">
        <v>44681</v>
      </c>
      <c r="Q164" s="12">
        <v>44682</v>
      </c>
      <c r="U164" s="259" t="s">
        <v>1153</v>
      </c>
      <c r="V164" s="107" t="s">
        <v>702</v>
      </c>
      <c r="W164" s="38" t="str">
        <f>VLOOKUP(D164,Dakar!A:C,3,0)</f>
        <v>PORT</v>
      </c>
    </row>
    <row r="165" spans="1:23">
      <c r="A165" s="270">
        <f t="shared" si="2"/>
        <v>163</v>
      </c>
      <c r="B165" s="233" t="s">
        <v>782</v>
      </c>
      <c r="C165" s="233">
        <v>2022</v>
      </c>
      <c r="D165" s="124" t="s">
        <v>982</v>
      </c>
      <c r="E165" s="38" t="str">
        <f>VLOOKUP(D165,Dakar!A:B,2,0)</f>
        <v>AMIR ARDANI</v>
      </c>
      <c r="F165" s="39">
        <f>VLOOKUP(D165,Dakar!A:J,10,0)</f>
        <v>41407</v>
      </c>
      <c r="G165" s="38" t="str">
        <f>VLOOKUP(D165,Dakar!A:F,6,0)</f>
        <v xml:space="preserve">PLANT OPERATOR </v>
      </c>
      <c r="H165" s="38" t="str">
        <f>VLOOKUP(D165,Dakar!A:H,8,0)</f>
        <v>PT</v>
      </c>
      <c r="I165" s="38" t="str">
        <f>VLOOKUP(D165,Dakar!A:G,7,0)</f>
        <v>NS</v>
      </c>
      <c r="J165" s="38" t="str">
        <f>VLOOKUP(D165,Dakar!A:L,11,0)</f>
        <v>Separi</v>
      </c>
      <c r="K165" t="s">
        <v>203</v>
      </c>
      <c r="N165" s="127">
        <v>3</v>
      </c>
      <c r="P165" s="12">
        <v>44687</v>
      </c>
      <c r="Q165" s="12">
        <v>44689</v>
      </c>
      <c r="U165" s="259" t="s">
        <v>1153</v>
      </c>
      <c r="V165" s="107" t="s">
        <v>702</v>
      </c>
      <c r="W165" s="38" t="str">
        <f>VLOOKUP(D165,Dakar!A:C,3,0)</f>
        <v>PORT</v>
      </c>
    </row>
    <row r="166" spans="1:23">
      <c r="A166" s="10">
        <f t="shared" si="2"/>
        <v>164</v>
      </c>
      <c r="B166" s="233" t="s">
        <v>782</v>
      </c>
      <c r="C166" s="233">
        <v>2022</v>
      </c>
      <c r="D166" s="124" t="s">
        <v>1014</v>
      </c>
      <c r="E166" s="38" t="str">
        <f>VLOOKUP(D166,Dakar!A:B,2,0)</f>
        <v>AHMAT</v>
      </c>
      <c r="F166" s="39">
        <f>VLOOKUP(D166,Dakar!A:J,10,0)</f>
        <v>41718</v>
      </c>
      <c r="G166" s="38" t="str">
        <f>VLOOKUP(D166,Dakar!A:F,6,0)</f>
        <v>Plant Operator</v>
      </c>
      <c r="H166" s="38" t="str">
        <f>VLOOKUP(D166,Dakar!A:H,8,0)</f>
        <v>PT</v>
      </c>
      <c r="I166" s="38" t="str">
        <f>VLOOKUP(D166,Dakar!A:G,7,0)</f>
        <v>NS</v>
      </c>
      <c r="J166" s="38" t="str">
        <f>VLOOKUP(D166,Dakar!A:L,11,0)</f>
        <v>Separi</v>
      </c>
      <c r="K166" s="233" t="s">
        <v>203</v>
      </c>
      <c r="N166" s="127">
        <v>2</v>
      </c>
      <c r="P166" s="125">
        <v>44690</v>
      </c>
      <c r="Q166" s="125">
        <v>44691</v>
      </c>
      <c r="T166" s="128"/>
      <c r="U166" s="259" t="s">
        <v>1153</v>
      </c>
      <c r="V166" s="107" t="s">
        <v>702</v>
      </c>
      <c r="W166" s="38" t="str">
        <f>VLOOKUP(D166,Dakar!A:C,3,0)</f>
        <v>PORT</v>
      </c>
    </row>
    <row r="167" spans="1:23">
      <c r="A167" s="10">
        <f t="shared" si="2"/>
        <v>165</v>
      </c>
      <c r="B167" s="233" t="s">
        <v>782</v>
      </c>
      <c r="C167" s="233">
        <v>2022</v>
      </c>
      <c r="D167" s="124" t="s">
        <v>1251</v>
      </c>
      <c r="E167" s="38" t="str">
        <f>VLOOKUP(D167,Dakar!A:B,2,0)</f>
        <v>MUHAMMAD MUJI</v>
      </c>
      <c r="F167" s="39">
        <f>VLOOKUP(D167,Dakar!A:J,10,0)</f>
        <v>43302</v>
      </c>
      <c r="G167" s="38" t="str">
        <f>VLOOKUP(D167,Dakar!A:F,6,0)</f>
        <v>PLANT OPERATOR</v>
      </c>
      <c r="H167" s="38" t="str">
        <f>VLOOKUP(D167,Dakar!A:H,8,0)</f>
        <v>PT</v>
      </c>
      <c r="I167" s="38" t="str">
        <f>VLOOKUP(D167,Dakar!A:G,7,0)</f>
        <v>NS</v>
      </c>
      <c r="J167" s="38" t="str">
        <f>VLOOKUP(D167,Dakar!A:L,11,0)</f>
        <v>Separi</v>
      </c>
      <c r="K167" t="s">
        <v>172</v>
      </c>
      <c r="L167" t="s">
        <v>1319</v>
      </c>
      <c r="M167">
        <v>1</v>
      </c>
      <c r="N167" s="127">
        <v>3</v>
      </c>
      <c r="P167" s="125">
        <v>44703</v>
      </c>
      <c r="Q167" s="12">
        <v>44705</v>
      </c>
      <c r="U167" s="259" t="s">
        <v>1153</v>
      </c>
      <c r="V167" s="107" t="s">
        <v>702</v>
      </c>
      <c r="W167" s="38" t="str">
        <f>VLOOKUP(D167,Dakar!A:C,3,0)</f>
        <v>PORT</v>
      </c>
    </row>
    <row r="168" spans="1:23">
      <c r="A168" s="10">
        <f t="shared" si="2"/>
        <v>166</v>
      </c>
      <c r="B168" s="233" t="s">
        <v>782</v>
      </c>
      <c r="C168" s="233">
        <v>2022</v>
      </c>
      <c r="D168" s="124" t="s">
        <v>336</v>
      </c>
      <c r="E168" s="38" t="str">
        <f>VLOOKUP(D168,Dakar!A:B,2,0)</f>
        <v>Arsilin</v>
      </c>
      <c r="F168" s="39">
        <f>VLOOKUP(D168,Dakar!A:J,10,0)</f>
        <v>38261</v>
      </c>
      <c r="G168" s="38" t="str">
        <f>VLOOKUP(D168,Dakar!A:F,6,0)</f>
        <v>WB Group Leader</v>
      </c>
      <c r="H168" s="38" t="str">
        <f>VLOOKUP(D168,Dakar!A:H,8,0)</f>
        <v>PT</v>
      </c>
      <c r="I168" s="38" t="str">
        <f>VLOOKUP(D168,Dakar!A:G,7,0)</f>
        <v>NS</v>
      </c>
      <c r="J168" s="38" t="str">
        <f>VLOOKUP(D168,Dakar!A:L,11,0)</f>
        <v>Separi</v>
      </c>
      <c r="K168" s="233" t="s">
        <v>172</v>
      </c>
      <c r="L168" t="s">
        <v>1215</v>
      </c>
      <c r="M168">
        <v>1</v>
      </c>
      <c r="N168" s="127">
        <v>2</v>
      </c>
      <c r="P168" s="12">
        <v>44685</v>
      </c>
      <c r="Q168" s="12">
        <v>44686</v>
      </c>
      <c r="U168" s="259" t="s">
        <v>1153</v>
      </c>
      <c r="V168" s="107" t="s">
        <v>702</v>
      </c>
      <c r="W168" s="38" t="str">
        <f>VLOOKUP(D168,Dakar!A:C,3,0)</f>
        <v>PORT</v>
      </c>
    </row>
    <row r="169" spans="1:23">
      <c r="A169" s="270">
        <f t="shared" si="2"/>
        <v>167</v>
      </c>
      <c r="B169" s="233" t="s">
        <v>782</v>
      </c>
      <c r="C169" s="233">
        <v>2022</v>
      </c>
      <c r="D169" s="124" t="s">
        <v>321</v>
      </c>
      <c r="E169" s="38" t="str">
        <f>VLOOKUP(D169,Dakar!A:B,2,0)</f>
        <v>Akhmad Satori</v>
      </c>
      <c r="F169" s="39">
        <f>VLOOKUP(D169,Dakar!A:J,10,0)</f>
        <v>40513</v>
      </c>
      <c r="G169" s="38" t="str">
        <f>VLOOKUP(D169,Dakar!A:F,6,0)</f>
        <v>Pump Operator</v>
      </c>
      <c r="H169" s="38" t="str">
        <f>VLOOKUP(D169,Dakar!A:H,8,0)</f>
        <v>PT</v>
      </c>
      <c r="I169" s="38" t="str">
        <f>VLOOKUP(D169,Dakar!A:G,7,0)</f>
        <v>NS</v>
      </c>
      <c r="J169" s="38" t="str">
        <f>VLOOKUP(D169,Dakar!A:L,11,0)</f>
        <v>Separi</v>
      </c>
      <c r="K169" s="233" t="s">
        <v>172</v>
      </c>
      <c r="L169" t="s">
        <v>1319</v>
      </c>
      <c r="M169">
        <v>2</v>
      </c>
      <c r="N169" s="127">
        <v>5</v>
      </c>
      <c r="P169" s="12">
        <v>44679</v>
      </c>
      <c r="Q169" s="12">
        <v>44687</v>
      </c>
      <c r="R169" s="12">
        <v>44690</v>
      </c>
      <c r="U169" s="259" t="s">
        <v>431</v>
      </c>
      <c r="V169" s="107"/>
      <c r="W169" s="38" t="str">
        <f>VLOOKUP(D169,Dakar!A:C,3,0)</f>
        <v>ENVIRONMENT</v>
      </c>
    </row>
    <row r="170" spans="1:23">
      <c r="A170" s="10">
        <f t="shared" si="2"/>
        <v>168</v>
      </c>
      <c r="B170" s="233" t="s">
        <v>782</v>
      </c>
      <c r="C170" s="233">
        <v>2022</v>
      </c>
      <c r="D170" s="124" t="s">
        <v>1240</v>
      </c>
      <c r="E170" s="38" t="str">
        <f>VLOOKUP(D170,Dakar!A:B,2,0)</f>
        <v>MUHAMMAD BADARUDIN</v>
      </c>
      <c r="F170" s="39">
        <f>VLOOKUP(D170,Dakar!A:J,10,0)</f>
        <v>43480</v>
      </c>
      <c r="G170" s="38" t="str">
        <f>VLOOKUP(D170,Dakar!A:F,6,0)</f>
        <v>HE OPERATOR</v>
      </c>
      <c r="H170" s="38" t="str">
        <f>VLOOKUP(D170,Dakar!A:H,8,0)</f>
        <v>PT</v>
      </c>
      <c r="I170" s="38" t="str">
        <f>VLOOKUP(D170,Dakar!A:G,7,0)</f>
        <v>NS</v>
      </c>
      <c r="J170" s="38" t="str">
        <f>VLOOKUP(D170,Dakar!A:L,11,0)</f>
        <v>Separi</v>
      </c>
      <c r="K170" s="233" t="s">
        <v>172</v>
      </c>
      <c r="L170" t="s">
        <v>1387</v>
      </c>
      <c r="M170">
        <v>1</v>
      </c>
      <c r="N170" s="127">
        <v>3</v>
      </c>
      <c r="P170" s="12">
        <v>44685</v>
      </c>
      <c r="Q170" s="12">
        <v>44687</v>
      </c>
      <c r="R170" s="12">
        <v>44690</v>
      </c>
      <c r="U170" s="259" t="s">
        <v>431</v>
      </c>
      <c r="V170" s="107"/>
      <c r="W170" s="38" t="str">
        <f>VLOOKUP(D170,Dakar!A:C,3,0)</f>
        <v>CR, Forestry &amp; TS</v>
      </c>
    </row>
    <row r="171" spans="1:23">
      <c r="A171" s="10">
        <f t="shared" si="2"/>
        <v>169</v>
      </c>
      <c r="B171" s="233" t="s">
        <v>782</v>
      </c>
      <c r="C171" s="233">
        <v>2022</v>
      </c>
      <c r="D171" s="124" t="s">
        <v>920</v>
      </c>
      <c r="E171" s="38" t="str">
        <f>VLOOKUP(D171,Dakar!A:B,2,0)</f>
        <v>ABDUL KADIR</v>
      </c>
      <c r="F171" s="39">
        <f>VLOOKUP(D171,Dakar!A:J,10,0)</f>
        <v>41091</v>
      </c>
      <c r="G171" s="38" t="str">
        <f>VLOOKUP(D171,Dakar!A:F,6,0)</f>
        <v>Pump Operator</v>
      </c>
      <c r="H171" s="38" t="str">
        <f>VLOOKUP(D171,Dakar!A:H,8,0)</f>
        <v>PT</v>
      </c>
      <c r="I171" s="38" t="str">
        <f>VLOOKUP(D171,Dakar!A:G,7,0)</f>
        <v>NS</v>
      </c>
      <c r="J171" s="38" t="str">
        <f>VLOOKUP(D171,Dakar!A:L,11,0)</f>
        <v>Separi</v>
      </c>
      <c r="K171" s="233" t="s">
        <v>172</v>
      </c>
      <c r="L171" t="s">
        <v>1319</v>
      </c>
      <c r="M171">
        <v>1</v>
      </c>
      <c r="N171" s="127">
        <v>4</v>
      </c>
      <c r="P171" s="12">
        <v>44685</v>
      </c>
      <c r="Q171" s="12">
        <v>44688</v>
      </c>
      <c r="R171" s="12">
        <v>44691</v>
      </c>
      <c r="U171" s="259" t="s">
        <v>431</v>
      </c>
      <c r="V171" s="107"/>
      <c r="W171" s="38" t="str">
        <f>VLOOKUP(D171,Dakar!A:C,3,0)</f>
        <v>ENVIRONMENT</v>
      </c>
    </row>
    <row r="172" spans="1:23">
      <c r="A172" s="10">
        <f t="shared" si="2"/>
        <v>170</v>
      </c>
      <c r="B172" s="233" t="s">
        <v>782</v>
      </c>
      <c r="C172" s="233">
        <v>2022</v>
      </c>
      <c r="D172" s="124" t="s">
        <v>244</v>
      </c>
      <c r="E172" s="38" t="str">
        <f>VLOOKUP(D172,Dakar!A:B,2,0)</f>
        <v>Hirmawan Budianto</v>
      </c>
      <c r="F172" s="39">
        <f>VLOOKUP(D172,Dakar!A:J,10,0)</f>
        <v>39904</v>
      </c>
      <c r="G172" s="38" t="str">
        <f>VLOOKUP(D172,Dakar!A:F,6,0)</f>
        <v>General Maintenance Officer</v>
      </c>
      <c r="H172" s="38" t="str">
        <f>VLOOKUP(D172,Dakar!A:H,8,0)</f>
        <v>PT</v>
      </c>
      <c r="I172" s="38" t="str">
        <f>VLOOKUP(D172,Dakar!A:G,7,0)</f>
        <v>S</v>
      </c>
      <c r="J172" s="38" t="str">
        <f>VLOOKUP(D172,Dakar!A:L,11,0)</f>
        <v>Samarinda</v>
      </c>
      <c r="K172" s="233" t="s">
        <v>203</v>
      </c>
      <c r="L172" s="233"/>
      <c r="N172" s="127">
        <v>2</v>
      </c>
      <c r="P172" s="12">
        <v>44685</v>
      </c>
      <c r="Q172" s="12">
        <v>44686</v>
      </c>
      <c r="R172" s="12">
        <v>44687</v>
      </c>
      <c r="U172" s="124" t="s">
        <v>252</v>
      </c>
      <c r="V172" s="107" t="s">
        <v>486</v>
      </c>
      <c r="W172" s="38" t="str">
        <f>VLOOKUP(D172,Dakar!A:C,3,0)</f>
        <v>HRDS</v>
      </c>
    </row>
    <row r="173" spans="1:23">
      <c r="A173" s="10">
        <f t="shared" si="2"/>
        <v>171</v>
      </c>
      <c r="B173" s="233" t="s">
        <v>782</v>
      </c>
      <c r="C173" s="233">
        <v>2022</v>
      </c>
      <c r="D173" s="124" t="s">
        <v>915</v>
      </c>
      <c r="E173" s="38" t="str">
        <f>VLOOKUP(D173,Dakar!A:B,2,0)</f>
        <v>ABDUL HAMID</v>
      </c>
      <c r="F173" s="39">
        <f>VLOOKUP(D173,Dakar!A:J,10,0)</f>
        <v>41061</v>
      </c>
      <c r="G173" s="38" t="str">
        <f>VLOOKUP(D173,Dakar!A:F,6,0)</f>
        <v>GMTC Crew</v>
      </c>
      <c r="H173" s="38" t="str">
        <f>VLOOKUP(D173,Dakar!A:H,8,0)</f>
        <v>PT</v>
      </c>
      <c r="I173" s="38" t="str">
        <f>VLOOKUP(D173,Dakar!A:G,7,0)</f>
        <v>NS</v>
      </c>
      <c r="J173" s="38" t="str">
        <f>VLOOKUP(D173,Dakar!A:L,11,0)</f>
        <v>Separi</v>
      </c>
      <c r="K173" s="233" t="s">
        <v>172</v>
      </c>
      <c r="L173" t="s">
        <v>1319</v>
      </c>
      <c r="M173">
        <v>1</v>
      </c>
      <c r="N173" s="127">
        <v>3</v>
      </c>
      <c r="P173" s="12">
        <v>44685</v>
      </c>
      <c r="Q173" s="12">
        <v>44687</v>
      </c>
      <c r="R173" s="12">
        <v>44690</v>
      </c>
      <c r="U173" s="124" t="s">
        <v>245</v>
      </c>
      <c r="V173" s="107" t="s">
        <v>252</v>
      </c>
      <c r="W173" s="38" t="str">
        <f>VLOOKUP(D173,Dakar!A:C,3,0)</f>
        <v>HRDS</v>
      </c>
    </row>
    <row r="174" spans="1:23">
      <c r="A174" s="10">
        <f t="shared" si="2"/>
        <v>172</v>
      </c>
      <c r="B174" s="233" t="s">
        <v>782</v>
      </c>
      <c r="C174" s="233">
        <v>2022</v>
      </c>
      <c r="D174" s="124" t="s">
        <v>342</v>
      </c>
      <c r="E174" s="38" t="str">
        <f>VLOOKUP(D174,Dakar!A:B,2,0)</f>
        <v>Syaukani</v>
      </c>
      <c r="F174" s="39">
        <f>VLOOKUP(D174,Dakar!A:J,10,0)</f>
        <v>38538</v>
      </c>
      <c r="G174" s="38" t="str">
        <f>VLOOKUP(D174,Dakar!A:F,6,0)</f>
        <v>Laboratory Foreman</v>
      </c>
      <c r="H174" s="38" t="str">
        <f>VLOOKUP(D174,Dakar!A:H,8,0)</f>
        <v>PT</v>
      </c>
      <c r="I174" s="38" t="str">
        <f>VLOOKUP(D174,Dakar!A:G,7,0)</f>
        <v>S</v>
      </c>
      <c r="J174" s="38" t="str">
        <f>VLOOKUP(D174,Dakar!A:L,11,0)</f>
        <v>Separi</v>
      </c>
      <c r="K174" t="s">
        <v>172</v>
      </c>
      <c r="L174" s="233" t="s">
        <v>1319</v>
      </c>
      <c r="M174">
        <v>1</v>
      </c>
      <c r="N174" s="127">
        <v>6</v>
      </c>
      <c r="P174" s="12">
        <v>44685</v>
      </c>
      <c r="Q174" s="12">
        <v>44692</v>
      </c>
      <c r="R174" s="12">
        <v>44693</v>
      </c>
      <c r="U174" s="124" t="s">
        <v>1408</v>
      </c>
      <c r="V174" s="107" t="s">
        <v>486</v>
      </c>
      <c r="W174" s="38" t="str">
        <f>VLOOKUP(D174,Dakar!A:C,3,0)</f>
        <v>PORT</v>
      </c>
    </row>
    <row r="175" spans="1:23">
      <c r="A175" s="10">
        <f t="shared" si="2"/>
        <v>173</v>
      </c>
      <c r="B175" s="233" t="s">
        <v>782</v>
      </c>
      <c r="C175" s="233">
        <v>2022</v>
      </c>
      <c r="D175" s="124" t="s">
        <v>311</v>
      </c>
      <c r="E175" s="38" t="str">
        <f>VLOOKUP(D175,Dakar!A:B,2,0)</f>
        <v>Aris Purwanto</v>
      </c>
      <c r="F175" s="39">
        <f>VLOOKUP(D175,Dakar!A:J,10,0)</f>
        <v>40493</v>
      </c>
      <c r="G175" s="38" t="str">
        <f>VLOOKUP(D175,Dakar!A:F,6,0)</f>
        <v>Comdev Officer</v>
      </c>
      <c r="H175" s="38" t="str">
        <f>VLOOKUP(D175,Dakar!A:H,8,0)</f>
        <v>PT</v>
      </c>
      <c r="I175" s="38" t="str">
        <f>VLOOKUP(D175,Dakar!A:G,7,0)</f>
        <v>S</v>
      </c>
      <c r="J175" s="38" t="str">
        <f>VLOOKUP(D175,Dakar!A:L,11,0)</f>
        <v>Yogyakarta</v>
      </c>
      <c r="K175" t="s">
        <v>172</v>
      </c>
      <c r="L175" t="s">
        <v>1387</v>
      </c>
      <c r="M175">
        <v>1</v>
      </c>
      <c r="N175" s="127">
        <v>0</v>
      </c>
      <c r="P175" s="12">
        <v>44708</v>
      </c>
      <c r="Q175" s="12">
        <v>44708</v>
      </c>
      <c r="R175" s="12">
        <v>44711</v>
      </c>
      <c r="S175" t="s">
        <v>115</v>
      </c>
      <c r="U175" s="124" t="s">
        <v>444</v>
      </c>
      <c r="V175" s="107" t="s">
        <v>486</v>
      </c>
      <c r="W175" s="38" t="str">
        <f>VLOOKUP(D175,Dakar!A:C,3,0)</f>
        <v>CR, F &amp; TS</v>
      </c>
    </row>
    <row r="176" spans="1:23">
      <c r="A176" s="10">
        <f t="shared" si="2"/>
        <v>174</v>
      </c>
      <c r="B176" s="233" t="s">
        <v>782</v>
      </c>
      <c r="C176" s="233">
        <v>2022</v>
      </c>
      <c r="D176" s="124" t="s">
        <v>822</v>
      </c>
      <c r="E176" s="38" t="str">
        <f>VLOOKUP(D176,Dakar!A:B,2,0)</f>
        <v>ISMAIL</v>
      </c>
      <c r="F176" s="39">
        <f>VLOOKUP(D176,Dakar!A:J,10,0)</f>
        <v>40764</v>
      </c>
      <c r="G176" s="38" t="str">
        <f>VLOOKUP(D176,Dakar!A:F,6,0)</f>
        <v>CPP Officer</v>
      </c>
      <c r="H176" s="38" t="str">
        <f>VLOOKUP(D176,Dakar!A:H,8,0)</f>
        <v>PT</v>
      </c>
      <c r="I176" s="38" t="str">
        <f>VLOOKUP(D176,Dakar!A:G,7,0)</f>
        <v>S</v>
      </c>
      <c r="J176" s="38" t="str">
        <f>VLOOKUP(D176,Dakar!A:L,11,0)</f>
        <v>Samarinda</v>
      </c>
      <c r="K176" t="s">
        <v>204</v>
      </c>
      <c r="L176" t="s">
        <v>1387</v>
      </c>
      <c r="N176" s="127">
        <v>4</v>
      </c>
      <c r="P176" s="12">
        <v>44663</v>
      </c>
      <c r="Q176" s="12">
        <v>44668</v>
      </c>
      <c r="R176" s="12">
        <v>44669</v>
      </c>
      <c r="U176" s="124" t="s">
        <v>1408</v>
      </c>
      <c r="V176" s="107" t="s">
        <v>486</v>
      </c>
      <c r="W176" s="38" t="str">
        <f>VLOOKUP(D176,Dakar!A:C,3,0)</f>
        <v>PORT</v>
      </c>
    </row>
    <row r="177" spans="1:23">
      <c r="A177" s="10">
        <f t="shared" si="2"/>
        <v>175</v>
      </c>
      <c r="B177" s="233" t="s">
        <v>782</v>
      </c>
      <c r="C177" s="233">
        <v>2022</v>
      </c>
      <c r="D177" s="124" t="s">
        <v>1422</v>
      </c>
      <c r="E177" s="38" t="str">
        <f>VLOOKUP(D177,Dakar!A:B,2,0)</f>
        <v>RUSWANTO</v>
      </c>
      <c r="F177" s="39">
        <f>VLOOKUP(D177,Dakar!A:J,10,0)</f>
        <v>43724</v>
      </c>
      <c r="G177" s="38" t="str">
        <f>VLOOKUP(D177,Dakar!A:F,6,0)</f>
        <v>GMTC Crew</v>
      </c>
      <c r="H177" s="38" t="str">
        <f>VLOOKUP(D177,Dakar!A:H,8,0)</f>
        <v>PT</v>
      </c>
      <c r="I177" s="38" t="str">
        <f>VLOOKUP(D177,Dakar!A:G,7,0)</f>
        <v>NS</v>
      </c>
      <c r="J177" s="38" t="str">
        <f>VLOOKUP(D177,Dakar!A:L,11,0)</f>
        <v>Separi</v>
      </c>
      <c r="K177" t="s">
        <v>172</v>
      </c>
      <c r="L177" t="s">
        <v>1319</v>
      </c>
      <c r="M177">
        <v>1</v>
      </c>
      <c r="N177" s="127">
        <v>3</v>
      </c>
      <c r="P177" s="12">
        <v>44685</v>
      </c>
      <c r="Q177" s="12">
        <v>44687</v>
      </c>
      <c r="R177" s="12">
        <v>44690</v>
      </c>
      <c r="U177" s="124" t="s">
        <v>245</v>
      </c>
      <c r="V177" s="107" t="s">
        <v>252</v>
      </c>
      <c r="W177" s="38" t="str">
        <f>VLOOKUP(D177,Dakar!A:C,3,0)</f>
        <v>HRDS</v>
      </c>
    </row>
    <row r="178" spans="1:23">
      <c r="A178" s="10">
        <f t="shared" si="2"/>
        <v>176</v>
      </c>
      <c r="B178" s="233" t="s">
        <v>782</v>
      </c>
      <c r="C178" s="233">
        <v>2022</v>
      </c>
      <c r="D178" s="124" t="s">
        <v>847</v>
      </c>
      <c r="E178" s="38" t="str">
        <f>VLOOKUP(D178,Dakar!A:B,2,0)</f>
        <v>Deddy Sing</v>
      </c>
      <c r="F178" s="39">
        <f>VLOOKUP(D178,Dakar!A:J,10,0)</f>
        <v>39326</v>
      </c>
      <c r="G178" s="38" t="str">
        <f>VLOOKUP(D178,Dakar!A:F,6,0)</f>
        <v>Procurement Officer</v>
      </c>
      <c r="H178" s="38" t="str">
        <f>VLOOKUP(D178,Dakar!A:H,8,0)</f>
        <v>PT</v>
      </c>
      <c r="I178" s="38" t="str">
        <f>VLOOKUP(D178,Dakar!A:G,7,0)</f>
        <v>S</v>
      </c>
      <c r="J178" s="38" t="str">
        <f>VLOOKUP(D178,Dakar!A:L,11,0)</f>
        <v>Samarinda</v>
      </c>
      <c r="K178" t="s">
        <v>203</v>
      </c>
      <c r="N178" s="127">
        <v>6</v>
      </c>
      <c r="P178" s="12">
        <v>44739</v>
      </c>
      <c r="Q178" s="12">
        <v>44748</v>
      </c>
      <c r="R178" s="12">
        <v>44749</v>
      </c>
      <c r="U178" s="124" t="s">
        <v>486</v>
      </c>
      <c r="V178" s="107"/>
      <c r="W178" s="38" t="str">
        <f>VLOOKUP(D178,Dakar!A:C,3,0)</f>
        <v>WAREHOUSE</v>
      </c>
    </row>
    <row r="179" spans="1:23">
      <c r="A179" s="10">
        <f t="shared" si="2"/>
        <v>177</v>
      </c>
      <c r="B179" s="233" t="s">
        <v>782</v>
      </c>
      <c r="C179" s="233">
        <v>2022</v>
      </c>
      <c r="D179" s="124" t="s">
        <v>1414</v>
      </c>
      <c r="E179" s="38" t="str">
        <f>VLOOKUP(D179,Dakar!A:B,2,0)</f>
        <v>FRANSISCA ERLYANA S.</v>
      </c>
      <c r="F179" s="39">
        <f>VLOOKUP(D179,Dakar!A:J,10,0)</f>
        <v>41194</v>
      </c>
      <c r="G179" s="38" t="str">
        <f>VLOOKUP(D179,Dakar!A:F,6,0)</f>
        <v>Finance Staff</v>
      </c>
      <c r="H179" s="38" t="str">
        <f>VLOOKUP(D179,Dakar!A:H,8,0)</f>
        <v>PT</v>
      </c>
      <c r="I179" s="38" t="str">
        <f>VLOOKUP(D179,Dakar!A:G,7,0)</f>
        <v>S</v>
      </c>
      <c r="J179" s="38" t="str">
        <f>VLOOKUP(D179,Dakar!A:L,11,0)</f>
        <v>Samarinda</v>
      </c>
      <c r="K179" t="s">
        <v>172</v>
      </c>
      <c r="L179" s="233" t="s">
        <v>1319</v>
      </c>
      <c r="M179">
        <v>2</v>
      </c>
      <c r="N179" s="127">
        <v>1</v>
      </c>
      <c r="P179" s="12">
        <v>44685</v>
      </c>
      <c r="Q179" s="12">
        <v>44685</v>
      </c>
      <c r="R179" s="12">
        <v>44686</v>
      </c>
      <c r="U179" s="124" t="s">
        <v>100</v>
      </c>
      <c r="V179" s="124" t="s">
        <v>486</v>
      </c>
      <c r="W179" s="38" t="str">
        <f>VLOOKUP(D179,Dakar!A:C,3,0)</f>
        <v>FINANCE</v>
      </c>
    </row>
    <row r="180" spans="1:23">
      <c r="A180" s="10">
        <f t="shared" si="2"/>
        <v>178</v>
      </c>
      <c r="B180" s="233" t="s">
        <v>782</v>
      </c>
      <c r="C180" s="233">
        <v>2022</v>
      </c>
      <c r="D180" s="124" t="s">
        <v>1098</v>
      </c>
      <c r="E180" s="38" t="str">
        <f>VLOOKUP(D180,Dakar!A:B,2,0)</f>
        <v>SYAHRIN</v>
      </c>
      <c r="F180" s="39">
        <f>VLOOKUP(D180,Dakar!A:J,10,0)</f>
        <v>40878</v>
      </c>
      <c r="G180" s="38" t="str">
        <f>VLOOKUP(D180,Dakar!A:F,6,0)</f>
        <v>Pra Mechanic</v>
      </c>
      <c r="H180" s="38" t="str">
        <f>VLOOKUP(D180,Dakar!A:H,8,0)</f>
        <v>PT</v>
      </c>
      <c r="I180" s="38" t="str">
        <f>VLOOKUP(D180,Dakar!A:G,7,0)</f>
        <v>NS</v>
      </c>
      <c r="J180" s="38" t="str">
        <f>VLOOKUP(D180,Dakar!A:L,11,0)</f>
        <v>Separi</v>
      </c>
      <c r="K180" s="233" t="s">
        <v>172</v>
      </c>
      <c r="L180" t="s">
        <v>1215</v>
      </c>
      <c r="M180">
        <v>2</v>
      </c>
      <c r="N180" s="127">
        <v>4</v>
      </c>
      <c r="P180" s="125">
        <v>44691</v>
      </c>
      <c r="Q180" s="125">
        <v>44694</v>
      </c>
      <c r="R180" s="12">
        <v>44695</v>
      </c>
      <c r="T180" s="128"/>
      <c r="U180" s="124" t="s">
        <v>357</v>
      </c>
      <c r="V180" s="124" t="s">
        <v>702</v>
      </c>
      <c r="W180" s="38" t="str">
        <f>VLOOKUP(D180,Dakar!A:C,3,0)</f>
        <v>PORT</v>
      </c>
    </row>
    <row r="181" spans="1:23">
      <c r="A181" s="10">
        <f t="shared" si="2"/>
        <v>179</v>
      </c>
      <c r="B181" s="233" t="s">
        <v>782</v>
      </c>
      <c r="C181" s="233">
        <v>2022</v>
      </c>
      <c r="D181" s="124" t="s">
        <v>826</v>
      </c>
      <c r="E181" s="38" t="str">
        <f>VLOOKUP(D181,Dakar!A:B,2,0)</f>
        <v>PARLAN</v>
      </c>
      <c r="F181" s="39">
        <f>VLOOKUP(D181,Dakar!A:J,10,0)</f>
        <v>40788</v>
      </c>
      <c r="G181" s="38" t="str">
        <f>VLOOKUP(D181,Dakar!A:F,6,0)</f>
        <v>Site Service Crew</v>
      </c>
      <c r="H181" s="38" t="str">
        <f>VLOOKUP(D181,Dakar!A:H,8,0)</f>
        <v>PT</v>
      </c>
      <c r="I181" s="38" t="str">
        <f>VLOOKUP(D181,Dakar!A:G,7,0)</f>
        <v>NS</v>
      </c>
      <c r="J181" s="38" t="str">
        <f>VLOOKUP(D181,Dakar!A:L,11,0)</f>
        <v>Samarinda</v>
      </c>
      <c r="K181" t="s">
        <v>172</v>
      </c>
      <c r="L181" t="s">
        <v>1319</v>
      </c>
      <c r="M181">
        <v>2</v>
      </c>
      <c r="N181" s="127">
        <v>3</v>
      </c>
      <c r="P181" s="12">
        <v>44685</v>
      </c>
      <c r="Q181" s="12">
        <v>44687</v>
      </c>
      <c r="R181" s="12">
        <v>44690</v>
      </c>
      <c r="U181" s="124" t="s">
        <v>252</v>
      </c>
      <c r="V181" s="107"/>
      <c r="W181" s="38" t="str">
        <f>VLOOKUP(D181,Dakar!A:C,3,0)</f>
        <v>HRDS</v>
      </c>
    </row>
    <row r="182" spans="1:23">
      <c r="A182" s="10">
        <f t="shared" si="2"/>
        <v>180</v>
      </c>
      <c r="B182" s="233" t="s">
        <v>782</v>
      </c>
      <c r="C182" s="233">
        <v>2022</v>
      </c>
      <c r="D182" s="124" t="s">
        <v>378</v>
      </c>
      <c r="E182" s="38" t="str">
        <f>VLOOKUP(D182,Dakar!A:B,2,0)</f>
        <v>Rimba Harnowo</v>
      </c>
      <c r="F182" s="39">
        <f>VLOOKUP(D182,Dakar!A:J,10,0)</f>
        <v>40098</v>
      </c>
      <c r="G182" s="38" t="str">
        <f>VLOOKUP(D182,Dakar!A:F,6,0)</f>
        <v>Mechanic Foreman</v>
      </c>
      <c r="H182" s="38" t="str">
        <f>VLOOKUP(D182,Dakar!A:H,8,0)</f>
        <v>PT</v>
      </c>
      <c r="I182" s="38" t="str">
        <f>VLOOKUP(D182,Dakar!A:G,7,0)</f>
        <v>S</v>
      </c>
      <c r="J182" s="38" t="str">
        <f>VLOOKUP(D182,Dakar!A:L,11,0)</f>
        <v>Separi</v>
      </c>
      <c r="K182" t="s">
        <v>203</v>
      </c>
      <c r="N182" s="127">
        <v>10</v>
      </c>
      <c r="P182" s="12">
        <v>44693</v>
      </c>
      <c r="Q182" s="12">
        <v>44708</v>
      </c>
      <c r="R182" s="12">
        <v>44711</v>
      </c>
      <c r="U182" s="124" t="s">
        <v>1408</v>
      </c>
      <c r="V182" s="107" t="s">
        <v>486</v>
      </c>
      <c r="W182" s="38" t="str">
        <f>VLOOKUP(D182,Dakar!A:C,3,0)</f>
        <v>PORT</v>
      </c>
    </row>
    <row r="183" spans="1:23">
      <c r="A183" s="10">
        <f t="shared" si="2"/>
        <v>181</v>
      </c>
      <c r="B183" s="233" t="s">
        <v>782</v>
      </c>
      <c r="C183" s="233">
        <v>2022</v>
      </c>
      <c r="D183" s="124" t="s">
        <v>1166</v>
      </c>
      <c r="E183" s="38" t="str">
        <f>VLOOKUP(D183,Dakar!A:B,2,0)</f>
        <v>ABDUL MUTALLIB</v>
      </c>
      <c r="F183" s="39">
        <f>VLOOKUP(D183,Dakar!A:J,10,0)</f>
        <v>42815</v>
      </c>
      <c r="G183" s="38" t="str">
        <f>VLOOKUP(D183,Dakar!A:F,6,0)</f>
        <v>LV Driver</v>
      </c>
      <c r="H183" s="38" t="str">
        <f>VLOOKUP(D183,Dakar!A:H,8,0)</f>
        <v>PT</v>
      </c>
      <c r="I183" s="38" t="str">
        <f>VLOOKUP(D183,Dakar!A:G,7,0)</f>
        <v>NS</v>
      </c>
      <c r="J183" s="38" t="str">
        <f>VLOOKUP(D183,Dakar!A:L,11,0)</f>
        <v>Samarinda</v>
      </c>
      <c r="K183" s="233" t="s">
        <v>172</v>
      </c>
      <c r="L183" s="233" t="s">
        <v>1319</v>
      </c>
      <c r="M183">
        <v>2</v>
      </c>
      <c r="N183" s="127">
        <v>3</v>
      </c>
      <c r="P183" s="12">
        <v>44685</v>
      </c>
      <c r="Q183" s="12">
        <v>44687</v>
      </c>
      <c r="R183" s="12">
        <v>44690</v>
      </c>
      <c r="U183" s="124" t="s">
        <v>252</v>
      </c>
      <c r="V183" s="107"/>
      <c r="W183" s="38" t="str">
        <f>VLOOKUP(D183,Dakar!A:C,3,0)</f>
        <v>HRDS</v>
      </c>
    </row>
    <row r="184" spans="1:23">
      <c r="A184" s="10">
        <f t="shared" si="2"/>
        <v>182</v>
      </c>
      <c r="B184" s="233" t="s">
        <v>782</v>
      </c>
      <c r="C184" s="233">
        <v>2022</v>
      </c>
      <c r="D184" s="124" t="s">
        <v>1301</v>
      </c>
      <c r="E184" s="38" t="e">
        <f>VLOOKUP(D184,Dakar!A:B,2,0)</f>
        <v>#N/A</v>
      </c>
      <c r="F184" s="39" t="e">
        <f>VLOOKUP(D184,Dakar!A:J,10,0)</f>
        <v>#N/A</v>
      </c>
      <c r="G184" s="38" t="e">
        <f>VLOOKUP(D184,Dakar!A:F,6,0)</f>
        <v>#N/A</v>
      </c>
      <c r="H184" s="38" t="e">
        <f>VLOOKUP(D184,Dakar!A:H,8,0)</f>
        <v>#N/A</v>
      </c>
      <c r="I184" s="38" t="e">
        <f>VLOOKUP(D184,Dakar!A:G,7,0)</f>
        <v>#N/A</v>
      </c>
      <c r="J184" s="38" t="e">
        <f>VLOOKUP(D184,Dakar!A:L,11,0)</f>
        <v>#N/A</v>
      </c>
      <c r="K184" s="233" t="s">
        <v>172</v>
      </c>
      <c r="L184" s="233" t="s">
        <v>1319</v>
      </c>
      <c r="M184">
        <v>1</v>
      </c>
      <c r="N184" s="127">
        <v>5</v>
      </c>
      <c r="P184" s="12">
        <v>44686</v>
      </c>
      <c r="Q184" s="12">
        <v>44690</v>
      </c>
      <c r="R184" s="12">
        <v>44693</v>
      </c>
      <c r="U184" s="124" t="s">
        <v>1130</v>
      </c>
      <c r="V184" s="107" t="s">
        <v>702</v>
      </c>
      <c r="W184" s="38" t="e">
        <f>VLOOKUP(D184,Dakar!A:C,3,0)</f>
        <v>#N/A</v>
      </c>
    </row>
    <row r="185" spans="1:23">
      <c r="A185" s="10">
        <f t="shared" si="2"/>
        <v>183</v>
      </c>
      <c r="B185" s="233" t="s">
        <v>782</v>
      </c>
      <c r="C185" s="233">
        <v>2022</v>
      </c>
      <c r="D185" s="124" t="s">
        <v>494</v>
      </c>
      <c r="E185" s="38" t="str">
        <f>VLOOKUP(D185,Dakar!A:B,2,0)</f>
        <v>Harmar Vernanto</v>
      </c>
      <c r="F185" s="39">
        <f>VLOOKUP(D185,Dakar!A:J,10,0)</f>
        <v>39784</v>
      </c>
      <c r="G185" s="38" t="str">
        <f>VLOOKUP(D185,Dakar!A:F,6,0)</f>
        <v>BLASTING &amp; G. HANDAK SECT. HEAD</v>
      </c>
      <c r="H185" s="38" t="str">
        <f>VLOOKUP(D185,Dakar!A:H,8,0)</f>
        <v>PT</v>
      </c>
      <c r="I185" s="38" t="str">
        <f>VLOOKUP(D185,Dakar!A:G,7,0)</f>
        <v>S</v>
      </c>
      <c r="J185" s="38" t="str">
        <f>VLOOKUP(D185,Dakar!A:L,11,0)</f>
        <v>Yogyakarta</v>
      </c>
      <c r="K185" t="s">
        <v>203</v>
      </c>
      <c r="N185" s="127">
        <v>7</v>
      </c>
      <c r="P185" s="12">
        <v>44738</v>
      </c>
      <c r="Q185" s="12">
        <v>44744</v>
      </c>
      <c r="R185" s="12">
        <v>44748</v>
      </c>
      <c r="U185" s="124" t="s">
        <v>444</v>
      </c>
      <c r="V185" s="107" t="s">
        <v>486</v>
      </c>
      <c r="W185" s="38" t="str">
        <f>VLOOKUP(D185,Dakar!A:C,3,0)</f>
        <v>MINING</v>
      </c>
    </row>
    <row r="186" spans="1:23">
      <c r="A186" s="10">
        <f t="shared" si="2"/>
        <v>184</v>
      </c>
      <c r="B186" s="233" t="s">
        <v>782</v>
      </c>
      <c r="C186" s="233">
        <v>2022</v>
      </c>
      <c r="D186" s="124" t="s">
        <v>877</v>
      </c>
      <c r="E186" s="38" t="str">
        <f>VLOOKUP(D186,Dakar!A:B,2,0)</f>
        <v>ALFIAN</v>
      </c>
      <c r="F186" s="39">
        <f>VLOOKUP(D186,Dakar!A:J,10,0)</f>
        <v>40830</v>
      </c>
      <c r="G186" s="38" t="str">
        <f>VLOOKUP(D186,Dakar!A:F,6,0)</f>
        <v>MECHANIC</v>
      </c>
      <c r="H186" s="38" t="str">
        <f>VLOOKUP(D186,Dakar!A:H,8,0)</f>
        <v>PT</v>
      </c>
      <c r="I186" s="38" t="str">
        <f>VLOOKUP(D186,Dakar!A:G,7,0)</f>
        <v>NS</v>
      </c>
      <c r="J186" s="38" t="str">
        <f>VLOOKUP(D186,Dakar!A:L,11,0)</f>
        <v>Separi</v>
      </c>
      <c r="K186" t="s">
        <v>172</v>
      </c>
      <c r="L186" t="s">
        <v>1319</v>
      </c>
      <c r="M186">
        <v>2</v>
      </c>
      <c r="N186" s="127">
        <v>4</v>
      </c>
      <c r="P186" s="12">
        <v>44698</v>
      </c>
      <c r="Q186" s="12">
        <v>44701</v>
      </c>
      <c r="R186" s="12">
        <v>44704</v>
      </c>
      <c r="U186" s="124" t="s">
        <v>357</v>
      </c>
      <c r="V186" s="107" t="s">
        <v>702</v>
      </c>
      <c r="W186" s="38" t="str">
        <f>VLOOKUP(D186,Dakar!A:C,3,0)</f>
        <v>PORT</v>
      </c>
    </row>
    <row r="187" spans="1:23">
      <c r="A187" s="10">
        <f t="shared" si="2"/>
        <v>185</v>
      </c>
      <c r="B187" s="233" t="s">
        <v>782</v>
      </c>
      <c r="C187" s="233">
        <v>2022</v>
      </c>
      <c r="D187" s="124" t="s">
        <v>360</v>
      </c>
      <c r="E187" s="38" t="str">
        <f>VLOOKUP(D187,Dakar!A:B,2,0)</f>
        <v>Dedi Kustanto</v>
      </c>
      <c r="F187" s="39">
        <f>VLOOKUP(D187,Dakar!A:J,10,0)</f>
        <v>39874</v>
      </c>
      <c r="G187" s="38" t="str">
        <f>VLOOKUP(D187,Dakar!A:F,6,0)</f>
        <v>FPM Technical Officer</v>
      </c>
      <c r="H187" s="38" t="str">
        <f>VLOOKUP(D187,Dakar!A:H,8,0)</f>
        <v>PT</v>
      </c>
      <c r="I187" s="38" t="str">
        <f>VLOOKUP(D187,Dakar!A:G,7,0)</f>
        <v>S</v>
      </c>
      <c r="J187" s="38" t="str">
        <f>VLOOKUP(D187,Dakar!A:L,11,0)</f>
        <v>Separi</v>
      </c>
      <c r="K187" s="233" t="s">
        <v>203</v>
      </c>
      <c r="L187" s="233"/>
      <c r="N187" s="127">
        <v>4</v>
      </c>
      <c r="P187" s="12">
        <v>44698</v>
      </c>
      <c r="Q187" s="12">
        <v>44701</v>
      </c>
      <c r="R187" s="12">
        <v>44704</v>
      </c>
      <c r="U187" s="124" t="s">
        <v>1408</v>
      </c>
      <c r="V187" s="107" t="s">
        <v>486</v>
      </c>
      <c r="W187" s="38" t="str">
        <f>VLOOKUP(D187,Dakar!A:C,3,0)</f>
        <v>PORT</v>
      </c>
    </row>
    <row r="188" spans="1:23">
      <c r="A188" s="10">
        <f t="shared" si="2"/>
        <v>186</v>
      </c>
      <c r="B188" s="233" t="s">
        <v>625</v>
      </c>
      <c r="C188" s="233">
        <v>2022</v>
      </c>
      <c r="D188" s="124" t="s">
        <v>814</v>
      </c>
      <c r="E188" s="38" t="str">
        <f>VLOOKUP(D188,Dakar!A:B,2,0)</f>
        <v>SUKAMTO</v>
      </c>
      <c r="F188" s="39">
        <f>VLOOKUP(D188,Dakar!A:J,10,0)</f>
        <v>40700</v>
      </c>
      <c r="G188" s="38" t="str">
        <f>VLOOKUP(D188,Dakar!A:F,6,0)</f>
        <v>Security Officer</v>
      </c>
      <c r="H188" s="38" t="str">
        <f>VLOOKUP(D188,Dakar!A:H,8,0)</f>
        <v>PT</v>
      </c>
      <c r="I188" s="38" t="str">
        <f>VLOOKUP(D188,Dakar!A:G,7,0)</f>
        <v>S</v>
      </c>
      <c r="J188" s="38" t="str">
        <f>VLOOKUP(D188,Dakar!A:L,11,0)</f>
        <v>Samarinda</v>
      </c>
      <c r="K188" t="s">
        <v>172</v>
      </c>
      <c r="L188" t="s">
        <v>1319</v>
      </c>
      <c r="M188">
        <v>1</v>
      </c>
      <c r="N188" s="127">
        <v>6</v>
      </c>
      <c r="P188" s="12">
        <v>44698</v>
      </c>
      <c r="Q188" s="12">
        <v>44703</v>
      </c>
      <c r="U188" s="124" t="s">
        <v>252</v>
      </c>
      <c r="V188" s="107" t="s">
        <v>486</v>
      </c>
      <c r="W188" s="38" t="str">
        <f>VLOOKUP(D188,Dakar!A:C,3,0)</f>
        <v>HRDS</v>
      </c>
    </row>
    <row r="189" spans="1:23">
      <c r="A189" s="10">
        <f t="shared" si="2"/>
        <v>187</v>
      </c>
      <c r="B189" s="233" t="s">
        <v>625</v>
      </c>
      <c r="C189" s="233">
        <v>2022</v>
      </c>
      <c r="D189" s="124" t="s">
        <v>430</v>
      </c>
      <c r="E189" s="38" t="str">
        <f>VLOOKUP(D189,Dakar!A:B,2,0)</f>
        <v>Abdul Aziz</v>
      </c>
      <c r="F189" s="39">
        <f>VLOOKUP(D189,Dakar!A:J,10,0)</f>
        <v>35878</v>
      </c>
      <c r="G189" s="38" t="str">
        <f>VLOOKUP(D189,Dakar!A:F,6,0)</f>
        <v>CR, FORESTRY &amp; TS DEPT. HEAD</v>
      </c>
      <c r="H189" s="38" t="str">
        <f>VLOOKUP(D189,Dakar!A:H,8,0)</f>
        <v>PT</v>
      </c>
      <c r="I189" s="38" t="str">
        <f>VLOOKUP(D189,Dakar!A:G,7,0)</f>
        <v>S</v>
      </c>
      <c r="J189" s="38" t="str">
        <f>VLOOKUP(D189,Dakar!A:L,11,0)</f>
        <v>Jakarta</v>
      </c>
      <c r="K189" s="233" t="s">
        <v>172</v>
      </c>
      <c r="L189" s="233" t="s">
        <v>1319</v>
      </c>
      <c r="M189">
        <v>3</v>
      </c>
      <c r="N189" s="127">
        <v>3</v>
      </c>
      <c r="P189" s="12">
        <v>44708</v>
      </c>
      <c r="Q189" s="12">
        <v>44712</v>
      </c>
      <c r="R189" s="12">
        <v>44714</v>
      </c>
      <c r="U189" s="124" t="s">
        <v>486</v>
      </c>
      <c r="V189" s="124"/>
      <c r="W189" s="38" t="str">
        <f>VLOOKUP(D189,Dakar!A:C,3,0)</f>
        <v>CR, Forestry &amp; TS</v>
      </c>
    </row>
    <row r="190" spans="1:23">
      <c r="A190" s="10">
        <f t="shared" si="2"/>
        <v>188</v>
      </c>
      <c r="B190" s="233" t="s">
        <v>625</v>
      </c>
      <c r="C190" s="233">
        <v>2022</v>
      </c>
      <c r="D190" s="124" t="s">
        <v>14</v>
      </c>
      <c r="E190" s="38" t="str">
        <f>VLOOKUP(D190,Dakar!A:B,2,0)</f>
        <v>Setiawan Aryo Nugroho</v>
      </c>
      <c r="F190" s="39">
        <f>VLOOKUP(D190,Dakar!A:J,10,0)</f>
        <v>40525</v>
      </c>
      <c r="G190" s="38" t="str">
        <f>VLOOKUP(D190,Dakar!A:F,6,0)</f>
        <v>Q &amp; Lab Officer</v>
      </c>
      <c r="H190" s="38" t="str">
        <f>VLOOKUP(D190,Dakar!A:H,8,0)</f>
        <v>PT</v>
      </c>
      <c r="I190" s="38" t="str">
        <f>VLOOKUP(D190,Dakar!A:G,7,0)</f>
        <v>S</v>
      </c>
      <c r="J190" s="38" t="str">
        <f>VLOOKUP(D190,Dakar!A:L,11,0)</f>
        <v>Samarinda</v>
      </c>
      <c r="K190" s="233" t="s">
        <v>172</v>
      </c>
      <c r="L190" s="233" t="s">
        <v>1319</v>
      </c>
      <c r="M190">
        <v>1</v>
      </c>
      <c r="N190" s="127">
        <v>2</v>
      </c>
      <c r="P190" s="12">
        <v>44697</v>
      </c>
      <c r="Q190" s="12">
        <v>44698</v>
      </c>
      <c r="R190" s="12">
        <v>44699</v>
      </c>
      <c r="U190" s="124" t="s">
        <v>702</v>
      </c>
      <c r="V190" s="124" t="s">
        <v>486</v>
      </c>
      <c r="W190" s="38" t="str">
        <f>VLOOKUP(D190,Dakar!A:C,3,0)</f>
        <v>PORT</v>
      </c>
    </row>
    <row r="191" spans="1:23">
      <c r="A191" s="10">
        <f t="shared" si="2"/>
        <v>189</v>
      </c>
      <c r="B191" s="233" t="s">
        <v>625</v>
      </c>
      <c r="C191" s="233">
        <v>2022</v>
      </c>
      <c r="D191" s="124" t="s">
        <v>356</v>
      </c>
      <c r="E191" s="38" t="str">
        <f>VLOOKUP(D191,Dakar!A:B,2,0)</f>
        <v>Cari</v>
      </c>
      <c r="F191" s="39">
        <f>VLOOKUP(D191,Dakar!A:J,10,0)</f>
        <v>38707</v>
      </c>
      <c r="G191" s="38" t="str">
        <f>VLOOKUP(D191,Dakar!A:F,6,0)</f>
        <v xml:space="preserve">Fixed Plant Maint Sub Dept. Head </v>
      </c>
      <c r="H191" s="38" t="str">
        <f>VLOOKUP(D191,Dakar!A:H,8,0)</f>
        <v>PT</v>
      </c>
      <c r="I191" s="38" t="str">
        <f>VLOOKUP(D191,Dakar!A:G,7,0)</f>
        <v>S</v>
      </c>
      <c r="J191" s="38" t="str">
        <f>VLOOKUP(D191,Dakar!A:L,11,0)</f>
        <v>Surabaya</v>
      </c>
      <c r="K191" s="233" t="s">
        <v>172</v>
      </c>
      <c r="L191" t="s">
        <v>1387</v>
      </c>
      <c r="N191" s="127">
        <v>6</v>
      </c>
      <c r="O191">
        <v>2</v>
      </c>
      <c r="P191" s="12">
        <v>44733</v>
      </c>
      <c r="Q191" s="12">
        <v>44742</v>
      </c>
      <c r="R191" s="12">
        <v>44743</v>
      </c>
      <c r="S191" t="s">
        <v>115</v>
      </c>
      <c r="U191" s="124" t="s">
        <v>702</v>
      </c>
      <c r="V191" s="124" t="s">
        <v>486</v>
      </c>
      <c r="W191" s="38" t="str">
        <f>VLOOKUP(D191,Dakar!A:C,3,0)</f>
        <v>PORT</v>
      </c>
    </row>
    <row r="192" spans="1:23">
      <c r="A192" s="10">
        <f t="shared" si="2"/>
        <v>190</v>
      </c>
      <c r="B192" s="233" t="s">
        <v>625</v>
      </c>
      <c r="C192" s="233">
        <v>2022</v>
      </c>
      <c r="D192" s="124" t="s">
        <v>441</v>
      </c>
      <c r="E192" s="38" t="str">
        <f>VLOOKUP(D192,Dakar!A:B,2,0)</f>
        <v>Muh. Ikhsanudin</v>
      </c>
      <c r="F192" s="39">
        <f>VLOOKUP(D192,Dakar!A:J,10,0)</f>
        <v>36861</v>
      </c>
      <c r="G192" s="38" t="str">
        <f>VLOOKUP(D192,Dakar!A:F,6,0)</f>
        <v>Mine Survey &amp; Support Officer</v>
      </c>
      <c r="H192" s="38" t="str">
        <f>VLOOKUP(D192,Dakar!A:H,8,0)</f>
        <v>PT</v>
      </c>
      <c r="I192" s="38" t="str">
        <f>VLOOKUP(D192,Dakar!A:G,7,0)</f>
        <v>S</v>
      </c>
      <c r="J192" s="38" t="str">
        <f>VLOOKUP(D192,Dakar!A:L,11,0)</f>
        <v>Yogyakarta</v>
      </c>
      <c r="K192" t="s">
        <v>172</v>
      </c>
      <c r="L192" t="s">
        <v>1387</v>
      </c>
      <c r="N192" s="127">
        <v>6</v>
      </c>
      <c r="O192">
        <v>2</v>
      </c>
      <c r="P192" s="12">
        <v>44725</v>
      </c>
      <c r="Q192" s="12">
        <v>44734</v>
      </c>
      <c r="R192" s="12">
        <v>44735</v>
      </c>
      <c r="S192" s="233" t="s">
        <v>115</v>
      </c>
      <c r="U192" s="124" t="s">
        <v>704</v>
      </c>
      <c r="V192" s="124" t="s">
        <v>444</v>
      </c>
      <c r="W192" s="38" t="str">
        <f>VLOOKUP(D192,Dakar!A:C,3,0)</f>
        <v>Mine Engineering</v>
      </c>
    </row>
    <row r="193" spans="1:23">
      <c r="A193" s="10">
        <f t="shared" si="2"/>
        <v>191</v>
      </c>
      <c r="B193" s="233" t="s">
        <v>625</v>
      </c>
      <c r="C193" s="233">
        <v>2022</v>
      </c>
      <c r="D193" s="124" t="s">
        <v>345</v>
      </c>
      <c r="E193" s="38" t="str">
        <f>VLOOKUP(D193,Dakar!A:B,2,0)</f>
        <v>Wahyu Hendro Setio Budi</v>
      </c>
      <c r="F193" s="39">
        <f>VLOOKUP(D193,Dakar!A:J,10,0)</f>
        <v>39784</v>
      </c>
      <c r="G193" s="38" t="str">
        <f>VLOOKUP(D193,Dakar!A:F,6,0)</f>
        <v>CPP Sub Dept. Head (Plt)</v>
      </c>
      <c r="H193" s="38" t="str">
        <f>VLOOKUP(D193,Dakar!A:H,8,0)</f>
        <v>PT</v>
      </c>
      <c r="I193" s="38" t="str">
        <f>VLOOKUP(D193,Dakar!A:G,7,0)</f>
        <v>S</v>
      </c>
      <c r="J193" s="38" t="str">
        <f>VLOOKUP(D193,Dakar!A:L,11,0)</f>
        <v>Yogyakarta</v>
      </c>
      <c r="K193" t="s">
        <v>203</v>
      </c>
      <c r="M193" s="156"/>
      <c r="N193" s="127">
        <v>5</v>
      </c>
      <c r="P193" s="12">
        <v>44708</v>
      </c>
      <c r="Q193" s="12">
        <v>44715</v>
      </c>
      <c r="R193" s="12">
        <v>44718</v>
      </c>
      <c r="U193" s="124" t="s">
        <v>702</v>
      </c>
      <c r="V193" s="124" t="s">
        <v>486</v>
      </c>
      <c r="W193" s="38" t="str">
        <f>VLOOKUP(D193,Dakar!A:C,3,0)</f>
        <v>PORT</v>
      </c>
    </row>
    <row r="194" spans="1:23">
      <c r="A194" s="10">
        <f t="shared" si="2"/>
        <v>192</v>
      </c>
      <c r="B194" s="107" t="s">
        <v>625</v>
      </c>
      <c r="C194" s="233">
        <v>2022</v>
      </c>
      <c r="D194" s="124" t="s">
        <v>439</v>
      </c>
      <c r="E194" s="38" t="str">
        <f>VLOOKUP(D194,Dakar!A:B,2,0)</f>
        <v>Elbar Jati Dewantoro</v>
      </c>
      <c r="F194" s="39">
        <f>VLOOKUP(D194,Dakar!A:J,10,0)</f>
        <v>39265</v>
      </c>
      <c r="G194" s="38" t="str">
        <f>VLOOKUP(D194,Dakar!A:F,6,0)</f>
        <v>Mine Engineering Dept. Head</v>
      </c>
      <c r="H194" s="38" t="str">
        <f>VLOOKUP(D194,Dakar!A:H,8,0)</f>
        <v>PT</v>
      </c>
      <c r="I194" s="38" t="str">
        <f>VLOOKUP(D194,Dakar!A:G,7,0)</f>
        <v>S</v>
      </c>
      <c r="J194" s="38" t="str">
        <f>VLOOKUP(D194,Dakar!A:L,11,0)</f>
        <v>Yogyakarta</v>
      </c>
      <c r="K194" s="233" t="s">
        <v>203</v>
      </c>
      <c r="N194" s="127">
        <v>10</v>
      </c>
      <c r="P194" s="12">
        <v>44718</v>
      </c>
      <c r="Q194" s="12">
        <v>44729</v>
      </c>
      <c r="R194" s="12">
        <v>44732</v>
      </c>
      <c r="U194" s="124" t="s">
        <v>444</v>
      </c>
      <c r="V194" s="124" t="s">
        <v>486</v>
      </c>
      <c r="W194" s="38" t="str">
        <f>VLOOKUP(D194,Dakar!A:C,3,0)</f>
        <v>ME</v>
      </c>
    </row>
    <row r="195" spans="1:23">
      <c r="A195" s="10">
        <f t="shared" si="2"/>
        <v>193</v>
      </c>
      <c r="B195" s="107" t="s">
        <v>625</v>
      </c>
      <c r="C195" s="233">
        <v>2022</v>
      </c>
      <c r="D195" s="124" t="s">
        <v>1018</v>
      </c>
      <c r="E195" s="38" t="str">
        <f>VLOOKUP(D195,Dakar!A:B,2,0)</f>
        <v>SHERLYN SURYA SOFHIA</v>
      </c>
      <c r="F195" s="39">
        <f>VLOOKUP(D195,Dakar!A:J,10,0)</f>
        <v>41821</v>
      </c>
      <c r="G195" s="38" t="str">
        <f>VLOOKUP(D195,Dakar!A:F,6,0)</f>
        <v>Data Control Staff</v>
      </c>
      <c r="H195" s="38" t="str">
        <f>VLOOKUP(D195,Dakar!A:H,8,0)</f>
        <v>PT</v>
      </c>
      <c r="I195" s="38" t="str">
        <f>VLOOKUP(D195,Dakar!A:G,7,0)</f>
        <v>S</v>
      </c>
      <c r="J195" s="38" t="str">
        <f>VLOOKUP(D195,Dakar!A:L,11,0)</f>
        <v>Samarinda</v>
      </c>
      <c r="K195" s="233" t="s">
        <v>203</v>
      </c>
      <c r="N195" s="127">
        <v>1</v>
      </c>
      <c r="P195" s="12">
        <v>44698</v>
      </c>
      <c r="Q195" s="12">
        <v>44698</v>
      </c>
      <c r="R195" s="12">
        <v>44699</v>
      </c>
      <c r="U195" s="124" t="s">
        <v>1425</v>
      </c>
      <c r="V195" s="124" t="s">
        <v>486</v>
      </c>
      <c r="W195" s="38" t="str">
        <f>VLOOKUP(D195,Dakar!A:C,3,0)</f>
        <v>PORT</v>
      </c>
    </row>
    <row r="196" spans="1:23">
      <c r="A196" s="10">
        <f t="shared" si="2"/>
        <v>194</v>
      </c>
      <c r="B196" s="107" t="s">
        <v>625</v>
      </c>
      <c r="C196" s="233">
        <v>2022</v>
      </c>
      <c r="D196" s="124" t="s">
        <v>713</v>
      </c>
      <c r="E196" s="38" t="str">
        <f>VLOOKUP(D196,Dakar!A:B,2,0)</f>
        <v>Agus Zulpani</v>
      </c>
      <c r="F196" s="39">
        <f>VLOOKUP(D196,Dakar!A:J,10,0)</f>
        <v>40665</v>
      </c>
      <c r="G196" s="38" t="str">
        <f>VLOOKUP(D196,Dakar!A:F,6,0)</f>
        <v>Security Coordinator</v>
      </c>
      <c r="H196" s="38" t="str">
        <f>VLOOKUP(D196,Dakar!A:H,8,0)</f>
        <v>PT</v>
      </c>
      <c r="I196" s="38" t="str">
        <f>VLOOKUP(D196,Dakar!A:G,7,0)</f>
        <v>S</v>
      </c>
      <c r="J196" s="38" t="str">
        <f>VLOOKUP(D196,Dakar!A:L,11,0)</f>
        <v>Samarinda</v>
      </c>
      <c r="K196" t="s">
        <v>172</v>
      </c>
      <c r="L196" t="s">
        <v>1319</v>
      </c>
      <c r="M196">
        <v>2</v>
      </c>
      <c r="N196" s="127">
        <v>1</v>
      </c>
      <c r="P196" s="12">
        <v>44708</v>
      </c>
      <c r="Q196" s="12">
        <v>44708</v>
      </c>
      <c r="R196" s="12">
        <v>44711</v>
      </c>
      <c r="U196" s="124" t="s">
        <v>252</v>
      </c>
      <c r="V196" s="124" t="s">
        <v>486</v>
      </c>
      <c r="W196" s="38" t="str">
        <f>VLOOKUP(D196,Dakar!A:C,3,0)</f>
        <v>HRDS</v>
      </c>
    </row>
    <row r="197" spans="1:23">
      <c r="A197" s="10">
        <f t="shared" si="2"/>
        <v>195</v>
      </c>
      <c r="B197" s="107" t="s">
        <v>625</v>
      </c>
      <c r="C197" s="233">
        <v>2022</v>
      </c>
      <c r="D197" s="124" t="s">
        <v>358</v>
      </c>
      <c r="E197" s="38" t="str">
        <f>VLOOKUP(D197,Dakar!A:B,2,0)</f>
        <v>Samiko</v>
      </c>
      <c r="F197" s="39">
        <f>VLOOKUP(D197,Dakar!A:J,10,0)</f>
        <v>39848</v>
      </c>
      <c r="G197" s="38" t="str">
        <f>VLOOKUP(D197,Dakar!A:F,6,0)</f>
        <v>Fixed Plant Maint. Tech. Officer</v>
      </c>
      <c r="H197" s="38" t="str">
        <f>VLOOKUP(D197,Dakar!A:H,8,0)</f>
        <v>PT</v>
      </c>
      <c r="I197" s="38" t="str">
        <f>VLOOKUP(D197,Dakar!A:G,7,0)</f>
        <v>S</v>
      </c>
      <c r="J197" s="38" t="str">
        <f>VLOOKUP(D197,Dakar!A:L,11,0)</f>
        <v>Separi</v>
      </c>
      <c r="K197" s="233" t="s">
        <v>203</v>
      </c>
      <c r="N197" s="127">
        <v>3</v>
      </c>
      <c r="P197" s="12">
        <v>44704</v>
      </c>
      <c r="Q197" s="12">
        <v>44706</v>
      </c>
      <c r="R197" s="12">
        <v>44708</v>
      </c>
      <c r="U197" s="124" t="s">
        <v>702</v>
      </c>
      <c r="V197" s="124" t="s">
        <v>486</v>
      </c>
      <c r="W197" s="38" t="str">
        <f>VLOOKUP(D197,Dakar!A:C,3,0)</f>
        <v>PORT</v>
      </c>
    </row>
    <row r="198" spans="1:23">
      <c r="A198" s="10">
        <f t="shared" si="2"/>
        <v>196</v>
      </c>
      <c r="B198" s="107" t="s">
        <v>625</v>
      </c>
      <c r="C198" s="233">
        <v>2022</v>
      </c>
      <c r="D198" s="124" t="s">
        <v>470</v>
      </c>
      <c r="E198" s="38" t="str">
        <f>VLOOKUP(D198,Dakar!A:B,2,0)</f>
        <v>I Ketut Rata</v>
      </c>
      <c r="F198" s="39">
        <f>VLOOKUP(D198,Dakar!A:J,10,0)</f>
        <v>39816</v>
      </c>
      <c r="G198" s="38" t="str">
        <f>VLOOKUP(D198,Dakar!A:F,6,0)</f>
        <v>Mooring Crew</v>
      </c>
      <c r="H198" s="38" t="str">
        <f>VLOOKUP(D198,Dakar!A:H,8,0)</f>
        <v>PT</v>
      </c>
      <c r="I198" s="38" t="str">
        <f>VLOOKUP(D198,Dakar!A:G,7,0)</f>
        <v>NS</v>
      </c>
      <c r="J198" s="38" t="str">
        <f>VLOOKUP(D198,Dakar!A:L,11,0)</f>
        <v>Separi</v>
      </c>
      <c r="K198" t="s">
        <v>172</v>
      </c>
      <c r="L198" t="s">
        <v>1319</v>
      </c>
      <c r="M198">
        <v>1</v>
      </c>
      <c r="N198" s="127">
        <v>4</v>
      </c>
      <c r="P198" s="12">
        <v>44729</v>
      </c>
      <c r="Q198" s="12">
        <v>44732</v>
      </c>
      <c r="U198" s="124" t="s">
        <v>1153</v>
      </c>
      <c r="V198" s="124" t="s">
        <v>702</v>
      </c>
      <c r="W198" s="38" t="str">
        <f>VLOOKUP(D198,Dakar!A:C,3,0)</f>
        <v>PORT</v>
      </c>
    </row>
    <row r="199" spans="1:23">
      <c r="A199" s="10">
        <f t="shared" si="2"/>
        <v>197</v>
      </c>
      <c r="B199" s="107" t="s">
        <v>625</v>
      </c>
      <c r="C199" s="233">
        <v>2022</v>
      </c>
      <c r="D199" s="124" t="s">
        <v>481</v>
      </c>
      <c r="E199" s="38" t="str">
        <f>VLOOKUP(D199,Dakar!A:B,2,0)</f>
        <v>Andoko Pramono</v>
      </c>
      <c r="F199" s="39">
        <f>VLOOKUP(D199,Dakar!A:J,10,0)</f>
        <v>40118</v>
      </c>
      <c r="G199" s="38" t="str">
        <f>VLOOKUP(D199,Dakar!A:F,6,0)</f>
        <v>Mooring Crew</v>
      </c>
      <c r="H199" s="38" t="str">
        <f>VLOOKUP(D199,Dakar!A:H,8,0)</f>
        <v>PT</v>
      </c>
      <c r="I199" s="38" t="str">
        <f>VLOOKUP(D199,Dakar!A:G,7,0)</f>
        <v>NS</v>
      </c>
      <c r="J199" s="38" t="str">
        <f>VLOOKUP(D199,Dakar!A:L,11,0)</f>
        <v>Separi</v>
      </c>
      <c r="K199" s="233" t="s">
        <v>172</v>
      </c>
      <c r="L199" s="233" t="s">
        <v>1319</v>
      </c>
      <c r="M199">
        <v>1</v>
      </c>
      <c r="N199" s="127">
        <v>4</v>
      </c>
      <c r="P199" s="135" t="s">
        <v>1426</v>
      </c>
      <c r="T199" s="10" t="s">
        <v>1427</v>
      </c>
      <c r="U199" s="124" t="s">
        <v>1153</v>
      </c>
      <c r="V199" s="124" t="s">
        <v>702</v>
      </c>
      <c r="W199" s="38" t="str">
        <f>VLOOKUP(D199,Dakar!A:C,3,0)</f>
        <v>PORT</v>
      </c>
    </row>
    <row r="200" spans="1:23">
      <c r="A200" s="10">
        <f t="shared" si="2"/>
        <v>198</v>
      </c>
      <c r="B200" s="107" t="s">
        <v>625</v>
      </c>
      <c r="C200" s="233">
        <v>2022</v>
      </c>
      <c r="D200" s="124" t="s">
        <v>1126</v>
      </c>
      <c r="E200" s="38" t="str">
        <f>VLOOKUP(D200,Dakar!A:B,2,0)</f>
        <v>RUDI HERMAWAN</v>
      </c>
      <c r="F200" s="39">
        <f>VLOOKUP(D200,Dakar!A:J,10,0)</f>
        <v>40793</v>
      </c>
      <c r="G200" s="38" t="str">
        <f>VLOOKUP(D200,Dakar!A:F,6,0)</f>
        <v>Mooring Crew</v>
      </c>
      <c r="H200" s="38" t="str">
        <f>VLOOKUP(D200,Dakar!A:H,8,0)</f>
        <v>PT</v>
      </c>
      <c r="I200" s="38" t="str">
        <f>VLOOKUP(D200,Dakar!A:G,7,0)</f>
        <v>NS</v>
      </c>
      <c r="J200" s="38" t="str">
        <f>VLOOKUP(D200,Dakar!A:L,11,0)</f>
        <v>Separi</v>
      </c>
      <c r="K200" s="233" t="s">
        <v>172</v>
      </c>
      <c r="L200" t="s">
        <v>1215</v>
      </c>
      <c r="M200">
        <v>1</v>
      </c>
      <c r="N200" s="127">
        <v>1</v>
      </c>
      <c r="P200" s="12">
        <v>44736</v>
      </c>
      <c r="Q200" s="12">
        <v>44736</v>
      </c>
      <c r="U200" s="124" t="s">
        <v>1153</v>
      </c>
      <c r="V200" s="124" t="s">
        <v>702</v>
      </c>
      <c r="W200" s="38" t="str">
        <f>VLOOKUP(D200,Dakar!A:C,3,0)</f>
        <v>PORT</v>
      </c>
    </row>
    <row r="201" spans="1:23">
      <c r="A201" s="10">
        <f t="shared" ref="A201:A264" si="3">A200+1</f>
        <v>199</v>
      </c>
      <c r="B201" s="107" t="s">
        <v>625</v>
      </c>
      <c r="C201" s="233">
        <v>2022</v>
      </c>
      <c r="D201" s="124" t="s">
        <v>886</v>
      </c>
      <c r="E201" s="38" t="str">
        <f>VLOOKUP(D201,Dakar!A:B,2,0)</f>
        <v>YUSUF HADI NUGROHO</v>
      </c>
      <c r="F201" s="39">
        <f>VLOOKUP(D201,Dakar!A:J,10,0)</f>
        <v>40910</v>
      </c>
      <c r="G201" s="38" t="str">
        <f>VLOOKUP(D201,Dakar!A:F,6,0)</f>
        <v>SHIPPING GROUP LEADER</v>
      </c>
      <c r="H201" s="38" t="str">
        <f>VLOOKUP(D201,Dakar!A:H,8,0)</f>
        <v>PT</v>
      </c>
      <c r="I201" s="38" t="str">
        <f>VLOOKUP(D201,Dakar!A:G,7,0)</f>
        <v>NS</v>
      </c>
      <c r="J201" s="38" t="str">
        <f>VLOOKUP(D201,Dakar!A:L,11,0)</f>
        <v>Separi</v>
      </c>
      <c r="K201" s="233" t="s">
        <v>172</v>
      </c>
      <c r="L201" t="s">
        <v>1387</v>
      </c>
      <c r="M201">
        <v>1</v>
      </c>
      <c r="N201" s="127">
        <v>10</v>
      </c>
      <c r="P201" s="12">
        <v>44729</v>
      </c>
      <c r="Q201" s="12">
        <v>44740</v>
      </c>
      <c r="R201" s="12">
        <v>44743</v>
      </c>
      <c r="U201" s="124" t="s">
        <v>1153</v>
      </c>
      <c r="V201" s="124" t="s">
        <v>702</v>
      </c>
      <c r="W201" s="38" t="str">
        <f>VLOOKUP(D201,Dakar!A:C,3,0)</f>
        <v>PORT</v>
      </c>
    </row>
    <row r="202" spans="1:23">
      <c r="A202" s="10">
        <f t="shared" si="3"/>
        <v>200</v>
      </c>
      <c r="B202" s="107" t="s">
        <v>625</v>
      </c>
      <c r="C202" s="233">
        <v>2022</v>
      </c>
      <c r="D202" s="124" t="s">
        <v>1114</v>
      </c>
      <c r="E202" s="38" t="str">
        <f>VLOOKUP(D202,Dakar!A:B,2,0)</f>
        <v>LUKMAN NUR HAKIM</v>
      </c>
      <c r="F202" s="39">
        <f>VLOOKUP(D202,Dakar!A:J,10,0)</f>
        <v>41507</v>
      </c>
      <c r="G202" s="38" t="str">
        <f>VLOOKUP(D202,Dakar!A:F,6,0)</f>
        <v>Mooring Crew</v>
      </c>
      <c r="H202" s="38" t="str">
        <f>VLOOKUP(D202,Dakar!A:H,8,0)</f>
        <v>PT</v>
      </c>
      <c r="I202" s="38" t="str">
        <f>VLOOKUP(D202,Dakar!A:G,7,0)</f>
        <v>NS</v>
      </c>
      <c r="J202" s="38" t="str">
        <f>VLOOKUP(D202,Dakar!A:L,11,0)</f>
        <v>Separi</v>
      </c>
      <c r="K202" t="s">
        <v>203</v>
      </c>
      <c r="N202" s="127">
        <v>3</v>
      </c>
      <c r="P202" s="12">
        <v>44733</v>
      </c>
      <c r="Q202" s="12">
        <v>44735</v>
      </c>
      <c r="U202" s="124" t="s">
        <v>1153</v>
      </c>
      <c r="V202" s="124" t="s">
        <v>702</v>
      </c>
      <c r="W202" s="38" t="str">
        <f>VLOOKUP(D202,Dakar!A:C,3,0)</f>
        <v>PORT</v>
      </c>
    </row>
    <row r="203" spans="1:23">
      <c r="A203" s="10">
        <f t="shared" si="3"/>
        <v>201</v>
      </c>
      <c r="B203" s="107" t="s">
        <v>625</v>
      </c>
      <c r="C203" s="233">
        <v>2022</v>
      </c>
      <c r="D203" s="124" t="s">
        <v>1378</v>
      </c>
      <c r="E203" s="38" t="str">
        <f>VLOOKUP(D203,Dakar!A:B,2,0)</f>
        <v>Agus Heri Susanto</v>
      </c>
      <c r="F203" s="39">
        <f>VLOOKUP(D203,Dakar!A:J,10,0)</f>
        <v>43132</v>
      </c>
      <c r="G203" s="38" t="str">
        <f>VLOOKUP(D203,Dakar!A:F,6,0)</f>
        <v>Mooring Crew</v>
      </c>
      <c r="H203" s="38" t="str">
        <f>VLOOKUP(D203,Dakar!A:H,8,0)</f>
        <v>PT</v>
      </c>
      <c r="I203" s="38" t="str">
        <f>VLOOKUP(D203,Dakar!A:G,7,0)</f>
        <v>NS</v>
      </c>
      <c r="J203" s="38" t="str">
        <f>VLOOKUP(D203,Dakar!A:L,11,0)</f>
        <v>Separi</v>
      </c>
      <c r="K203" t="s">
        <v>172</v>
      </c>
      <c r="L203" t="s">
        <v>1387</v>
      </c>
      <c r="M203">
        <v>1</v>
      </c>
      <c r="N203" s="127">
        <v>5</v>
      </c>
      <c r="P203" s="12">
        <v>44720</v>
      </c>
      <c r="Q203" s="12">
        <v>44724</v>
      </c>
      <c r="R203" s="119">
        <v>44727</v>
      </c>
      <c r="U203" s="124" t="s">
        <v>1153</v>
      </c>
      <c r="V203" s="124" t="s">
        <v>702</v>
      </c>
      <c r="W203" s="38" t="str">
        <f>VLOOKUP(D203,Dakar!A:C,3,0)</f>
        <v>PORT</v>
      </c>
    </row>
    <row r="204" spans="1:23">
      <c r="A204" s="10">
        <f t="shared" si="3"/>
        <v>202</v>
      </c>
      <c r="B204" s="107" t="s">
        <v>625</v>
      </c>
      <c r="C204" s="233">
        <v>2022</v>
      </c>
      <c r="D204" s="124" t="s">
        <v>1352</v>
      </c>
      <c r="E204" s="38" t="e">
        <f>VLOOKUP(D204,Dakar!A:B,2,0)</f>
        <v>#N/A</v>
      </c>
      <c r="F204" s="39" t="e">
        <f>VLOOKUP(D204,Dakar!A:J,10,0)</f>
        <v>#N/A</v>
      </c>
      <c r="G204" s="38" t="e">
        <f>VLOOKUP(D204,Dakar!A:F,6,0)</f>
        <v>#N/A</v>
      </c>
      <c r="H204" s="38" t="e">
        <f>VLOOKUP(D204,Dakar!A:H,8,0)</f>
        <v>#N/A</v>
      </c>
      <c r="I204" s="38" t="e">
        <f>VLOOKUP(D204,Dakar!A:G,7,0)</f>
        <v>#N/A</v>
      </c>
      <c r="J204" s="38" t="e">
        <f>VLOOKUP(D204,Dakar!A:L,11,0)</f>
        <v>#N/A</v>
      </c>
      <c r="K204" s="233" t="s">
        <v>172</v>
      </c>
      <c r="L204" t="s">
        <v>1319</v>
      </c>
      <c r="M204">
        <v>1</v>
      </c>
      <c r="N204" s="127">
        <v>2</v>
      </c>
      <c r="P204" s="135">
        <v>44718</v>
      </c>
      <c r="Q204" s="12">
        <v>44719</v>
      </c>
      <c r="T204" s="10"/>
      <c r="U204" s="124" t="s">
        <v>1153</v>
      </c>
      <c r="V204" s="124" t="s">
        <v>702</v>
      </c>
      <c r="W204" s="38" t="e">
        <f>VLOOKUP(D204,Dakar!A:C,3,0)</f>
        <v>#N/A</v>
      </c>
    </row>
    <row r="205" spans="1:23">
      <c r="A205" s="10">
        <f t="shared" si="3"/>
        <v>203</v>
      </c>
      <c r="B205" s="107" t="s">
        <v>625</v>
      </c>
      <c r="C205" s="233">
        <v>2022</v>
      </c>
      <c r="D205" s="124" t="s">
        <v>242</v>
      </c>
      <c r="E205" s="38" t="str">
        <f>VLOOKUP(D205,Dakar!A:B,2,0)</f>
        <v>Amirzah</v>
      </c>
      <c r="F205" s="39">
        <f>VLOOKUP(D205,Dakar!A:J,10,0)</f>
        <v>39036</v>
      </c>
      <c r="G205" s="38" t="str">
        <f>VLOOKUP(D205,Dakar!A:F,6,0)</f>
        <v>Site Service Officer</v>
      </c>
      <c r="H205" s="38" t="str">
        <f>VLOOKUP(D205,Dakar!A:H,8,0)</f>
        <v>PT</v>
      </c>
      <c r="I205" s="38" t="str">
        <f>VLOOKUP(D205,Dakar!A:G,7,0)</f>
        <v>S</v>
      </c>
      <c r="J205" s="38" t="str">
        <f>VLOOKUP(D205,Dakar!A:L,11,0)</f>
        <v>Samarinda</v>
      </c>
      <c r="K205" s="233" t="s">
        <v>172</v>
      </c>
      <c r="L205" s="233" t="s">
        <v>1319</v>
      </c>
      <c r="M205">
        <v>1</v>
      </c>
      <c r="N205" s="127">
        <v>1</v>
      </c>
      <c r="P205" s="12">
        <v>44708</v>
      </c>
      <c r="Q205" s="12">
        <v>44708</v>
      </c>
      <c r="R205" s="12">
        <v>44711</v>
      </c>
      <c r="U205" s="124" t="s">
        <v>252</v>
      </c>
      <c r="V205" s="124" t="s">
        <v>486</v>
      </c>
      <c r="W205" s="38" t="str">
        <f>VLOOKUP(D205,Dakar!A:C,3,0)</f>
        <v>HRDS</v>
      </c>
    </row>
    <row r="206" spans="1:23">
      <c r="A206" s="10">
        <f t="shared" si="3"/>
        <v>204</v>
      </c>
      <c r="B206" s="107" t="s">
        <v>625</v>
      </c>
      <c r="C206" s="233">
        <v>2022</v>
      </c>
      <c r="D206" s="124" t="s">
        <v>714</v>
      </c>
      <c r="E206" s="38" t="str">
        <f>VLOOKUP(D206,Dakar!A:B,2,0)</f>
        <v>Ferianto</v>
      </c>
      <c r="F206" s="39">
        <f>VLOOKUP(D206,Dakar!A:J,10,0)</f>
        <v>40665</v>
      </c>
      <c r="G206" s="38" t="str">
        <f>VLOOKUP(D206,Dakar!A:F,6,0)</f>
        <v>Security Officer</v>
      </c>
      <c r="H206" s="38" t="str">
        <f>VLOOKUP(D206,Dakar!A:H,8,0)</f>
        <v>PT</v>
      </c>
      <c r="I206" s="38" t="str">
        <f>VLOOKUP(D206,Dakar!A:G,7,0)</f>
        <v>S</v>
      </c>
      <c r="J206" s="38" t="str">
        <f>VLOOKUP(D206,Dakar!A:L,11,0)</f>
        <v>Samarinda</v>
      </c>
      <c r="K206" s="233" t="s">
        <v>172</v>
      </c>
      <c r="L206" t="s">
        <v>1319</v>
      </c>
      <c r="M206">
        <v>3</v>
      </c>
      <c r="N206" s="127">
        <v>4</v>
      </c>
      <c r="P206" s="12">
        <v>44718</v>
      </c>
      <c r="Q206" s="12">
        <v>44721</v>
      </c>
      <c r="R206" s="12">
        <v>44722</v>
      </c>
      <c r="U206" s="124" t="s">
        <v>252</v>
      </c>
      <c r="V206" s="124" t="s">
        <v>486</v>
      </c>
      <c r="W206" s="38" t="str">
        <f>VLOOKUP(D206,Dakar!A:C,3,0)</f>
        <v>HRDS</v>
      </c>
    </row>
    <row r="207" spans="1:23">
      <c r="A207" s="10">
        <f t="shared" si="3"/>
        <v>205</v>
      </c>
      <c r="B207" s="107" t="s">
        <v>625</v>
      </c>
      <c r="C207" s="233">
        <v>2022</v>
      </c>
      <c r="D207" s="124" t="s">
        <v>12</v>
      </c>
      <c r="E207" s="38" t="str">
        <f>VLOOKUP(D207,Dakar!A:B,2,0)</f>
        <v>Ervan Nur Hermawan</v>
      </c>
      <c r="F207" s="39">
        <f>VLOOKUP(D207,Dakar!A:J,10,0)</f>
        <v>40522</v>
      </c>
      <c r="G207" s="38" t="str">
        <f>VLOOKUP(D207,Dakar!A:F,6,0)</f>
        <v>Short Term Plan Sub Dept. Head</v>
      </c>
      <c r="H207" s="38" t="str">
        <f>VLOOKUP(D207,Dakar!A:H,8,0)</f>
        <v>PT</v>
      </c>
      <c r="I207" s="38" t="str">
        <f>VLOOKUP(D207,Dakar!A:G,7,0)</f>
        <v>S</v>
      </c>
      <c r="J207" s="38" t="str">
        <f>VLOOKUP(D207,Dakar!A:L,11,0)</f>
        <v>Yogyakarta</v>
      </c>
      <c r="K207" s="233" t="s">
        <v>172</v>
      </c>
      <c r="L207" s="233" t="s">
        <v>1319</v>
      </c>
      <c r="M207">
        <v>1</v>
      </c>
      <c r="N207" s="127">
        <v>13</v>
      </c>
      <c r="O207">
        <v>2</v>
      </c>
      <c r="P207" s="12">
        <v>44725</v>
      </c>
      <c r="Q207" s="12">
        <v>44743</v>
      </c>
      <c r="R207" s="12">
        <v>44746</v>
      </c>
      <c r="U207" s="124" t="s">
        <v>704</v>
      </c>
      <c r="V207" s="124" t="s">
        <v>444</v>
      </c>
      <c r="W207" s="38" t="str">
        <f>VLOOKUP(D207,Dakar!A:C,3,0)</f>
        <v>Mine Engineering</v>
      </c>
    </row>
    <row r="208" spans="1:23">
      <c r="A208" s="10">
        <f t="shared" si="3"/>
        <v>206</v>
      </c>
      <c r="B208" s="107" t="s">
        <v>625</v>
      </c>
      <c r="C208" s="233">
        <v>2022</v>
      </c>
      <c r="D208" s="124" t="s">
        <v>921</v>
      </c>
      <c r="E208" s="38" t="str">
        <f>VLOOKUP(D208,Dakar!A:B,2,0)</f>
        <v>SURONO</v>
      </c>
      <c r="F208" s="39">
        <f>VLOOKUP(D208,Dakar!A:J,10,0)</f>
        <v>41091</v>
      </c>
      <c r="G208" s="38" t="str">
        <f>VLOOKUP(D208,Dakar!A:F,6,0)</f>
        <v>HE OPERATOR</v>
      </c>
      <c r="H208" s="38" t="str">
        <f>VLOOKUP(D208,Dakar!A:H,8,0)</f>
        <v>PT</v>
      </c>
      <c r="I208" s="38" t="str">
        <f>VLOOKUP(D208,Dakar!A:G,7,0)</f>
        <v>NS</v>
      </c>
      <c r="J208" s="38" t="str">
        <f>VLOOKUP(D208,Dakar!A:L,11,0)</f>
        <v>Separi</v>
      </c>
      <c r="K208" s="233" t="s">
        <v>172</v>
      </c>
      <c r="L208" s="233" t="s">
        <v>1319</v>
      </c>
      <c r="M208" s="233">
        <v>2</v>
      </c>
      <c r="N208" s="127">
        <v>5</v>
      </c>
      <c r="P208" s="12">
        <v>44718</v>
      </c>
      <c r="Q208" s="12">
        <v>44722</v>
      </c>
      <c r="R208" s="12">
        <v>44725</v>
      </c>
      <c r="S208" s="233"/>
      <c r="U208" s="259" t="s">
        <v>1412</v>
      </c>
      <c r="V208" s="107"/>
      <c r="W208" s="38" t="str">
        <f>VLOOKUP(D208,Dakar!A:C,3,0)</f>
        <v>ENVIRONMENT</v>
      </c>
    </row>
    <row r="209" spans="1:23">
      <c r="A209" s="10">
        <f t="shared" si="3"/>
        <v>207</v>
      </c>
      <c r="B209" s="107" t="s">
        <v>625</v>
      </c>
      <c r="C209" s="233">
        <v>2022</v>
      </c>
      <c r="D209" s="124" t="s">
        <v>255</v>
      </c>
      <c r="E209" s="38" t="str">
        <f>VLOOKUP(D209,Dakar!A:B,2,0)</f>
        <v>Adi Heri Purwanto</v>
      </c>
      <c r="F209" s="39">
        <f>VLOOKUP(D209,Dakar!A:J,10,0)</f>
        <v>40120</v>
      </c>
      <c r="G209" s="38" t="str">
        <f>VLOOKUP(D209,Dakar!A:F,6,0)</f>
        <v>External Rel Officer</v>
      </c>
      <c r="H209" s="38" t="str">
        <f>VLOOKUP(D209,Dakar!A:H,8,0)</f>
        <v>PT</v>
      </c>
      <c r="I209" s="38" t="str">
        <f>VLOOKUP(D209,Dakar!A:G,7,0)</f>
        <v>S</v>
      </c>
      <c r="J209" s="38" t="str">
        <f>VLOOKUP(D209,Dakar!A:L,11,0)</f>
        <v>Yogyakarta</v>
      </c>
      <c r="K209" s="233" t="s">
        <v>172</v>
      </c>
      <c r="L209" s="233" t="s">
        <v>1319</v>
      </c>
      <c r="N209" s="127">
        <v>6</v>
      </c>
      <c r="P209" s="12">
        <v>44714</v>
      </c>
      <c r="Q209" s="12">
        <v>44742</v>
      </c>
      <c r="U209" s="124" t="s">
        <v>431</v>
      </c>
      <c r="V209" s="107" t="s">
        <v>444</v>
      </c>
      <c r="W209" s="38" t="str">
        <f>VLOOKUP(D209,Dakar!A:C,3,0)</f>
        <v>CR, F &amp; TS</v>
      </c>
    </row>
    <row r="210" spans="1:23">
      <c r="A210" s="10">
        <f t="shared" si="3"/>
        <v>208</v>
      </c>
      <c r="B210" s="107" t="s">
        <v>625</v>
      </c>
      <c r="C210" s="233">
        <v>2022</v>
      </c>
      <c r="D210" s="124" t="s">
        <v>231</v>
      </c>
      <c r="E210" s="38" t="e">
        <f>VLOOKUP(D210,Dakar!A:B,2,0)</f>
        <v>#N/A</v>
      </c>
      <c r="F210" s="39" t="e">
        <f>VLOOKUP(D210,Dakar!A:J,10,0)</f>
        <v>#N/A</v>
      </c>
      <c r="G210" s="38" t="e">
        <f>VLOOKUP(D210,Dakar!A:F,6,0)</f>
        <v>#N/A</v>
      </c>
      <c r="H210" s="38" t="e">
        <f>VLOOKUP(D210,Dakar!A:H,8,0)</f>
        <v>#N/A</v>
      </c>
      <c r="I210" s="38" t="e">
        <f>VLOOKUP(D210,Dakar!A:G,7,0)</f>
        <v>#N/A</v>
      </c>
      <c r="J210" s="38" t="e">
        <f>VLOOKUP(D210,Dakar!A:L,11,0)</f>
        <v>#N/A</v>
      </c>
      <c r="K210" s="233" t="s">
        <v>172</v>
      </c>
      <c r="L210" t="s">
        <v>1387</v>
      </c>
      <c r="N210" s="127">
        <v>18</v>
      </c>
      <c r="P210" s="12">
        <v>44722</v>
      </c>
      <c r="Q210" s="12">
        <v>44742</v>
      </c>
      <c r="U210" s="124" t="s">
        <v>431</v>
      </c>
      <c r="V210" s="107" t="s">
        <v>444</v>
      </c>
      <c r="W210" s="38" t="e">
        <f>VLOOKUP(D210,Dakar!A:C,3,0)</f>
        <v>#N/A</v>
      </c>
    </row>
    <row r="211" spans="1:23">
      <c r="A211" s="10">
        <f t="shared" si="3"/>
        <v>209</v>
      </c>
      <c r="B211" s="107" t="s">
        <v>625</v>
      </c>
      <c r="C211" s="233">
        <v>2022</v>
      </c>
      <c r="D211" s="124" t="s">
        <v>378</v>
      </c>
      <c r="E211" s="38" t="str">
        <f>VLOOKUP(D211,Dakar!A:B,2,0)</f>
        <v>Rimba Harnowo</v>
      </c>
      <c r="F211" s="39">
        <f>VLOOKUP(D211,Dakar!A:J,10,0)</f>
        <v>40098</v>
      </c>
      <c r="G211" s="38" t="str">
        <f>VLOOKUP(D211,Dakar!A:F,6,0)</f>
        <v>Mechanic Foreman</v>
      </c>
      <c r="H211" s="38" t="str">
        <f>VLOOKUP(D211,Dakar!A:H,8,0)</f>
        <v>PT</v>
      </c>
      <c r="I211" s="38" t="str">
        <f>VLOOKUP(D211,Dakar!A:G,7,0)</f>
        <v>S</v>
      </c>
      <c r="J211" s="38" t="str">
        <f>VLOOKUP(D211,Dakar!A:L,11,0)</f>
        <v>Separi</v>
      </c>
      <c r="K211" t="s">
        <v>203</v>
      </c>
      <c r="N211" s="127">
        <v>3</v>
      </c>
      <c r="P211" s="119">
        <v>44709</v>
      </c>
      <c r="Q211" s="12">
        <v>44711</v>
      </c>
      <c r="U211" s="124" t="s">
        <v>1408</v>
      </c>
      <c r="V211" s="107" t="s">
        <v>486</v>
      </c>
      <c r="W211" s="38" t="str">
        <f>VLOOKUP(D211,Dakar!A:C,3,0)</f>
        <v>PORT</v>
      </c>
    </row>
    <row r="212" spans="1:23">
      <c r="A212" s="10">
        <f t="shared" si="3"/>
        <v>210</v>
      </c>
      <c r="B212" s="107" t="s">
        <v>625</v>
      </c>
      <c r="C212" s="233">
        <v>2022</v>
      </c>
      <c r="D212" s="124" t="s">
        <v>362</v>
      </c>
      <c r="E212" s="38" t="str">
        <f>VLOOKUP(D212,Dakar!A:B,2,0)</f>
        <v>Supirman</v>
      </c>
      <c r="F212" s="39">
        <f>VLOOKUP(D212,Dakar!A:J,10,0)</f>
        <v>39874</v>
      </c>
      <c r="G212" s="38" t="str">
        <f>VLOOKUP(D212,Dakar!A:F,6,0)</f>
        <v>Mechanic FPM Group Leader</v>
      </c>
      <c r="H212" s="38" t="str">
        <f>VLOOKUP(D212,Dakar!A:H,8,0)</f>
        <v>PT</v>
      </c>
      <c r="I212" s="38" t="str">
        <f>VLOOKUP(D212,Dakar!A:G,7,0)</f>
        <v>NS</v>
      </c>
      <c r="J212" s="38" t="str">
        <f>VLOOKUP(D212,Dakar!A:L,11,0)</f>
        <v>Separi</v>
      </c>
      <c r="K212" s="233" t="s">
        <v>203</v>
      </c>
      <c r="N212" s="127">
        <v>1</v>
      </c>
      <c r="P212" s="12">
        <v>44724</v>
      </c>
      <c r="Q212" s="12">
        <v>44724</v>
      </c>
      <c r="R212" s="12">
        <v>44725</v>
      </c>
      <c r="U212" s="124" t="s">
        <v>357</v>
      </c>
      <c r="V212" s="107" t="s">
        <v>702</v>
      </c>
      <c r="W212" s="38" t="str">
        <f>VLOOKUP(D212,Dakar!A:C,3,0)</f>
        <v>PORT</v>
      </c>
    </row>
    <row r="213" spans="1:23">
      <c r="A213" s="10">
        <f t="shared" si="3"/>
        <v>211</v>
      </c>
      <c r="B213" s="107" t="s">
        <v>626</v>
      </c>
      <c r="C213" s="233">
        <v>2022</v>
      </c>
      <c r="D213" s="124" t="s">
        <v>962</v>
      </c>
      <c r="E213" s="38" t="str">
        <f>VLOOKUP(D213,Dakar!A:B,2,0)</f>
        <v>TEODORUS TERRY MAHARDIKA</v>
      </c>
      <c r="F213" s="39">
        <f>VLOOKUP(D213,Dakar!A:J,10,0)</f>
        <v>41200</v>
      </c>
      <c r="G213" s="38" t="str">
        <f>VLOOKUP(D213,Dakar!A:F,6,0)</f>
        <v>HE Technical Officer</v>
      </c>
      <c r="H213" s="38" t="str">
        <f>VLOOKUP(D213,Dakar!A:H,8,0)</f>
        <v>PT</v>
      </c>
      <c r="I213" s="38" t="str">
        <f>VLOOKUP(D213,Dakar!A:G,7,0)</f>
        <v>S</v>
      </c>
      <c r="J213" s="38" t="str">
        <f>VLOOKUP(D213,Dakar!A:L,11,0)</f>
        <v>Samarinda</v>
      </c>
      <c r="K213" s="233" t="s">
        <v>172</v>
      </c>
      <c r="L213" t="s">
        <v>1319</v>
      </c>
      <c r="N213" s="127">
        <v>11</v>
      </c>
      <c r="P213" s="12">
        <v>44729</v>
      </c>
      <c r="Q213" s="12">
        <v>44748</v>
      </c>
      <c r="R213" s="12">
        <v>44749</v>
      </c>
      <c r="U213" s="124" t="s">
        <v>1408</v>
      </c>
      <c r="V213" s="107" t="s">
        <v>486</v>
      </c>
      <c r="W213" s="38" t="str">
        <f>VLOOKUP(D213,Dakar!A:C,3,0)</f>
        <v>PORT</v>
      </c>
    </row>
    <row r="214" spans="1:23">
      <c r="A214" s="10">
        <f t="shared" si="3"/>
        <v>212</v>
      </c>
      <c r="B214" s="107" t="s">
        <v>626</v>
      </c>
      <c r="C214" s="233">
        <v>2022</v>
      </c>
      <c r="D214" s="124" t="s">
        <v>850</v>
      </c>
      <c r="E214" s="38" t="str">
        <f>VLOOKUP(D214,Dakar!A:B,2,0)</f>
        <v>I Nyoman Ardana</v>
      </c>
      <c r="F214" s="39">
        <f>VLOOKUP(D214,Dakar!A:J,10,0)</f>
        <v>40360</v>
      </c>
      <c r="G214" s="38" t="str">
        <f>VLOOKUP(D214,Dakar!A:F,6,0)</f>
        <v>GMTC Foreman</v>
      </c>
      <c r="H214" s="38" t="str">
        <f>VLOOKUP(D214,Dakar!A:H,8,0)</f>
        <v>PT</v>
      </c>
      <c r="I214" s="38" t="str">
        <f>VLOOKUP(D214,Dakar!A:G,7,0)</f>
        <v>S</v>
      </c>
      <c r="J214" s="38" t="str">
        <f>VLOOKUP(D214,Dakar!A:L,11,0)</f>
        <v>Samarinda</v>
      </c>
      <c r="K214" t="s">
        <v>172</v>
      </c>
      <c r="L214" t="s">
        <v>1387</v>
      </c>
      <c r="M214">
        <v>1</v>
      </c>
      <c r="N214" s="127">
        <v>1</v>
      </c>
      <c r="P214" s="12">
        <v>44718</v>
      </c>
      <c r="Q214" s="12">
        <v>44721</v>
      </c>
      <c r="R214" s="12">
        <v>44722</v>
      </c>
      <c r="U214" s="124" t="s">
        <v>252</v>
      </c>
      <c r="V214" s="107" t="s">
        <v>486</v>
      </c>
      <c r="W214" s="38" t="str">
        <f>VLOOKUP(D214,Dakar!A:C,3,0)</f>
        <v>HRDS</v>
      </c>
    </row>
    <row r="215" spans="1:23">
      <c r="A215" s="10">
        <f t="shared" si="3"/>
        <v>213</v>
      </c>
      <c r="B215" s="107" t="s">
        <v>626</v>
      </c>
      <c r="C215" s="233">
        <v>2022</v>
      </c>
      <c r="D215" s="124" t="s">
        <v>1018</v>
      </c>
      <c r="E215" s="38" t="str">
        <f>VLOOKUP(D215,Dakar!A:B,2,0)</f>
        <v>SHERLYN SURYA SOFHIA</v>
      </c>
      <c r="F215" s="39">
        <f>VLOOKUP(D215,Dakar!A:J,10,0)</f>
        <v>41821</v>
      </c>
      <c r="G215" s="38" t="str">
        <f>VLOOKUP(D215,Dakar!A:F,6,0)</f>
        <v>Data Control Staff</v>
      </c>
      <c r="H215" s="38" t="str">
        <f>VLOOKUP(D215,Dakar!A:H,8,0)</f>
        <v>PT</v>
      </c>
      <c r="I215" s="38" t="str">
        <f>VLOOKUP(D215,Dakar!A:G,7,0)</f>
        <v>S</v>
      </c>
      <c r="J215" s="38" t="str">
        <f>VLOOKUP(D215,Dakar!A:L,11,0)</f>
        <v>Samarinda</v>
      </c>
      <c r="K215" s="233" t="s">
        <v>203</v>
      </c>
      <c r="L215" s="233"/>
      <c r="N215" s="127">
        <v>2</v>
      </c>
      <c r="P215" s="135" t="s">
        <v>1428</v>
      </c>
      <c r="T215" s="10" t="s">
        <v>1429</v>
      </c>
      <c r="U215" s="124" t="s">
        <v>1425</v>
      </c>
      <c r="V215" s="107" t="s">
        <v>486</v>
      </c>
      <c r="W215" s="38" t="str">
        <f>VLOOKUP(D215,Dakar!A:C,3,0)</f>
        <v>PORT</v>
      </c>
    </row>
    <row r="216" spans="1:23">
      <c r="A216" s="10">
        <f t="shared" si="3"/>
        <v>214</v>
      </c>
      <c r="B216" s="107" t="s">
        <v>626</v>
      </c>
      <c r="C216" s="233">
        <v>2022</v>
      </c>
      <c r="D216" s="124" t="s">
        <v>301</v>
      </c>
      <c r="E216" s="38" t="str">
        <f>VLOOKUP(D216,Dakar!A:B,2,0)</f>
        <v>Novian Suharis</v>
      </c>
      <c r="F216" s="39">
        <f>VLOOKUP(D216,Dakar!A:J,10,0)</f>
        <v>40392</v>
      </c>
      <c r="G216" s="38" t="str">
        <f>VLOOKUP(D216,Dakar!A:F,6,0)</f>
        <v xml:space="preserve">Electrical &amp; Genset Operation Sub Dept. Head </v>
      </c>
      <c r="H216" s="38" t="str">
        <f>VLOOKUP(D216,Dakar!A:H,8,0)</f>
        <v>PT</v>
      </c>
      <c r="I216" s="38" t="str">
        <f>VLOOKUP(D216,Dakar!A:G,7,0)</f>
        <v>S</v>
      </c>
      <c r="J216" s="38" t="str">
        <f>VLOOKUP(D216,Dakar!A:L,11,0)</f>
        <v>Samarinda</v>
      </c>
      <c r="K216" s="233" t="s">
        <v>203</v>
      </c>
      <c r="L216" s="233"/>
      <c r="N216" s="127">
        <v>3</v>
      </c>
      <c r="P216" s="12">
        <v>44718</v>
      </c>
      <c r="Q216" s="12">
        <v>44720</v>
      </c>
      <c r="R216" s="12">
        <v>44725</v>
      </c>
      <c r="U216" s="124" t="s">
        <v>702</v>
      </c>
      <c r="V216" s="107" t="s">
        <v>486</v>
      </c>
      <c r="W216" s="38" t="str">
        <f>VLOOKUP(D216,Dakar!A:C,3,0)</f>
        <v>PORT</v>
      </c>
    </row>
    <row r="217" spans="1:23">
      <c r="A217" s="10">
        <f t="shared" si="3"/>
        <v>215</v>
      </c>
      <c r="B217" s="107" t="s">
        <v>626</v>
      </c>
      <c r="C217" s="233">
        <v>2022</v>
      </c>
      <c r="D217" s="124" t="s">
        <v>1286</v>
      </c>
      <c r="E217" s="38" t="str">
        <f>VLOOKUP(D217,Dakar!A:B,2,0)</f>
        <v>SUWOKO</v>
      </c>
      <c r="F217" s="39">
        <f>VLOOKUP(D217,Dakar!A:J,10,0)</f>
        <v>43318</v>
      </c>
      <c r="G217" s="38" t="str">
        <f>VLOOKUP(D217,Dakar!A:F,6,0)</f>
        <v>LV Driver</v>
      </c>
      <c r="H217" s="38" t="str">
        <f>VLOOKUP(D217,Dakar!A:H,8,0)</f>
        <v>PT</v>
      </c>
      <c r="I217" s="38" t="str">
        <f>VLOOKUP(D217,Dakar!A:G,7,0)</f>
        <v>NS</v>
      </c>
      <c r="J217" s="38" t="str">
        <f>VLOOKUP(D217,Dakar!A:L,11,0)</f>
        <v>Separi</v>
      </c>
      <c r="K217" s="233" t="s">
        <v>172</v>
      </c>
      <c r="L217" s="233" t="s">
        <v>1215</v>
      </c>
      <c r="M217">
        <v>1</v>
      </c>
      <c r="N217" s="127">
        <v>5</v>
      </c>
      <c r="P217" s="12">
        <v>44718</v>
      </c>
      <c r="Q217" s="12">
        <v>44722</v>
      </c>
      <c r="R217" s="12">
        <v>44725</v>
      </c>
      <c r="U217" s="124" t="s">
        <v>1412</v>
      </c>
      <c r="V217" s="107"/>
      <c r="W217" s="38" t="str">
        <f>VLOOKUP(D217,Dakar!A:C,3,0)</f>
        <v>HSE</v>
      </c>
    </row>
    <row r="218" spans="1:23">
      <c r="A218" s="10">
        <f t="shared" si="3"/>
        <v>216</v>
      </c>
      <c r="B218" s="107" t="s">
        <v>626</v>
      </c>
      <c r="C218" s="233">
        <v>2022</v>
      </c>
      <c r="D218" s="124" t="s">
        <v>474</v>
      </c>
      <c r="E218" s="38" t="str">
        <f>VLOOKUP(D218,Dakar!A:B,2,0)</f>
        <v>Nicorentus Ganti Pasangka</v>
      </c>
      <c r="F218" s="39">
        <f>VLOOKUP(D218,Dakar!A:J,10,0)</f>
        <v>40118</v>
      </c>
      <c r="G218" s="38" t="str">
        <f>VLOOKUP(D218,Dakar!A:F,6,0)</f>
        <v>Environment Crew</v>
      </c>
      <c r="H218" s="38" t="str">
        <f>VLOOKUP(D218,Dakar!A:H,8,0)</f>
        <v>PT</v>
      </c>
      <c r="I218" s="38" t="str">
        <f>VLOOKUP(D218,Dakar!A:G,7,0)</f>
        <v>NS</v>
      </c>
      <c r="J218" s="38" t="str">
        <f>VLOOKUP(D218,Dakar!A:L,11,0)</f>
        <v>Separi</v>
      </c>
      <c r="K218" t="s">
        <v>203</v>
      </c>
      <c r="N218" s="127">
        <v>10</v>
      </c>
      <c r="P218" s="12">
        <v>44732</v>
      </c>
      <c r="Q218" s="12">
        <v>44743</v>
      </c>
      <c r="R218" s="12">
        <v>44746</v>
      </c>
      <c r="U218" s="124" t="s">
        <v>431</v>
      </c>
      <c r="V218" s="107"/>
      <c r="W218" s="38" t="str">
        <f>VLOOKUP(D218,Dakar!A:C,3,0)</f>
        <v>ENVIRO &amp; S</v>
      </c>
    </row>
    <row r="219" spans="1:23">
      <c r="A219" s="10">
        <f t="shared" si="3"/>
        <v>217</v>
      </c>
      <c r="B219" s="107" t="s">
        <v>626</v>
      </c>
      <c r="C219" s="233">
        <v>2022</v>
      </c>
      <c r="D219" s="124" t="s">
        <v>275</v>
      </c>
      <c r="E219" s="38" t="str">
        <f>VLOOKUP(D219,Dakar!A:B,2,0)</f>
        <v>Yohan Patasik</v>
      </c>
      <c r="F219" s="39">
        <f>VLOOKUP(D219,Dakar!A:J,10,0)</f>
        <v>39661</v>
      </c>
      <c r="G219" s="38" t="str">
        <f>VLOOKUP(D219,Dakar!A:F,6,0)</f>
        <v>Revegetation Group Leader</v>
      </c>
      <c r="H219" s="38" t="str">
        <f>VLOOKUP(D219,Dakar!A:H,8,0)</f>
        <v>PT</v>
      </c>
      <c r="I219" s="38" t="str">
        <f>VLOOKUP(D219,Dakar!A:G,7,0)</f>
        <v>NS</v>
      </c>
      <c r="J219" s="38" t="str">
        <f>VLOOKUP(D219,Dakar!A:L,11,0)</f>
        <v>Separi</v>
      </c>
      <c r="K219" s="233" t="s">
        <v>203</v>
      </c>
      <c r="N219" s="127">
        <v>8</v>
      </c>
      <c r="P219" s="12">
        <v>44734</v>
      </c>
      <c r="Q219" s="12">
        <v>44743</v>
      </c>
      <c r="R219" s="12">
        <v>44746</v>
      </c>
      <c r="U219" s="124" t="s">
        <v>431</v>
      </c>
      <c r="V219" s="107"/>
      <c r="W219" s="38" t="str">
        <f>VLOOKUP(D219,Dakar!A:C,3,0)</f>
        <v>CR, Forestry &amp; TS</v>
      </c>
    </row>
    <row r="220" spans="1:23">
      <c r="A220" s="10">
        <f t="shared" si="3"/>
        <v>218</v>
      </c>
      <c r="B220" s="107" t="s">
        <v>626</v>
      </c>
      <c r="C220" s="233">
        <v>2022</v>
      </c>
      <c r="D220" s="124" t="s">
        <v>311</v>
      </c>
      <c r="E220" s="38" t="str">
        <f>VLOOKUP(D220,Dakar!A:B,2,0)</f>
        <v>Aris Purwanto</v>
      </c>
      <c r="F220" s="39">
        <f>VLOOKUP(D220,Dakar!A:J,10,0)</f>
        <v>40493</v>
      </c>
      <c r="G220" s="38" t="str">
        <f>VLOOKUP(D220,Dakar!A:F,6,0)</f>
        <v>Comdev Officer</v>
      </c>
      <c r="H220" s="38" t="str">
        <f>VLOOKUP(D220,Dakar!A:H,8,0)</f>
        <v>PT</v>
      </c>
      <c r="I220" s="38" t="str">
        <f>VLOOKUP(D220,Dakar!A:G,7,0)</f>
        <v>S</v>
      </c>
      <c r="J220" s="38" t="str">
        <f>VLOOKUP(D220,Dakar!A:L,11,0)</f>
        <v>Yogyakarta</v>
      </c>
      <c r="K220" t="s">
        <v>172</v>
      </c>
      <c r="L220" t="s">
        <v>1387</v>
      </c>
      <c r="M220">
        <v>1</v>
      </c>
      <c r="N220" s="127">
        <v>1</v>
      </c>
      <c r="P220" s="119">
        <v>44743</v>
      </c>
      <c r="Q220" s="119">
        <v>44743</v>
      </c>
      <c r="R220" s="12">
        <v>44746</v>
      </c>
      <c r="S220" t="s">
        <v>115</v>
      </c>
      <c r="T220" s="107"/>
      <c r="U220" s="124" t="s">
        <v>444</v>
      </c>
      <c r="V220" s="107" t="s">
        <v>486</v>
      </c>
      <c r="W220" s="38" t="str">
        <f>VLOOKUP(D220,Dakar!A:C,3,0)</f>
        <v>CR, F &amp; TS</v>
      </c>
    </row>
    <row r="221" spans="1:23">
      <c r="A221" s="10">
        <f t="shared" si="3"/>
        <v>219</v>
      </c>
      <c r="B221" s="107" t="s">
        <v>626</v>
      </c>
      <c r="C221" s="233">
        <v>2022</v>
      </c>
      <c r="D221" s="124" t="s">
        <v>298</v>
      </c>
      <c r="E221" s="38" t="str">
        <f>VLOOKUP(D221,Dakar!A:B,2,0)</f>
        <v>Firman Novianto</v>
      </c>
      <c r="F221" s="39">
        <f>VLOOKUP(D221,Dakar!A:J,10,0)</f>
        <v>40367</v>
      </c>
      <c r="G221" s="38" t="str">
        <f>VLOOKUP(D221,Dakar!A:F,6,0)</f>
        <v>CPP Officer</v>
      </c>
      <c r="H221" s="38" t="str">
        <f>VLOOKUP(D221,Dakar!A:H,8,0)</f>
        <v>PT</v>
      </c>
      <c r="I221" s="38" t="str">
        <f>VLOOKUP(D221,Dakar!A:G,7,0)</f>
        <v>S</v>
      </c>
      <c r="J221" s="38" t="str">
        <f>VLOOKUP(D221,Dakar!A:L,11,0)</f>
        <v>Yogyakarta</v>
      </c>
      <c r="K221" s="233" t="s">
        <v>203</v>
      </c>
      <c r="N221" s="127">
        <v>1</v>
      </c>
      <c r="P221" s="12">
        <v>44750</v>
      </c>
      <c r="Q221" s="12">
        <v>44750</v>
      </c>
      <c r="R221" s="12">
        <v>44753</v>
      </c>
      <c r="S221" s="233" t="s">
        <v>115</v>
      </c>
      <c r="U221" s="124" t="s">
        <v>1408</v>
      </c>
      <c r="V221" s="107" t="s">
        <v>486</v>
      </c>
      <c r="W221" s="38" t="str">
        <f>VLOOKUP(D221,Dakar!A:C,3,0)</f>
        <v>PORT</v>
      </c>
    </row>
    <row r="222" spans="1:23">
      <c r="A222" s="10">
        <v>220</v>
      </c>
      <c r="B222" s="107" t="s">
        <v>626</v>
      </c>
      <c r="C222" s="233">
        <v>2022</v>
      </c>
      <c r="D222" s="124" t="s">
        <v>360</v>
      </c>
      <c r="E222" s="38" t="str">
        <f>VLOOKUP(D222,Dakar!A:B,2,0)</f>
        <v>Dedi Kustanto</v>
      </c>
      <c r="F222" s="39">
        <f>VLOOKUP(D222,Dakar!A:J,10,0)</f>
        <v>39874</v>
      </c>
      <c r="G222" s="38" t="str">
        <f>VLOOKUP(D222,Dakar!A:F,6,0)</f>
        <v>FPM Technical Officer</v>
      </c>
      <c r="H222" s="38" t="str">
        <f>VLOOKUP(D222,Dakar!A:H,8,0)</f>
        <v>PT</v>
      </c>
      <c r="I222" s="38" t="str">
        <f>VLOOKUP(D222,Dakar!A:G,7,0)</f>
        <v>S</v>
      </c>
      <c r="J222" s="38" t="str">
        <f>VLOOKUP(D222,Dakar!A:L,11,0)</f>
        <v>Separi</v>
      </c>
      <c r="K222" s="233" t="s">
        <v>203</v>
      </c>
      <c r="L222" s="233"/>
      <c r="N222" s="127">
        <v>10</v>
      </c>
      <c r="P222" s="12">
        <v>44725</v>
      </c>
      <c r="Q222" s="12">
        <v>44736</v>
      </c>
      <c r="R222" s="12">
        <v>44739</v>
      </c>
      <c r="U222" s="124" t="s">
        <v>1408</v>
      </c>
      <c r="V222" s="107" t="s">
        <v>486</v>
      </c>
      <c r="W222" s="38" t="str">
        <f>VLOOKUP(D222,Dakar!A:C,3,0)</f>
        <v>PORT</v>
      </c>
    </row>
    <row r="223" spans="1:23">
      <c r="A223" s="270">
        <f t="shared" si="3"/>
        <v>221</v>
      </c>
      <c r="B223" s="107" t="s">
        <v>626</v>
      </c>
      <c r="C223" s="233">
        <v>2022</v>
      </c>
      <c r="D223" s="124" t="s">
        <v>443</v>
      </c>
      <c r="E223" s="38" t="str">
        <f>VLOOKUP(D223,Dakar!A:B,2,0)</f>
        <v>Danu Patmoko</v>
      </c>
      <c r="F223" s="39">
        <f>VLOOKUP(D223,Dakar!A:J,10,0)</f>
        <v>38061</v>
      </c>
      <c r="G223" s="38" t="str">
        <f>VLOOKUP(D223,Dakar!A:F,6,0)</f>
        <v>Operation Manager / KTT</v>
      </c>
      <c r="H223" s="38" t="str">
        <f>VLOOKUP(D223,Dakar!A:H,8,0)</f>
        <v>PT</v>
      </c>
      <c r="I223" s="38" t="str">
        <f>VLOOKUP(D223,Dakar!A:G,7,0)</f>
        <v>S</v>
      </c>
      <c r="J223" s="38" t="str">
        <f>VLOOKUP(D223,Dakar!A:L,11,0)</f>
        <v>Yogyakarta</v>
      </c>
      <c r="K223" s="233" t="s">
        <v>203</v>
      </c>
      <c r="L223" s="233"/>
      <c r="N223" s="127">
        <v>21</v>
      </c>
      <c r="P223" s="12">
        <v>44732</v>
      </c>
      <c r="Q223" s="12">
        <v>44760</v>
      </c>
      <c r="R223" s="12">
        <v>44761</v>
      </c>
      <c r="U223" s="124" t="s">
        <v>486</v>
      </c>
      <c r="V223" s="107"/>
      <c r="W223" s="38" t="str">
        <f>VLOOKUP(D223,Dakar!A:C,3,0)</f>
        <v>OM</v>
      </c>
    </row>
    <row r="224" spans="1:23">
      <c r="A224" s="10">
        <f t="shared" si="3"/>
        <v>222</v>
      </c>
      <c r="B224" s="107" t="s">
        <v>626</v>
      </c>
      <c r="C224" s="233">
        <v>2022</v>
      </c>
      <c r="D224" s="124" t="s">
        <v>249</v>
      </c>
      <c r="E224" s="38" t="str">
        <f>VLOOKUP(D224,Dakar!A:B,2,0)</f>
        <v>Nina Zairina</v>
      </c>
      <c r="F224" s="39">
        <f>VLOOKUP(D224,Dakar!A:J,10,0)</f>
        <v>38131</v>
      </c>
      <c r="G224" s="38" t="str">
        <f>VLOOKUP(D224,Dakar!A:F,6,0)</f>
        <v>Wages Officer</v>
      </c>
      <c r="H224" s="38" t="str">
        <f>VLOOKUP(D224,Dakar!A:H,8,0)</f>
        <v>PT</v>
      </c>
      <c r="I224" s="38" t="str">
        <f>VLOOKUP(D224,Dakar!A:G,7,0)</f>
        <v>S</v>
      </c>
      <c r="J224" s="38" t="str">
        <f>VLOOKUP(D224,Dakar!A:L,11,0)</f>
        <v>Samarinda</v>
      </c>
      <c r="K224" s="233" t="s">
        <v>203</v>
      </c>
      <c r="L224" s="233"/>
      <c r="N224" s="127">
        <v>21</v>
      </c>
      <c r="P224" s="119">
        <v>44743</v>
      </c>
      <c r="Q224" s="119">
        <v>44771</v>
      </c>
      <c r="R224" s="12">
        <v>44774</v>
      </c>
      <c r="S224" s="233"/>
      <c r="U224" s="124" t="s">
        <v>252</v>
      </c>
      <c r="V224" s="107" t="s">
        <v>486</v>
      </c>
      <c r="W224" s="38" t="str">
        <f>VLOOKUP(D224,Dakar!A:C,3,0)</f>
        <v>HRDS</v>
      </c>
    </row>
    <row r="225" spans="1:23">
      <c r="A225" s="10">
        <f t="shared" si="3"/>
        <v>223</v>
      </c>
      <c r="B225" s="107" t="s">
        <v>626</v>
      </c>
      <c r="C225" s="233">
        <v>2022</v>
      </c>
      <c r="D225" s="124" t="s">
        <v>229</v>
      </c>
      <c r="E225" s="38" t="str">
        <f>VLOOKUP(D225,Dakar!A:B,2,0)</f>
        <v>Dwi Pranyoto</v>
      </c>
      <c r="F225" s="39">
        <f>VLOOKUP(D225,Dakar!A:J,10,0)</f>
        <v>38005</v>
      </c>
      <c r="G225" s="38" t="str">
        <f>VLOOKUP(D225,Dakar!A:F,6,0)</f>
        <v>Forestry &amp; Ganis Officer</v>
      </c>
      <c r="H225" s="38" t="str">
        <f>VLOOKUP(D225,Dakar!A:H,8,0)</f>
        <v>PT</v>
      </c>
      <c r="I225" s="38" t="str">
        <f>VLOOKUP(D225,Dakar!A:G,7,0)</f>
        <v>S</v>
      </c>
      <c r="J225" s="38" t="str">
        <f>VLOOKUP(D225,Dakar!A:L,11,0)</f>
        <v>Samarinda</v>
      </c>
      <c r="K225" s="233" t="s">
        <v>203</v>
      </c>
      <c r="N225" s="127">
        <v>9</v>
      </c>
      <c r="P225" s="12">
        <v>44746</v>
      </c>
      <c r="Q225" s="12">
        <v>44764</v>
      </c>
      <c r="R225" s="12">
        <v>44767</v>
      </c>
      <c r="U225" s="124" t="s">
        <v>431</v>
      </c>
      <c r="V225" s="107" t="s">
        <v>444</v>
      </c>
      <c r="W225" s="38" t="str">
        <f>VLOOKUP(D225,Dakar!A:C,3,0)</f>
        <v>CR, Forestry &amp; TS</v>
      </c>
    </row>
    <row r="226" spans="1:23">
      <c r="A226" s="10">
        <f t="shared" si="3"/>
        <v>224</v>
      </c>
      <c r="B226" s="107" t="s">
        <v>626</v>
      </c>
      <c r="C226" s="233">
        <v>2022</v>
      </c>
      <c r="D226" s="124" t="s">
        <v>489</v>
      </c>
      <c r="E226" s="38" t="str">
        <f>VLOOKUP(D226,Dakar!A:B,2,0)</f>
        <v>Umbar Sulistiyo</v>
      </c>
      <c r="F226" s="39">
        <f>VLOOKUP(D226,Dakar!A:J,10,0)</f>
        <v>38005</v>
      </c>
      <c r="G226" s="38" t="str">
        <f>VLOOKUP(D226,Dakar!A:F,6,0)</f>
        <v>CHRM Officer</v>
      </c>
      <c r="H226" s="38" t="str">
        <f>VLOOKUP(D226,Dakar!A:H,8,0)</f>
        <v>PT</v>
      </c>
      <c r="I226" s="38" t="str">
        <f>VLOOKUP(D226,Dakar!A:G,7,0)</f>
        <v xml:space="preserve">S </v>
      </c>
      <c r="J226" s="38" t="str">
        <f>VLOOKUP(D226,Dakar!A:L,11,0)</f>
        <v>Samarinda</v>
      </c>
      <c r="K226" t="s">
        <v>172</v>
      </c>
      <c r="L226" t="s">
        <v>1319</v>
      </c>
      <c r="N226" s="127">
        <v>12</v>
      </c>
      <c r="P226" s="12">
        <v>44732</v>
      </c>
      <c r="Q226" s="12">
        <v>44750</v>
      </c>
      <c r="R226" s="12">
        <v>44753</v>
      </c>
      <c r="U226" s="124" t="s">
        <v>444</v>
      </c>
      <c r="V226" s="107" t="s">
        <v>486</v>
      </c>
      <c r="W226" s="38" t="str">
        <f>VLOOKUP(D226,Dakar!A:C,3,0)</f>
        <v>MNG</v>
      </c>
    </row>
    <row r="227" spans="1:23">
      <c r="A227" s="10">
        <f t="shared" si="3"/>
        <v>225</v>
      </c>
      <c r="B227" s="107" t="s">
        <v>626</v>
      </c>
      <c r="C227" s="233">
        <v>2022</v>
      </c>
      <c r="D227" s="124" t="s">
        <v>239</v>
      </c>
      <c r="E227" s="38" t="str">
        <f>VLOOKUP(D227,Dakar!A:B,2,0)</f>
        <v>Muhammad Chaidier</v>
      </c>
      <c r="F227" s="39">
        <f>VLOOKUP(D227,Dakar!A:J,10,0)</f>
        <v>38131</v>
      </c>
      <c r="G227" s="38" t="str">
        <f>VLOOKUP(D227,Dakar!A:F,6,0)</f>
        <v>WAREHOUSE OFFICER</v>
      </c>
      <c r="H227" s="38" t="str">
        <f>VLOOKUP(D227,Dakar!A:H,8,0)</f>
        <v>PT</v>
      </c>
      <c r="I227" s="38" t="str">
        <f>VLOOKUP(D227,Dakar!A:G,7,0)</f>
        <v>S</v>
      </c>
      <c r="J227" s="38" t="str">
        <f>VLOOKUP(D227,Dakar!A:L,11,0)</f>
        <v>Samarinda</v>
      </c>
      <c r="K227" s="233" t="s">
        <v>172</v>
      </c>
      <c r="L227" t="s">
        <v>1215</v>
      </c>
      <c r="M227">
        <v>2</v>
      </c>
      <c r="N227" s="127">
        <v>1</v>
      </c>
      <c r="P227" s="12">
        <v>44727</v>
      </c>
      <c r="Q227" s="12">
        <v>44727</v>
      </c>
      <c r="R227" s="12">
        <v>44728</v>
      </c>
      <c r="U227" s="124" t="s">
        <v>998</v>
      </c>
      <c r="V227" s="107" t="s">
        <v>486</v>
      </c>
      <c r="W227" s="38" t="str">
        <f>VLOOKUP(D227,Dakar!A:C,3,0)</f>
        <v>WAREHOUSE</v>
      </c>
    </row>
    <row r="228" spans="1:23">
      <c r="A228" s="10">
        <f t="shared" si="3"/>
        <v>226</v>
      </c>
      <c r="B228" s="107" t="s">
        <v>626</v>
      </c>
      <c r="C228" s="233">
        <v>2022</v>
      </c>
      <c r="D228" s="124" t="s">
        <v>716</v>
      </c>
      <c r="E228" s="38" t="str">
        <f>VLOOKUP(D228,Dakar!A:B,2,0)</f>
        <v>Ismid</v>
      </c>
      <c r="F228" s="39">
        <f>VLOOKUP(D228,Dakar!A:J,10,0)</f>
        <v>40679</v>
      </c>
      <c r="G228" s="38" t="str">
        <f>VLOOKUP(D228,Dakar!A:F,6,0)</f>
        <v>Security Officer</v>
      </c>
      <c r="H228" s="38" t="str">
        <f>VLOOKUP(D228,Dakar!A:H,8,0)</f>
        <v>PT</v>
      </c>
      <c r="I228" s="38" t="str">
        <f>VLOOKUP(D228,Dakar!A:G,7,0)</f>
        <v>S</v>
      </c>
      <c r="J228" s="38" t="str">
        <f>VLOOKUP(D228,Dakar!A:L,11,0)</f>
        <v>Samarinda</v>
      </c>
      <c r="K228" s="233" t="s">
        <v>172</v>
      </c>
      <c r="L228" t="s">
        <v>1387</v>
      </c>
      <c r="M228">
        <v>1</v>
      </c>
      <c r="N228" s="127">
        <v>4</v>
      </c>
      <c r="P228" s="12">
        <v>44726</v>
      </c>
      <c r="Q228" s="12">
        <v>44729</v>
      </c>
      <c r="U228" s="124" t="s">
        <v>252</v>
      </c>
      <c r="V228" s="124" t="s">
        <v>486</v>
      </c>
      <c r="W228" s="38" t="str">
        <f>VLOOKUP(D228,Dakar!A:C,3,0)</f>
        <v>HRDS</v>
      </c>
    </row>
    <row r="229" spans="1:23">
      <c r="A229" s="10">
        <f t="shared" si="3"/>
        <v>227</v>
      </c>
      <c r="B229" s="107" t="s">
        <v>626</v>
      </c>
      <c r="C229" s="233">
        <v>2022</v>
      </c>
      <c r="D229" s="124" t="s">
        <v>985</v>
      </c>
      <c r="E229" s="38" t="str">
        <f>VLOOKUP(D229,Dakar!A:B,2,0)</f>
        <v>MUHAMMAD SIDIK</v>
      </c>
      <c r="F229" s="39">
        <f>VLOOKUP(D229,Dakar!A:J,10,0)</f>
        <v>41426</v>
      </c>
      <c r="G229" s="38" t="str">
        <f>VLOOKUP(D229,Dakar!A:F,6,0)</f>
        <v>Environment Crew</v>
      </c>
      <c r="H229" s="38" t="str">
        <f>VLOOKUP(D229,Dakar!A:H,8,0)</f>
        <v>PT</v>
      </c>
      <c r="I229" s="38" t="str">
        <f>VLOOKUP(D229,Dakar!A:G,7,0)</f>
        <v>NS</v>
      </c>
      <c r="J229" s="38" t="str">
        <f>VLOOKUP(D229,Dakar!A:L,11,0)</f>
        <v>Separi</v>
      </c>
      <c r="K229" s="233" t="s">
        <v>203</v>
      </c>
      <c r="L229" s="233"/>
      <c r="N229" s="127">
        <v>12</v>
      </c>
      <c r="P229" s="12">
        <v>44730</v>
      </c>
      <c r="Q229" s="12">
        <v>44745</v>
      </c>
      <c r="R229" s="119">
        <v>44746</v>
      </c>
      <c r="U229" s="124" t="s">
        <v>1412</v>
      </c>
      <c r="V229" s="124"/>
      <c r="W229" s="38" t="str">
        <f>VLOOKUP(D229,Dakar!A:C,3,0)</f>
        <v>HSE &amp; MR</v>
      </c>
    </row>
    <row r="230" spans="1:23">
      <c r="A230" s="10">
        <f t="shared" si="3"/>
        <v>228</v>
      </c>
      <c r="B230" s="107" t="s">
        <v>626</v>
      </c>
      <c r="C230" s="233">
        <v>2022</v>
      </c>
      <c r="D230" s="124" t="s">
        <v>319</v>
      </c>
      <c r="E230" s="38" t="str">
        <f>VLOOKUP(D230,Dakar!A:B,2,0)</f>
        <v>Rustam Effendi</v>
      </c>
      <c r="F230" s="39">
        <f>VLOOKUP(D230,Dakar!A:J,10,0)</f>
        <v>40504</v>
      </c>
      <c r="G230" s="38" t="str">
        <f>VLOOKUP(D230,Dakar!A:F,6,0)</f>
        <v>Warehouse Crew</v>
      </c>
      <c r="H230" s="38" t="str">
        <f>VLOOKUP(D230,Dakar!A:H,8,0)</f>
        <v>PT</v>
      </c>
      <c r="I230" s="38" t="str">
        <f>VLOOKUP(D230,Dakar!A:G,7,0)</f>
        <v>NS</v>
      </c>
      <c r="J230" s="38" t="str">
        <f>VLOOKUP(D230,Dakar!A:L,11,0)</f>
        <v>Separi</v>
      </c>
      <c r="K230" t="s">
        <v>172</v>
      </c>
      <c r="L230" t="s">
        <v>1319</v>
      </c>
      <c r="M230">
        <v>1</v>
      </c>
      <c r="N230" s="127">
        <v>2</v>
      </c>
      <c r="P230" s="12">
        <v>44728</v>
      </c>
      <c r="Q230" s="12">
        <v>44729</v>
      </c>
      <c r="R230" s="12">
        <v>44732</v>
      </c>
      <c r="U230" s="124" t="s">
        <v>998</v>
      </c>
      <c r="V230" s="124"/>
      <c r="W230" s="38" t="str">
        <f>VLOOKUP(D230,Dakar!A:C,3,0)</f>
        <v>WAREHOUSE</v>
      </c>
    </row>
    <row r="231" spans="1:23">
      <c r="A231" s="10">
        <f t="shared" si="3"/>
        <v>229</v>
      </c>
      <c r="B231" s="107" t="s">
        <v>626</v>
      </c>
      <c r="C231" s="233">
        <v>2022</v>
      </c>
      <c r="D231" s="124" t="s">
        <v>1018</v>
      </c>
      <c r="E231" s="38" t="str">
        <f>VLOOKUP(D231,Dakar!A:B,2,0)</f>
        <v>SHERLYN SURYA SOFHIA</v>
      </c>
      <c r="F231" s="39">
        <f>VLOOKUP(D231,Dakar!A:J,10,0)</f>
        <v>41821</v>
      </c>
      <c r="G231" s="38" t="str">
        <f>VLOOKUP(D231,Dakar!A:F,6,0)</f>
        <v>Data Control Staff</v>
      </c>
      <c r="H231" s="38" t="str">
        <f>VLOOKUP(D231,Dakar!A:H,8,0)</f>
        <v>PT</v>
      </c>
      <c r="I231" s="38" t="str">
        <f>VLOOKUP(D231,Dakar!A:G,7,0)</f>
        <v>S</v>
      </c>
      <c r="J231" s="38" t="str">
        <f>VLOOKUP(D231,Dakar!A:L,11,0)</f>
        <v>Samarinda</v>
      </c>
      <c r="K231" t="s">
        <v>203</v>
      </c>
      <c r="N231" s="127">
        <v>2</v>
      </c>
      <c r="P231" s="12">
        <v>44728</v>
      </c>
      <c r="Q231" s="12">
        <v>44729</v>
      </c>
      <c r="R231" s="12">
        <v>44732</v>
      </c>
      <c r="T231" s="107"/>
      <c r="U231" s="124" t="s">
        <v>1425</v>
      </c>
      <c r="V231" s="124" t="s">
        <v>486</v>
      </c>
      <c r="W231" s="38" t="str">
        <f>VLOOKUP(D231,Dakar!A:C,3,0)</f>
        <v>PORT</v>
      </c>
    </row>
    <row r="232" spans="1:23">
      <c r="A232" s="10">
        <f t="shared" si="3"/>
        <v>230</v>
      </c>
      <c r="B232" s="107" t="s">
        <v>626</v>
      </c>
      <c r="C232" s="233">
        <v>2022</v>
      </c>
      <c r="D232" s="124" t="s">
        <v>1320</v>
      </c>
      <c r="E232" s="38" t="str">
        <f>VLOOKUP(D232,Dakar!A:B,2,0)</f>
        <v>MUHAMMAD RIZKI UTAMA</v>
      </c>
      <c r="F232" s="39">
        <f>VLOOKUP(D232,Dakar!A:J,10,0)</f>
        <v>43763</v>
      </c>
      <c r="G232" s="38" t="str">
        <f>VLOOKUP(D232,Dakar!A:F,6,0)</f>
        <v>Water &amp; Waste Manag Officer</v>
      </c>
      <c r="H232" s="38" t="str">
        <f>VLOOKUP(D232,Dakar!A:H,8,0)</f>
        <v>PT</v>
      </c>
      <c r="I232" s="38" t="str">
        <f>VLOOKUP(D232,Dakar!A:G,7,0)</f>
        <v>S</v>
      </c>
      <c r="J232" s="38" t="str">
        <f>VLOOKUP(D232,Dakar!A:L,11,0)</f>
        <v>Samarinda</v>
      </c>
      <c r="K232" t="s">
        <v>172</v>
      </c>
      <c r="L232" t="s">
        <v>1387</v>
      </c>
      <c r="N232" s="127">
        <v>9</v>
      </c>
      <c r="P232" s="119">
        <v>44740</v>
      </c>
      <c r="Q232" s="119">
        <v>44750</v>
      </c>
      <c r="R232" s="12">
        <v>44753</v>
      </c>
      <c r="U232" s="124" t="s">
        <v>444</v>
      </c>
      <c r="V232" s="124" t="s">
        <v>486</v>
      </c>
      <c r="W232" s="38" t="str">
        <f>VLOOKUP(D232,Dakar!A:C,3,0)</f>
        <v>ENVIRONMENT</v>
      </c>
    </row>
    <row r="233" spans="1:23">
      <c r="A233" s="10">
        <f t="shared" si="3"/>
        <v>231</v>
      </c>
      <c r="B233" s="107" t="s">
        <v>626</v>
      </c>
      <c r="C233" s="233">
        <v>2022</v>
      </c>
      <c r="D233" s="124" t="s">
        <v>1260</v>
      </c>
      <c r="E233" s="38" t="str">
        <f>VLOOKUP(D233,Dakar!A:B,2,0)</f>
        <v>KRISTIAN WAHYU WOWOR</v>
      </c>
      <c r="F233" s="39">
        <f>VLOOKUP(D233,Dakar!A:J,10,0)</f>
        <v>43864</v>
      </c>
      <c r="G233" s="38" t="str">
        <f>VLOOKUP(D233,Dakar!A:F,6,0)</f>
        <v>MECHANIC FOREMAN</v>
      </c>
      <c r="H233" s="38" t="str">
        <f>VLOOKUP(D233,Dakar!A:H,8,0)</f>
        <v>PT</v>
      </c>
      <c r="I233" s="38" t="str">
        <f>VLOOKUP(D233,Dakar!A:G,7,0)</f>
        <v>S</v>
      </c>
      <c r="J233" s="38" t="str">
        <f>VLOOKUP(D233,Dakar!A:L,11,0)</f>
        <v>Samarinda</v>
      </c>
      <c r="K233" s="233" t="s">
        <v>172</v>
      </c>
      <c r="L233" t="s">
        <v>1387</v>
      </c>
      <c r="N233" s="127">
        <v>5</v>
      </c>
      <c r="P233" s="12">
        <v>44740</v>
      </c>
      <c r="Q233" s="12">
        <v>44744</v>
      </c>
      <c r="R233" s="12">
        <v>44747</v>
      </c>
      <c r="U233" s="124" t="s">
        <v>1408</v>
      </c>
      <c r="V233" s="124" t="s">
        <v>486</v>
      </c>
      <c r="W233" s="38" t="str">
        <f>VLOOKUP(D233,Dakar!A:C,3,0)</f>
        <v>PORT</v>
      </c>
    </row>
    <row r="234" spans="1:23">
      <c r="A234" s="10">
        <f t="shared" si="3"/>
        <v>232</v>
      </c>
      <c r="B234" s="107" t="s">
        <v>626</v>
      </c>
      <c r="C234" s="233">
        <v>2022</v>
      </c>
      <c r="D234" s="124" t="s">
        <v>483</v>
      </c>
      <c r="E234" s="38" t="str">
        <f>VLOOKUP(D234,Dakar!A:B,2,0)</f>
        <v xml:space="preserve">Irwan </v>
      </c>
      <c r="F234" s="39">
        <f>VLOOKUP(D234,Dakar!A:J,10,0)</f>
        <v>40118</v>
      </c>
      <c r="G234" s="38" t="str">
        <f>VLOOKUP(D234,Dakar!A:F,6,0)</f>
        <v>PRA MECHANIC</v>
      </c>
      <c r="H234" s="38" t="str">
        <f>VLOOKUP(D234,Dakar!A:H,8,0)</f>
        <v>PT</v>
      </c>
      <c r="I234" s="38" t="str">
        <f>VLOOKUP(D234,Dakar!A:G,7,0)</f>
        <v>NS</v>
      </c>
      <c r="J234" s="38" t="str">
        <f>VLOOKUP(D234,Dakar!A:L,11,0)</f>
        <v>Separi</v>
      </c>
      <c r="K234" t="s">
        <v>203</v>
      </c>
      <c r="N234" s="127">
        <v>3</v>
      </c>
      <c r="P234" s="12">
        <v>44727</v>
      </c>
      <c r="Q234" s="12">
        <v>44729</v>
      </c>
      <c r="R234" s="12">
        <v>44730</v>
      </c>
      <c r="U234" s="124" t="s">
        <v>357</v>
      </c>
      <c r="V234" s="124" t="s">
        <v>702</v>
      </c>
      <c r="W234" s="38" t="str">
        <f>VLOOKUP(D234,Dakar!A:C,3,0)</f>
        <v>PORT</v>
      </c>
    </row>
    <row r="235" spans="1:23">
      <c r="A235" s="10">
        <f t="shared" si="3"/>
        <v>233</v>
      </c>
      <c r="B235" s="107" t="s">
        <v>626</v>
      </c>
      <c r="C235" s="233">
        <v>2022</v>
      </c>
      <c r="D235" s="124" t="s">
        <v>402</v>
      </c>
      <c r="E235" s="38" t="str">
        <f>VLOOKUP(D235,Dakar!A:B,2,0)</f>
        <v>Dani</v>
      </c>
      <c r="F235" s="39">
        <f>VLOOKUP(D235,Dakar!A:J,10,0)</f>
        <v>39251</v>
      </c>
      <c r="G235" s="38" t="str">
        <f>VLOOKUP(D235,Dakar!A:F,6,0)</f>
        <v>HEO Group Leader</v>
      </c>
      <c r="H235" s="38" t="str">
        <f>VLOOKUP(D235,Dakar!A:H,8,0)</f>
        <v>PT</v>
      </c>
      <c r="I235" s="38" t="str">
        <f>VLOOKUP(D235,Dakar!A:G,7,0)</f>
        <v>NS</v>
      </c>
      <c r="J235" s="38" t="str">
        <f>VLOOKUP(D235,Dakar!A:L,11,0)</f>
        <v>Separi</v>
      </c>
      <c r="K235" t="s">
        <v>172</v>
      </c>
      <c r="L235" s="233" t="s">
        <v>1387</v>
      </c>
      <c r="M235">
        <v>1</v>
      </c>
      <c r="N235" s="127">
        <v>2</v>
      </c>
      <c r="P235" s="12">
        <v>44734</v>
      </c>
      <c r="Q235" s="12">
        <v>44735</v>
      </c>
      <c r="R235" s="12">
        <v>44736</v>
      </c>
      <c r="U235" s="124" t="s">
        <v>1153</v>
      </c>
      <c r="V235" s="124" t="s">
        <v>702</v>
      </c>
      <c r="W235" s="38" t="str">
        <f>VLOOKUP(D235,Dakar!A:C,3,0)</f>
        <v>PORT</v>
      </c>
    </row>
    <row r="236" spans="1:23">
      <c r="A236" s="10">
        <f t="shared" si="3"/>
        <v>234</v>
      </c>
      <c r="B236" s="107" t="s">
        <v>626</v>
      </c>
      <c r="C236" s="233">
        <v>2022</v>
      </c>
      <c r="D236" s="124" t="s">
        <v>804</v>
      </c>
      <c r="E236" s="38" t="str">
        <f>VLOOKUP(D236,Dakar!A:B,2,0)</f>
        <v>Syahrianor</v>
      </c>
      <c r="F236" s="39">
        <f>VLOOKUP(D236,Dakar!A:J,10,0)</f>
        <v>40697</v>
      </c>
      <c r="G236" s="38" t="str">
        <f>VLOOKUP(D236,Dakar!A:F,6,0)</f>
        <v>HE Operator</v>
      </c>
      <c r="H236" s="38" t="str">
        <f>VLOOKUP(D236,Dakar!A:H,8,0)</f>
        <v>PT</v>
      </c>
      <c r="I236" s="38" t="str">
        <f>VLOOKUP(D236,Dakar!A:G,7,0)</f>
        <v>NS</v>
      </c>
      <c r="J236" s="38" t="str">
        <f>VLOOKUP(D236,Dakar!A:L,11,0)</f>
        <v>Separi</v>
      </c>
      <c r="K236" s="233" t="s">
        <v>172</v>
      </c>
      <c r="L236" s="233" t="s">
        <v>1319</v>
      </c>
      <c r="M236">
        <v>1</v>
      </c>
      <c r="N236" s="127">
        <v>2</v>
      </c>
      <c r="P236" s="12">
        <v>44750</v>
      </c>
      <c r="Q236" s="12">
        <v>44752</v>
      </c>
      <c r="R236" s="12">
        <v>44753</v>
      </c>
      <c r="U236" s="124" t="s">
        <v>1153</v>
      </c>
      <c r="V236" s="124" t="s">
        <v>702</v>
      </c>
      <c r="W236" s="38" t="str">
        <f>VLOOKUP(D236,Dakar!A:C,3,0)</f>
        <v>PORT</v>
      </c>
    </row>
    <row r="237" spans="1:23">
      <c r="A237" s="10">
        <f t="shared" si="3"/>
        <v>235</v>
      </c>
      <c r="B237" s="107" t="s">
        <v>626</v>
      </c>
      <c r="C237" s="233">
        <v>2022</v>
      </c>
      <c r="D237" s="124" t="s">
        <v>963</v>
      </c>
      <c r="E237" s="38" t="str">
        <f>VLOOKUP(D237,Dakar!A:B,2,0)</f>
        <v>MIFTAHUL HADI</v>
      </c>
      <c r="F237" s="39">
        <f>VLOOKUP(D237,Dakar!A:J,10,0)</f>
        <v>41214</v>
      </c>
      <c r="G237" s="38" t="str">
        <f>VLOOKUP(D237,Dakar!A:F,6,0)</f>
        <v>WAREHOUSE CREW / FUEL MAN</v>
      </c>
      <c r="H237" s="38" t="str">
        <f>VLOOKUP(D237,Dakar!A:H,8,0)</f>
        <v>PT</v>
      </c>
      <c r="I237" s="38" t="str">
        <f>VLOOKUP(D237,Dakar!A:G,7,0)</f>
        <v>NS</v>
      </c>
      <c r="J237" s="38" t="str">
        <f>VLOOKUP(D237,Dakar!A:L,11,0)</f>
        <v>Separi</v>
      </c>
      <c r="K237" s="233" t="s">
        <v>172</v>
      </c>
      <c r="L237" s="233" t="s">
        <v>1319</v>
      </c>
      <c r="M237">
        <v>1</v>
      </c>
      <c r="N237" s="127">
        <v>2</v>
      </c>
      <c r="P237" s="12">
        <v>44728</v>
      </c>
      <c r="Q237" s="12">
        <v>44729</v>
      </c>
      <c r="R237" s="12">
        <v>44730</v>
      </c>
      <c r="U237" s="124" t="s">
        <v>998</v>
      </c>
      <c r="V237" s="107"/>
      <c r="W237" s="38" t="str">
        <f>VLOOKUP(D237,Dakar!A:C,3,0)</f>
        <v>PROC &amp; WH</v>
      </c>
    </row>
    <row r="238" spans="1:23">
      <c r="A238" s="10">
        <f t="shared" si="3"/>
        <v>236</v>
      </c>
      <c r="B238" s="107" t="s">
        <v>626</v>
      </c>
      <c r="C238" s="233">
        <v>2022</v>
      </c>
      <c r="D238" s="124" t="s">
        <v>1205</v>
      </c>
      <c r="E238" s="38" t="str">
        <f>VLOOKUP(D238,Dakar!A:B,2,0)</f>
        <v>SUCI SONYA DEWI</v>
      </c>
      <c r="F238" s="39">
        <f>VLOOKUP(D238,Dakar!A:J,10,0)</f>
        <v>43481</v>
      </c>
      <c r="G238" s="38" t="str">
        <f>VLOOKUP(D238,Dakar!A:F,6,0)</f>
        <v>Quality &amp; Lab Officer</v>
      </c>
      <c r="H238" s="38" t="str">
        <f>VLOOKUP(D238,Dakar!A:H,8,0)</f>
        <v>PT</v>
      </c>
      <c r="I238" s="38" t="str">
        <f>VLOOKUP(D238,Dakar!A:G,7,0)</f>
        <v>S</v>
      </c>
      <c r="J238" s="38" t="str">
        <f>VLOOKUP(D238,Dakar!A:L,11,0)</f>
        <v>Samarinda</v>
      </c>
      <c r="K238" t="s">
        <v>175</v>
      </c>
      <c r="N238" s="127">
        <v>90</v>
      </c>
      <c r="P238" s="12">
        <v>44742</v>
      </c>
      <c r="Q238" s="12">
        <v>44830</v>
      </c>
      <c r="R238" s="119">
        <v>44831</v>
      </c>
      <c r="U238" s="124" t="s">
        <v>702</v>
      </c>
      <c r="V238" s="107" t="s">
        <v>486</v>
      </c>
      <c r="W238" s="38" t="str">
        <f>VLOOKUP(D238,Dakar!A:C,3,0)</f>
        <v>PORT</v>
      </c>
    </row>
    <row r="239" spans="1:23">
      <c r="A239" s="10">
        <f t="shared" si="3"/>
        <v>237</v>
      </c>
      <c r="B239" s="107" t="s">
        <v>626</v>
      </c>
      <c r="C239" s="233">
        <v>2022</v>
      </c>
      <c r="D239" s="124" t="s">
        <v>239</v>
      </c>
      <c r="E239" s="38" t="str">
        <f>VLOOKUP(D239,Dakar!A:B,2,0)</f>
        <v>Muhammad Chaidier</v>
      </c>
      <c r="F239" s="39">
        <f>VLOOKUP(D239,Dakar!A:J,10,0)</f>
        <v>38131</v>
      </c>
      <c r="G239" s="38" t="str">
        <f>VLOOKUP(D239,Dakar!A:F,6,0)</f>
        <v>WAREHOUSE OFFICER</v>
      </c>
      <c r="H239" s="38" t="str">
        <f>VLOOKUP(D239,Dakar!A:H,8,0)</f>
        <v>PT</v>
      </c>
      <c r="I239" s="38" t="str">
        <f>VLOOKUP(D239,Dakar!A:G,7,0)</f>
        <v>S</v>
      </c>
      <c r="J239" s="38" t="str">
        <f>VLOOKUP(D239,Dakar!A:L,11,0)</f>
        <v>Samarinda</v>
      </c>
      <c r="K239" t="s">
        <v>172</v>
      </c>
      <c r="L239" t="s">
        <v>1319</v>
      </c>
      <c r="M239">
        <v>1</v>
      </c>
      <c r="N239" s="127">
        <v>1</v>
      </c>
      <c r="P239" s="125">
        <v>44736</v>
      </c>
      <c r="Q239" s="125">
        <v>44736</v>
      </c>
      <c r="R239" s="12">
        <v>44739</v>
      </c>
      <c r="T239" s="10"/>
      <c r="U239" s="124" t="s">
        <v>998</v>
      </c>
      <c r="V239" s="107" t="s">
        <v>486</v>
      </c>
      <c r="W239" s="38" t="str">
        <f>VLOOKUP(D239,Dakar!A:C,3,0)</f>
        <v>WAREHOUSE</v>
      </c>
    </row>
    <row r="240" spans="1:23">
      <c r="A240" s="10">
        <f t="shared" si="3"/>
        <v>238</v>
      </c>
      <c r="B240" s="107" t="s">
        <v>626</v>
      </c>
      <c r="C240" s="233">
        <v>2022</v>
      </c>
      <c r="D240" s="124" t="s">
        <v>318</v>
      </c>
      <c r="E240" s="38" t="str">
        <f>VLOOKUP(D240,Dakar!A:B,2,0)</f>
        <v>Fery Irawan</v>
      </c>
      <c r="F240" s="39">
        <f>VLOOKUP(D240,Dakar!A:J,10,0)</f>
        <v>40504</v>
      </c>
      <c r="G240" s="38" t="str">
        <f>VLOOKUP(D240,Dakar!A:F,6,0)</f>
        <v>Environment Group Leader</v>
      </c>
      <c r="H240" s="38" t="str">
        <f>VLOOKUP(D240,Dakar!A:H,8,0)</f>
        <v>PT</v>
      </c>
      <c r="I240" s="38" t="str">
        <f>VLOOKUP(D240,Dakar!A:G,7,0)</f>
        <v>NS</v>
      </c>
      <c r="J240" s="38" t="str">
        <f>VLOOKUP(D240,Dakar!A:L,11,0)</f>
        <v>Separi</v>
      </c>
      <c r="K240" t="s">
        <v>172</v>
      </c>
      <c r="L240" s="233" t="s">
        <v>1319</v>
      </c>
      <c r="M240">
        <v>2</v>
      </c>
      <c r="N240" s="127">
        <v>6</v>
      </c>
      <c r="P240" s="12">
        <v>44729</v>
      </c>
      <c r="Q240" s="12">
        <v>44738</v>
      </c>
      <c r="R240" s="12">
        <v>44741</v>
      </c>
      <c r="U240" s="124" t="s">
        <v>431</v>
      </c>
      <c r="V240" s="107"/>
      <c r="W240" s="38" t="str">
        <f>VLOOKUP(D240,Dakar!A:C,3,0)</f>
        <v>ENVIRONMENT</v>
      </c>
    </row>
    <row r="241" spans="1:23">
      <c r="A241" s="10">
        <f t="shared" si="3"/>
        <v>239</v>
      </c>
      <c r="B241" s="107" t="s">
        <v>626</v>
      </c>
      <c r="C241" s="233">
        <v>2022</v>
      </c>
      <c r="D241" s="124" t="s">
        <v>332</v>
      </c>
      <c r="E241" s="38" t="str">
        <f>VLOOKUP(D241,Dakar!A:B,2,0)</f>
        <v>Farlansyah</v>
      </c>
      <c r="F241" s="39">
        <f>VLOOKUP(D241,Dakar!A:J,10,0)</f>
        <v>39601</v>
      </c>
      <c r="G241" s="38" t="str">
        <f>VLOOKUP(D241,Dakar!A:F,6,0)</f>
        <v>HE Operator</v>
      </c>
      <c r="H241" s="38" t="str">
        <f>VLOOKUP(D241,Dakar!A:H,8,0)</f>
        <v>PT</v>
      </c>
      <c r="I241" s="38" t="str">
        <f>VLOOKUP(D241,Dakar!A:G,7,0)</f>
        <v>NS</v>
      </c>
      <c r="J241" s="38" t="str">
        <f>VLOOKUP(D241,Dakar!A:L,11,0)</f>
        <v>Separi</v>
      </c>
      <c r="K241" t="s">
        <v>203</v>
      </c>
      <c r="N241" s="127">
        <v>2</v>
      </c>
      <c r="P241" s="12">
        <v>44734</v>
      </c>
      <c r="Q241" s="12">
        <v>44735</v>
      </c>
      <c r="R241" s="12">
        <v>44736</v>
      </c>
      <c r="T241" s="107"/>
      <c r="U241" s="124" t="s">
        <v>1153</v>
      </c>
      <c r="V241" s="107" t="s">
        <v>702</v>
      </c>
      <c r="W241" s="38" t="str">
        <f>VLOOKUP(D241,Dakar!A:C,3,0)</f>
        <v>PORT</v>
      </c>
    </row>
    <row r="242" spans="1:23">
      <c r="A242" s="10">
        <f t="shared" si="3"/>
        <v>240</v>
      </c>
      <c r="B242" s="107" t="s">
        <v>626</v>
      </c>
      <c r="C242" s="233">
        <v>2022</v>
      </c>
      <c r="D242" s="124" t="s">
        <v>923</v>
      </c>
      <c r="E242" s="38" t="str">
        <f>VLOOKUP(D242,Dakar!A:B,2,0)</f>
        <v>KUNCORO</v>
      </c>
      <c r="F242" s="39">
        <f>VLOOKUP(D242,Dakar!A:J,10,0)</f>
        <v>41106</v>
      </c>
      <c r="G242" s="38" t="str">
        <f>VLOOKUP(D242,Dakar!A:F,6,0)</f>
        <v>Shipping Officer</v>
      </c>
      <c r="H242" s="38" t="str">
        <f>VLOOKUP(D242,Dakar!A:H,8,0)</f>
        <v>PT</v>
      </c>
      <c r="I242" s="38" t="str">
        <f>VLOOKUP(D242,Dakar!A:G,7,0)</f>
        <v>S</v>
      </c>
      <c r="J242" s="38" t="str">
        <f>VLOOKUP(D242,Dakar!A:L,11,0)</f>
        <v>Samarinda</v>
      </c>
      <c r="K242" t="s">
        <v>204</v>
      </c>
      <c r="L242" s="233" t="s">
        <v>1387</v>
      </c>
      <c r="N242" s="127">
        <v>2</v>
      </c>
      <c r="P242" s="12">
        <v>44735</v>
      </c>
      <c r="Q242" s="12">
        <v>44736</v>
      </c>
      <c r="R242" s="119">
        <v>44737</v>
      </c>
      <c r="U242" s="124" t="s">
        <v>702</v>
      </c>
      <c r="V242" s="107" t="s">
        <v>486</v>
      </c>
      <c r="W242" s="38" t="str">
        <f>VLOOKUP(D242,Dakar!A:C,3,0)</f>
        <v>PORT</v>
      </c>
    </row>
    <row r="243" spans="1:23">
      <c r="A243" s="10">
        <f t="shared" si="3"/>
        <v>241</v>
      </c>
      <c r="B243" s="107" t="s">
        <v>626</v>
      </c>
      <c r="C243" s="233">
        <v>2022</v>
      </c>
      <c r="D243" s="124" t="s">
        <v>10</v>
      </c>
      <c r="E243" s="38" t="str">
        <f>VLOOKUP(D243,Dakar!A:B,2,0)</f>
        <v>Sugianto</v>
      </c>
      <c r="F243" s="39">
        <f>VLOOKUP(D243,Dakar!A:J,10,0)</f>
        <v>40513</v>
      </c>
      <c r="G243" s="38" t="str">
        <f>VLOOKUP(D243,Dakar!A:F,6,0)</f>
        <v>FT DRIVER</v>
      </c>
      <c r="H243" s="38" t="str">
        <f>VLOOKUP(D243,Dakar!A:H,8,0)</f>
        <v>PT</v>
      </c>
      <c r="I243" s="38" t="str">
        <f>VLOOKUP(D243,Dakar!A:G,7,0)</f>
        <v>NS</v>
      </c>
      <c r="J243" s="38" t="str">
        <f>VLOOKUP(D243,Dakar!A:L,11,0)</f>
        <v>Separi</v>
      </c>
      <c r="K243" t="s">
        <v>172</v>
      </c>
      <c r="L243" t="s">
        <v>1215</v>
      </c>
      <c r="M243">
        <v>2</v>
      </c>
      <c r="N243" s="127">
        <v>1</v>
      </c>
      <c r="P243" s="12">
        <v>44736</v>
      </c>
      <c r="Q243" s="12">
        <v>44736</v>
      </c>
      <c r="R243" s="12">
        <v>44739</v>
      </c>
      <c r="U243" s="124" t="s">
        <v>998</v>
      </c>
      <c r="V243" s="107"/>
      <c r="W243" s="38" t="str">
        <f>VLOOKUP(D243,Dakar!A:C,3,0)</f>
        <v>WAREHOUSE</v>
      </c>
    </row>
    <row r="244" spans="1:23">
      <c r="A244" s="10">
        <f t="shared" si="3"/>
        <v>242</v>
      </c>
      <c r="B244" s="107" t="s">
        <v>626</v>
      </c>
      <c r="C244" s="233">
        <v>2022</v>
      </c>
      <c r="D244" s="124" t="s">
        <v>239</v>
      </c>
      <c r="E244" s="38" t="str">
        <f>VLOOKUP(D244,Dakar!A:B,2,0)</f>
        <v>Muhammad Chaidier</v>
      </c>
      <c r="F244" s="39">
        <f>VLOOKUP(D244,Dakar!A:J,10,0)</f>
        <v>38131</v>
      </c>
      <c r="G244" s="38" t="str">
        <f>VLOOKUP(D244,Dakar!A:F,6,0)</f>
        <v>WAREHOUSE OFFICER</v>
      </c>
      <c r="H244" s="38" t="str">
        <f>VLOOKUP(D244,Dakar!A:H,8,0)</f>
        <v>PT</v>
      </c>
      <c r="I244" s="38" t="str">
        <f>VLOOKUP(D244,Dakar!A:G,7,0)</f>
        <v>S</v>
      </c>
      <c r="J244" s="38" t="str">
        <f>VLOOKUP(D244,Dakar!A:L,11,0)</f>
        <v>Samarinda</v>
      </c>
      <c r="K244" s="233" t="s">
        <v>172</v>
      </c>
      <c r="L244" t="s">
        <v>1319</v>
      </c>
      <c r="M244">
        <v>2</v>
      </c>
      <c r="N244" s="127">
        <v>8</v>
      </c>
      <c r="P244" s="12">
        <v>44742</v>
      </c>
      <c r="Q244" s="12">
        <v>44754</v>
      </c>
      <c r="R244" s="12">
        <v>44755</v>
      </c>
      <c r="U244" s="124" t="s">
        <v>998</v>
      </c>
      <c r="V244" s="107" t="s">
        <v>486</v>
      </c>
      <c r="W244" s="38" t="str">
        <f>VLOOKUP(D244,Dakar!A:C,3,0)</f>
        <v>WAREHOUSE</v>
      </c>
    </row>
    <row r="245" spans="1:23">
      <c r="A245" s="10">
        <f t="shared" si="3"/>
        <v>243</v>
      </c>
      <c r="B245" s="107" t="s">
        <v>626</v>
      </c>
      <c r="C245" s="233">
        <v>2022</v>
      </c>
      <c r="D245" s="124" t="s">
        <v>1396</v>
      </c>
      <c r="E245" s="38" t="str">
        <f>VLOOKUP(D245,Dakar!A:B,2,0)</f>
        <v>EKO LUTHFI</v>
      </c>
      <c r="F245" s="39">
        <f>VLOOKUP(D245,Dakar!A:J,10,0)</f>
        <v>42940</v>
      </c>
      <c r="G245" s="38" t="str">
        <f>VLOOKUP(D245,Dakar!A:F,6,0)</f>
        <v>Production Control Officer</v>
      </c>
      <c r="H245" s="38" t="str">
        <f>VLOOKUP(D245,Dakar!A:H,8,0)</f>
        <v>PT</v>
      </c>
      <c r="I245" s="38" t="str">
        <f>VLOOKUP(D245,Dakar!A:G,7,0)</f>
        <v>S</v>
      </c>
      <c r="J245" s="38" t="str">
        <f>VLOOKUP(D245,Dakar!A:L,11,0)</f>
        <v>Samarinda</v>
      </c>
      <c r="K245" s="233" t="s">
        <v>172</v>
      </c>
      <c r="L245" s="233" t="s">
        <v>1319</v>
      </c>
      <c r="M245">
        <v>1</v>
      </c>
      <c r="N245" s="127">
        <v>5</v>
      </c>
      <c r="P245" s="12">
        <v>44760</v>
      </c>
      <c r="Q245" s="12">
        <v>44764</v>
      </c>
      <c r="R245" s="119">
        <v>44767</v>
      </c>
      <c r="T245" s="10"/>
      <c r="U245" s="124" t="s">
        <v>444</v>
      </c>
      <c r="V245" s="107" t="s">
        <v>486</v>
      </c>
      <c r="W245" s="38" t="str">
        <f>VLOOKUP(D245,Dakar!A:C,3,0)</f>
        <v>MNG</v>
      </c>
    </row>
    <row r="246" spans="1:23">
      <c r="A246" s="10">
        <f t="shared" si="3"/>
        <v>244</v>
      </c>
      <c r="B246" s="107" t="s">
        <v>626</v>
      </c>
      <c r="C246" s="233">
        <v>2022</v>
      </c>
      <c r="D246" s="124" t="s">
        <v>984</v>
      </c>
      <c r="E246" s="38" t="str">
        <f>VLOOKUP(D246,Dakar!A:B,2,0)</f>
        <v>PAISAL</v>
      </c>
      <c r="F246" s="39">
        <f>VLOOKUP(D246,Dakar!A:J,10,0)</f>
        <v>41426</v>
      </c>
      <c r="G246" s="38" t="str">
        <f>VLOOKUP(D246,Dakar!A:F,6,0)</f>
        <v>DT DRIVER</v>
      </c>
      <c r="H246" s="38" t="str">
        <f>VLOOKUP(D246,Dakar!A:H,8,0)</f>
        <v>PT</v>
      </c>
      <c r="I246" s="38" t="str">
        <f>VLOOKUP(D246,Dakar!A:G,7,0)</f>
        <v>NS</v>
      </c>
      <c r="J246" s="38" t="str">
        <f>VLOOKUP(D246,Dakar!A:L,11,0)</f>
        <v>Separi</v>
      </c>
      <c r="K246" t="s">
        <v>203</v>
      </c>
      <c r="N246" s="127">
        <v>4</v>
      </c>
      <c r="P246" s="135">
        <v>44733</v>
      </c>
      <c r="Q246" s="135">
        <v>44736</v>
      </c>
      <c r="R246" s="12">
        <v>44739</v>
      </c>
      <c r="T246" s="10"/>
      <c r="U246" s="124" t="s">
        <v>431</v>
      </c>
      <c r="V246" s="107"/>
      <c r="W246" s="38" t="str">
        <f>VLOOKUP(D246,Dakar!A:C,3,0)</f>
        <v>ENVIRONMENT</v>
      </c>
    </row>
    <row r="247" spans="1:23">
      <c r="A247" s="10">
        <f t="shared" si="3"/>
        <v>245</v>
      </c>
      <c r="B247" s="107" t="s">
        <v>626</v>
      </c>
      <c r="C247" s="233">
        <v>2022</v>
      </c>
      <c r="D247" s="124" t="s">
        <v>1248</v>
      </c>
      <c r="E247" s="38" t="str">
        <f>VLOOKUP(D247,Dakar!A:B,2,0)</f>
        <v>DEDEN</v>
      </c>
      <c r="F247" s="39">
        <f>VLOOKUP(D247,Dakar!A:J,10,0)</f>
        <v>43241</v>
      </c>
      <c r="G247" s="38" t="str">
        <f>VLOOKUP(D247,Dakar!A:F,6,0)</f>
        <v>FPM Administration</v>
      </c>
      <c r="H247" s="38" t="str">
        <f>VLOOKUP(D247,Dakar!A:H,8,0)</f>
        <v>PT</v>
      </c>
      <c r="I247" s="38" t="str">
        <f>VLOOKUP(D247,Dakar!A:G,7,0)</f>
        <v>NS</v>
      </c>
      <c r="J247" s="38" t="str">
        <f>VLOOKUP(D247,Dakar!A:L,11,0)</f>
        <v>Separi</v>
      </c>
      <c r="K247" t="s">
        <v>172</v>
      </c>
      <c r="L247" s="233" t="s">
        <v>1319</v>
      </c>
      <c r="M247">
        <v>1</v>
      </c>
      <c r="N247" s="127">
        <v>7</v>
      </c>
      <c r="P247" s="12">
        <v>44753</v>
      </c>
      <c r="Q247" s="12">
        <v>44761</v>
      </c>
      <c r="R247" s="12">
        <v>44762</v>
      </c>
      <c r="U247" s="124" t="s">
        <v>357</v>
      </c>
      <c r="V247" s="107" t="s">
        <v>702</v>
      </c>
      <c r="W247" s="38" t="str">
        <f>VLOOKUP(D247,Dakar!A:C,3,0)</f>
        <v>PORT</v>
      </c>
    </row>
    <row r="248" spans="1:23">
      <c r="A248" s="10">
        <f t="shared" si="3"/>
        <v>246</v>
      </c>
      <c r="B248" s="107" t="s">
        <v>626</v>
      </c>
      <c r="C248" s="233">
        <v>2022</v>
      </c>
      <c r="D248" s="124" t="s">
        <v>428</v>
      </c>
      <c r="E248" s="38" t="str">
        <f>VLOOKUP(D248,Dakar!A:B,2,0)</f>
        <v>Erwin Yuniarto</v>
      </c>
      <c r="F248" s="39">
        <f>VLOOKUP(D248,Dakar!A:J,10,0)</f>
        <v>39828</v>
      </c>
      <c r="G248" s="38" t="str">
        <f>VLOOKUP(D248,Dakar!A:F,6,0)</f>
        <v>Project Development</v>
      </c>
      <c r="H248" s="38" t="str">
        <f>VLOOKUP(D248,Dakar!A:H,8,0)</f>
        <v>PT</v>
      </c>
      <c r="I248" s="38" t="str">
        <f>VLOOKUP(D248,Dakar!A:G,7,0)</f>
        <v>S</v>
      </c>
      <c r="J248" s="38" t="str">
        <f>VLOOKUP(D248,Dakar!A:L,11,0)</f>
        <v>Samarinda</v>
      </c>
      <c r="K248" s="233" t="s">
        <v>203</v>
      </c>
      <c r="L248" s="233"/>
      <c r="N248" s="127">
        <v>5</v>
      </c>
      <c r="P248" s="12">
        <v>44739</v>
      </c>
      <c r="Q248" s="12">
        <v>44743</v>
      </c>
      <c r="R248" s="12">
        <v>44746</v>
      </c>
      <c r="U248" s="124" t="s">
        <v>1408</v>
      </c>
      <c r="V248" s="107" t="s">
        <v>486</v>
      </c>
      <c r="W248" s="38" t="str">
        <f>VLOOKUP(D248,Dakar!A:C,3,0)</f>
        <v>PORT</v>
      </c>
    </row>
    <row r="249" spans="1:23">
      <c r="A249" s="10">
        <f t="shared" si="3"/>
        <v>247</v>
      </c>
      <c r="B249" s="107" t="s">
        <v>626</v>
      </c>
      <c r="C249" s="233">
        <v>2022</v>
      </c>
      <c r="D249" s="124" t="s">
        <v>470</v>
      </c>
      <c r="E249" s="38" t="str">
        <f>VLOOKUP(D249,Dakar!A:B,2,0)</f>
        <v>I Ketut Rata</v>
      </c>
      <c r="F249" s="39">
        <f>VLOOKUP(D249,Dakar!A:J,10,0)</f>
        <v>39816</v>
      </c>
      <c r="G249" s="38" t="str">
        <f>VLOOKUP(D249,Dakar!A:F,6,0)</f>
        <v>Mooring Crew</v>
      </c>
      <c r="H249" s="38" t="str">
        <f>VLOOKUP(D249,Dakar!A:H,8,0)</f>
        <v>PT</v>
      </c>
      <c r="I249" s="38" t="str">
        <f>VLOOKUP(D249,Dakar!A:G,7,0)</f>
        <v>NS</v>
      </c>
      <c r="J249" s="38" t="str">
        <f>VLOOKUP(D249,Dakar!A:L,11,0)</f>
        <v>Separi</v>
      </c>
      <c r="K249" s="233" t="s">
        <v>203</v>
      </c>
      <c r="N249" s="127">
        <v>2</v>
      </c>
      <c r="P249" s="12">
        <v>44752</v>
      </c>
      <c r="Q249" s="12">
        <v>44753</v>
      </c>
      <c r="U249" s="124" t="s">
        <v>1153</v>
      </c>
      <c r="V249" s="107" t="s">
        <v>702</v>
      </c>
      <c r="W249" s="38" t="str">
        <f>VLOOKUP(D249,Dakar!A:C,3,0)</f>
        <v>PORT</v>
      </c>
    </row>
    <row r="250" spans="1:23">
      <c r="A250" s="10">
        <f t="shared" si="3"/>
        <v>248</v>
      </c>
      <c r="B250" s="107" t="s">
        <v>626</v>
      </c>
      <c r="C250" s="233">
        <v>2022</v>
      </c>
      <c r="D250" s="124" t="s">
        <v>481</v>
      </c>
      <c r="E250" s="38" t="str">
        <f>VLOOKUP(D250,Dakar!A:B,2,0)</f>
        <v>Andoko Pramono</v>
      </c>
      <c r="F250" s="39">
        <f>VLOOKUP(D250,Dakar!A:J,10,0)</f>
        <v>40118</v>
      </c>
      <c r="G250" s="38" t="str">
        <f>VLOOKUP(D250,Dakar!A:F,6,0)</f>
        <v>Mooring Crew</v>
      </c>
      <c r="H250" s="38" t="str">
        <f>VLOOKUP(D250,Dakar!A:H,8,0)</f>
        <v>PT</v>
      </c>
      <c r="I250" s="38" t="str">
        <f>VLOOKUP(D250,Dakar!A:G,7,0)</f>
        <v>NS</v>
      </c>
      <c r="J250" s="38" t="str">
        <f>VLOOKUP(D250,Dakar!A:L,11,0)</f>
        <v>Separi</v>
      </c>
      <c r="K250" s="233" t="s">
        <v>203</v>
      </c>
      <c r="L250" s="233"/>
      <c r="N250" s="127">
        <v>4</v>
      </c>
      <c r="P250" s="125" t="s">
        <v>1430</v>
      </c>
      <c r="Q250" s="125"/>
      <c r="T250" s="128" t="s">
        <v>1431</v>
      </c>
      <c r="U250" s="124" t="s">
        <v>1153</v>
      </c>
      <c r="V250" s="107" t="s">
        <v>702</v>
      </c>
      <c r="W250" s="38" t="str">
        <f>VLOOKUP(D250,Dakar!A:C,3,0)</f>
        <v>PORT</v>
      </c>
    </row>
    <row r="251" spans="1:23">
      <c r="A251" s="10">
        <f t="shared" si="3"/>
        <v>249</v>
      </c>
      <c r="B251" s="107" t="s">
        <v>626</v>
      </c>
      <c r="C251" s="233">
        <v>2022</v>
      </c>
      <c r="D251" s="124" t="s">
        <v>907</v>
      </c>
      <c r="E251" s="38" t="str">
        <f>VLOOKUP(D251,Dakar!A:B,2,0)</f>
        <v>SUTAJI</v>
      </c>
      <c r="F251" s="39">
        <f>VLOOKUP(D251,Dakar!A:J,10,0)</f>
        <v>41031</v>
      </c>
      <c r="G251" s="38" t="str">
        <f>VLOOKUP(D251,Dakar!A:F,6,0)</f>
        <v>SHIPPING GROUP LEADER</v>
      </c>
      <c r="H251" s="38" t="str">
        <f>VLOOKUP(D251,Dakar!A:H,8,0)</f>
        <v>PT</v>
      </c>
      <c r="I251" s="38" t="str">
        <f>VLOOKUP(D251,Dakar!A:G,7,0)</f>
        <v>NS</v>
      </c>
      <c r="J251" s="38" t="str">
        <f>VLOOKUP(D251,Dakar!A:L,11,0)</f>
        <v>Separi</v>
      </c>
      <c r="K251" t="s">
        <v>172</v>
      </c>
      <c r="L251" t="s">
        <v>1387</v>
      </c>
      <c r="M251">
        <v>1</v>
      </c>
      <c r="N251" s="127">
        <v>2</v>
      </c>
      <c r="P251" s="12">
        <v>44755</v>
      </c>
      <c r="Q251" s="12">
        <v>44756</v>
      </c>
      <c r="U251" s="124" t="s">
        <v>1153</v>
      </c>
      <c r="V251" s="107" t="s">
        <v>702</v>
      </c>
      <c r="W251" s="38" t="str">
        <f>VLOOKUP(D251,Dakar!A:C,3,0)</f>
        <v>PORT</v>
      </c>
    </row>
    <row r="252" spans="1:23">
      <c r="A252" s="10">
        <f t="shared" si="3"/>
        <v>250</v>
      </c>
      <c r="B252" s="107" t="s">
        <v>626</v>
      </c>
      <c r="C252" s="233">
        <v>2022</v>
      </c>
      <c r="D252" s="124" t="s">
        <v>1363</v>
      </c>
      <c r="E252" s="38" t="str">
        <f>VLOOKUP(D252,Dakar!A:B,2,0)</f>
        <v>BENI RIFANDI</v>
      </c>
      <c r="F252" s="39">
        <f>VLOOKUP(D252,Dakar!A:J,10,0)</f>
        <v>43111</v>
      </c>
      <c r="G252" s="38" t="str">
        <f>VLOOKUP(D252,Dakar!A:F,6,0)</f>
        <v>MOORING CREW</v>
      </c>
      <c r="H252" s="38" t="str">
        <f>VLOOKUP(D252,Dakar!A:H,8,0)</f>
        <v>PT</v>
      </c>
      <c r="I252" s="38" t="str">
        <f>VLOOKUP(D252,Dakar!A:G,7,0)</f>
        <v>NS</v>
      </c>
      <c r="J252" s="38" t="str">
        <f>VLOOKUP(D252,Dakar!A:L,11,0)</f>
        <v>Separi</v>
      </c>
      <c r="K252" t="s">
        <v>172</v>
      </c>
      <c r="L252" t="s">
        <v>1319</v>
      </c>
      <c r="M252">
        <v>1</v>
      </c>
      <c r="N252" s="127">
        <v>5</v>
      </c>
      <c r="P252" s="135">
        <v>44755</v>
      </c>
      <c r="Q252" s="135">
        <v>44759</v>
      </c>
      <c r="R252" s="12">
        <v>44762</v>
      </c>
      <c r="T252" s="10"/>
      <c r="U252" s="124" t="s">
        <v>1153</v>
      </c>
      <c r="V252" s="107" t="s">
        <v>702</v>
      </c>
      <c r="W252" s="38" t="str">
        <f>VLOOKUP(D252,Dakar!A:C,3,0)</f>
        <v>PORT</v>
      </c>
    </row>
    <row r="253" spans="1:23">
      <c r="A253" s="270">
        <f t="shared" si="3"/>
        <v>251</v>
      </c>
      <c r="B253" s="107" t="s">
        <v>626</v>
      </c>
      <c r="C253" s="233">
        <v>2022</v>
      </c>
      <c r="D253" s="124" t="s">
        <v>300</v>
      </c>
      <c r="E253" s="38" t="str">
        <f>VLOOKUP(D253,Dakar!A:B,2,0)</f>
        <v>Edy</v>
      </c>
      <c r="F253" s="39">
        <f>VLOOKUP(D253,Dakar!A:J,10,0)</f>
        <v>40392</v>
      </c>
      <c r="G253" s="38" t="str">
        <f>VLOOKUP(D253,Dakar!A:F,6,0)</f>
        <v>Mooring Foreman</v>
      </c>
      <c r="H253" s="38" t="str">
        <f>VLOOKUP(D253,Dakar!A:H,8,0)</f>
        <v>PT</v>
      </c>
      <c r="I253" s="38" t="str">
        <f>VLOOKUP(D253,Dakar!A:G,7,0)</f>
        <v>S</v>
      </c>
      <c r="J253" s="38" t="str">
        <f>VLOOKUP(D253,Dakar!A:L,11,0)</f>
        <v>Samarinda</v>
      </c>
      <c r="K253" s="233" t="s">
        <v>172</v>
      </c>
      <c r="L253" t="s">
        <v>1215</v>
      </c>
      <c r="M253">
        <v>1</v>
      </c>
      <c r="N253" s="127">
        <v>8</v>
      </c>
      <c r="P253" s="12">
        <v>44743</v>
      </c>
      <c r="Q253" s="12">
        <v>44752</v>
      </c>
      <c r="R253" s="12">
        <v>44753</v>
      </c>
      <c r="U253" s="124" t="s">
        <v>1408</v>
      </c>
      <c r="V253" s="107" t="s">
        <v>486</v>
      </c>
      <c r="W253" s="38" t="str">
        <f>VLOOKUP(D253,Dakar!A:C,3,0)</f>
        <v>PORT</v>
      </c>
    </row>
    <row r="254" spans="1:23">
      <c r="A254" s="10">
        <f t="shared" si="3"/>
        <v>252</v>
      </c>
      <c r="B254" s="107" t="s">
        <v>626</v>
      </c>
      <c r="C254" s="233">
        <v>2022</v>
      </c>
      <c r="D254" s="124" t="s">
        <v>1290</v>
      </c>
      <c r="E254" s="38" t="str">
        <f>VLOOKUP(D254,Dakar!A:B,2,0)</f>
        <v>YOGA PRASTYO</v>
      </c>
      <c r="F254" s="39">
        <f>VLOOKUP(D254,Dakar!A:J,10,0)</f>
        <v>43864</v>
      </c>
      <c r="G254" s="38" t="str">
        <f>VLOOKUP(D254,Dakar!A:F,6,0)</f>
        <v>MECHANIC FOREMAN</v>
      </c>
      <c r="H254" s="38" t="str">
        <f>VLOOKUP(D254,Dakar!A:H,8,0)</f>
        <v>PT</v>
      </c>
      <c r="I254" s="38" t="str">
        <f>VLOOKUP(D254,Dakar!A:G,7,0)</f>
        <v>S</v>
      </c>
      <c r="J254" s="38" t="str">
        <f>VLOOKUP(D254,Dakar!A:L,11,0)</f>
        <v>Samarinda</v>
      </c>
      <c r="K254" s="233" t="s">
        <v>172</v>
      </c>
      <c r="L254" t="s">
        <v>1387</v>
      </c>
      <c r="M254">
        <v>1</v>
      </c>
      <c r="N254" s="127">
        <v>5</v>
      </c>
      <c r="P254" s="135">
        <v>44742</v>
      </c>
      <c r="Q254" s="12">
        <v>44746</v>
      </c>
      <c r="R254" s="12">
        <v>44749</v>
      </c>
      <c r="T254" s="10"/>
      <c r="U254" s="124" t="s">
        <v>1408</v>
      </c>
      <c r="V254" s="107" t="s">
        <v>486</v>
      </c>
      <c r="W254" s="38" t="str">
        <f>VLOOKUP(D254,Dakar!A:C,3,0)</f>
        <v>PORT</v>
      </c>
    </row>
    <row r="255" spans="1:23">
      <c r="A255" s="270">
        <f t="shared" si="3"/>
        <v>253</v>
      </c>
      <c r="B255" s="107" t="s">
        <v>626</v>
      </c>
      <c r="C255" s="233">
        <v>2022</v>
      </c>
      <c r="D255" s="124" t="s">
        <v>492</v>
      </c>
      <c r="E255" s="38" t="str">
        <f>VLOOKUP(D255,Dakar!A:B,2,0)</f>
        <v>Kamaruddin</v>
      </c>
      <c r="F255" s="39">
        <f>VLOOKUP(D255,Dakar!A:J,10,0)</f>
        <v>39539</v>
      </c>
      <c r="G255" s="38" t="str">
        <f>VLOOKUP(D255,Dakar!A:F,6,0)</f>
        <v>Blasting &amp; Handak Officer</v>
      </c>
      <c r="H255" s="38" t="str">
        <f>VLOOKUP(D255,Dakar!A:H,8,0)</f>
        <v>PT</v>
      </c>
      <c r="I255" s="38" t="str">
        <f>VLOOKUP(D255,Dakar!A:G,7,0)</f>
        <v>S</v>
      </c>
      <c r="J255" s="38" t="str">
        <f>VLOOKUP(D255,Dakar!A:L,11,0)</f>
        <v>Samarinda</v>
      </c>
      <c r="K255" t="s">
        <v>204</v>
      </c>
      <c r="L255" s="233" t="s">
        <v>1387</v>
      </c>
      <c r="N255" s="127">
        <v>2</v>
      </c>
      <c r="P255" s="119">
        <v>44731</v>
      </c>
      <c r="Q255" s="12">
        <v>44735</v>
      </c>
      <c r="R255" s="12">
        <v>44736</v>
      </c>
      <c r="T255" s="107"/>
      <c r="U255" s="124" t="s">
        <v>444</v>
      </c>
      <c r="V255" s="107" t="s">
        <v>486</v>
      </c>
      <c r="W255" s="38" t="str">
        <f>VLOOKUP(D255,Dakar!A:C,3,0)</f>
        <v>MNG</v>
      </c>
    </row>
    <row r="256" spans="1:23">
      <c r="A256" s="270">
        <f t="shared" si="3"/>
        <v>254</v>
      </c>
      <c r="B256" s="107" t="s">
        <v>626</v>
      </c>
      <c r="C256" s="233">
        <v>2022</v>
      </c>
      <c r="D256" s="124" t="s">
        <v>390</v>
      </c>
      <c r="E256" s="38" t="str">
        <f>VLOOKUP(D256,Dakar!A:B,2,0)</f>
        <v>Pramono Suari</v>
      </c>
      <c r="F256" s="39">
        <f>VLOOKUP(D256,Dakar!A:J,10,0)</f>
        <v>38169</v>
      </c>
      <c r="G256" s="38" t="str">
        <f>VLOOKUP(D256,Dakar!A:F,6,0)</f>
        <v>CPP Officer</v>
      </c>
      <c r="H256" s="38" t="str">
        <f>VLOOKUP(D256,Dakar!A:H,8,0)</f>
        <v>PT</v>
      </c>
      <c r="I256" s="38" t="str">
        <f>VLOOKUP(D256,Dakar!A:G,7,0)</f>
        <v>S</v>
      </c>
      <c r="J256" s="38" t="str">
        <f>VLOOKUP(D256,Dakar!A:L,11,0)</f>
        <v>Samarinda</v>
      </c>
      <c r="K256" t="s">
        <v>172</v>
      </c>
      <c r="L256" t="s">
        <v>1319</v>
      </c>
      <c r="M256">
        <v>2</v>
      </c>
      <c r="N256" s="127">
        <v>2</v>
      </c>
      <c r="P256" s="12">
        <v>44739</v>
      </c>
      <c r="Q256" s="119">
        <v>44740</v>
      </c>
      <c r="R256" s="12">
        <v>44741</v>
      </c>
      <c r="U256" s="124" t="s">
        <v>1408</v>
      </c>
      <c r="V256" s="107" t="s">
        <v>486</v>
      </c>
      <c r="W256" s="38" t="str">
        <f>VLOOKUP(D256,Dakar!A:C,3,0)</f>
        <v>PORT</v>
      </c>
    </row>
    <row r="257" spans="1:23">
      <c r="A257" s="270">
        <f t="shared" si="3"/>
        <v>255</v>
      </c>
      <c r="B257" s="107" t="s">
        <v>626</v>
      </c>
      <c r="C257" s="233">
        <v>2022</v>
      </c>
      <c r="D257" s="124" t="s">
        <v>430</v>
      </c>
      <c r="E257" s="38" t="str">
        <f>VLOOKUP(D257,Dakar!A:B,2,0)</f>
        <v>Abdul Aziz</v>
      </c>
      <c r="F257" s="39">
        <f>VLOOKUP(D257,Dakar!A:J,10,0)</f>
        <v>35878</v>
      </c>
      <c r="G257" s="38" t="str">
        <f>VLOOKUP(D257,Dakar!A:F,6,0)</f>
        <v>CR, FORESTRY &amp; TS DEPT. HEAD</v>
      </c>
      <c r="H257" s="38" t="str">
        <f>VLOOKUP(D257,Dakar!A:H,8,0)</f>
        <v>PT</v>
      </c>
      <c r="I257" s="38" t="str">
        <f>VLOOKUP(D257,Dakar!A:G,7,0)</f>
        <v>S</v>
      </c>
      <c r="J257" s="38" t="str">
        <f>VLOOKUP(D257,Dakar!A:L,11,0)</f>
        <v>Jakarta</v>
      </c>
      <c r="K257" t="s">
        <v>172</v>
      </c>
      <c r="L257" t="s">
        <v>1319</v>
      </c>
      <c r="M257">
        <v>4</v>
      </c>
      <c r="N257" s="127">
        <v>1</v>
      </c>
      <c r="P257" s="12">
        <v>44750</v>
      </c>
      <c r="Q257" s="12">
        <v>44750</v>
      </c>
      <c r="R257" s="12">
        <v>44753</v>
      </c>
      <c r="U257" s="124" t="s">
        <v>486</v>
      </c>
      <c r="V257" s="107"/>
      <c r="W257" s="38" t="str">
        <f>VLOOKUP(D257,Dakar!A:C,3,0)</f>
        <v>CR, Forestry &amp; TS</v>
      </c>
    </row>
    <row r="258" spans="1:23">
      <c r="A258" s="10">
        <f t="shared" si="3"/>
        <v>256</v>
      </c>
      <c r="B258" s="107" t="s">
        <v>626</v>
      </c>
      <c r="C258" s="233">
        <v>2022</v>
      </c>
      <c r="D258" s="124" t="s">
        <v>911</v>
      </c>
      <c r="E258" s="38" t="str">
        <f>VLOOKUP(D258,Dakar!A:B,2,0)</f>
        <v>I MADE KARDO</v>
      </c>
      <c r="F258" s="39">
        <f>VLOOKUP(D258,Dakar!A:J,10,0)</f>
        <v>41044</v>
      </c>
      <c r="G258" s="38" t="str">
        <f>VLOOKUP(D258,Dakar!A:F,6,0)</f>
        <v>DT DRIVER</v>
      </c>
      <c r="H258" s="38" t="str">
        <f>VLOOKUP(D258,Dakar!A:H,8,0)</f>
        <v>PT</v>
      </c>
      <c r="I258" s="38" t="str">
        <f>VLOOKUP(D258,Dakar!A:G,7,0)</f>
        <v>NS</v>
      </c>
      <c r="J258" s="38" t="str">
        <f>VLOOKUP(D258,Dakar!A:L,11,0)</f>
        <v>Separi</v>
      </c>
      <c r="K258" s="233" t="s">
        <v>172</v>
      </c>
      <c r="L258" s="233" t="s">
        <v>1387</v>
      </c>
      <c r="M258">
        <v>1</v>
      </c>
      <c r="N258" s="127">
        <v>6</v>
      </c>
      <c r="P258" s="12">
        <v>44742</v>
      </c>
      <c r="Q258" s="12">
        <v>44749</v>
      </c>
      <c r="R258" s="12">
        <v>44750</v>
      </c>
      <c r="U258" s="124" t="s">
        <v>1153</v>
      </c>
      <c r="V258" s="107" t="s">
        <v>702</v>
      </c>
      <c r="W258" s="38" t="str">
        <f>VLOOKUP(D258,Dakar!A:C,3,0)</f>
        <v>PORT</v>
      </c>
    </row>
    <row r="259" spans="1:23">
      <c r="A259" s="10">
        <f t="shared" si="3"/>
        <v>257</v>
      </c>
      <c r="B259" s="107" t="s">
        <v>626</v>
      </c>
      <c r="C259" s="233">
        <v>2022</v>
      </c>
      <c r="D259" s="124" t="s">
        <v>374</v>
      </c>
      <c r="E259" s="38" t="str">
        <f>VLOOKUP(D259,Dakar!A:B,2,0)</f>
        <v>Eventus Erick Ding Liing</v>
      </c>
      <c r="F259" s="39">
        <f>VLOOKUP(D259,Dakar!A:J,10,0)</f>
        <v>39848</v>
      </c>
      <c r="G259" s="38" t="str">
        <f>VLOOKUP(D259,Dakar!A:F,6,0)</f>
        <v>Heavy Equipment Sub Dept. Head (Plt)</v>
      </c>
      <c r="H259" s="38" t="str">
        <f>VLOOKUP(D259,Dakar!A:H,8,0)</f>
        <v>PT</v>
      </c>
      <c r="I259" s="38" t="str">
        <f>VLOOKUP(D259,Dakar!A:G,7,0)</f>
        <v>S</v>
      </c>
      <c r="J259" s="38" t="str">
        <f>VLOOKUP(D259,Dakar!A:L,11,0)</f>
        <v>Samarinda</v>
      </c>
      <c r="K259" s="233" t="s">
        <v>203</v>
      </c>
      <c r="N259" s="127">
        <v>3</v>
      </c>
      <c r="P259" s="12">
        <v>44746</v>
      </c>
      <c r="Q259" s="12">
        <v>44748</v>
      </c>
      <c r="R259" s="12">
        <v>44749</v>
      </c>
      <c r="U259" s="124" t="s">
        <v>1408</v>
      </c>
      <c r="V259" s="107" t="s">
        <v>486</v>
      </c>
      <c r="W259" s="38" t="str">
        <f>VLOOKUP(D259,Dakar!A:C,3,0)</f>
        <v>PORT</v>
      </c>
    </row>
    <row r="260" spans="1:23">
      <c r="A260" s="10">
        <f t="shared" si="3"/>
        <v>258</v>
      </c>
      <c r="B260" s="107" t="s">
        <v>626</v>
      </c>
      <c r="C260" s="233">
        <v>2022</v>
      </c>
      <c r="D260" s="124" t="s">
        <v>478</v>
      </c>
      <c r="E260" s="38" t="str">
        <f>VLOOKUP(D260,Dakar!A:B,2,0)</f>
        <v>I Nyoman Sunadi</v>
      </c>
      <c r="F260" s="39">
        <f>VLOOKUP(D260,Dakar!A:J,10,0)</f>
        <v>40118</v>
      </c>
      <c r="G260" s="38" t="str">
        <f>VLOOKUP(D260,Dakar!A:F,6,0)</f>
        <v>Electrical Group Leader</v>
      </c>
      <c r="H260" s="38" t="str">
        <f>VLOOKUP(D260,Dakar!A:H,8,0)</f>
        <v>PT</v>
      </c>
      <c r="I260" s="38" t="str">
        <f>VLOOKUP(D260,Dakar!A:G,7,0)</f>
        <v>NS</v>
      </c>
      <c r="J260" s="38" t="str">
        <f>VLOOKUP(D260,Dakar!A:L,11,0)</f>
        <v>Separi</v>
      </c>
      <c r="K260" s="233" t="s">
        <v>203</v>
      </c>
      <c r="N260" s="127">
        <v>4</v>
      </c>
      <c r="P260" s="12">
        <v>44752</v>
      </c>
      <c r="Q260" s="12">
        <v>44755</v>
      </c>
      <c r="U260" s="124" t="s">
        <v>282</v>
      </c>
      <c r="V260" s="107" t="s">
        <v>702</v>
      </c>
      <c r="W260" s="38" t="str">
        <f>VLOOKUP(D260,Dakar!A:C,3,0)</f>
        <v>PORT</v>
      </c>
    </row>
    <row r="261" spans="1:23">
      <c r="A261" s="10">
        <f t="shared" si="3"/>
        <v>259</v>
      </c>
      <c r="B261" s="107" t="s">
        <v>626</v>
      </c>
      <c r="C261" s="233">
        <v>2022</v>
      </c>
      <c r="D261" s="124" t="s">
        <v>1223</v>
      </c>
      <c r="E261" s="38" t="str">
        <f>VLOOKUP(D261,Dakar!A:B,2,0)</f>
        <v>AHMAD HUSAINI</v>
      </c>
      <c r="F261" s="39">
        <f>VLOOKUP(D261,Dakar!A:J,10,0)</f>
        <v>43283</v>
      </c>
      <c r="G261" s="38" t="str">
        <f>VLOOKUP(D261,Dakar!A:F,6,0)</f>
        <v>Mechanic Crew</v>
      </c>
      <c r="H261" s="38" t="str">
        <f>VLOOKUP(D261,Dakar!A:H,8,0)</f>
        <v>PT</v>
      </c>
      <c r="I261" s="38" t="str">
        <f>VLOOKUP(D261,Dakar!A:G,7,0)</f>
        <v>NS</v>
      </c>
      <c r="J261" s="38" t="str">
        <f>VLOOKUP(D261,Dakar!A:L,11,0)</f>
        <v>Separi</v>
      </c>
      <c r="K261" t="s">
        <v>204</v>
      </c>
      <c r="L261" t="s">
        <v>1387</v>
      </c>
      <c r="N261" s="127">
        <v>1</v>
      </c>
      <c r="P261" s="125">
        <v>44745</v>
      </c>
      <c r="Q261" s="125">
        <v>44745</v>
      </c>
      <c r="R261" s="12">
        <v>44746</v>
      </c>
      <c r="U261" s="124" t="s">
        <v>1130</v>
      </c>
      <c r="V261" s="107" t="s">
        <v>702</v>
      </c>
      <c r="W261" s="38" t="str">
        <f>VLOOKUP(D261,Dakar!A:C,3,0)</f>
        <v>PORT</v>
      </c>
    </row>
    <row r="262" spans="1:23">
      <c r="A262" s="10">
        <f t="shared" si="3"/>
        <v>260</v>
      </c>
      <c r="B262" s="107" t="s">
        <v>626</v>
      </c>
      <c r="C262" s="233">
        <v>2022</v>
      </c>
      <c r="D262" s="124" t="s">
        <v>242</v>
      </c>
      <c r="E262" s="38" t="str">
        <f>VLOOKUP(D262,Dakar!A:B,2,0)</f>
        <v>Amirzah</v>
      </c>
      <c r="F262" s="39">
        <f>VLOOKUP(D262,Dakar!A:J,10,0)</f>
        <v>39036</v>
      </c>
      <c r="G262" s="38" t="str">
        <f>VLOOKUP(D262,Dakar!A:F,6,0)</f>
        <v>Site Service Officer</v>
      </c>
      <c r="H262" s="38" t="str">
        <f>VLOOKUP(D262,Dakar!A:H,8,0)</f>
        <v>PT</v>
      </c>
      <c r="I262" s="38" t="str">
        <f>VLOOKUP(D262,Dakar!A:G,7,0)</f>
        <v>S</v>
      </c>
      <c r="J262" s="38" t="str">
        <f>VLOOKUP(D262,Dakar!A:L,11,0)</f>
        <v>Samarinda</v>
      </c>
      <c r="K262" t="s">
        <v>172</v>
      </c>
      <c r="L262" t="s">
        <v>1319</v>
      </c>
      <c r="M262">
        <v>2</v>
      </c>
      <c r="N262" s="127">
        <v>2</v>
      </c>
      <c r="P262" s="125">
        <v>44742</v>
      </c>
      <c r="Q262" s="119">
        <v>44743</v>
      </c>
      <c r="R262" s="12">
        <v>44746</v>
      </c>
      <c r="S262" s="84"/>
      <c r="T262" s="10"/>
      <c r="U262" s="124" t="s">
        <v>252</v>
      </c>
      <c r="V262" s="107" t="s">
        <v>486</v>
      </c>
      <c r="W262" s="38" t="str">
        <f>VLOOKUP(D262,Dakar!A:C,3,0)</f>
        <v>HRDS</v>
      </c>
    </row>
    <row r="263" spans="1:23">
      <c r="A263" s="10">
        <f t="shared" si="3"/>
        <v>261</v>
      </c>
      <c r="B263" s="107" t="s">
        <v>626</v>
      </c>
      <c r="C263" s="233">
        <v>2022</v>
      </c>
      <c r="D263" s="124" t="s">
        <v>247</v>
      </c>
      <c r="E263" s="38" t="str">
        <f>VLOOKUP(D263,Dakar!A:B,2,0)</f>
        <v>Heru Setya Budi</v>
      </c>
      <c r="F263" s="39">
        <f>VLOOKUP(D263,Dakar!A:J,10,0)</f>
        <v>40107</v>
      </c>
      <c r="G263" s="38" t="str">
        <f>VLOOKUP(D263,Dakar!A:F,6,0)</f>
        <v>Transportation Foreman</v>
      </c>
      <c r="H263" s="38" t="str">
        <f>VLOOKUP(D263,Dakar!A:H,8,0)</f>
        <v>PT</v>
      </c>
      <c r="I263" s="38" t="str">
        <f>VLOOKUP(D263,Dakar!A:G,7,0)</f>
        <v>S</v>
      </c>
      <c r="J263" s="38" t="str">
        <f>VLOOKUP(D263,Dakar!A:L,11,0)</f>
        <v>Separi</v>
      </c>
      <c r="K263" t="s">
        <v>172</v>
      </c>
      <c r="L263" t="s">
        <v>1319</v>
      </c>
      <c r="M263">
        <v>1</v>
      </c>
      <c r="N263" s="127">
        <v>5</v>
      </c>
      <c r="P263" s="12">
        <v>44753</v>
      </c>
      <c r="Q263" s="12">
        <v>44757</v>
      </c>
      <c r="R263" s="12">
        <v>44760</v>
      </c>
      <c r="S263" s="84"/>
      <c r="U263" s="124" t="s">
        <v>252</v>
      </c>
      <c r="V263" s="107" t="s">
        <v>486</v>
      </c>
      <c r="W263" s="38" t="str">
        <f>VLOOKUP(D263,Dakar!A:C,3,0)</f>
        <v>HRDS</v>
      </c>
    </row>
    <row r="264" spans="1:23">
      <c r="A264" s="10">
        <f t="shared" si="3"/>
        <v>262</v>
      </c>
      <c r="B264" s="107" t="s">
        <v>626</v>
      </c>
      <c r="C264" s="233">
        <v>2022</v>
      </c>
      <c r="D264" s="124" t="s">
        <v>326</v>
      </c>
      <c r="E264" s="38" t="str">
        <f>VLOOKUP(D264,Dakar!A:B,2,0)</f>
        <v>Manga Pakiding</v>
      </c>
      <c r="F264" s="39">
        <f>VLOOKUP(D264,Dakar!A:J,10,0)</f>
        <v>39995</v>
      </c>
      <c r="G264" s="38" t="str">
        <f>VLOOKUP(D264,Dakar!A:F,6,0)</f>
        <v>Occupational Health Officer</v>
      </c>
      <c r="H264" s="38" t="str">
        <f>VLOOKUP(D264,Dakar!A:H,8,0)</f>
        <v>PT</v>
      </c>
      <c r="I264" s="38" t="str">
        <f>VLOOKUP(D264,Dakar!A:G,7,0)</f>
        <v>S</v>
      </c>
      <c r="J264" s="38" t="str">
        <f>VLOOKUP(D264,Dakar!A:L,11,0)</f>
        <v>Samarinda</v>
      </c>
      <c r="K264" s="233" t="s">
        <v>203</v>
      </c>
      <c r="N264" s="127">
        <v>5</v>
      </c>
      <c r="P264" s="12">
        <v>44748</v>
      </c>
      <c r="Q264" s="12">
        <v>44754</v>
      </c>
      <c r="R264" s="12">
        <v>44755</v>
      </c>
      <c r="S264" s="84"/>
      <c r="U264" s="124" t="s">
        <v>1412</v>
      </c>
      <c r="V264" s="107" t="s">
        <v>444</v>
      </c>
      <c r="W264" s="38" t="str">
        <f>VLOOKUP(D264,Dakar!A:C,3,0)</f>
        <v>HSE</v>
      </c>
    </row>
    <row r="265" spans="1:23">
      <c r="A265" s="10">
        <f t="shared" ref="A265:A328" si="4">A264+1</f>
        <v>263</v>
      </c>
      <c r="B265" s="107" t="s">
        <v>627</v>
      </c>
      <c r="C265" s="233">
        <v>2022</v>
      </c>
      <c r="D265" s="124" t="s">
        <v>338</v>
      </c>
      <c r="E265" s="38" t="str">
        <f>VLOOKUP(D265,Dakar!A:B,2,0)</f>
        <v>Deny Hariyani</v>
      </c>
      <c r="F265" s="39">
        <f>VLOOKUP(D265,Dakar!A:J,10,0)</f>
        <v>40087</v>
      </c>
      <c r="G265" s="38" t="str">
        <f>VLOOKUP(D265,Dakar!A:F,6,0)</f>
        <v>Budget &amp; Cost Adm Officer</v>
      </c>
      <c r="H265" s="38" t="str">
        <f>VLOOKUP(D265,Dakar!A:H,8,0)</f>
        <v>PT</v>
      </c>
      <c r="I265" s="38" t="str">
        <f>VLOOKUP(D265,Dakar!A:G,7,0)</f>
        <v>S</v>
      </c>
      <c r="J265" s="38" t="str">
        <f>VLOOKUP(D265,Dakar!A:L,11,0)</f>
        <v>Samarinda</v>
      </c>
      <c r="K265" s="233" t="s">
        <v>203</v>
      </c>
      <c r="N265" s="127">
        <v>6</v>
      </c>
      <c r="P265" s="12">
        <v>44750</v>
      </c>
      <c r="Q265" s="12">
        <v>44757</v>
      </c>
      <c r="R265" s="12">
        <v>44760</v>
      </c>
      <c r="U265" s="124" t="s">
        <v>431</v>
      </c>
      <c r="V265" s="107" t="s">
        <v>444</v>
      </c>
      <c r="W265" s="38" t="str">
        <f>VLOOKUP(D265,Dakar!A:C,3,0)</f>
        <v>CR, Forestry &amp; TS</v>
      </c>
    </row>
    <row r="266" spans="1:23">
      <c r="A266" s="10">
        <f t="shared" si="4"/>
        <v>264</v>
      </c>
      <c r="B266" s="107" t="s">
        <v>627</v>
      </c>
      <c r="C266" s="233">
        <v>2022</v>
      </c>
      <c r="D266" s="124" t="s">
        <v>487</v>
      </c>
      <c r="E266" s="38" t="str">
        <f>VLOOKUP(D266,Dakar!A:B,2,0)</f>
        <v>Tunggul Djundanto</v>
      </c>
      <c r="F266" s="39">
        <f>VLOOKUP(D266,Dakar!A:J,10,0)</f>
        <v>39449</v>
      </c>
      <c r="G266" s="38" t="str">
        <f>VLOOKUP(D266,Dakar!A:F,6,0)</f>
        <v xml:space="preserve">Port Dept. Head </v>
      </c>
      <c r="H266" s="38" t="str">
        <f>VLOOKUP(D266,Dakar!A:H,8,0)</f>
        <v>PT</v>
      </c>
      <c r="I266" s="38" t="str">
        <f>VLOOKUP(D266,Dakar!A:G,7,0)</f>
        <v>S</v>
      </c>
      <c r="J266" s="38" t="str">
        <f>VLOOKUP(D266,Dakar!A:L,11,0)</f>
        <v>Jakarta</v>
      </c>
      <c r="K266" s="233" t="s">
        <v>172</v>
      </c>
      <c r="L266" s="233" t="s">
        <v>1387</v>
      </c>
      <c r="M266">
        <v>1</v>
      </c>
      <c r="N266" s="127">
        <v>1</v>
      </c>
      <c r="P266" s="12">
        <v>44753</v>
      </c>
      <c r="Q266" s="12">
        <v>44753</v>
      </c>
      <c r="R266" s="12">
        <v>44754</v>
      </c>
      <c r="U266" s="124" t="s">
        <v>486</v>
      </c>
      <c r="V266" s="107"/>
      <c r="W266" s="38" t="str">
        <f>VLOOKUP(D266,Dakar!A:C,3,0)</f>
        <v>PORT</v>
      </c>
    </row>
    <row r="267" spans="1:23">
      <c r="A267" s="10">
        <f t="shared" si="4"/>
        <v>265</v>
      </c>
      <c r="B267" s="107" t="s">
        <v>627</v>
      </c>
      <c r="C267" s="233">
        <v>2022</v>
      </c>
      <c r="D267" s="124" t="s">
        <v>434</v>
      </c>
      <c r="E267" s="38" t="str">
        <f>VLOOKUP(D267,Dakar!A:B,2,0)</f>
        <v>Puput Rudianto</v>
      </c>
      <c r="F267" s="39">
        <f>VLOOKUP(D267,Dakar!A:J,10,0)</f>
        <v>38712</v>
      </c>
      <c r="G267" s="38" t="str">
        <f>VLOOKUP(D267,Dakar!A:F,6,0)</f>
        <v>Geotechnical &amp; Geology Evaluator Sect. Head</v>
      </c>
      <c r="H267" s="38" t="str">
        <f>VLOOKUP(D267,Dakar!A:H,8,0)</f>
        <v>PT</v>
      </c>
      <c r="I267" s="38" t="str">
        <f>VLOOKUP(D267,Dakar!A:G,7,0)</f>
        <v>S</v>
      </c>
      <c r="J267" s="38" t="str">
        <f>VLOOKUP(D267,Dakar!A:L,11,0)</f>
        <v>Jakarta</v>
      </c>
      <c r="K267" t="s">
        <v>172</v>
      </c>
      <c r="L267" t="s">
        <v>1387</v>
      </c>
      <c r="N267" s="127">
        <v>6</v>
      </c>
      <c r="O267">
        <v>2</v>
      </c>
      <c r="P267" s="12">
        <v>44767</v>
      </c>
      <c r="Q267" s="12">
        <v>44776</v>
      </c>
      <c r="R267" s="119">
        <v>44777</v>
      </c>
      <c r="S267" t="s">
        <v>115</v>
      </c>
      <c r="U267" s="124" t="s">
        <v>704</v>
      </c>
      <c r="V267" s="107" t="s">
        <v>444</v>
      </c>
      <c r="W267" s="38" t="str">
        <f>VLOOKUP(D267,Dakar!A:C,3,0)</f>
        <v>Mine Engineering</v>
      </c>
    </row>
    <row r="268" spans="1:23">
      <c r="A268" s="10">
        <f t="shared" si="4"/>
        <v>266</v>
      </c>
      <c r="B268" s="107" t="s">
        <v>627</v>
      </c>
      <c r="C268" s="233">
        <v>2022</v>
      </c>
      <c r="D268" s="124" t="s">
        <v>362</v>
      </c>
      <c r="E268" s="38" t="str">
        <f>VLOOKUP(D268,Dakar!A:B,2,0)</f>
        <v>Supirman</v>
      </c>
      <c r="F268" s="39">
        <f>VLOOKUP(D268,Dakar!A:J,10,0)</f>
        <v>39874</v>
      </c>
      <c r="G268" s="38" t="str">
        <f>VLOOKUP(D268,Dakar!A:F,6,0)</f>
        <v>Mechanic FPM Group Leader</v>
      </c>
      <c r="H268" s="38" t="str">
        <f>VLOOKUP(D268,Dakar!A:H,8,0)</f>
        <v>PT</v>
      </c>
      <c r="I268" s="38" t="str">
        <f>VLOOKUP(D268,Dakar!A:G,7,0)</f>
        <v>NS</v>
      </c>
      <c r="J268" s="38" t="str">
        <f>VLOOKUP(D268,Dakar!A:L,11,0)</f>
        <v>Separi</v>
      </c>
      <c r="K268" s="233" t="s">
        <v>203</v>
      </c>
      <c r="N268" s="127">
        <v>1</v>
      </c>
      <c r="P268" s="12">
        <v>44755</v>
      </c>
      <c r="Q268" s="12">
        <v>44755</v>
      </c>
      <c r="R268" s="12">
        <v>44756</v>
      </c>
      <c r="U268" s="124" t="s">
        <v>357</v>
      </c>
      <c r="V268" s="107" t="s">
        <v>702</v>
      </c>
      <c r="W268" s="38" t="str">
        <f>VLOOKUP(D268,Dakar!A:C,3,0)</f>
        <v>PORT</v>
      </c>
    </row>
    <row r="269" spans="1:23">
      <c r="A269" s="10">
        <f t="shared" si="4"/>
        <v>267</v>
      </c>
      <c r="B269" s="107" t="s">
        <v>627</v>
      </c>
      <c r="C269" s="233">
        <v>2022</v>
      </c>
      <c r="D269" s="124" t="s">
        <v>1018</v>
      </c>
      <c r="E269" s="38" t="str">
        <f>VLOOKUP(D269,Dakar!A:B,2,0)</f>
        <v>SHERLYN SURYA SOFHIA</v>
      </c>
      <c r="F269" s="39">
        <f>VLOOKUP(D269,Dakar!A:J,10,0)</f>
        <v>41821</v>
      </c>
      <c r="G269" s="38" t="str">
        <f>VLOOKUP(D269,Dakar!A:F,6,0)</f>
        <v>Data Control Staff</v>
      </c>
      <c r="H269" s="38" t="str">
        <f>VLOOKUP(D269,Dakar!A:H,8,0)</f>
        <v>PT</v>
      </c>
      <c r="I269" s="38" t="str">
        <f>VLOOKUP(D269,Dakar!A:G,7,0)</f>
        <v>S</v>
      </c>
      <c r="J269" s="38" t="str">
        <f>VLOOKUP(D269,Dakar!A:L,11,0)</f>
        <v>Samarinda</v>
      </c>
      <c r="K269" s="233" t="s">
        <v>203</v>
      </c>
      <c r="L269" s="233"/>
      <c r="N269" s="127">
        <v>2</v>
      </c>
      <c r="P269" s="135">
        <v>44753</v>
      </c>
      <c r="Q269" s="12">
        <v>44754</v>
      </c>
      <c r="R269" s="12">
        <v>44755</v>
      </c>
      <c r="T269" s="10"/>
      <c r="U269" s="124" t="s">
        <v>1425</v>
      </c>
      <c r="V269" s="107" t="s">
        <v>486</v>
      </c>
      <c r="W269" s="38" t="str">
        <f>VLOOKUP(D269,Dakar!A:C,3,0)</f>
        <v>PORT</v>
      </c>
    </row>
    <row r="270" spans="1:23">
      <c r="A270" s="10">
        <f t="shared" si="4"/>
        <v>268</v>
      </c>
      <c r="B270" s="107" t="s">
        <v>627</v>
      </c>
      <c r="C270" s="233">
        <v>2022</v>
      </c>
      <c r="D270" s="124" t="s">
        <v>251</v>
      </c>
      <c r="E270" s="38" t="str">
        <f>VLOOKUP(D270,Dakar!A:B,2,0)</f>
        <v>Agus Winarto</v>
      </c>
      <c r="F270" s="39">
        <f>VLOOKUP(D270,Dakar!A:J,10,0)</f>
        <v>38568</v>
      </c>
      <c r="G270" s="38" t="str">
        <f>VLOOKUP(D270,Dakar!A:F,6,0)</f>
        <v>HRDS Dept. Head</v>
      </c>
      <c r="H270" s="38" t="str">
        <f>VLOOKUP(D270,Dakar!A:H,8,0)</f>
        <v>PT</v>
      </c>
      <c r="I270" s="38" t="str">
        <f>VLOOKUP(D270,Dakar!A:G,7,0)</f>
        <v>S</v>
      </c>
      <c r="J270" s="38" t="str">
        <f>VLOOKUP(D270,Dakar!A:L,11,0)</f>
        <v>Surabaya</v>
      </c>
      <c r="K270" s="233" t="s">
        <v>172</v>
      </c>
      <c r="L270" t="s">
        <v>1387</v>
      </c>
      <c r="M270">
        <v>2</v>
      </c>
      <c r="N270" s="127">
        <v>1</v>
      </c>
      <c r="P270" s="12">
        <v>44777</v>
      </c>
      <c r="Q270" s="12">
        <v>44777</v>
      </c>
      <c r="R270" s="119">
        <v>44778</v>
      </c>
      <c r="S270" t="s">
        <v>115</v>
      </c>
      <c r="U270" s="124" t="s">
        <v>486</v>
      </c>
      <c r="V270" s="107"/>
      <c r="W270" s="38" t="str">
        <f>VLOOKUP(D270,Dakar!A:C,3,0)</f>
        <v>HRDS</v>
      </c>
    </row>
    <row r="271" spans="1:23">
      <c r="A271" s="10">
        <f t="shared" si="4"/>
        <v>269</v>
      </c>
      <c r="B271" s="107" t="s">
        <v>627</v>
      </c>
      <c r="C271" s="233">
        <v>2022</v>
      </c>
      <c r="D271" s="124" t="s">
        <v>249</v>
      </c>
      <c r="E271" s="38" t="str">
        <f>VLOOKUP(D271,Dakar!A:B,2,0)</f>
        <v>Nina Zairina</v>
      </c>
      <c r="F271" s="39">
        <f>VLOOKUP(D271,Dakar!A:J,10,0)</f>
        <v>38131</v>
      </c>
      <c r="G271" s="38" t="str">
        <f>VLOOKUP(D271,Dakar!A:F,6,0)</f>
        <v>Wages Officer</v>
      </c>
      <c r="H271" s="38" t="str">
        <f>VLOOKUP(D271,Dakar!A:H,8,0)</f>
        <v>PT</v>
      </c>
      <c r="I271" s="38" t="str">
        <f>VLOOKUP(D271,Dakar!A:G,7,0)</f>
        <v>S</v>
      </c>
      <c r="J271" s="38" t="str">
        <f>VLOOKUP(D271,Dakar!A:L,11,0)</f>
        <v>Samarinda</v>
      </c>
      <c r="K271" s="233" t="s">
        <v>172</v>
      </c>
      <c r="L271" t="s">
        <v>1319</v>
      </c>
      <c r="M271">
        <v>2</v>
      </c>
      <c r="N271" s="127">
        <v>1</v>
      </c>
      <c r="P271" s="12">
        <v>44757</v>
      </c>
      <c r="Q271" s="12">
        <v>44757</v>
      </c>
      <c r="R271" s="12">
        <v>44760</v>
      </c>
      <c r="U271" s="124" t="s">
        <v>252</v>
      </c>
      <c r="V271" s="107" t="s">
        <v>486</v>
      </c>
      <c r="W271" s="38" t="str">
        <f>VLOOKUP(D271,Dakar!A:C,3,0)</f>
        <v>HRDS</v>
      </c>
    </row>
    <row r="272" spans="1:23">
      <c r="A272" s="10">
        <f t="shared" si="4"/>
        <v>270</v>
      </c>
      <c r="B272" s="107" t="s">
        <v>627</v>
      </c>
      <c r="C272" s="233">
        <v>2022</v>
      </c>
      <c r="D272" s="124" t="s">
        <v>1433</v>
      </c>
      <c r="E272" s="38" t="str">
        <f>VLOOKUP(D272,Dakar!A:B,2,0)</f>
        <v>BUDI NUGROHO</v>
      </c>
      <c r="F272" s="39">
        <f>VLOOKUP(D272,Dakar!A:J,10,0)</f>
        <v>44363</v>
      </c>
      <c r="G272" s="38" t="str">
        <f>VLOOKUP(D272,Dakar!A:F,6,0)</f>
        <v>TECHNICAL SUPPORT OFFICER</v>
      </c>
      <c r="H272" s="38" t="str">
        <f>VLOOKUP(D272,Dakar!A:H,8,0)</f>
        <v>PT</v>
      </c>
      <c r="I272" s="38" t="str">
        <f>VLOOKUP(D272,Dakar!A:G,7,0)</f>
        <v>S</v>
      </c>
      <c r="J272" s="38" t="str">
        <f>VLOOKUP(D272,Dakar!A:L,11,0)</f>
        <v>Samarinda</v>
      </c>
      <c r="K272" s="233" t="s">
        <v>172</v>
      </c>
      <c r="L272" t="s">
        <v>1387</v>
      </c>
      <c r="M272">
        <v>1</v>
      </c>
      <c r="N272" s="127">
        <v>7</v>
      </c>
      <c r="P272" s="12">
        <v>44777</v>
      </c>
      <c r="Q272" s="12">
        <v>44785</v>
      </c>
      <c r="R272" s="12">
        <v>44788</v>
      </c>
      <c r="U272" s="124" t="s">
        <v>431</v>
      </c>
      <c r="V272" s="107" t="s">
        <v>444</v>
      </c>
      <c r="W272" s="38" t="str">
        <f>VLOOKUP(D272,Dakar!A:C,3,0)</f>
        <v>CR, Forestry &amp; TS</v>
      </c>
    </row>
    <row r="273" spans="1:23">
      <c r="A273" s="10">
        <f t="shared" si="4"/>
        <v>271</v>
      </c>
      <c r="B273" s="107" t="s">
        <v>627</v>
      </c>
      <c r="C273" s="233">
        <v>2022</v>
      </c>
      <c r="D273" s="124" t="s">
        <v>368</v>
      </c>
      <c r="E273" s="38" t="str">
        <f>VLOOKUP(D273,Dakar!A:B,2,0)</f>
        <v>Sanentia</v>
      </c>
      <c r="F273" s="39">
        <f>VLOOKUP(D273,Dakar!A:J,10,0)</f>
        <v>40098</v>
      </c>
      <c r="G273" s="38" t="str">
        <f>VLOOKUP(D273,Dakar!A:F,6,0)</f>
        <v>Pra Mechanic</v>
      </c>
      <c r="H273" s="38" t="str">
        <f>VLOOKUP(D273,Dakar!A:H,8,0)</f>
        <v>PT</v>
      </c>
      <c r="I273" s="38" t="str">
        <f>VLOOKUP(D273,Dakar!A:G,7,0)</f>
        <v>NS</v>
      </c>
      <c r="J273" s="38" t="str">
        <f>VLOOKUP(D273,Dakar!A:L,11,0)</f>
        <v>Separi</v>
      </c>
      <c r="K273" s="233" t="s">
        <v>203</v>
      </c>
      <c r="N273" s="127">
        <v>5</v>
      </c>
      <c r="P273" s="135">
        <v>44753</v>
      </c>
      <c r="Q273" s="135">
        <v>44757</v>
      </c>
      <c r="R273" s="12">
        <v>44760</v>
      </c>
      <c r="T273" s="10"/>
      <c r="U273" s="124" t="s">
        <v>357</v>
      </c>
      <c r="V273" s="107" t="s">
        <v>702</v>
      </c>
      <c r="W273" s="38" t="str">
        <f>VLOOKUP(D273,Dakar!A:C,3,0)</f>
        <v>PORT</v>
      </c>
    </row>
    <row r="274" spans="1:23">
      <c r="A274" s="10">
        <f t="shared" si="4"/>
        <v>272</v>
      </c>
      <c r="B274" s="107" t="s">
        <v>627</v>
      </c>
      <c r="C274" s="233">
        <v>2022</v>
      </c>
      <c r="D274" s="124" t="s">
        <v>439</v>
      </c>
      <c r="E274" s="38" t="str">
        <f>VLOOKUP(D274,Dakar!A:B,2,0)</f>
        <v>Elbar Jati Dewantoro</v>
      </c>
      <c r="F274" s="39">
        <f>VLOOKUP(D274,Dakar!A:J,10,0)</f>
        <v>39265</v>
      </c>
      <c r="G274" s="38" t="str">
        <f>VLOOKUP(D274,Dakar!A:F,6,0)</f>
        <v>Mine Engineering Dept. Head</v>
      </c>
      <c r="H274" s="38" t="str">
        <f>VLOOKUP(D274,Dakar!A:H,8,0)</f>
        <v>PT</v>
      </c>
      <c r="I274" s="38" t="str">
        <f>VLOOKUP(D274,Dakar!A:G,7,0)</f>
        <v>S</v>
      </c>
      <c r="J274" s="38" t="str">
        <f>VLOOKUP(D274,Dakar!A:L,11,0)</f>
        <v>Yogyakarta</v>
      </c>
      <c r="K274" s="233" t="s">
        <v>172</v>
      </c>
      <c r="L274" t="s">
        <v>1387</v>
      </c>
      <c r="M274">
        <v>2</v>
      </c>
      <c r="N274" s="127">
        <v>1</v>
      </c>
      <c r="P274" s="12">
        <v>44767</v>
      </c>
      <c r="Q274" s="12">
        <v>44767</v>
      </c>
      <c r="R274" s="12">
        <v>44768</v>
      </c>
      <c r="S274" t="s">
        <v>115</v>
      </c>
      <c r="U274" s="124" t="s">
        <v>444</v>
      </c>
      <c r="V274" s="107" t="s">
        <v>486</v>
      </c>
      <c r="W274" s="38" t="str">
        <f>VLOOKUP(D274,Dakar!A:C,3,0)</f>
        <v>ME</v>
      </c>
    </row>
    <row r="275" spans="1:23">
      <c r="A275" s="10">
        <f t="shared" si="4"/>
        <v>273</v>
      </c>
      <c r="B275" s="107" t="s">
        <v>627</v>
      </c>
      <c r="C275" s="233">
        <v>2022</v>
      </c>
      <c r="D275" s="124" t="s">
        <v>12</v>
      </c>
      <c r="E275" s="38" t="str">
        <f>VLOOKUP(D275,Dakar!A:B,2,0)</f>
        <v>Ervan Nur Hermawan</v>
      </c>
      <c r="F275" s="39">
        <f>VLOOKUP(D275,Dakar!A:J,10,0)</f>
        <v>40522</v>
      </c>
      <c r="G275" s="38" t="str">
        <f>VLOOKUP(D275,Dakar!A:F,6,0)</f>
        <v>Short Term Plan Sub Dept. Head</v>
      </c>
      <c r="H275" s="38" t="str">
        <f>VLOOKUP(D275,Dakar!A:H,8,0)</f>
        <v>PT</v>
      </c>
      <c r="I275" s="38" t="str">
        <f>VLOOKUP(D275,Dakar!A:G,7,0)</f>
        <v>S</v>
      </c>
      <c r="J275" s="38" t="str">
        <f>VLOOKUP(D275,Dakar!A:L,11,0)</f>
        <v>Yogyakarta</v>
      </c>
      <c r="K275" s="233" t="s">
        <v>172</v>
      </c>
      <c r="L275" s="233" t="s">
        <v>1387</v>
      </c>
      <c r="M275">
        <v>1</v>
      </c>
      <c r="N275" s="127">
        <v>6</v>
      </c>
      <c r="O275">
        <v>2</v>
      </c>
      <c r="P275" s="12">
        <v>44781</v>
      </c>
      <c r="Q275" s="12">
        <v>44791</v>
      </c>
      <c r="R275" s="12">
        <v>44792</v>
      </c>
      <c r="S275" s="233" t="s">
        <v>115</v>
      </c>
      <c r="U275" s="124" t="s">
        <v>704</v>
      </c>
      <c r="V275" s="107" t="s">
        <v>444</v>
      </c>
      <c r="W275" s="38" t="str">
        <f>VLOOKUP(D275,Dakar!A:C,3,0)</f>
        <v>Mine Engineering</v>
      </c>
    </row>
    <row r="276" spans="1:23">
      <c r="A276" s="10">
        <f t="shared" si="4"/>
        <v>274</v>
      </c>
      <c r="B276" s="107" t="s">
        <v>627</v>
      </c>
      <c r="C276" s="233">
        <v>2022</v>
      </c>
      <c r="D276" s="124" t="s">
        <v>1166</v>
      </c>
      <c r="E276" s="38" t="str">
        <f>VLOOKUP(D276,Dakar!A:B,2,0)</f>
        <v>ABDUL MUTALLIB</v>
      </c>
      <c r="F276" s="39">
        <f>VLOOKUP(D276,Dakar!A:J,10,0)</f>
        <v>42815</v>
      </c>
      <c r="G276" s="38" t="str">
        <f>VLOOKUP(D276,Dakar!A:F,6,0)</f>
        <v>LV Driver</v>
      </c>
      <c r="H276" s="38" t="str">
        <f>VLOOKUP(D276,Dakar!A:H,8,0)</f>
        <v>PT</v>
      </c>
      <c r="I276" s="38" t="str">
        <f>VLOOKUP(D276,Dakar!A:G,7,0)</f>
        <v>NS</v>
      </c>
      <c r="J276" s="38" t="str">
        <f>VLOOKUP(D276,Dakar!A:L,11,0)</f>
        <v>Samarinda</v>
      </c>
      <c r="K276" s="233" t="s">
        <v>172</v>
      </c>
      <c r="L276" s="233" t="s">
        <v>1319</v>
      </c>
      <c r="M276">
        <v>3</v>
      </c>
      <c r="N276" s="127">
        <v>2</v>
      </c>
      <c r="P276" s="12">
        <v>44756</v>
      </c>
      <c r="Q276" s="12">
        <v>44757</v>
      </c>
      <c r="R276" s="12">
        <v>44760</v>
      </c>
      <c r="U276" s="124" t="s">
        <v>252</v>
      </c>
      <c r="V276" s="107"/>
      <c r="W276" s="38" t="str">
        <f>VLOOKUP(D276,Dakar!A:C,3,0)</f>
        <v>HRDS</v>
      </c>
    </row>
    <row r="277" spans="1:23">
      <c r="A277" s="10">
        <f t="shared" si="4"/>
        <v>275</v>
      </c>
      <c r="B277" s="107" t="s">
        <v>627</v>
      </c>
      <c r="C277" s="233">
        <v>2022</v>
      </c>
      <c r="D277" s="124" t="s">
        <v>239</v>
      </c>
      <c r="E277" s="38" t="str">
        <f>VLOOKUP(D277,Dakar!A:B,2,0)</f>
        <v>Muhammad Chaidier</v>
      </c>
      <c r="F277" s="39">
        <f>VLOOKUP(D277,Dakar!A:J,10,0)</f>
        <v>38131</v>
      </c>
      <c r="G277" s="38" t="str">
        <f>VLOOKUP(D277,Dakar!A:F,6,0)</f>
        <v>WAREHOUSE OFFICER</v>
      </c>
      <c r="H277" s="38" t="str">
        <f>VLOOKUP(D277,Dakar!A:H,8,0)</f>
        <v>PT</v>
      </c>
      <c r="I277" s="38" t="str">
        <f>VLOOKUP(D277,Dakar!A:G,7,0)</f>
        <v>S</v>
      </c>
      <c r="J277" s="38" t="str">
        <f>VLOOKUP(D277,Dakar!A:L,11,0)</f>
        <v>Samarinda</v>
      </c>
      <c r="K277" s="233" t="s">
        <v>172</v>
      </c>
      <c r="L277" s="233" t="s">
        <v>1319</v>
      </c>
      <c r="M277">
        <v>3</v>
      </c>
      <c r="N277" s="127">
        <v>3</v>
      </c>
      <c r="P277" s="119">
        <v>44755</v>
      </c>
      <c r="Q277" s="119">
        <v>44757</v>
      </c>
      <c r="R277" s="119">
        <v>44760</v>
      </c>
      <c r="U277" s="124" t="s">
        <v>998</v>
      </c>
      <c r="V277" s="107" t="s">
        <v>486</v>
      </c>
      <c r="W277" s="38" t="str">
        <f>VLOOKUP(D277,Dakar!A:C,3,0)</f>
        <v>WAREHOUSE</v>
      </c>
    </row>
    <row r="278" spans="1:23">
      <c r="A278" s="10">
        <f t="shared" si="4"/>
        <v>276</v>
      </c>
      <c r="B278" s="107" t="s">
        <v>627</v>
      </c>
      <c r="C278" s="233">
        <v>2022</v>
      </c>
      <c r="D278" s="124" t="s">
        <v>487</v>
      </c>
      <c r="E278" s="38" t="str">
        <f>VLOOKUP(D278,Dakar!A:B,2,0)</f>
        <v>Tunggul Djundanto</v>
      </c>
      <c r="F278" s="39">
        <f>VLOOKUP(D278,Dakar!A:J,10,0)</f>
        <v>39449</v>
      </c>
      <c r="G278" s="38" t="str">
        <f>VLOOKUP(D278,Dakar!A:F,6,0)</f>
        <v xml:space="preserve">Port Dept. Head </v>
      </c>
      <c r="H278" s="38" t="str">
        <f>VLOOKUP(D278,Dakar!A:H,8,0)</f>
        <v>PT</v>
      </c>
      <c r="I278" s="38" t="str">
        <f>VLOOKUP(D278,Dakar!A:G,7,0)</f>
        <v>S</v>
      </c>
      <c r="J278" s="38" t="str">
        <f>VLOOKUP(D278,Dakar!A:L,11,0)</f>
        <v>Jakarta</v>
      </c>
      <c r="K278" s="233" t="s">
        <v>172</v>
      </c>
      <c r="L278" s="233" t="s">
        <v>1387</v>
      </c>
      <c r="M278">
        <v>2</v>
      </c>
      <c r="N278" s="127">
        <v>1</v>
      </c>
      <c r="P278" s="12">
        <v>44760</v>
      </c>
      <c r="Q278" s="12">
        <v>44760</v>
      </c>
      <c r="R278" s="12">
        <v>44761</v>
      </c>
      <c r="S278" t="s">
        <v>115</v>
      </c>
      <c r="U278" s="124" t="s">
        <v>486</v>
      </c>
      <c r="V278" s="107"/>
      <c r="W278" s="38" t="str">
        <f>VLOOKUP(D278,Dakar!A:C,3,0)</f>
        <v>PORT</v>
      </c>
    </row>
    <row r="279" spans="1:23">
      <c r="A279" s="10">
        <f t="shared" si="4"/>
        <v>277</v>
      </c>
      <c r="B279" s="107" t="s">
        <v>627</v>
      </c>
      <c r="C279" s="233">
        <v>2022</v>
      </c>
      <c r="D279" s="124" t="s">
        <v>299</v>
      </c>
      <c r="E279" s="38" t="str">
        <f>VLOOKUP(D279,Dakar!A:B,2,0)</f>
        <v>Sapri</v>
      </c>
      <c r="F279" s="39">
        <f>VLOOKUP(D279,Dakar!A:J,10,0)</f>
        <v>40380</v>
      </c>
      <c r="G279" s="38" t="str">
        <f>VLOOKUP(D279,Dakar!A:F,6,0)</f>
        <v>GMTC Crew</v>
      </c>
      <c r="H279" s="38" t="str">
        <f>VLOOKUP(D279,Dakar!A:H,8,0)</f>
        <v>PT</v>
      </c>
      <c r="I279" s="38" t="str">
        <f>VLOOKUP(D279,Dakar!A:G,7,0)</f>
        <v>NS</v>
      </c>
      <c r="J279" s="38" t="str">
        <f>VLOOKUP(D279,Dakar!A:L,11,0)</f>
        <v>Separi</v>
      </c>
      <c r="K279" t="s">
        <v>172</v>
      </c>
      <c r="L279" t="s">
        <v>1319</v>
      </c>
      <c r="M279">
        <v>1</v>
      </c>
      <c r="N279" s="127">
        <v>3</v>
      </c>
      <c r="P279" s="135">
        <v>44761</v>
      </c>
      <c r="Q279" s="12">
        <v>44763</v>
      </c>
      <c r="R279" s="12">
        <v>44765</v>
      </c>
      <c r="T279" s="10"/>
      <c r="U279" s="124" t="s">
        <v>245</v>
      </c>
      <c r="V279" s="107" t="s">
        <v>252</v>
      </c>
      <c r="W279" s="38" t="str">
        <f>VLOOKUP(D279,Dakar!A:C,3,0)</f>
        <v>HRDS</v>
      </c>
    </row>
    <row r="280" spans="1:23">
      <c r="A280" s="10">
        <f t="shared" si="4"/>
        <v>278</v>
      </c>
      <c r="B280" s="107" t="s">
        <v>627</v>
      </c>
      <c r="C280" s="233">
        <v>2022</v>
      </c>
      <c r="D280" s="124" t="s">
        <v>504</v>
      </c>
      <c r="E280" s="38" t="str">
        <f>VLOOKUP(D280,Dakar!A:B,2,0)</f>
        <v>Ahmad Yani</v>
      </c>
      <c r="F280" s="39">
        <f>VLOOKUP(D280,Dakar!A:J,10,0)</f>
        <v>40118</v>
      </c>
      <c r="G280" s="38" t="str">
        <f>VLOOKUP(D280,Dakar!A:F,6,0)</f>
        <v>MECHANIC</v>
      </c>
      <c r="H280" s="38" t="str">
        <f>VLOOKUP(D280,Dakar!A:H,8,0)</f>
        <v>PT</v>
      </c>
      <c r="I280" s="38" t="str">
        <f>VLOOKUP(D280,Dakar!A:G,7,0)</f>
        <v>NS</v>
      </c>
      <c r="J280" s="38" t="str">
        <f>VLOOKUP(D280,Dakar!A:L,11,0)</f>
        <v>Separi</v>
      </c>
      <c r="K280" t="s">
        <v>203</v>
      </c>
      <c r="N280" s="127">
        <v>1</v>
      </c>
      <c r="P280" s="12">
        <v>44759</v>
      </c>
      <c r="Q280" s="12">
        <v>44759</v>
      </c>
      <c r="U280" s="124" t="s">
        <v>1130</v>
      </c>
      <c r="V280" s="107" t="s">
        <v>702</v>
      </c>
      <c r="W280" s="38" t="str">
        <f>VLOOKUP(D280,Dakar!A:C,3,0)</f>
        <v>PORT</v>
      </c>
    </row>
    <row r="281" spans="1:23">
      <c r="A281" s="10">
        <f t="shared" si="4"/>
        <v>279</v>
      </c>
      <c r="B281" s="107" t="s">
        <v>627</v>
      </c>
      <c r="C281" s="233">
        <v>2022</v>
      </c>
      <c r="D281" s="124" t="s">
        <v>430</v>
      </c>
      <c r="E281" s="38" t="str">
        <f>VLOOKUP(D281,Dakar!A:B,2,0)</f>
        <v>Abdul Aziz</v>
      </c>
      <c r="F281" s="39">
        <f>VLOOKUP(D281,Dakar!A:J,10,0)</f>
        <v>35878</v>
      </c>
      <c r="G281" s="38" t="str">
        <f>VLOOKUP(D281,Dakar!A:F,6,0)</f>
        <v>CR, FORESTRY &amp; TS DEPT. HEAD</v>
      </c>
      <c r="H281" s="38" t="str">
        <f>VLOOKUP(D281,Dakar!A:H,8,0)</f>
        <v>PT</v>
      </c>
      <c r="I281" s="38" t="str">
        <f>VLOOKUP(D281,Dakar!A:G,7,0)</f>
        <v>S</v>
      </c>
      <c r="J281" s="38" t="str">
        <f>VLOOKUP(D281,Dakar!A:L,11,0)</f>
        <v>Jakarta</v>
      </c>
      <c r="K281" s="233" t="s">
        <v>172</v>
      </c>
      <c r="L281" t="s">
        <v>1319</v>
      </c>
      <c r="M281">
        <v>5</v>
      </c>
      <c r="N281" s="127">
        <v>1</v>
      </c>
      <c r="O281">
        <v>2</v>
      </c>
      <c r="P281" s="12">
        <v>44778</v>
      </c>
      <c r="Q281" s="12">
        <v>44782</v>
      </c>
      <c r="R281" s="12">
        <v>44783</v>
      </c>
      <c r="U281" s="124" t="s">
        <v>486</v>
      </c>
      <c r="V281" s="107"/>
      <c r="W281" s="38" t="str">
        <f>VLOOKUP(D281,Dakar!A:C,3,0)</f>
        <v>CR, Forestry &amp; TS</v>
      </c>
    </row>
    <row r="282" spans="1:23">
      <c r="A282" s="10">
        <f t="shared" si="4"/>
        <v>280</v>
      </c>
      <c r="B282" s="107" t="s">
        <v>627</v>
      </c>
      <c r="C282" s="233">
        <v>2022</v>
      </c>
      <c r="D282" s="124" t="s">
        <v>905</v>
      </c>
      <c r="E282" s="38" t="str">
        <f>VLOOKUP(D282,Dakar!A:B,2,0)</f>
        <v xml:space="preserve">AGUS RIYANTO </v>
      </c>
      <c r="F282" s="39">
        <f>VLOOKUP(D282,Dakar!A:J,10,0)</f>
        <v>41009</v>
      </c>
      <c r="G282" s="38" t="str">
        <f>VLOOKUP(D282,Dakar!A:F,6,0)</f>
        <v>Quality &amp; Lab Officer</v>
      </c>
      <c r="H282" s="38" t="str">
        <f>VLOOKUP(D282,Dakar!A:H,8,0)</f>
        <v>PT</v>
      </c>
      <c r="I282" s="38" t="str">
        <f>VLOOKUP(D282,Dakar!A:G,7,0)</f>
        <v>S</v>
      </c>
      <c r="J282" s="38" t="str">
        <f>VLOOKUP(D282,Dakar!A:L,11,0)</f>
        <v>Samarinda</v>
      </c>
      <c r="K282" s="233" t="s">
        <v>172</v>
      </c>
      <c r="L282" s="233" t="s">
        <v>1319</v>
      </c>
      <c r="M282">
        <v>2</v>
      </c>
      <c r="N282" s="127">
        <v>2</v>
      </c>
      <c r="P282" s="12">
        <v>44792</v>
      </c>
      <c r="Q282" s="12">
        <v>44793</v>
      </c>
      <c r="R282" s="12">
        <v>44796</v>
      </c>
      <c r="U282" s="124" t="s">
        <v>1408</v>
      </c>
      <c r="V282" s="107" t="s">
        <v>486</v>
      </c>
      <c r="W282" s="38" t="str">
        <f>VLOOKUP(D282,Dakar!A:C,3,0)</f>
        <v>PORT</v>
      </c>
    </row>
    <row r="283" spans="1:23">
      <c r="A283" s="10">
        <f t="shared" si="4"/>
        <v>281</v>
      </c>
      <c r="B283" s="107" t="s">
        <v>627</v>
      </c>
      <c r="C283" s="233">
        <v>2022</v>
      </c>
      <c r="D283" s="124" t="s">
        <v>836</v>
      </c>
      <c r="E283" s="38" t="str">
        <f>VLOOKUP(D283,Dakar!A:B,2,0)</f>
        <v>SOFIAN ANSORI</v>
      </c>
      <c r="F283" s="39">
        <f>VLOOKUP(D283,Dakar!A:J,10,0)</f>
        <v>40801</v>
      </c>
      <c r="G283" s="38" t="str">
        <f>VLOOKUP(D283,Dakar!A:F,6,0)</f>
        <v>Quality &amp; Lab Officer</v>
      </c>
      <c r="H283" s="38" t="str">
        <f>VLOOKUP(D283,Dakar!A:H,8,0)</f>
        <v>PT</v>
      </c>
      <c r="I283" s="38" t="str">
        <f>VLOOKUP(D283,Dakar!A:G,7,0)</f>
        <v>S</v>
      </c>
      <c r="J283" s="38" t="str">
        <f>VLOOKUP(D283,Dakar!A:L,11,0)</f>
        <v>Samarinda</v>
      </c>
      <c r="K283" s="233" t="s">
        <v>172</v>
      </c>
      <c r="L283" t="s">
        <v>1215</v>
      </c>
      <c r="M283">
        <v>2</v>
      </c>
      <c r="N283" s="127">
        <v>6</v>
      </c>
      <c r="P283" s="125">
        <v>44761</v>
      </c>
      <c r="Q283" s="125">
        <v>44770</v>
      </c>
      <c r="R283" s="119">
        <v>44804</v>
      </c>
      <c r="U283" s="124" t="s">
        <v>1408</v>
      </c>
      <c r="V283" s="107" t="s">
        <v>486</v>
      </c>
      <c r="W283" s="38" t="str">
        <f>VLOOKUP(D283,Dakar!A:C,3,0)</f>
        <v>PORT</v>
      </c>
    </row>
    <row r="284" spans="1:23">
      <c r="A284" s="10">
        <f t="shared" si="4"/>
        <v>282</v>
      </c>
      <c r="B284" s="107" t="s">
        <v>627</v>
      </c>
      <c r="C284" s="233">
        <v>2022</v>
      </c>
      <c r="D284" s="267" t="s">
        <v>470</v>
      </c>
      <c r="E284" s="38" t="str">
        <f>VLOOKUP(D284,Dakar!A:B,2,0)</f>
        <v>I Ketut Rata</v>
      </c>
      <c r="F284" s="39">
        <f>VLOOKUP(D284,Dakar!A:J,10,0)</f>
        <v>39816</v>
      </c>
      <c r="G284" s="38" t="str">
        <f>VLOOKUP(D284,Dakar!A:F,6,0)</f>
        <v>Mooring Crew</v>
      </c>
      <c r="H284" s="38" t="str">
        <f>VLOOKUP(D284,Dakar!A:H,8,0)</f>
        <v>PT</v>
      </c>
      <c r="I284" s="38" t="str">
        <f>VLOOKUP(D284,Dakar!A:G,7,0)</f>
        <v>NS</v>
      </c>
      <c r="J284" s="38" t="str">
        <f>VLOOKUP(D284,Dakar!A:L,11,0)</f>
        <v>Separi</v>
      </c>
      <c r="K284" t="s">
        <v>203</v>
      </c>
      <c r="N284" s="127">
        <v>2</v>
      </c>
      <c r="P284" s="125">
        <v>44773</v>
      </c>
      <c r="Q284" s="12">
        <v>44774</v>
      </c>
      <c r="U284" s="124" t="s">
        <v>1153</v>
      </c>
      <c r="V284" s="107" t="s">
        <v>702</v>
      </c>
      <c r="W284" s="38" t="str">
        <f>VLOOKUP(D284,Dakar!A:C,3,0)</f>
        <v>PORT</v>
      </c>
    </row>
    <row r="285" spans="1:23">
      <c r="A285" s="10">
        <f t="shared" si="4"/>
        <v>283</v>
      </c>
      <c r="B285" s="107" t="s">
        <v>627</v>
      </c>
      <c r="C285" s="233">
        <v>2022</v>
      </c>
      <c r="D285" s="124" t="s">
        <v>425</v>
      </c>
      <c r="E285" s="38" t="str">
        <f>VLOOKUP(D285,Dakar!A:B,2,0)</f>
        <v>Akmaluddin</v>
      </c>
      <c r="F285" s="39">
        <f>VLOOKUP(D285,Dakar!A:J,10,0)</f>
        <v>40098</v>
      </c>
      <c r="G285" s="38" t="str">
        <f>VLOOKUP(D285,Dakar!A:F,6,0)</f>
        <v>Mooring Group Leader</v>
      </c>
      <c r="H285" s="38" t="str">
        <f>VLOOKUP(D285,Dakar!A:H,8,0)</f>
        <v>PT</v>
      </c>
      <c r="I285" s="38" t="str">
        <f>VLOOKUP(D285,Dakar!A:G,7,0)</f>
        <v>NS</v>
      </c>
      <c r="J285" s="38" t="str">
        <f>VLOOKUP(D285,Dakar!A:L,11,0)</f>
        <v>Separi</v>
      </c>
      <c r="K285" s="233" t="s">
        <v>203</v>
      </c>
      <c r="N285" s="127">
        <v>5</v>
      </c>
      <c r="P285" s="125">
        <v>44776</v>
      </c>
      <c r="Q285" s="125">
        <v>44780</v>
      </c>
      <c r="R285" s="12">
        <v>44783</v>
      </c>
      <c r="U285" s="124" t="s">
        <v>1153</v>
      </c>
      <c r="V285" s="107" t="s">
        <v>702</v>
      </c>
      <c r="W285" s="38" t="str">
        <f>VLOOKUP(D285,Dakar!A:C,3,0)</f>
        <v>PORT</v>
      </c>
    </row>
    <row r="286" spans="1:23">
      <c r="A286" s="10">
        <f t="shared" si="4"/>
        <v>284</v>
      </c>
      <c r="B286" s="107" t="s">
        <v>627</v>
      </c>
      <c r="C286" s="233">
        <v>2022</v>
      </c>
      <c r="D286" s="124" t="s">
        <v>853</v>
      </c>
      <c r="E286" s="38" t="str">
        <f>VLOOKUP(D286,Dakar!A:B,2,0)</f>
        <v>DEDY ISKANDAR</v>
      </c>
      <c r="F286" s="39">
        <f>VLOOKUP(D286,Dakar!A:J,10,0)</f>
        <v>40360</v>
      </c>
      <c r="G286" s="38" t="str">
        <f>VLOOKUP(D286,Dakar!A:F,6,0)</f>
        <v>Mooring Crew</v>
      </c>
      <c r="H286" s="38" t="str">
        <f>VLOOKUP(D286,Dakar!A:H,8,0)</f>
        <v>PT</v>
      </c>
      <c r="I286" s="38" t="str">
        <f>VLOOKUP(D286,Dakar!A:G,7,0)</f>
        <v>NS</v>
      </c>
      <c r="J286" s="38" t="str">
        <f>VLOOKUP(D286,Dakar!A:L,11,0)</f>
        <v>Separi</v>
      </c>
      <c r="K286" s="233" t="s">
        <v>203</v>
      </c>
      <c r="N286" s="127">
        <v>3</v>
      </c>
      <c r="P286" s="12">
        <v>44775</v>
      </c>
      <c r="Q286" s="12">
        <v>44779</v>
      </c>
      <c r="R286" s="12">
        <v>44780</v>
      </c>
      <c r="U286" s="124" t="s">
        <v>1153</v>
      </c>
      <c r="V286" s="107" t="s">
        <v>702</v>
      </c>
      <c r="W286" s="38" t="str">
        <f>VLOOKUP(D286,Dakar!A:C,3,0)</f>
        <v>PORT</v>
      </c>
    </row>
    <row r="287" spans="1:23">
      <c r="A287" s="10">
        <f t="shared" si="4"/>
        <v>285</v>
      </c>
      <c r="B287" s="107" t="s">
        <v>627</v>
      </c>
      <c r="C287" s="233">
        <v>2022</v>
      </c>
      <c r="D287" s="124" t="s">
        <v>1126</v>
      </c>
      <c r="E287" s="38" t="str">
        <f>VLOOKUP(D287,Dakar!A:B,2,0)</f>
        <v>RUDI HERMAWAN</v>
      </c>
      <c r="F287" s="39">
        <f>VLOOKUP(D287,Dakar!A:J,10,0)</f>
        <v>40793</v>
      </c>
      <c r="G287" s="38" t="str">
        <f>VLOOKUP(D287,Dakar!A:F,6,0)</f>
        <v>Mooring Crew</v>
      </c>
      <c r="H287" s="38" t="str">
        <f>VLOOKUP(D287,Dakar!A:H,8,0)</f>
        <v>PT</v>
      </c>
      <c r="I287" s="38" t="str">
        <f>VLOOKUP(D287,Dakar!A:G,7,0)</f>
        <v>NS</v>
      </c>
      <c r="J287" s="38" t="str">
        <f>VLOOKUP(D287,Dakar!A:L,11,0)</f>
        <v>Separi</v>
      </c>
      <c r="K287" t="s">
        <v>172</v>
      </c>
      <c r="L287" t="s">
        <v>1319</v>
      </c>
      <c r="M287">
        <v>1</v>
      </c>
      <c r="N287" s="127">
        <v>1</v>
      </c>
      <c r="P287" s="12">
        <v>44762</v>
      </c>
      <c r="Q287" s="12">
        <v>44762</v>
      </c>
      <c r="U287" s="124" t="s">
        <v>1153</v>
      </c>
      <c r="V287" s="107" t="s">
        <v>702</v>
      </c>
      <c r="W287" s="38" t="str">
        <f>VLOOKUP(D287,Dakar!A:C,3,0)</f>
        <v>PORT</v>
      </c>
    </row>
    <row r="288" spans="1:23">
      <c r="A288" s="10">
        <f t="shared" si="4"/>
        <v>286</v>
      </c>
      <c r="B288" s="107" t="s">
        <v>627</v>
      </c>
      <c r="C288" s="233">
        <v>2022</v>
      </c>
      <c r="D288" s="124" t="s">
        <v>882</v>
      </c>
      <c r="E288" s="38" t="str">
        <f>VLOOKUP(D288,Dakar!A:B,2,0)</f>
        <v>HADIRUDIN</v>
      </c>
      <c r="F288" s="39">
        <f>VLOOKUP(D288,Dakar!A:J,10,0)</f>
        <v>40862</v>
      </c>
      <c r="G288" s="38" t="str">
        <f>VLOOKUP(D288,Dakar!A:F,6,0)</f>
        <v>Mooring Crew</v>
      </c>
      <c r="H288" s="38" t="str">
        <f>VLOOKUP(D288,Dakar!A:H,8,0)</f>
        <v>PT</v>
      </c>
      <c r="I288" s="38" t="str">
        <f>VLOOKUP(D288,Dakar!A:G,7,0)</f>
        <v>NS</v>
      </c>
      <c r="J288" s="38" t="str">
        <f>VLOOKUP(D288,Dakar!A:L,11,0)</f>
        <v>Separi</v>
      </c>
      <c r="K288" s="233" t="s">
        <v>204</v>
      </c>
      <c r="L288" t="s">
        <v>1387</v>
      </c>
      <c r="N288" s="127">
        <v>5</v>
      </c>
      <c r="P288" s="12">
        <v>44775</v>
      </c>
      <c r="Q288" s="12">
        <v>44782</v>
      </c>
      <c r="R288" s="12">
        <v>44783</v>
      </c>
      <c r="U288" s="124" t="s">
        <v>1153</v>
      </c>
      <c r="V288" s="107" t="s">
        <v>702</v>
      </c>
      <c r="W288" s="38" t="str">
        <f>VLOOKUP(D288,Dakar!A:C,3,0)</f>
        <v>PORT</v>
      </c>
    </row>
    <row r="289" spans="1:23">
      <c r="A289" s="10">
        <f t="shared" si="4"/>
        <v>287</v>
      </c>
      <c r="B289" s="107" t="s">
        <v>627</v>
      </c>
      <c r="C289" s="233">
        <v>2022</v>
      </c>
      <c r="D289" s="124" t="s">
        <v>430</v>
      </c>
      <c r="E289" s="38" t="str">
        <f>VLOOKUP(D289,Dakar!A:B,2,0)</f>
        <v>Abdul Aziz</v>
      </c>
      <c r="F289" s="39">
        <f>VLOOKUP(D289,Dakar!A:J,10,0)</f>
        <v>35878</v>
      </c>
      <c r="G289" s="38" t="str">
        <f>VLOOKUP(D289,Dakar!A:F,6,0)</f>
        <v>CR, FORESTRY &amp; TS DEPT. HEAD</v>
      </c>
      <c r="H289" s="38" t="str">
        <f>VLOOKUP(D289,Dakar!A:H,8,0)</f>
        <v>PT</v>
      </c>
      <c r="I289" s="38" t="str">
        <f>VLOOKUP(D289,Dakar!A:G,7,0)</f>
        <v>S</v>
      </c>
      <c r="J289" s="38" t="str">
        <f>VLOOKUP(D289,Dakar!A:L,11,0)</f>
        <v>Jakarta</v>
      </c>
      <c r="K289" s="233" t="s">
        <v>203</v>
      </c>
      <c r="N289" s="127">
        <v>21</v>
      </c>
      <c r="P289" s="12">
        <v>44774</v>
      </c>
      <c r="Q289" s="12">
        <v>44803</v>
      </c>
      <c r="R289" s="12">
        <v>44804</v>
      </c>
      <c r="U289" s="124" t="s">
        <v>486</v>
      </c>
      <c r="V289" s="107"/>
      <c r="W289" s="38" t="str">
        <f>VLOOKUP(D289,Dakar!A:C,3,0)</f>
        <v>CR, Forestry &amp; TS</v>
      </c>
    </row>
    <row r="290" spans="1:23">
      <c r="A290" s="10">
        <f t="shared" si="4"/>
        <v>288</v>
      </c>
      <c r="B290" s="107" t="s">
        <v>627</v>
      </c>
      <c r="C290" s="233">
        <v>2022</v>
      </c>
      <c r="D290" s="124" t="s">
        <v>412</v>
      </c>
      <c r="E290" s="38" t="str">
        <f>VLOOKUP(D290,Dakar!A:B,2,0)</f>
        <v>I Wayan Mertayasa</v>
      </c>
      <c r="F290" s="39">
        <f>VLOOKUP(D290,Dakar!A:J,10,0)</f>
        <v>40037</v>
      </c>
      <c r="G290" s="38" t="str">
        <f>VLOOKUP(D290,Dakar!A:F,6,0)</f>
        <v>HE Operator</v>
      </c>
      <c r="H290" s="38" t="str">
        <f>VLOOKUP(D290,Dakar!A:H,8,0)</f>
        <v>PT</v>
      </c>
      <c r="I290" s="38" t="str">
        <f>VLOOKUP(D290,Dakar!A:G,7,0)</f>
        <v>NS</v>
      </c>
      <c r="J290" s="38" t="str">
        <f>VLOOKUP(D290,Dakar!A:L,11,0)</f>
        <v>Separi</v>
      </c>
      <c r="K290" s="233" t="s">
        <v>203</v>
      </c>
      <c r="N290" s="127">
        <v>3</v>
      </c>
      <c r="P290" s="12">
        <v>44764</v>
      </c>
      <c r="Q290" s="12">
        <v>44766</v>
      </c>
      <c r="R290" s="12">
        <v>44767</v>
      </c>
      <c r="U290" s="124" t="s">
        <v>1153</v>
      </c>
      <c r="V290" s="107" t="s">
        <v>702</v>
      </c>
      <c r="W290" s="38" t="str">
        <f>VLOOKUP(D290,Dakar!A:C,3,0)</f>
        <v>PORT</v>
      </c>
    </row>
    <row r="291" spans="1:23">
      <c r="A291" s="10">
        <f t="shared" si="4"/>
        <v>289</v>
      </c>
      <c r="B291" s="107" t="s">
        <v>627</v>
      </c>
      <c r="C291" s="233">
        <v>2022</v>
      </c>
      <c r="D291" s="124" t="s">
        <v>334</v>
      </c>
      <c r="E291" s="38" t="str">
        <f>VLOOKUP(D291,Dakar!A:B,2,0)</f>
        <v>M Darjad</v>
      </c>
      <c r="F291" s="39">
        <f>VLOOKUP(D291,Dakar!A:J,10,0)</f>
        <v>39753</v>
      </c>
      <c r="G291" s="38" t="str">
        <f>VLOOKUP(D291,Dakar!A:F,6,0)</f>
        <v>HE Operator</v>
      </c>
      <c r="H291" s="38" t="str">
        <f>VLOOKUP(D291,Dakar!A:H,8,0)</f>
        <v>PT</v>
      </c>
      <c r="I291" s="38" t="str">
        <f>VLOOKUP(D291,Dakar!A:G,7,0)</f>
        <v>NS</v>
      </c>
      <c r="J291" s="38" t="str">
        <f>VLOOKUP(D291,Dakar!A:L,11,0)</f>
        <v>Separi</v>
      </c>
      <c r="K291" s="233" t="s">
        <v>203</v>
      </c>
      <c r="N291" s="127">
        <v>2</v>
      </c>
      <c r="P291" s="12">
        <v>44766</v>
      </c>
      <c r="Q291" s="12">
        <v>44767</v>
      </c>
      <c r="R291" s="12">
        <v>44768</v>
      </c>
      <c r="U291" s="124" t="s">
        <v>1153</v>
      </c>
      <c r="V291" s="107" t="s">
        <v>702</v>
      </c>
      <c r="W291" s="38" t="str">
        <f>VLOOKUP(D291,Dakar!A:C,3,0)</f>
        <v>PORT</v>
      </c>
    </row>
    <row r="292" spans="1:23">
      <c r="A292" s="10">
        <f t="shared" si="4"/>
        <v>290</v>
      </c>
      <c r="B292" s="107" t="s">
        <v>627</v>
      </c>
      <c r="C292" s="233">
        <v>2022</v>
      </c>
      <c r="D292" s="124" t="s">
        <v>394</v>
      </c>
      <c r="E292" s="38" t="str">
        <f>VLOOKUP(D292,Dakar!A:B,2,0)</f>
        <v>I Made Patra</v>
      </c>
      <c r="F292" s="39">
        <f>VLOOKUP(D292,Dakar!A:J,10,0)</f>
        <v>38626</v>
      </c>
      <c r="G292" s="38" t="str">
        <f>VLOOKUP(D292,Dakar!A:F,6,0)</f>
        <v>HE Operator</v>
      </c>
      <c r="H292" s="38" t="str">
        <f>VLOOKUP(D292,Dakar!A:H,8,0)</f>
        <v>PT</v>
      </c>
      <c r="I292" s="38" t="str">
        <f>VLOOKUP(D292,Dakar!A:G,7,0)</f>
        <v>NS</v>
      </c>
      <c r="J292" s="38" t="str">
        <f>VLOOKUP(D292,Dakar!A:L,11,0)</f>
        <v>Separi</v>
      </c>
      <c r="K292" t="s">
        <v>172</v>
      </c>
      <c r="L292" t="s">
        <v>1319</v>
      </c>
      <c r="M292">
        <v>1</v>
      </c>
      <c r="N292" s="127">
        <v>3</v>
      </c>
      <c r="P292" s="12">
        <v>44769</v>
      </c>
      <c r="Q292" s="12">
        <v>44771</v>
      </c>
      <c r="R292" s="12">
        <v>44774</v>
      </c>
      <c r="U292" s="124" t="s">
        <v>1153</v>
      </c>
      <c r="V292" s="107" t="s">
        <v>702</v>
      </c>
      <c r="W292" s="38" t="str">
        <f>VLOOKUP(D292,Dakar!A:C,3,0)</f>
        <v>PORT</v>
      </c>
    </row>
    <row r="293" spans="1:23">
      <c r="A293" s="10">
        <f t="shared" si="4"/>
        <v>291</v>
      </c>
      <c r="B293" s="107" t="s">
        <v>627</v>
      </c>
      <c r="C293" s="233">
        <v>2022</v>
      </c>
      <c r="D293" s="124" t="s">
        <v>1436</v>
      </c>
      <c r="E293" s="38" t="str">
        <f>VLOOKUP(D293,Dakar!A:B,2,0)</f>
        <v>ISWAHYUDI</v>
      </c>
      <c r="F293" s="39">
        <f>VLOOKUP(D293,Dakar!A:J,10,0)</f>
        <v>43315</v>
      </c>
      <c r="G293" s="38" t="str">
        <f>VLOOKUP(D293,Dakar!A:F,6,0)</f>
        <v>DT DRIVER</v>
      </c>
      <c r="H293" s="38" t="str">
        <f>VLOOKUP(D293,Dakar!A:H,8,0)</f>
        <v>PT</v>
      </c>
      <c r="I293" s="38" t="str">
        <f>VLOOKUP(D293,Dakar!A:G,7,0)</f>
        <v>NS</v>
      </c>
      <c r="J293" s="38" t="str">
        <f>VLOOKUP(D293,Dakar!A:L,11,0)</f>
        <v>Separi</v>
      </c>
      <c r="K293" s="233" t="s">
        <v>172</v>
      </c>
      <c r="L293" t="s">
        <v>1387</v>
      </c>
      <c r="M293">
        <v>1</v>
      </c>
      <c r="N293" s="127">
        <v>3</v>
      </c>
      <c r="P293" s="119">
        <v>44776</v>
      </c>
      <c r="Q293" s="119">
        <v>44778</v>
      </c>
      <c r="R293" s="12">
        <v>44780</v>
      </c>
      <c r="T293" s="107"/>
      <c r="U293" s="124" t="s">
        <v>1153</v>
      </c>
      <c r="V293" s="107" t="s">
        <v>702</v>
      </c>
      <c r="W293" s="38" t="str">
        <f>VLOOKUP(D293,Dakar!A:C,3,0)</f>
        <v>PORT</v>
      </c>
    </row>
    <row r="294" spans="1:23">
      <c r="A294" s="10">
        <f t="shared" si="4"/>
        <v>292</v>
      </c>
      <c r="B294" s="107" t="s">
        <v>627</v>
      </c>
      <c r="C294" s="233">
        <v>2022</v>
      </c>
      <c r="D294" s="124" t="s">
        <v>1438</v>
      </c>
      <c r="E294" s="38" t="str">
        <f>VLOOKUP(D294,Dakar!A:B,2,0)</f>
        <v>ANDI MUSTOFA</v>
      </c>
      <c r="F294" s="39">
        <f>VLOOKUP(D294,Dakar!A:J,10,0)</f>
        <v>44614</v>
      </c>
      <c r="G294" s="38" t="str">
        <f>VLOOKUP(D294,Dakar!A:F,6,0)</f>
        <v>DT DRIVER</v>
      </c>
      <c r="H294" s="38" t="str">
        <f>VLOOKUP(D294,Dakar!A:H,8,0)</f>
        <v>PT</v>
      </c>
      <c r="I294" s="38" t="str">
        <f>VLOOKUP(D294,Dakar!A:G,7,0)</f>
        <v>NS</v>
      </c>
      <c r="J294" s="38" t="str">
        <f>VLOOKUP(D294,Dakar!A:L,11,0)</f>
        <v>Separi</v>
      </c>
      <c r="K294" s="233" t="s">
        <v>204</v>
      </c>
      <c r="N294" s="127">
        <v>2</v>
      </c>
      <c r="P294" s="12">
        <v>44791</v>
      </c>
      <c r="Q294" s="12">
        <v>44792</v>
      </c>
      <c r="R294" s="12">
        <v>44793</v>
      </c>
      <c r="U294" s="124" t="s">
        <v>1153</v>
      </c>
      <c r="V294" s="107" t="s">
        <v>702</v>
      </c>
      <c r="W294" s="38" t="str">
        <f>VLOOKUP(D294,Dakar!A:C,3,0)</f>
        <v>PORT</v>
      </c>
    </row>
    <row r="295" spans="1:23">
      <c r="A295" s="10">
        <f t="shared" si="4"/>
        <v>293</v>
      </c>
      <c r="B295" s="107" t="s">
        <v>627</v>
      </c>
      <c r="C295" s="233">
        <v>2022</v>
      </c>
      <c r="D295" s="124" t="s">
        <v>319</v>
      </c>
      <c r="E295" s="38" t="str">
        <f>VLOOKUP(D295,Dakar!A:B,2,0)</f>
        <v>Rustam Effendi</v>
      </c>
      <c r="F295" s="39">
        <f>VLOOKUP(D295,Dakar!A:J,10,0)</f>
        <v>40504</v>
      </c>
      <c r="G295" s="38" t="str">
        <f>VLOOKUP(D295,Dakar!A:F,6,0)</f>
        <v>Warehouse Crew</v>
      </c>
      <c r="H295" s="38" t="str">
        <f>VLOOKUP(D295,Dakar!A:H,8,0)</f>
        <v>PT</v>
      </c>
      <c r="I295" s="38" t="str">
        <f>VLOOKUP(D295,Dakar!A:G,7,0)</f>
        <v>NS</v>
      </c>
      <c r="J295" s="38" t="str">
        <f>VLOOKUP(D295,Dakar!A:L,11,0)</f>
        <v>Separi</v>
      </c>
      <c r="K295" s="233" t="s">
        <v>172</v>
      </c>
      <c r="L295" t="s">
        <v>1319</v>
      </c>
      <c r="M295">
        <v>2</v>
      </c>
      <c r="N295" s="127">
        <v>2</v>
      </c>
      <c r="P295" s="12">
        <v>44777</v>
      </c>
      <c r="Q295" s="12">
        <v>44778</v>
      </c>
      <c r="U295" s="124" t="s">
        <v>998</v>
      </c>
      <c r="V295" s="107"/>
      <c r="W295" s="38" t="str">
        <f>VLOOKUP(D295,Dakar!A:C,3,0)</f>
        <v>WAREHOUSE</v>
      </c>
    </row>
    <row r="296" spans="1:23">
      <c r="A296" s="10">
        <f t="shared" si="4"/>
        <v>294</v>
      </c>
      <c r="B296" s="107" t="s">
        <v>627</v>
      </c>
      <c r="C296" s="233">
        <v>2022</v>
      </c>
      <c r="D296" s="124" t="s">
        <v>1440</v>
      </c>
      <c r="E296" s="38" t="str">
        <f>VLOOKUP(D296,Dakar!A:B,2,0)</f>
        <v>DEDEN YOGA PRATAMA</v>
      </c>
      <c r="F296" s="39">
        <f>VLOOKUP(D296,Dakar!A:J,10,0)</f>
        <v>44294</v>
      </c>
      <c r="G296" s="38" t="str">
        <f>VLOOKUP(D296,Dakar!A:F,6,0)</f>
        <v>Warehouse Crew</v>
      </c>
      <c r="H296" s="38" t="str">
        <f>VLOOKUP(D296,Dakar!A:H,8,0)</f>
        <v>PT</v>
      </c>
      <c r="I296" s="38" t="str">
        <f>VLOOKUP(D296,Dakar!A:G,7,0)</f>
        <v>NS</v>
      </c>
      <c r="J296" s="38" t="str">
        <f>VLOOKUP(D296,Dakar!A:L,11,0)</f>
        <v>Separi</v>
      </c>
      <c r="K296" t="s">
        <v>172</v>
      </c>
      <c r="L296" t="s">
        <v>1387</v>
      </c>
      <c r="M296">
        <v>1</v>
      </c>
      <c r="N296" s="127">
        <v>2</v>
      </c>
      <c r="P296" s="12">
        <v>44770</v>
      </c>
      <c r="Q296" s="12">
        <v>44771</v>
      </c>
      <c r="U296" s="124" t="s">
        <v>998</v>
      </c>
      <c r="V296" s="107"/>
      <c r="W296" s="38" t="str">
        <f>VLOOKUP(D296,Dakar!A:C,3,0)</f>
        <v>PROC &amp; WH</v>
      </c>
    </row>
    <row r="297" spans="1:23">
      <c r="A297" s="10">
        <f t="shared" si="4"/>
        <v>295</v>
      </c>
      <c r="B297" s="107" t="s">
        <v>627</v>
      </c>
      <c r="C297" s="233">
        <v>2022</v>
      </c>
      <c r="D297" s="124" t="s">
        <v>880</v>
      </c>
      <c r="E297" s="38" t="str">
        <f>VLOOKUP(D297,Dakar!A:B,2,0)</f>
        <v>DAFIK</v>
      </c>
      <c r="F297" s="39">
        <f>VLOOKUP(D297,Dakar!A:J,10,0)</f>
        <v>40845</v>
      </c>
      <c r="G297" s="38" t="str">
        <f>VLOOKUP(D297,Dakar!A:F,6,0)</f>
        <v>Fuel Man</v>
      </c>
      <c r="H297" s="38" t="str">
        <f>VLOOKUP(D297,Dakar!A:H,8,0)</f>
        <v>PT</v>
      </c>
      <c r="I297" s="38" t="str">
        <f>VLOOKUP(D297,Dakar!A:G,7,0)</f>
        <v>NS</v>
      </c>
      <c r="J297" s="38" t="str">
        <f>VLOOKUP(D297,Dakar!A:L,11,0)</f>
        <v>Separi</v>
      </c>
      <c r="K297" s="233" t="s">
        <v>172</v>
      </c>
      <c r="L297" s="233" t="s">
        <v>1387</v>
      </c>
      <c r="N297" s="127">
        <v>1</v>
      </c>
      <c r="P297" s="12">
        <v>44792</v>
      </c>
      <c r="Q297" s="12">
        <v>44792</v>
      </c>
      <c r="U297" s="124" t="s">
        <v>998</v>
      </c>
      <c r="V297" s="107"/>
      <c r="W297" s="38" t="str">
        <f>VLOOKUP(D297,Dakar!A:C,3,0)</f>
        <v>PROC &amp; WH</v>
      </c>
    </row>
    <row r="298" spans="1:23">
      <c r="A298" s="10">
        <f t="shared" si="4"/>
        <v>296</v>
      </c>
      <c r="B298" s="107" t="s">
        <v>627</v>
      </c>
      <c r="C298" s="233">
        <v>2022</v>
      </c>
      <c r="D298" s="124" t="s">
        <v>850</v>
      </c>
      <c r="E298" s="38" t="str">
        <f>VLOOKUP(D298,Dakar!A:B,2,0)</f>
        <v>I Nyoman Ardana</v>
      </c>
      <c r="F298" s="39">
        <f>VLOOKUP(D298,Dakar!A:J,10,0)</f>
        <v>40360</v>
      </c>
      <c r="G298" s="38" t="str">
        <f>VLOOKUP(D298,Dakar!A:F,6,0)</f>
        <v>GMTC Foreman</v>
      </c>
      <c r="H298" s="38" t="str">
        <f>VLOOKUP(D298,Dakar!A:H,8,0)</f>
        <v>PT</v>
      </c>
      <c r="I298" s="38" t="str">
        <f>VLOOKUP(D298,Dakar!A:G,7,0)</f>
        <v>S</v>
      </c>
      <c r="J298" s="38" t="str">
        <f>VLOOKUP(D298,Dakar!A:L,11,0)</f>
        <v>Samarinda</v>
      </c>
      <c r="K298" s="233" t="s">
        <v>203</v>
      </c>
      <c r="L298" s="233"/>
      <c r="N298" s="127">
        <v>5</v>
      </c>
      <c r="P298" s="12">
        <v>44767</v>
      </c>
      <c r="Q298" s="12">
        <v>44772</v>
      </c>
      <c r="R298" s="12">
        <v>44774</v>
      </c>
      <c r="U298" s="124" t="s">
        <v>252</v>
      </c>
      <c r="V298" s="107" t="s">
        <v>486</v>
      </c>
      <c r="W298" s="38" t="str">
        <f>VLOOKUP(D298,Dakar!A:C,3,0)</f>
        <v>HRDS</v>
      </c>
    </row>
    <row r="299" spans="1:23">
      <c r="A299" s="10">
        <f t="shared" si="4"/>
        <v>297</v>
      </c>
      <c r="B299" s="107" t="s">
        <v>627</v>
      </c>
      <c r="C299" s="233">
        <v>2022</v>
      </c>
      <c r="D299" s="124" t="s">
        <v>239</v>
      </c>
      <c r="E299" s="38" t="str">
        <f>VLOOKUP(D299,Dakar!A:B,2,0)</f>
        <v>Muhammad Chaidier</v>
      </c>
      <c r="F299" s="39">
        <f>VLOOKUP(D299,Dakar!A:J,10,0)</f>
        <v>38131</v>
      </c>
      <c r="G299" s="38" t="str">
        <f>VLOOKUP(D299,Dakar!A:F,6,0)</f>
        <v>WAREHOUSE OFFICER</v>
      </c>
      <c r="H299" s="38" t="str">
        <f>VLOOKUP(D299,Dakar!A:H,8,0)</f>
        <v>PT</v>
      </c>
      <c r="I299" s="38" t="str">
        <f>VLOOKUP(D299,Dakar!A:G,7,0)</f>
        <v>S</v>
      </c>
      <c r="J299" s="38" t="str">
        <f>VLOOKUP(D299,Dakar!A:L,11,0)</f>
        <v>Samarinda</v>
      </c>
      <c r="K299" s="233" t="s">
        <v>172</v>
      </c>
      <c r="L299" t="s">
        <v>1319</v>
      </c>
      <c r="M299">
        <v>4</v>
      </c>
      <c r="N299" s="127">
        <v>3</v>
      </c>
      <c r="P299" s="135" t="s">
        <v>1442</v>
      </c>
      <c r="T299" s="10" t="s">
        <v>1443</v>
      </c>
      <c r="U299" s="124" t="s">
        <v>998</v>
      </c>
      <c r="V299" s="107" t="s">
        <v>486</v>
      </c>
      <c r="W299" s="38" t="str">
        <f>VLOOKUP(D299,Dakar!A:C,3,0)</f>
        <v>WAREHOUSE</v>
      </c>
    </row>
    <row r="300" spans="1:23">
      <c r="A300" s="10">
        <f t="shared" si="4"/>
        <v>298</v>
      </c>
      <c r="B300" s="107" t="s">
        <v>627</v>
      </c>
      <c r="C300" s="233">
        <v>2022</v>
      </c>
      <c r="D300" s="124" t="s">
        <v>360</v>
      </c>
      <c r="E300" s="38" t="str">
        <f>VLOOKUP(D300,Dakar!A:B,2,0)</f>
        <v>Dedi Kustanto</v>
      </c>
      <c r="F300" s="39">
        <f>VLOOKUP(D300,Dakar!A:J,10,0)</f>
        <v>39874</v>
      </c>
      <c r="G300" s="38" t="str">
        <f>VLOOKUP(D300,Dakar!A:F,6,0)</f>
        <v>FPM Technical Officer</v>
      </c>
      <c r="H300" s="38" t="str">
        <f>VLOOKUP(D300,Dakar!A:H,8,0)</f>
        <v>PT</v>
      </c>
      <c r="I300" s="38" t="str">
        <f>VLOOKUP(D300,Dakar!A:G,7,0)</f>
        <v>S</v>
      </c>
      <c r="J300" s="38" t="str">
        <f>VLOOKUP(D300,Dakar!A:L,11,0)</f>
        <v>Separi</v>
      </c>
      <c r="K300" s="233" t="s">
        <v>203</v>
      </c>
      <c r="L300" s="233"/>
      <c r="N300" s="127">
        <v>3</v>
      </c>
      <c r="P300" s="12">
        <v>44762</v>
      </c>
      <c r="Q300" s="12">
        <v>44764</v>
      </c>
      <c r="R300" s="12">
        <v>44767</v>
      </c>
      <c r="U300" s="124" t="s">
        <v>1408</v>
      </c>
      <c r="V300" s="107" t="s">
        <v>486</v>
      </c>
      <c r="W300" s="38" t="str">
        <f>VLOOKUP(D300,Dakar!A:C,3,0)</f>
        <v>PORT</v>
      </c>
    </row>
    <row r="301" spans="1:23">
      <c r="A301" s="10">
        <f t="shared" si="4"/>
        <v>299</v>
      </c>
      <c r="B301" s="107" t="s">
        <v>627</v>
      </c>
      <c r="C301" s="233">
        <v>2022</v>
      </c>
      <c r="D301" s="124" t="s">
        <v>1098</v>
      </c>
      <c r="E301" s="38" t="str">
        <f>VLOOKUP(D301,Dakar!A:B,2,0)</f>
        <v>SYAHRIN</v>
      </c>
      <c r="F301" s="39">
        <f>VLOOKUP(D301,Dakar!A:J,10,0)</f>
        <v>40878</v>
      </c>
      <c r="G301" s="38" t="str">
        <f>VLOOKUP(D301,Dakar!A:F,6,0)</f>
        <v>Pra Mechanic</v>
      </c>
      <c r="H301" s="38" t="str">
        <f>VLOOKUP(D301,Dakar!A:H,8,0)</f>
        <v>PT</v>
      </c>
      <c r="I301" s="38" t="str">
        <f>VLOOKUP(D301,Dakar!A:G,7,0)</f>
        <v>NS</v>
      </c>
      <c r="J301" s="38" t="str">
        <f>VLOOKUP(D301,Dakar!A:L,11,0)</f>
        <v>Separi</v>
      </c>
      <c r="K301" s="233" t="s">
        <v>172</v>
      </c>
      <c r="L301" t="s">
        <v>1319</v>
      </c>
      <c r="M301">
        <v>1</v>
      </c>
      <c r="N301" s="127">
        <v>2</v>
      </c>
      <c r="P301" s="12">
        <v>44782</v>
      </c>
      <c r="Q301" s="12">
        <v>44783</v>
      </c>
      <c r="U301" s="124" t="s">
        <v>357</v>
      </c>
      <c r="V301" s="107" t="s">
        <v>702</v>
      </c>
      <c r="W301" s="38" t="str">
        <f>VLOOKUP(D301,Dakar!A:C,3,0)</f>
        <v>PORT</v>
      </c>
    </row>
    <row r="302" spans="1:23">
      <c r="A302" s="10">
        <f t="shared" si="4"/>
        <v>300</v>
      </c>
      <c r="B302" s="107" t="s">
        <v>627</v>
      </c>
      <c r="C302" s="233">
        <v>2022</v>
      </c>
      <c r="D302" s="124" t="s">
        <v>963</v>
      </c>
      <c r="E302" s="38" t="str">
        <f>VLOOKUP(D302,Dakar!A:B,2,0)</f>
        <v>MIFTAHUL HADI</v>
      </c>
      <c r="F302" s="39">
        <f>VLOOKUP(D302,Dakar!A:J,10,0)</f>
        <v>41214</v>
      </c>
      <c r="G302" s="38" t="str">
        <f>VLOOKUP(D302,Dakar!A:F,6,0)</f>
        <v>WAREHOUSE CREW / FUEL MAN</v>
      </c>
      <c r="H302" s="38" t="str">
        <f>VLOOKUP(D302,Dakar!A:H,8,0)</f>
        <v>PT</v>
      </c>
      <c r="I302" s="38" t="str">
        <f>VLOOKUP(D302,Dakar!A:G,7,0)</f>
        <v>NS</v>
      </c>
      <c r="J302" s="38" t="str">
        <f>VLOOKUP(D302,Dakar!A:L,11,0)</f>
        <v>Separi</v>
      </c>
      <c r="K302" s="233" t="s">
        <v>172</v>
      </c>
      <c r="L302" s="233" t="s">
        <v>1319</v>
      </c>
      <c r="M302">
        <v>2</v>
      </c>
      <c r="N302" s="127">
        <v>1</v>
      </c>
      <c r="P302" s="135">
        <v>44764</v>
      </c>
      <c r="Q302" s="135">
        <v>44764</v>
      </c>
      <c r="R302" s="135"/>
      <c r="U302" s="124" t="s">
        <v>998</v>
      </c>
      <c r="V302" s="107"/>
      <c r="W302" s="38" t="str">
        <f>VLOOKUP(D302,Dakar!A:C,3,0)</f>
        <v>PROC &amp; WH</v>
      </c>
    </row>
    <row r="303" spans="1:23">
      <c r="A303" s="10">
        <f t="shared" si="4"/>
        <v>301</v>
      </c>
      <c r="B303" s="107" t="s">
        <v>627</v>
      </c>
      <c r="C303" s="233">
        <v>2022</v>
      </c>
      <c r="D303" s="124" t="s">
        <v>902</v>
      </c>
      <c r="E303" s="38" t="str">
        <f>VLOOKUP(D303,Dakar!A:B,2,0)</f>
        <v>GRADY PETER</v>
      </c>
      <c r="F303" s="39">
        <f>VLOOKUP(D303,Dakar!A:J,10,0)</f>
        <v>40978</v>
      </c>
      <c r="G303" s="38" t="str">
        <f>VLOOKUP(D303,Dakar!A:F,6,0)</f>
        <v>Data Control Adm Officer</v>
      </c>
      <c r="H303" s="38" t="str">
        <f>VLOOKUP(D303,Dakar!A:H,8,0)</f>
        <v>PT</v>
      </c>
      <c r="I303" s="38" t="str">
        <f>VLOOKUP(D303,Dakar!A:G,7,0)</f>
        <v>S</v>
      </c>
      <c r="J303" s="38" t="str">
        <f>VLOOKUP(D303,Dakar!A:L,11,0)</f>
        <v>Samarinda</v>
      </c>
      <c r="K303" t="s">
        <v>172</v>
      </c>
      <c r="N303" s="127">
        <v>2</v>
      </c>
      <c r="P303" s="135">
        <v>44767</v>
      </c>
      <c r="Q303" s="12">
        <v>44768</v>
      </c>
      <c r="R303" s="12">
        <v>44769</v>
      </c>
      <c r="U303" s="124" t="s">
        <v>1408</v>
      </c>
      <c r="V303" s="107" t="s">
        <v>486</v>
      </c>
      <c r="W303" s="38" t="str">
        <f>VLOOKUP(D303,Dakar!A:C,3,0)</f>
        <v>PORT</v>
      </c>
    </row>
    <row r="304" spans="1:23">
      <c r="A304" s="10">
        <f t="shared" si="4"/>
        <v>302</v>
      </c>
      <c r="B304" s="107" t="s">
        <v>627</v>
      </c>
      <c r="C304" s="233">
        <v>2022</v>
      </c>
      <c r="D304" s="124" t="s">
        <v>303</v>
      </c>
      <c r="E304" s="38" t="str">
        <f>VLOOKUP(D304,Dakar!A:B,2,0)</f>
        <v>I Komang Upa Dana</v>
      </c>
      <c r="F304" s="39">
        <f>VLOOKUP(D304,Dakar!A:J,10,0)</f>
        <v>40469</v>
      </c>
      <c r="G304" s="38" t="str">
        <f>VLOOKUP(D304,Dakar!A:F,6,0)</f>
        <v>Electrical Helper</v>
      </c>
      <c r="H304" s="38" t="str">
        <f>VLOOKUP(D304,Dakar!A:H,8,0)</f>
        <v>PT</v>
      </c>
      <c r="I304" s="38" t="str">
        <f>VLOOKUP(D304,Dakar!A:G,7,0)</f>
        <v>NS</v>
      </c>
      <c r="J304" s="38" t="str">
        <f>VLOOKUP(D304,Dakar!A:L,11,0)</f>
        <v>Separi</v>
      </c>
      <c r="K304" s="233" t="s">
        <v>172</v>
      </c>
      <c r="L304" s="233" t="s">
        <v>1319</v>
      </c>
      <c r="M304">
        <v>1</v>
      </c>
      <c r="N304" s="127">
        <v>2</v>
      </c>
      <c r="P304" s="12">
        <v>44770</v>
      </c>
      <c r="Q304" s="12">
        <v>44771</v>
      </c>
      <c r="R304" s="12">
        <v>44772</v>
      </c>
      <c r="U304" s="124" t="s">
        <v>282</v>
      </c>
      <c r="V304" s="107" t="s">
        <v>702</v>
      </c>
      <c r="W304" s="38" t="str">
        <f>VLOOKUP(D304,Dakar!A:C,3,0)</f>
        <v>PORT</v>
      </c>
    </row>
    <row r="305" spans="1:23">
      <c r="A305" s="10">
        <f t="shared" si="4"/>
        <v>303</v>
      </c>
      <c r="B305" s="107" t="s">
        <v>627</v>
      </c>
      <c r="C305" s="233">
        <v>2022</v>
      </c>
      <c r="D305" s="124" t="s">
        <v>398</v>
      </c>
      <c r="E305" s="38" t="str">
        <f>VLOOKUP(D305,Dakar!A:B,2,0)</f>
        <v>Erman</v>
      </c>
      <c r="F305" s="39">
        <f>VLOOKUP(D305,Dakar!A:J,10,0)</f>
        <v>38663</v>
      </c>
      <c r="G305" s="38" t="str">
        <f>VLOOKUP(D305,Dakar!A:F,6,0)</f>
        <v>HEO Officer</v>
      </c>
      <c r="H305" s="38" t="str">
        <f>VLOOKUP(D305,Dakar!A:H,8,0)</f>
        <v>PT</v>
      </c>
      <c r="I305" s="38" t="str">
        <f>VLOOKUP(D305,Dakar!A:G,7,0)</f>
        <v>S</v>
      </c>
      <c r="J305" s="38" t="str">
        <f>VLOOKUP(D305,Dakar!A:L,11,0)</f>
        <v>Separi</v>
      </c>
      <c r="K305" s="233" t="s">
        <v>172</v>
      </c>
      <c r="L305" s="233" t="s">
        <v>1319</v>
      </c>
      <c r="M305">
        <v>2</v>
      </c>
      <c r="N305" s="127">
        <v>5</v>
      </c>
      <c r="P305" s="12">
        <v>44774</v>
      </c>
      <c r="Q305" s="12">
        <v>44778</v>
      </c>
      <c r="R305" s="12">
        <v>44781</v>
      </c>
      <c r="U305" s="124" t="s">
        <v>1408</v>
      </c>
      <c r="V305" s="107" t="s">
        <v>486</v>
      </c>
      <c r="W305" s="38" t="str">
        <f>VLOOKUP(D305,Dakar!A:C,3,0)</f>
        <v>PORT</v>
      </c>
    </row>
    <row r="306" spans="1:23">
      <c r="A306" s="10">
        <f t="shared" si="4"/>
        <v>304</v>
      </c>
      <c r="B306" s="107" t="s">
        <v>627</v>
      </c>
      <c r="C306" s="233">
        <v>2022</v>
      </c>
      <c r="D306" s="124" t="s">
        <v>233</v>
      </c>
      <c r="E306" s="38" t="str">
        <f>VLOOKUP(D306,Dakar!A:B,2,0)</f>
        <v>Imansyah</v>
      </c>
      <c r="F306" s="39">
        <f>VLOOKUP(D306,Dakar!A:J,10,0)</f>
        <v>38719</v>
      </c>
      <c r="G306" s="38" t="str">
        <f>VLOOKUP(D306,Dakar!A:F,6,0)</f>
        <v>External Rel Officer</v>
      </c>
      <c r="H306" s="38" t="str">
        <f>VLOOKUP(D306,Dakar!A:H,8,0)</f>
        <v>PT</v>
      </c>
      <c r="I306" s="38" t="str">
        <f>VLOOKUP(D306,Dakar!A:G,7,0)</f>
        <v>S</v>
      </c>
      <c r="J306" s="38" t="str">
        <f>VLOOKUP(D306,Dakar!A:L,11,0)</f>
        <v>Samarinda</v>
      </c>
      <c r="K306" s="233" t="s">
        <v>172</v>
      </c>
      <c r="L306" t="s">
        <v>1387</v>
      </c>
      <c r="N306" s="127">
        <v>18</v>
      </c>
      <c r="P306" s="12">
        <v>44768</v>
      </c>
      <c r="Q306" s="119">
        <v>44791</v>
      </c>
      <c r="R306" s="12">
        <v>44792</v>
      </c>
      <c r="T306" s="107"/>
      <c r="U306" s="124" t="s">
        <v>431</v>
      </c>
      <c r="V306" s="107" t="s">
        <v>444</v>
      </c>
      <c r="W306" s="38" t="str">
        <f>VLOOKUP(D306,Dakar!A:C,3,0)</f>
        <v>CR, Forestry &amp; TS</v>
      </c>
    </row>
    <row r="307" spans="1:23">
      <c r="A307" s="10">
        <f t="shared" si="4"/>
        <v>305</v>
      </c>
      <c r="B307" s="107" t="s">
        <v>627</v>
      </c>
      <c r="C307" s="233">
        <v>2022</v>
      </c>
      <c r="D307" s="124" t="s">
        <v>1207</v>
      </c>
      <c r="E307" s="38" t="str">
        <f>VLOOKUP(D307,Dakar!A:B,2,0)</f>
        <v>HENDRA PRANATA PURBA</v>
      </c>
      <c r="F307" s="39">
        <f>VLOOKUP(D307,Dakar!A:J,10,0)</f>
        <v>43346</v>
      </c>
      <c r="G307" s="38" t="str">
        <f>VLOOKUP(D307,Dakar!A:F,6,0)</f>
        <v>CPP Officer</v>
      </c>
      <c r="H307" s="38" t="str">
        <f>VLOOKUP(D307,Dakar!A:H,8,0)</f>
        <v>PT</v>
      </c>
      <c r="I307" s="38" t="str">
        <f>VLOOKUP(D307,Dakar!A:G,7,0)</f>
        <v>S</v>
      </c>
      <c r="J307" s="38" t="str">
        <f>VLOOKUP(D307,Dakar!A:L,11,0)</f>
        <v>Samarinda</v>
      </c>
      <c r="K307" s="233" t="s">
        <v>172</v>
      </c>
      <c r="L307" t="s">
        <v>1319</v>
      </c>
      <c r="M307">
        <v>1</v>
      </c>
      <c r="N307" s="127">
        <v>4</v>
      </c>
      <c r="P307" s="12">
        <v>44783</v>
      </c>
      <c r="Q307" s="12">
        <v>44787</v>
      </c>
      <c r="R307" s="12">
        <v>44790</v>
      </c>
      <c r="U307" s="124" t="s">
        <v>1408</v>
      </c>
      <c r="V307" s="107" t="s">
        <v>486</v>
      </c>
      <c r="W307" s="38" t="str">
        <f>VLOOKUP(D307,Dakar!A:C,3,0)</f>
        <v>PORT</v>
      </c>
    </row>
    <row r="308" spans="1:23">
      <c r="A308" s="10">
        <f t="shared" si="4"/>
        <v>306</v>
      </c>
      <c r="B308" s="107" t="s">
        <v>627</v>
      </c>
      <c r="C308" s="233">
        <v>2022</v>
      </c>
      <c r="D308" s="124" t="s">
        <v>242</v>
      </c>
      <c r="E308" s="38" t="str">
        <f>VLOOKUP(D308,Dakar!A:B,2,0)</f>
        <v>Amirzah</v>
      </c>
      <c r="F308" s="39">
        <f>VLOOKUP(D308,Dakar!A:J,10,0)</f>
        <v>39036</v>
      </c>
      <c r="G308" s="38" t="str">
        <f>VLOOKUP(D308,Dakar!A:F,6,0)</f>
        <v>Site Service Officer</v>
      </c>
      <c r="H308" s="38" t="str">
        <f>VLOOKUP(D308,Dakar!A:H,8,0)</f>
        <v>PT</v>
      </c>
      <c r="I308" s="38" t="str">
        <f>VLOOKUP(D308,Dakar!A:G,7,0)</f>
        <v>S</v>
      </c>
      <c r="J308" s="38" t="str">
        <f>VLOOKUP(D308,Dakar!A:L,11,0)</f>
        <v>Samarinda</v>
      </c>
      <c r="K308" s="233" t="s">
        <v>172</v>
      </c>
      <c r="L308" t="s">
        <v>1319</v>
      </c>
      <c r="M308">
        <v>3</v>
      </c>
      <c r="N308" s="127">
        <v>2</v>
      </c>
      <c r="P308" s="12">
        <v>44774</v>
      </c>
      <c r="Q308" s="12">
        <v>44775</v>
      </c>
      <c r="R308" s="12">
        <v>44776</v>
      </c>
      <c r="U308" s="124" t="s">
        <v>252</v>
      </c>
      <c r="V308" s="124" t="s">
        <v>486</v>
      </c>
      <c r="W308" s="38" t="str">
        <f>VLOOKUP(D308,Dakar!A:C,3,0)</f>
        <v>HRDS</v>
      </c>
    </row>
    <row r="309" spans="1:23">
      <c r="A309" s="10">
        <f t="shared" si="4"/>
        <v>307</v>
      </c>
      <c r="B309" s="107" t="s">
        <v>627</v>
      </c>
      <c r="C309" s="233">
        <v>2022</v>
      </c>
      <c r="D309" s="124" t="s">
        <v>1246</v>
      </c>
      <c r="E309" s="38" t="str">
        <f>VLOOKUP(D309,Dakar!A:B,2,0)</f>
        <v>MUHAMMAD IRHAM SOPIYAN</v>
      </c>
      <c r="F309" s="39">
        <f>VLOOKUP(D309,Dakar!A:J,10,0)</f>
        <v>43319</v>
      </c>
      <c r="G309" s="38" t="str">
        <f>VLOOKUP(D309,Dakar!A:F,6,0)</f>
        <v>ENVIRONMENT CREW</v>
      </c>
      <c r="H309" s="38" t="str">
        <f>VLOOKUP(D309,Dakar!A:H,8,0)</f>
        <v>PT</v>
      </c>
      <c r="I309" s="38" t="str">
        <f>VLOOKUP(D309,Dakar!A:G,7,0)</f>
        <v>NS</v>
      </c>
      <c r="J309" s="38" t="str">
        <f>VLOOKUP(D309,Dakar!A:L,11,0)</f>
        <v>Separi</v>
      </c>
      <c r="K309" s="233" t="s">
        <v>172</v>
      </c>
      <c r="L309" s="233" t="s">
        <v>1319</v>
      </c>
      <c r="M309">
        <v>2</v>
      </c>
      <c r="N309" s="127">
        <v>5</v>
      </c>
      <c r="P309" s="12">
        <v>44774</v>
      </c>
      <c r="Q309" s="12">
        <v>44778</v>
      </c>
      <c r="R309" s="12">
        <v>44781</v>
      </c>
      <c r="U309" s="124" t="s">
        <v>1412</v>
      </c>
      <c r="V309" s="124"/>
      <c r="W309" s="38" t="str">
        <f>VLOOKUP(D309,Dakar!A:C,3,0)</f>
        <v>HSE</v>
      </c>
    </row>
    <row r="310" spans="1:23">
      <c r="A310" s="10">
        <f t="shared" si="4"/>
        <v>308</v>
      </c>
      <c r="B310" s="107" t="s">
        <v>628</v>
      </c>
      <c r="C310" s="233">
        <v>2022</v>
      </c>
      <c r="D310" s="124" t="s">
        <v>1372</v>
      </c>
      <c r="E310" s="38" t="str">
        <f>VLOOKUP(D310,Dakar!A:B,2,0)</f>
        <v>MISRAN</v>
      </c>
      <c r="F310" s="39">
        <f>VLOOKUP(D310,Dakar!A:J,10,0)</f>
        <v>43525</v>
      </c>
      <c r="G310" s="38" t="str">
        <f>VLOOKUP(D310,Dakar!A:F,6,0)</f>
        <v>Laboratory Crew</v>
      </c>
      <c r="H310" s="38" t="str">
        <f>VLOOKUP(D310,Dakar!A:H,8,0)</f>
        <v>PT</v>
      </c>
      <c r="I310" s="38" t="str">
        <f>VLOOKUP(D310,Dakar!A:G,7,0)</f>
        <v>NS</v>
      </c>
      <c r="J310" s="38" t="str">
        <f>VLOOKUP(D310,Dakar!A:L,11,0)</f>
        <v>Separi</v>
      </c>
      <c r="K310" s="233" t="s">
        <v>172</v>
      </c>
      <c r="L310" s="233" t="s">
        <v>1387</v>
      </c>
      <c r="M310">
        <v>1</v>
      </c>
      <c r="N310" s="127">
        <v>8</v>
      </c>
      <c r="P310" s="12">
        <v>44791</v>
      </c>
      <c r="Q310" s="12">
        <v>44805</v>
      </c>
      <c r="R310" s="12">
        <v>44808</v>
      </c>
      <c r="U310" s="124" t="s">
        <v>1408</v>
      </c>
      <c r="V310" s="124"/>
      <c r="W310" s="38" t="str">
        <f>VLOOKUP(D310,Dakar!A:C,3,0)</f>
        <v>PORT</v>
      </c>
    </row>
    <row r="311" spans="1:23">
      <c r="A311" s="10">
        <f t="shared" si="4"/>
        <v>309</v>
      </c>
      <c r="B311" s="107" t="s">
        <v>628</v>
      </c>
      <c r="C311" s="233">
        <v>2022</v>
      </c>
      <c r="D311" s="124" t="s">
        <v>445</v>
      </c>
      <c r="E311" s="38" t="str">
        <f>VLOOKUP(D311,Dakar!A:B,2,0)</f>
        <v>I Made Wana yasa</v>
      </c>
      <c r="F311" s="39">
        <f>VLOOKUP(D311,Dakar!A:J,10,0)</f>
        <v>38261</v>
      </c>
      <c r="G311" s="38" t="str">
        <f>VLOOKUP(D311,Dakar!A:F,6,0)</f>
        <v>Mine Survey &amp; Support Officer</v>
      </c>
      <c r="H311" s="38" t="str">
        <f>VLOOKUP(D311,Dakar!A:H,8,0)</f>
        <v>PT</v>
      </c>
      <c r="I311" s="38" t="str">
        <f>VLOOKUP(D311,Dakar!A:G,7,0)</f>
        <v>S</v>
      </c>
      <c r="J311" s="38" t="str">
        <f>VLOOKUP(D311,Dakar!A:L,11,0)</f>
        <v>Separi</v>
      </c>
      <c r="K311" s="233" t="s">
        <v>172</v>
      </c>
      <c r="L311" t="s">
        <v>1215</v>
      </c>
      <c r="N311" s="127"/>
      <c r="P311" s="12">
        <v>44795</v>
      </c>
      <c r="Q311" s="12">
        <v>44802</v>
      </c>
      <c r="R311" s="12">
        <v>44803</v>
      </c>
      <c r="U311" s="124" t="s">
        <v>704</v>
      </c>
      <c r="V311" s="124" t="s">
        <v>444</v>
      </c>
      <c r="W311" s="38" t="str">
        <f>VLOOKUP(D311,Dakar!A:C,3,0)</f>
        <v>ME</v>
      </c>
    </row>
    <row r="312" spans="1:23">
      <c r="A312" s="10">
        <f t="shared" si="4"/>
        <v>310</v>
      </c>
      <c r="B312" s="107" t="s">
        <v>628</v>
      </c>
      <c r="C312" s="233">
        <v>2022</v>
      </c>
      <c r="D312" s="124" t="s">
        <v>227</v>
      </c>
      <c r="E312" s="38" t="str">
        <f>VLOOKUP(D312,Dakar!A:B,2,0)</f>
        <v>Eko Cahyo Purnomo</v>
      </c>
      <c r="F312" s="39">
        <f>VLOOKUP(D312,Dakar!A:J,10,0)</f>
        <v>36935</v>
      </c>
      <c r="G312" s="38" t="str">
        <f>VLOOKUP(D312,Dakar!A:F,6,0)</f>
        <v>ADVISOR</v>
      </c>
      <c r="H312" s="38" t="str">
        <f>VLOOKUP(D312,Dakar!A:H,8,0)</f>
        <v>PT</v>
      </c>
      <c r="I312" s="38" t="str">
        <f>VLOOKUP(D312,Dakar!A:G,7,0)</f>
        <v>S</v>
      </c>
      <c r="J312" s="38" t="str">
        <f>VLOOKUP(D312,Dakar!A:L,11,0)</f>
        <v>Yogyakarta</v>
      </c>
      <c r="K312" s="233" t="s">
        <v>172</v>
      </c>
      <c r="L312" s="233" t="s">
        <v>1387</v>
      </c>
      <c r="M312">
        <v>2</v>
      </c>
      <c r="N312" s="127">
        <v>1</v>
      </c>
      <c r="P312" s="12">
        <v>44785</v>
      </c>
      <c r="Q312" s="12">
        <v>44785</v>
      </c>
      <c r="R312" s="12">
        <v>44788</v>
      </c>
      <c r="S312" t="s">
        <v>115</v>
      </c>
      <c r="U312" s="124" t="s">
        <v>486</v>
      </c>
      <c r="V312" s="124"/>
      <c r="W312" s="38" t="str">
        <f>VLOOKUP(D312,Dakar!A:C,3,0)</f>
        <v>GM</v>
      </c>
    </row>
    <row r="313" spans="1:23">
      <c r="A313" s="10">
        <f t="shared" si="4"/>
        <v>311</v>
      </c>
      <c r="B313" s="107" t="s">
        <v>628</v>
      </c>
      <c r="C313" s="233">
        <v>2022</v>
      </c>
      <c r="D313" s="124" t="s">
        <v>352</v>
      </c>
      <c r="E313" s="38" t="str">
        <f>VLOOKUP(D313,Dakar!A:B,2,0)</f>
        <v>I Wayan Suwela</v>
      </c>
      <c r="F313" s="39">
        <f>VLOOKUP(D313,Dakar!A:J,10,0)</f>
        <v>38261</v>
      </c>
      <c r="G313" s="38" t="str">
        <f>VLOOKUP(D313,Dakar!A:F,6,0)</f>
        <v>Mechanic</v>
      </c>
      <c r="H313" s="38" t="str">
        <f>VLOOKUP(D313,Dakar!A:H,8,0)</f>
        <v>PT</v>
      </c>
      <c r="I313" s="38" t="str">
        <f>VLOOKUP(D313,Dakar!A:G,7,0)</f>
        <v>NS</v>
      </c>
      <c r="J313" s="38" t="str">
        <f>VLOOKUP(D313,Dakar!A:L,11,0)</f>
        <v>Separi</v>
      </c>
      <c r="K313" s="233" t="s">
        <v>172</v>
      </c>
      <c r="L313" t="s">
        <v>1319</v>
      </c>
      <c r="N313" s="127">
        <v>1</v>
      </c>
      <c r="P313" s="12">
        <v>44785</v>
      </c>
      <c r="Q313" s="12">
        <v>44785</v>
      </c>
      <c r="U313" s="124" t="s">
        <v>357</v>
      </c>
      <c r="V313" s="124" t="s">
        <v>702</v>
      </c>
      <c r="W313" s="38" t="str">
        <f>VLOOKUP(D313,Dakar!A:C,3,0)</f>
        <v>PORT</v>
      </c>
    </row>
    <row r="314" spans="1:23">
      <c r="A314" s="10">
        <f t="shared" si="4"/>
        <v>312</v>
      </c>
      <c r="B314" s="107" t="s">
        <v>628</v>
      </c>
      <c r="C314" s="233">
        <v>2022</v>
      </c>
      <c r="D314" s="124" t="s">
        <v>1384</v>
      </c>
      <c r="E314" s="38" t="str">
        <f>VLOOKUP(D314,Dakar!A:B,2,0)</f>
        <v>AHMAD BAIHAQI</v>
      </c>
      <c r="F314" s="39">
        <f>VLOOKUP(D314,Dakar!A:J,10,0)</f>
        <v>44363</v>
      </c>
      <c r="G314" s="38" t="str">
        <f>VLOOKUP(D314,Dakar!A:F,6,0)</f>
        <v>Technical Services Officer</v>
      </c>
      <c r="H314" s="38" t="str">
        <f>VLOOKUP(D314,Dakar!A:H,8,0)</f>
        <v>PT</v>
      </c>
      <c r="I314" s="38" t="str">
        <f>VLOOKUP(D314,Dakar!A:G,7,0)</f>
        <v>S</v>
      </c>
      <c r="J314" s="38" t="str">
        <f>VLOOKUP(D314,Dakar!A:L,11,0)</f>
        <v>Samarinda</v>
      </c>
      <c r="K314" s="233" t="s">
        <v>172</v>
      </c>
      <c r="L314" s="233" t="s">
        <v>1387</v>
      </c>
      <c r="M314">
        <v>1</v>
      </c>
      <c r="N314" s="127">
        <v>1</v>
      </c>
      <c r="P314" s="12">
        <v>44783</v>
      </c>
      <c r="Q314" s="12">
        <v>44783</v>
      </c>
      <c r="R314" s="12">
        <v>44784</v>
      </c>
      <c r="U314" s="124" t="s">
        <v>431</v>
      </c>
      <c r="V314" s="124" t="s">
        <v>444</v>
      </c>
      <c r="W314" s="38" t="str">
        <f>VLOOKUP(D314,Dakar!A:C,3,0)</f>
        <v>CR, Forestry &amp; TS</v>
      </c>
    </row>
    <row r="315" spans="1:23">
      <c r="A315" s="10">
        <f t="shared" si="4"/>
        <v>313</v>
      </c>
      <c r="B315" s="107" t="s">
        <v>628</v>
      </c>
      <c r="C315" s="233">
        <v>2022</v>
      </c>
      <c r="D315" s="124" t="s">
        <v>301</v>
      </c>
      <c r="E315" s="38" t="str">
        <f>VLOOKUP(D315,Dakar!A:B,2,0)</f>
        <v>Novian Suharis</v>
      </c>
      <c r="F315" s="39">
        <f>VLOOKUP(D315,Dakar!A:J,10,0)</f>
        <v>40392</v>
      </c>
      <c r="G315" s="38" t="str">
        <f>VLOOKUP(D315,Dakar!A:F,6,0)</f>
        <v xml:space="preserve">Electrical &amp; Genset Operation Sub Dept. Head </v>
      </c>
      <c r="H315" s="38" t="str">
        <f>VLOOKUP(D315,Dakar!A:H,8,0)</f>
        <v>PT</v>
      </c>
      <c r="I315" s="38" t="str">
        <f>VLOOKUP(D315,Dakar!A:G,7,0)</f>
        <v>S</v>
      </c>
      <c r="J315" s="38" t="str">
        <f>VLOOKUP(D315,Dakar!A:L,11,0)</f>
        <v>Samarinda</v>
      </c>
      <c r="K315" s="233" t="s">
        <v>203</v>
      </c>
      <c r="L315" s="233"/>
      <c r="N315" s="127">
        <v>2</v>
      </c>
      <c r="P315" s="12">
        <v>44788</v>
      </c>
      <c r="Q315" s="12">
        <v>44789</v>
      </c>
      <c r="R315" s="119">
        <v>44791</v>
      </c>
      <c r="U315" s="124" t="s">
        <v>1408</v>
      </c>
      <c r="V315" s="124" t="s">
        <v>486</v>
      </c>
      <c r="W315" s="38" t="str">
        <f>VLOOKUP(D315,Dakar!A:C,3,0)</f>
        <v>PORT</v>
      </c>
    </row>
    <row r="316" spans="1:23">
      <c r="A316" s="10">
        <f t="shared" si="4"/>
        <v>314</v>
      </c>
      <c r="B316" s="107" t="s">
        <v>628</v>
      </c>
      <c r="C316" s="233">
        <v>2022</v>
      </c>
      <c r="D316" s="124" t="s">
        <v>1392</v>
      </c>
      <c r="E316" s="38" t="str">
        <f>VLOOKUP(D316,Dakar!A:B,2,0)</f>
        <v>Vincensius Wu</v>
      </c>
      <c r="F316" s="39">
        <f>VLOOKUP(D316,Dakar!A:J,10,0)</f>
        <v>43556</v>
      </c>
      <c r="G316" s="38" t="str">
        <f>VLOOKUP(D316,Dakar!A:F,6,0)</f>
        <v>Procurement Adm</v>
      </c>
      <c r="H316" s="38" t="str">
        <f>VLOOKUP(D316,Dakar!A:H,8,0)</f>
        <v>PT</v>
      </c>
      <c r="I316" s="38" t="str">
        <f>VLOOKUP(D316,Dakar!A:G,7,0)</f>
        <v>S</v>
      </c>
      <c r="J316" s="38" t="str">
        <f>VLOOKUP(D316,Dakar!A:L,11,0)</f>
        <v>Samarinda</v>
      </c>
      <c r="K316" t="s">
        <v>172</v>
      </c>
      <c r="L316" t="s">
        <v>1319</v>
      </c>
      <c r="M316">
        <v>1</v>
      </c>
      <c r="N316" s="127">
        <v>2</v>
      </c>
      <c r="P316" s="12">
        <v>44788</v>
      </c>
      <c r="Q316" s="12">
        <v>44789</v>
      </c>
      <c r="R316" s="12">
        <v>44791</v>
      </c>
      <c r="U316" s="124" t="s">
        <v>486</v>
      </c>
      <c r="V316" s="107"/>
      <c r="W316" s="38" t="str">
        <f>VLOOKUP(D316,Dakar!A:C,3,0)</f>
        <v>WH</v>
      </c>
    </row>
    <row r="317" spans="1:23">
      <c r="A317" s="10">
        <f t="shared" si="4"/>
        <v>315</v>
      </c>
      <c r="B317" s="107" t="s">
        <v>628</v>
      </c>
      <c r="C317" s="233">
        <v>2022</v>
      </c>
      <c r="D317" s="124" t="s">
        <v>876</v>
      </c>
      <c r="E317" s="38" t="str">
        <f>VLOOKUP(D317,Dakar!A:B,2,0)</f>
        <v>SUWANTO</v>
      </c>
      <c r="F317" s="39">
        <f>VLOOKUP(D317,Dakar!A:J,10,0)</f>
        <v>40830</v>
      </c>
      <c r="G317" s="38" t="str">
        <f>VLOOKUP(D317,Dakar!A:F,6,0)</f>
        <v>MECHANIC</v>
      </c>
      <c r="H317" s="38" t="str">
        <f>VLOOKUP(D317,Dakar!A:H,8,0)</f>
        <v>PT</v>
      </c>
      <c r="I317" s="38" t="str">
        <f>VLOOKUP(D317,Dakar!A:G,7,0)</f>
        <v>NS</v>
      </c>
      <c r="J317" s="38" t="str">
        <f>VLOOKUP(D317,Dakar!A:L,11,0)</f>
        <v>Separi</v>
      </c>
      <c r="K317" s="233" t="s">
        <v>172</v>
      </c>
      <c r="L317" s="233" t="s">
        <v>1319</v>
      </c>
      <c r="M317">
        <v>1</v>
      </c>
      <c r="N317" s="127">
        <v>3</v>
      </c>
      <c r="P317" s="12">
        <v>44783</v>
      </c>
      <c r="Q317" s="12">
        <v>44785</v>
      </c>
      <c r="U317" s="124" t="s">
        <v>357</v>
      </c>
      <c r="V317" s="107" t="s">
        <v>702</v>
      </c>
      <c r="W317" s="38" t="str">
        <f>VLOOKUP(D317,Dakar!A:C,3,0)</f>
        <v>PORT</v>
      </c>
    </row>
    <row r="318" spans="1:23">
      <c r="A318" s="10">
        <f t="shared" si="4"/>
        <v>316</v>
      </c>
      <c r="B318" s="107" t="s">
        <v>628</v>
      </c>
      <c r="C318" s="233">
        <v>2022</v>
      </c>
      <c r="D318" s="124" t="s">
        <v>352</v>
      </c>
      <c r="E318" s="38" t="str">
        <f>VLOOKUP(D318,Dakar!A:B,2,0)</f>
        <v>I Wayan Suwela</v>
      </c>
      <c r="F318" s="39">
        <f>VLOOKUP(D318,Dakar!A:J,10,0)</f>
        <v>38261</v>
      </c>
      <c r="G318" s="38" t="str">
        <f>VLOOKUP(D318,Dakar!A:F,6,0)</f>
        <v>Mechanic</v>
      </c>
      <c r="H318" s="38" t="str">
        <f>VLOOKUP(D318,Dakar!A:H,8,0)</f>
        <v>PT</v>
      </c>
      <c r="I318" s="38" t="str">
        <f>VLOOKUP(D318,Dakar!A:G,7,0)</f>
        <v>NS</v>
      </c>
      <c r="J318" s="38" t="str">
        <f>VLOOKUP(D318,Dakar!A:L,11,0)</f>
        <v>Separi</v>
      </c>
      <c r="K318" t="s">
        <v>204</v>
      </c>
      <c r="N318" s="127">
        <v>1</v>
      </c>
      <c r="P318" s="12">
        <v>44785</v>
      </c>
      <c r="Q318" s="12">
        <v>44785</v>
      </c>
      <c r="R318" s="12">
        <v>44786</v>
      </c>
      <c r="U318" s="124" t="s">
        <v>357</v>
      </c>
      <c r="V318" s="107" t="s">
        <v>702</v>
      </c>
      <c r="W318" s="38" t="str">
        <f>VLOOKUP(D318,Dakar!A:C,3,0)</f>
        <v>PORT</v>
      </c>
    </row>
    <row r="319" spans="1:23">
      <c r="A319" s="10">
        <f t="shared" si="4"/>
        <v>317</v>
      </c>
      <c r="B319" s="107" t="s">
        <v>628</v>
      </c>
      <c r="C319" s="233">
        <v>2022</v>
      </c>
      <c r="D319" s="124" t="s">
        <v>1232</v>
      </c>
      <c r="E319" s="38" t="str">
        <f>VLOOKUP(D319,Dakar!A:B,2,0)</f>
        <v>DAPID ALPAJAR IRAWAN</v>
      </c>
      <c r="F319" s="39">
        <f>VLOOKUP(D319,Dakar!A:J,10,0)</f>
        <v>43283</v>
      </c>
      <c r="G319" s="38" t="str">
        <f>VLOOKUP(D319,Dakar!A:F,6,0)</f>
        <v>Mechanic Crew</v>
      </c>
      <c r="H319" s="38" t="str">
        <f>VLOOKUP(D319,Dakar!A:H,8,0)</f>
        <v>PT</v>
      </c>
      <c r="I319" s="38" t="str">
        <f>VLOOKUP(D319,Dakar!A:G,7,0)</f>
        <v>NS</v>
      </c>
      <c r="J319" s="38" t="str">
        <f>VLOOKUP(D319,Dakar!A:L,11,0)</f>
        <v>Separi</v>
      </c>
      <c r="K319" t="s">
        <v>172</v>
      </c>
      <c r="L319" t="s">
        <v>1319</v>
      </c>
      <c r="M319">
        <v>2</v>
      </c>
      <c r="N319" s="127">
        <v>1</v>
      </c>
      <c r="P319" s="12">
        <v>44787</v>
      </c>
      <c r="Q319" s="12">
        <v>44787</v>
      </c>
      <c r="R319" s="12">
        <v>44788</v>
      </c>
      <c r="U319" s="124" t="s">
        <v>1130</v>
      </c>
      <c r="V319" s="107" t="s">
        <v>702</v>
      </c>
      <c r="W319" s="38" t="str">
        <f>VLOOKUP(D319,Dakar!A:C,3,0)</f>
        <v>PORT</v>
      </c>
    </row>
    <row r="320" spans="1:23">
      <c r="A320" s="10">
        <f t="shared" si="4"/>
        <v>318</v>
      </c>
      <c r="B320" s="107" t="s">
        <v>628</v>
      </c>
      <c r="C320" s="233">
        <v>2022</v>
      </c>
      <c r="D320" s="124" t="s">
        <v>299</v>
      </c>
      <c r="E320" s="38" t="str">
        <f>VLOOKUP(D320,Dakar!A:B,2,0)</f>
        <v>Sapri</v>
      </c>
      <c r="F320" s="39">
        <f>VLOOKUP(D320,Dakar!A:J,10,0)</f>
        <v>40380</v>
      </c>
      <c r="G320" s="38" t="str">
        <f>VLOOKUP(D320,Dakar!A:F,6,0)</f>
        <v>GMTC Crew</v>
      </c>
      <c r="H320" s="38" t="str">
        <f>VLOOKUP(D320,Dakar!A:H,8,0)</f>
        <v>PT</v>
      </c>
      <c r="I320" s="38" t="str">
        <f>VLOOKUP(D320,Dakar!A:G,7,0)</f>
        <v>NS</v>
      </c>
      <c r="J320" s="38" t="str">
        <f>VLOOKUP(D320,Dakar!A:L,11,0)</f>
        <v>Separi</v>
      </c>
      <c r="K320" s="233" t="s">
        <v>203</v>
      </c>
      <c r="N320" s="127">
        <v>6</v>
      </c>
      <c r="P320" s="135">
        <v>44791</v>
      </c>
      <c r="Q320" s="135">
        <v>44801</v>
      </c>
      <c r="R320" s="12">
        <v>44802</v>
      </c>
      <c r="T320" s="10"/>
      <c r="U320" s="124" t="s">
        <v>245</v>
      </c>
      <c r="V320" s="107" t="s">
        <v>252</v>
      </c>
      <c r="W320" s="38" t="str">
        <f>VLOOKUP(D320,Dakar!A:C,3,0)</f>
        <v>HRDS</v>
      </c>
    </row>
    <row r="321" spans="1:26">
      <c r="A321" s="276">
        <f t="shared" si="4"/>
        <v>319</v>
      </c>
      <c r="B321" s="107" t="s">
        <v>628</v>
      </c>
      <c r="C321" s="233">
        <v>2022</v>
      </c>
      <c r="D321" s="124" t="s">
        <v>1276</v>
      </c>
      <c r="E321" s="38" t="str">
        <f>VLOOKUP(D321,Dakar!A:B,2,0)</f>
        <v>WISNU TRI SANTOSO</v>
      </c>
      <c r="F321" s="39">
        <f>VLOOKUP(D321,Dakar!A:J,10,0)</f>
        <v>43525</v>
      </c>
      <c r="G321" s="38" t="str">
        <f>VLOOKUP(D321,Dakar!A:F,6,0)</f>
        <v>MOORING CREW</v>
      </c>
      <c r="H321" s="38" t="str">
        <f>VLOOKUP(D321,Dakar!A:H,8,0)</f>
        <v>PT</v>
      </c>
      <c r="I321" s="38" t="str">
        <f>VLOOKUP(D321,Dakar!A:G,7,0)</f>
        <v>NS</v>
      </c>
      <c r="J321" s="38" t="str">
        <f>VLOOKUP(D321,Dakar!A:L,11,0)</f>
        <v>Separi</v>
      </c>
      <c r="K321" t="s">
        <v>172</v>
      </c>
      <c r="L321" t="s">
        <v>1387</v>
      </c>
      <c r="M321">
        <v>1</v>
      </c>
      <c r="N321" s="127">
        <v>10</v>
      </c>
      <c r="P321" s="12">
        <v>44805</v>
      </c>
      <c r="Q321" s="12">
        <v>44818</v>
      </c>
      <c r="R321" s="12">
        <v>44819</v>
      </c>
      <c r="U321" s="124" t="s">
        <v>1153</v>
      </c>
      <c r="V321" s="107" t="s">
        <v>702</v>
      </c>
      <c r="W321" s="38" t="str">
        <f>VLOOKUP(D321,Dakar!A:C,3,0)</f>
        <v>PORT</v>
      </c>
    </row>
    <row r="322" spans="1:26">
      <c r="A322" s="10">
        <f t="shared" si="4"/>
        <v>320</v>
      </c>
      <c r="B322" s="107" t="s">
        <v>628</v>
      </c>
      <c r="C322" s="233">
        <v>2022</v>
      </c>
      <c r="D322" s="124" t="s">
        <v>492</v>
      </c>
      <c r="E322" s="38" t="str">
        <f>VLOOKUP(D322,Dakar!A:B,2,0)</f>
        <v>Kamaruddin</v>
      </c>
      <c r="F322" s="39">
        <f>VLOOKUP(D322,Dakar!A:J,10,0)</f>
        <v>39539</v>
      </c>
      <c r="G322" s="38" t="str">
        <f>VLOOKUP(D322,Dakar!A:F,6,0)</f>
        <v>Blasting &amp; Handak Officer</v>
      </c>
      <c r="H322" s="38" t="str">
        <f>VLOOKUP(D322,Dakar!A:H,8,0)</f>
        <v>PT</v>
      </c>
      <c r="I322" s="38" t="str">
        <f>VLOOKUP(D322,Dakar!A:G,7,0)</f>
        <v>S</v>
      </c>
      <c r="J322" s="38" t="str">
        <f>VLOOKUP(D322,Dakar!A:L,11,0)</f>
        <v>Samarinda</v>
      </c>
      <c r="K322" s="233" t="s">
        <v>204</v>
      </c>
      <c r="L322" s="233" t="s">
        <v>1387</v>
      </c>
      <c r="N322" s="127">
        <v>4</v>
      </c>
      <c r="P322" s="119">
        <v>44789</v>
      </c>
      <c r="Q322" s="119">
        <v>44795</v>
      </c>
      <c r="R322" s="119">
        <v>44796</v>
      </c>
      <c r="U322" s="124" t="s">
        <v>497</v>
      </c>
      <c r="V322" s="107" t="s">
        <v>444</v>
      </c>
      <c r="W322" s="38" t="str">
        <f>VLOOKUP(D322,Dakar!A:C,3,0)</f>
        <v>MNG</v>
      </c>
    </row>
    <row r="323" spans="1:26">
      <c r="A323" s="10">
        <f t="shared" si="4"/>
        <v>321</v>
      </c>
      <c r="B323" s="107" t="s">
        <v>628</v>
      </c>
      <c r="C323" s="233">
        <v>2022</v>
      </c>
      <c r="D323" s="124" t="s">
        <v>847</v>
      </c>
      <c r="E323" s="38" t="str">
        <f>VLOOKUP(D323,Dakar!A:B,2,0)</f>
        <v>Deddy Sing</v>
      </c>
      <c r="F323" s="39">
        <f>VLOOKUP(D323,Dakar!A:J,10,0)</f>
        <v>39326</v>
      </c>
      <c r="G323" s="38" t="str">
        <f>VLOOKUP(D323,Dakar!A:F,6,0)</f>
        <v>Procurement Officer</v>
      </c>
      <c r="H323" s="38" t="str">
        <f>VLOOKUP(D323,Dakar!A:H,8,0)</f>
        <v>PT</v>
      </c>
      <c r="I323" s="38" t="str">
        <f>VLOOKUP(D323,Dakar!A:G,7,0)</f>
        <v>S</v>
      </c>
      <c r="J323" s="38" t="str">
        <f>VLOOKUP(D323,Dakar!A:L,11,0)</f>
        <v>Samarinda</v>
      </c>
      <c r="K323" s="233" t="s">
        <v>172</v>
      </c>
      <c r="L323" t="s">
        <v>1387</v>
      </c>
      <c r="M323">
        <v>1</v>
      </c>
      <c r="N323" s="127">
        <v>2</v>
      </c>
      <c r="P323" s="119">
        <v>44791</v>
      </c>
      <c r="Q323" s="119">
        <v>44792</v>
      </c>
      <c r="R323" s="119">
        <v>44795</v>
      </c>
      <c r="U323" s="124" t="s">
        <v>486</v>
      </c>
      <c r="V323" s="107"/>
      <c r="W323" s="38" t="str">
        <f>VLOOKUP(D323,Dakar!A:C,3,0)</f>
        <v>WAREHOUSE</v>
      </c>
    </row>
    <row r="324" spans="1:26">
      <c r="A324" s="10">
        <f t="shared" si="4"/>
        <v>322</v>
      </c>
      <c r="B324" s="107" t="s">
        <v>628</v>
      </c>
      <c r="C324" s="233">
        <v>2022</v>
      </c>
      <c r="D324" s="124" t="s">
        <v>362</v>
      </c>
      <c r="E324" s="38" t="str">
        <f>VLOOKUP(D324,Dakar!A:B,2,0)</f>
        <v>Supirman</v>
      </c>
      <c r="F324" s="39">
        <f>VLOOKUP(D324,Dakar!A:J,10,0)</f>
        <v>39874</v>
      </c>
      <c r="G324" s="38" t="str">
        <f>VLOOKUP(D324,Dakar!A:F,6,0)</f>
        <v>Mechanic FPM Group Leader</v>
      </c>
      <c r="H324" s="38" t="str">
        <f>VLOOKUP(D324,Dakar!A:H,8,0)</f>
        <v>PT</v>
      </c>
      <c r="I324" s="38" t="str">
        <f>VLOOKUP(D324,Dakar!A:G,7,0)</f>
        <v>NS</v>
      </c>
      <c r="J324" s="38" t="str">
        <f>VLOOKUP(D324,Dakar!A:L,11,0)</f>
        <v>Separi</v>
      </c>
      <c r="K324" t="s">
        <v>203</v>
      </c>
      <c r="N324" s="127">
        <v>2</v>
      </c>
      <c r="P324" s="12">
        <v>44801</v>
      </c>
      <c r="Q324" s="12">
        <v>44802</v>
      </c>
      <c r="R324" s="12">
        <v>44803</v>
      </c>
      <c r="U324" s="124" t="s">
        <v>357</v>
      </c>
      <c r="V324" s="107" t="s">
        <v>702</v>
      </c>
      <c r="W324" s="38" t="str">
        <f>VLOOKUP(D324,Dakar!A:C,3,0)</f>
        <v>PORT</v>
      </c>
    </row>
    <row r="325" spans="1:26">
      <c r="A325" s="10">
        <f t="shared" si="4"/>
        <v>323</v>
      </c>
      <c r="B325" s="107" t="s">
        <v>628</v>
      </c>
      <c r="C325" s="233">
        <v>2022</v>
      </c>
      <c r="D325" s="124" t="s">
        <v>368</v>
      </c>
      <c r="E325" s="38" t="str">
        <f>VLOOKUP(D325,Dakar!A:B,2,0)</f>
        <v>Sanentia</v>
      </c>
      <c r="F325" s="39">
        <f>VLOOKUP(D325,Dakar!A:J,10,0)</f>
        <v>40098</v>
      </c>
      <c r="G325" s="38" t="str">
        <f>VLOOKUP(D325,Dakar!A:F,6,0)</f>
        <v>Pra Mechanic</v>
      </c>
      <c r="H325" s="38" t="str">
        <f>VLOOKUP(D325,Dakar!A:H,8,0)</f>
        <v>PT</v>
      </c>
      <c r="I325" s="38" t="str">
        <f>VLOOKUP(D325,Dakar!A:G,7,0)</f>
        <v>NS</v>
      </c>
      <c r="J325" s="38" t="str">
        <f>VLOOKUP(D325,Dakar!A:L,11,0)</f>
        <v>Separi</v>
      </c>
      <c r="K325" s="233" t="s">
        <v>203</v>
      </c>
      <c r="N325" s="127">
        <v>2</v>
      </c>
      <c r="P325" s="125">
        <v>44788</v>
      </c>
      <c r="Q325" s="125">
        <v>44789</v>
      </c>
      <c r="R325" s="12">
        <v>44791</v>
      </c>
      <c r="U325" s="124" t="s">
        <v>357</v>
      </c>
      <c r="V325" s="107" t="s">
        <v>702</v>
      </c>
      <c r="W325" s="38" t="str">
        <f>VLOOKUP(D325,Dakar!A:C,3,0)</f>
        <v>PORT</v>
      </c>
    </row>
    <row r="326" spans="1:26">
      <c r="A326" s="10">
        <f t="shared" si="4"/>
        <v>324</v>
      </c>
      <c r="B326" s="107" t="s">
        <v>628</v>
      </c>
      <c r="C326" s="233">
        <v>2022</v>
      </c>
      <c r="D326" s="124" t="s">
        <v>244</v>
      </c>
      <c r="E326" s="38" t="str">
        <f>VLOOKUP(D326,Dakar!A:B,2,0)</f>
        <v>Hirmawan Budianto</v>
      </c>
      <c r="F326" s="39">
        <f>VLOOKUP(D326,Dakar!A:J,10,0)</f>
        <v>39904</v>
      </c>
      <c r="G326" s="38" t="str">
        <f>VLOOKUP(D326,Dakar!A:F,6,0)</f>
        <v>General Maintenance Officer</v>
      </c>
      <c r="H326" s="38" t="str">
        <f>VLOOKUP(D326,Dakar!A:H,8,0)</f>
        <v>PT</v>
      </c>
      <c r="I326" s="38" t="str">
        <f>VLOOKUP(D326,Dakar!A:G,7,0)</f>
        <v>S</v>
      </c>
      <c r="J326" s="38" t="str">
        <f>VLOOKUP(D326,Dakar!A:L,11,0)</f>
        <v>Samarinda</v>
      </c>
      <c r="K326" t="s">
        <v>203</v>
      </c>
      <c r="N326" s="127">
        <v>2</v>
      </c>
      <c r="P326" s="125">
        <v>44791</v>
      </c>
      <c r="Q326" s="12">
        <v>44792</v>
      </c>
      <c r="R326" s="119">
        <v>44795</v>
      </c>
      <c r="U326" s="124" t="s">
        <v>252</v>
      </c>
      <c r="V326" s="107" t="s">
        <v>486</v>
      </c>
      <c r="W326" s="38" t="str">
        <f>VLOOKUP(D326,Dakar!A:C,3,0)</f>
        <v>HRDS</v>
      </c>
    </row>
    <row r="327" spans="1:26">
      <c r="A327" s="10">
        <f t="shared" si="4"/>
        <v>325</v>
      </c>
      <c r="B327" s="107" t="s">
        <v>628</v>
      </c>
      <c r="C327" s="233">
        <v>2022</v>
      </c>
      <c r="D327" s="124" t="s">
        <v>376</v>
      </c>
      <c r="E327" s="38" t="str">
        <f>VLOOKUP(D327,Dakar!A:B,2,0)</f>
        <v>Irpan Triyadi</v>
      </c>
      <c r="F327" s="39">
        <f>VLOOKUP(D327,Dakar!A:J,10,0)</f>
        <v>40065</v>
      </c>
      <c r="G327" s="38" t="str">
        <f>VLOOKUP(D327,Dakar!A:F,6,0)</f>
        <v>Mechanic</v>
      </c>
      <c r="H327" s="38" t="str">
        <f>VLOOKUP(D327,Dakar!A:H,8,0)</f>
        <v>PT</v>
      </c>
      <c r="I327" s="38" t="str">
        <f>VLOOKUP(D327,Dakar!A:G,7,0)</f>
        <v>NS</v>
      </c>
      <c r="J327" s="38" t="str">
        <f>VLOOKUP(D327,Dakar!A:L,11,0)</f>
        <v>Separi</v>
      </c>
      <c r="K327" t="s">
        <v>203</v>
      </c>
      <c r="N327" s="127">
        <v>2</v>
      </c>
      <c r="P327" s="12">
        <v>44794</v>
      </c>
      <c r="Q327" s="12">
        <v>44795</v>
      </c>
      <c r="R327" s="12">
        <v>44796</v>
      </c>
      <c r="U327" s="124" t="s">
        <v>1130</v>
      </c>
      <c r="V327" s="107" t="s">
        <v>702</v>
      </c>
      <c r="W327" s="38" t="str">
        <f>VLOOKUP(D327,Dakar!A:C,3,0)</f>
        <v>PORT</v>
      </c>
      <c r="Z327" t="s">
        <v>1380</v>
      </c>
    </row>
    <row r="328" spans="1:26">
      <c r="A328" s="10">
        <f t="shared" si="4"/>
        <v>326</v>
      </c>
      <c r="B328" s="107" t="s">
        <v>628</v>
      </c>
      <c r="C328" s="233">
        <v>2022</v>
      </c>
      <c r="D328" s="124" t="s">
        <v>1301</v>
      </c>
      <c r="E328" s="38" t="e">
        <f>VLOOKUP(D328,Dakar!A:B,2,0)</f>
        <v>#N/A</v>
      </c>
      <c r="F328" s="39" t="e">
        <f>VLOOKUP(D328,Dakar!A:J,10,0)</f>
        <v>#N/A</v>
      </c>
      <c r="G328" s="38" t="e">
        <f>VLOOKUP(D328,Dakar!A:F,6,0)</f>
        <v>#N/A</v>
      </c>
      <c r="H328" s="38" t="e">
        <f>VLOOKUP(D328,Dakar!A:H,8,0)</f>
        <v>#N/A</v>
      </c>
      <c r="I328" s="38" t="e">
        <f>VLOOKUP(D328,Dakar!A:G,7,0)</f>
        <v>#N/A</v>
      </c>
      <c r="J328" s="38" t="e">
        <f>VLOOKUP(D328,Dakar!A:L,11,0)</f>
        <v>#N/A</v>
      </c>
      <c r="K328" s="233" t="s">
        <v>172</v>
      </c>
      <c r="L328" t="s">
        <v>1319</v>
      </c>
      <c r="M328">
        <v>2</v>
      </c>
      <c r="N328" s="127">
        <v>3</v>
      </c>
      <c r="P328" s="135">
        <v>44807</v>
      </c>
      <c r="Q328" s="12">
        <v>44809</v>
      </c>
      <c r="R328" s="12">
        <v>44810</v>
      </c>
      <c r="T328" s="10"/>
      <c r="U328" s="124" t="s">
        <v>1130</v>
      </c>
      <c r="V328" s="107" t="s">
        <v>702</v>
      </c>
      <c r="W328" s="38" t="e">
        <f>VLOOKUP(D328,Dakar!A:C,3,0)</f>
        <v>#N/A</v>
      </c>
    </row>
    <row r="329" spans="1:26">
      <c r="A329" s="10">
        <f>A328+1</f>
        <v>327</v>
      </c>
      <c r="B329" s="107" t="s">
        <v>628</v>
      </c>
      <c r="C329" s="233">
        <v>2022</v>
      </c>
      <c r="D329" s="124" t="s">
        <v>923</v>
      </c>
      <c r="E329" s="38" t="str">
        <f>VLOOKUP(D329,Dakar!A:B,2,0)</f>
        <v>KUNCORO</v>
      </c>
      <c r="F329" s="39">
        <f>VLOOKUP(D329,Dakar!A:J,10,0)</f>
        <v>41106</v>
      </c>
      <c r="G329" s="38" t="str">
        <f>VLOOKUP(D329,Dakar!A:F,6,0)</f>
        <v>Shipping Officer</v>
      </c>
      <c r="H329" s="38" t="str">
        <f>VLOOKUP(D329,Dakar!A:H,8,0)</f>
        <v>PT</v>
      </c>
      <c r="I329" s="38" t="str">
        <f>VLOOKUP(D329,Dakar!A:G,7,0)</f>
        <v>S</v>
      </c>
      <c r="J329" s="38" t="str">
        <f>VLOOKUP(D329,Dakar!A:L,11,0)</f>
        <v>Samarinda</v>
      </c>
      <c r="K329" t="s">
        <v>172</v>
      </c>
      <c r="L329" s="233" t="s">
        <v>1387</v>
      </c>
      <c r="M329">
        <v>2</v>
      </c>
      <c r="N329" s="127">
        <v>2</v>
      </c>
      <c r="P329" s="12">
        <v>44807</v>
      </c>
      <c r="Q329" s="12">
        <v>44808</v>
      </c>
      <c r="R329" s="12">
        <v>44809</v>
      </c>
      <c r="U329" s="124" t="s">
        <v>702</v>
      </c>
      <c r="V329" s="107" t="s">
        <v>486</v>
      </c>
      <c r="W329" s="38" t="str">
        <f>VLOOKUP(D329,Dakar!A:C,3,0)</f>
        <v>PORT</v>
      </c>
    </row>
    <row r="330" spans="1:26">
      <c r="A330" s="10">
        <f>A329+1</f>
        <v>328</v>
      </c>
      <c r="B330" s="107" t="s">
        <v>628</v>
      </c>
      <c r="C330" s="233">
        <v>2022</v>
      </c>
      <c r="D330" s="124" t="s">
        <v>425</v>
      </c>
      <c r="E330" s="38" t="str">
        <f>VLOOKUP(D330,Dakar!A:B,2,0)</f>
        <v>Akmaluddin</v>
      </c>
      <c r="F330" s="39">
        <f>VLOOKUP(D330,Dakar!A:J,10,0)</f>
        <v>40098</v>
      </c>
      <c r="G330" s="38" t="str">
        <f>VLOOKUP(D330,Dakar!A:F,6,0)</f>
        <v>Mooring Group Leader</v>
      </c>
      <c r="H330" s="38" t="str">
        <f>VLOOKUP(D330,Dakar!A:H,8,0)</f>
        <v>PT</v>
      </c>
      <c r="I330" s="38" t="str">
        <f>VLOOKUP(D330,Dakar!A:G,7,0)</f>
        <v>NS</v>
      </c>
      <c r="J330" s="38" t="str">
        <f>VLOOKUP(D330,Dakar!A:L,11,0)</f>
        <v>Separi</v>
      </c>
      <c r="K330" t="s">
        <v>203</v>
      </c>
      <c r="N330" s="127">
        <v>2</v>
      </c>
      <c r="P330" s="12">
        <v>44800</v>
      </c>
      <c r="Q330" s="12">
        <v>44801</v>
      </c>
      <c r="R330" s="12">
        <v>44802</v>
      </c>
      <c r="U330" s="124" t="s">
        <v>1153</v>
      </c>
      <c r="V330" s="107" t="s">
        <v>702</v>
      </c>
      <c r="W330" s="38" t="str">
        <f>VLOOKUP(D330,Dakar!A:C,3,0)</f>
        <v>PORT</v>
      </c>
    </row>
    <row r="331" spans="1:26">
      <c r="A331" s="10">
        <f>A330+1</f>
        <v>329</v>
      </c>
      <c r="B331" s="107" t="s">
        <v>628</v>
      </c>
      <c r="C331" s="233">
        <v>2022</v>
      </c>
      <c r="D331" s="124" t="s">
        <v>419</v>
      </c>
      <c r="E331" s="38" t="str">
        <f>VLOOKUP(D331,Dakar!A:B,2,0)</f>
        <v>Suryani</v>
      </c>
      <c r="F331" s="39">
        <f>VLOOKUP(D331,Dakar!A:J,10,0)</f>
        <v>38261</v>
      </c>
      <c r="G331" s="38" t="str">
        <f>VLOOKUP(D331,Dakar!A:F,6,0)</f>
        <v>Mooring GL</v>
      </c>
      <c r="H331" s="38" t="str">
        <f>VLOOKUP(D331,Dakar!A:H,8,0)</f>
        <v>PT</v>
      </c>
      <c r="I331" s="38" t="str">
        <f>VLOOKUP(D331,Dakar!A:G,7,0)</f>
        <v>NS</v>
      </c>
      <c r="J331" s="38" t="str">
        <f>VLOOKUP(D331,Dakar!A:L,11,0)</f>
        <v>Separi</v>
      </c>
      <c r="K331" s="233" t="s">
        <v>172</v>
      </c>
      <c r="L331" t="s">
        <v>1215</v>
      </c>
      <c r="M331">
        <v>1</v>
      </c>
      <c r="N331" s="127">
        <v>5</v>
      </c>
      <c r="P331" s="12">
        <v>44808</v>
      </c>
      <c r="Q331" s="12">
        <v>44812</v>
      </c>
      <c r="R331" s="12">
        <v>44816</v>
      </c>
      <c r="U331" s="124" t="s">
        <v>1153</v>
      </c>
      <c r="V331" s="107" t="s">
        <v>702</v>
      </c>
      <c r="W331" s="38" t="str">
        <f>VLOOKUP(D331,Dakar!A:C,3,0)</f>
        <v>PORT</v>
      </c>
    </row>
    <row r="332" spans="1:26">
      <c r="A332" s="10">
        <f t="shared" ref="A332:A390" si="5">A331+1</f>
        <v>330</v>
      </c>
      <c r="B332" s="107" t="s">
        <v>628</v>
      </c>
      <c r="C332" s="233">
        <v>2022</v>
      </c>
      <c r="D332" s="124" t="s">
        <v>1126</v>
      </c>
      <c r="E332" s="38" t="str">
        <f>VLOOKUP(D332,Dakar!A:B,2,0)</f>
        <v>RUDI HERMAWAN</v>
      </c>
      <c r="F332" s="39">
        <f>VLOOKUP(D332,Dakar!A:J,10,0)</f>
        <v>40793</v>
      </c>
      <c r="G332" s="38" t="str">
        <f>VLOOKUP(D332,Dakar!A:F,6,0)</f>
        <v>Mooring Crew</v>
      </c>
      <c r="H332" s="38" t="str">
        <f>VLOOKUP(D332,Dakar!A:H,8,0)</f>
        <v>PT</v>
      </c>
      <c r="I332" s="38" t="str">
        <f>VLOOKUP(D332,Dakar!A:G,7,0)</f>
        <v>NS</v>
      </c>
      <c r="J332" s="38" t="str">
        <f>VLOOKUP(D332,Dakar!A:L,11,0)</f>
        <v>Separi</v>
      </c>
      <c r="K332" s="233" t="s">
        <v>172</v>
      </c>
      <c r="L332" t="s">
        <v>1319</v>
      </c>
      <c r="M332">
        <v>2</v>
      </c>
      <c r="N332" s="127">
        <v>1</v>
      </c>
      <c r="P332" s="125">
        <v>44800</v>
      </c>
      <c r="Q332" s="125">
        <v>44800</v>
      </c>
      <c r="R332" s="12">
        <v>44801</v>
      </c>
      <c r="T332" s="128"/>
      <c r="U332" s="124" t="s">
        <v>1153</v>
      </c>
      <c r="V332" s="107" t="s">
        <v>702</v>
      </c>
      <c r="W332" s="38" t="str">
        <f>VLOOKUP(D332,Dakar!A:C,3,0)</f>
        <v>PORT</v>
      </c>
    </row>
    <row r="333" spans="1:26">
      <c r="A333" s="10">
        <f t="shared" si="5"/>
        <v>331</v>
      </c>
      <c r="B333" s="107" t="s">
        <v>628</v>
      </c>
      <c r="C333" s="233">
        <v>2022</v>
      </c>
      <c r="D333" s="124" t="s">
        <v>1352</v>
      </c>
      <c r="E333" s="38" t="e">
        <f>VLOOKUP(D333,Dakar!A:B,2,0)</f>
        <v>#N/A</v>
      </c>
      <c r="F333" s="39" t="e">
        <f>VLOOKUP(D333,Dakar!A:J,10,0)</f>
        <v>#N/A</v>
      </c>
      <c r="G333" s="38" t="e">
        <f>VLOOKUP(D333,Dakar!A:F,6,0)</f>
        <v>#N/A</v>
      </c>
      <c r="H333" s="38" t="e">
        <f>VLOOKUP(D333,Dakar!A:H,8,0)</f>
        <v>#N/A</v>
      </c>
      <c r="I333" s="38" t="e">
        <f>VLOOKUP(D333,Dakar!A:G,7,0)</f>
        <v>#N/A</v>
      </c>
      <c r="J333" s="38" t="e">
        <f>VLOOKUP(D333,Dakar!A:L,11,0)</f>
        <v>#N/A</v>
      </c>
      <c r="K333" s="233" t="s">
        <v>172</v>
      </c>
      <c r="L333" s="233" t="s">
        <v>1319</v>
      </c>
      <c r="M333">
        <v>2</v>
      </c>
      <c r="N333" s="127">
        <v>2</v>
      </c>
      <c r="P333" s="119">
        <v>44805</v>
      </c>
      <c r="Q333" s="12">
        <v>44806</v>
      </c>
      <c r="R333" s="12">
        <v>44807</v>
      </c>
      <c r="U333" s="124" t="s">
        <v>1153</v>
      </c>
      <c r="V333" s="107" t="s">
        <v>702</v>
      </c>
      <c r="W333" s="38" t="e">
        <f>VLOOKUP(D333,Dakar!A:C,3,0)</f>
        <v>#N/A</v>
      </c>
    </row>
    <row r="334" spans="1:26">
      <c r="A334" s="10">
        <f t="shared" si="5"/>
        <v>332</v>
      </c>
      <c r="B334" s="107" t="s">
        <v>628</v>
      </c>
      <c r="C334" s="233">
        <v>2022</v>
      </c>
      <c r="D334" s="124" t="s">
        <v>1018</v>
      </c>
      <c r="E334" s="38" t="str">
        <f>VLOOKUP(D334,Dakar!A:B,2,0)</f>
        <v>SHERLYN SURYA SOFHIA</v>
      </c>
      <c r="F334" s="39">
        <f>VLOOKUP(D334,Dakar!A:J,10,0)</f>
        <v>41821</v>
      </c>
      <c r="G334" s="38" t="str">
        <f>VLOOKUP(D334,Dakar!A:F,6,0)</f>
        <v>Data Control Staff</v>
      </c>
      <c r="H334" s="38" t="str">
        <f>VLOOKUP(D334,Dakar!A:H,8,0)</f>
        <v>PT</v>
      </c>
      <c r="I334" s="38" t="str">
        <f>VLOOKUP(D334,Dakar!A:G,7,0)</f>
        <v>S</v>
      </c>
      <c r="J334" s="38" t="str">
        <f>VLOOKUP(D334,Dakar!A:L,11,0)</f>
        <v>Samarinda</v>
      </c>
      <c r="K334" t="s">
        <v>203</v>
      </c>
      <c r="N334" s="127">
        <v>1</v>
      </c>
      <c r="P334" s="12">
        <v>44789</v>
      </c>
      <c r="Q334" s="12">
        <v>44789</v>
      </c>
      <c r="R334" s="12">
        <v>44791</v>
      </c>
      <c r="U334" s="124" t="s">
        <v>1425</v>
      </c>
      <c r="V334" s="107" t="s">
        <v>486</v>
      </c>
      <c r="W334" s="38" t="str">
        <f>VLOOKUP(D334,Dakar!A:C,3,0)</f>
        <v>PORT</v>
      </c>
    </row>
    <row r="335" spans="1:26">
      <c r="A335" s="10">
        <f t="shared" si="5"/>
        <v>333</v>
      </c>
      <c r="B335" s="107" t="s">
        <v>628</v>
      </c>
      <c r="C335" s="233">
        <v>2022</v>
      </c>
      <c r="D335" s="124" t="s">
        <v>880</v>
      </c>
      <c r="E335" s="38" t="str">
        <f>VLOOKUP(D335,Dakar!A:B,2,0)</f>
        <v>DAFIK</v>
      </c>
      <c r="F335" s="39">
        <f>VLOOKUP(D335,Dakar!A:J,10,0)</f>
        <v>40845</v>
      </c>
      <c r="G335" s="38" t="str">
        <f>VLOOKUP(D335,Dakar!A:F,6,0)</f>
        <v>Fuel Man</v>
      </c>
      <c r="H335" s="38" t="str">
        <f>VLOOKUP(D335,Dakar!A:H,8,0)</f>
        <v>PT</v>
      </c>
      <c r="I335" s="38" t="str">
        <f>VLOOKUP(D335,Dakar!A:G,7,0)</f>
        <v>NS</v>
      </c>
      <c r="J335" s="38" t="str">
        <f>VLOOKUP(D335,Dakar!A:L,11,0)</f>
        <v>Separi</v>
      </c>
      <c r="K335" s="233" t="s">
        <v>172</v>
      </c>
      <c r="L335" t="s">
        <v>1319</v>
      </c>
      <c r="M335">
        <v>3</v>
      </c>
      <c r="N335" s="127">
        <v>3</v>
      </c>
      <c r="P335" s="12">
        <v>44797</v>
      </c>
      <c r="Q335" s="12">
        <v>44799</v>
      </c>
      <c r="R335" s="12">
        <v>44803</v>
      </c>
      <c r="U335" s="124" t="s">
        <v>998</v>
      </c>
      <c r="V335" s="107"/>
      <c r="W335" s="38" t="str">
        <f>VLOOKUP(D335,Dakar!A:C,3,0)</f>
        <v>PROC &amp; WH</v>
      </c>
    </row>
    <row r="336" spans="1:26">
      <c r="A336" s="10">
        <f t="shared" si="5"/>
        <v>334</v>
      </c>
      <c r="B336" s="107" t="s">
        <v>628</v>
      </c>
      <c r="C336" s="233">
        <v>2022</v>
      </c>
      <c r="D336" s="124" t="s">
        <v>10</v>
      </c>
      <c r="E336" s="38" t="str">
        <f>VLOOKUP(D336,Dakar!A:B,2,0)</f>
        <v>Sugianto</v>
      </c>
      <c r="F336" s="39">
        <f>VLOOKUP(D336,Dakar!A:J,10,0)</f>
        <v>40513</v>
      </c>
      <c r="G336" s="38" t="str">
        <f>VLOOKUP(D336,Dakar!A:F,6,0)</f>
        <v>FT DRIVER</v>
      </c>
      <c r="H336" s="38" t="str">
        <f>VLOOKUP(D336,Dakar!A:H,8,0)</f>
        <v>PT</v>
      </c>
      <c r="I336" s="38" t="str">
        <f>VLOOKUP(D336,Dakar!A:G,7,0)</f>
        <v>NS</v>
      </c>
      <c r="J336" s="38" t="str">
        <f>VLOOKUP(D336,Dakar!A:L,11,0)</f>
        <v>Separi</v>
      </c>
      <c r="K336" s="233" t="s">
        <v>172</v>
      </c>
      <c r="L336" t="s">
        <v>1319</v>
      </c>
      <c r="M336">
        <v>1</v>
      </c>
      <c r="N336" s="127">
        <v>1</v>
      </c>
      <c r="P336" s="119">
        <v>44792</v>
      </c>
      <c r="Q336" s="119">
        <v>44792</v>
      </c>
      <c r="R336" s="12">
        <v>44793</v>
      </c>
      <c r="U336" s="124" t="s">
        <v>998</v>
      </c>
      <c r="V336" s="107"/>
      <c r="W336" s="38" t="str">
        <f>VLOOKUP(D336,Dakar!A:C,3,0)</f>
        <v>WAREHOUSE</v>
      </c>
    </row>
    <row r="337" spans="1:23">
      <c r="A337" s="10">
        <f t="shared" si="5"/>
        <v>335</v>
      </c>
      <c r="B337" s="107" t="s">
        <v>628</v>
      </c>
      <c r="C337" s="233">
        <v>2022</v>
      </c>
      <c r="D337" s="124" t="s">
        <v>1444</v>
      </c>
      <c r="E337" s="38" t="str">
        <f>VLOOKUP(D337,Dakar!A:B,2,0)</f>
        <v>DEDE SUMARNA</v>
      </c>
      <c r="F337" s="39">
        <f>VLOOKUP(D337,Dakar!A:J,10,0)</f>
        <v>44368</v>
      </c>
      <c r="G337" s="38" t="str">
        <f>VLOOKUP(D337,Dakar!A:F,6,0)</f>
        <v>MOORING CREW</v>
      </c>
      <c r="H337" s="38" t="str">
        <f>VLOOKUP(D337,Dakar!A:H,8,0)</f>
        <v>PT</v>
      </c>
      <c r="I337" s="38" t="str">
        <f>VLOOKUP(D337,Dakar!A:G,7,0)</f>
        <v>NS</v>
      </c>
      <c r="J337" s="38" t="str">
        <f>VLOOKUP(D337,Dakar!A:L,11,0)</f>
        <v>Separi</v>
      </c>
      <c r="K337" s="233" t="s">
        <v>172</v>
      </c>
      <c r="L337" s="233" t="s">
        <v>1387</v>
      </c>
      <c r="M337">
        <v>1</v>
      </c>
      <c r="N337" s="127">
        <v>1</v>
      </c>
      <c r="P337" s="12">
        <v>44794</v>
      </c>
      <c r="Q337" s="12">
        <v>44794</v>
      </c>
      <c r="R337" s="119">
        <v>44795</v>
      </c>
      <c r="S337" s="233"/>
      <c r="U337" s="124" t="s">
        <v>1153</v>
      </c>
      <c r="V337" s="107" t="s">
        <v>702</v>
      </c>
      <c r="W337" s="38"/>
    </row>
    <row r="338" spans="1:23">
      <c r="A338" s="10">
        <f t="shared" si="5"/>
        <v>336</v>
      </c>
      <c r="B338" s="107" t="s">
        <v>628</v>
      </c>
      <c r="C338" s="233">
        <v>2022</v>
      </c>
      <c r="D338" s="124" t="s">
        <v>1030</v>
      </c>
      <c r="E338" s="38" t="str">
        <f>VLOOKUP(D338,Dakar!A:B,2,0)</f>
        <v>RISKY</v>
      </c>
      <c r="F338" s="39">
        <f>VLOOKUP(D338,Dakar!A:J,10,0)</f>
        <v>41507</v>
      </c>
      <c r="G338" s="38" t="str">
        <f>VLOOKUP(D338,Dakar!A:F,6,0)</f>
        <v>MOORING CREW</v>
      </c>
      <c r="H338" s="38" t="str">
        <f>VLOOKUP(D338,Dakar!A:H,8,0)</f>
        <v>PT</v>
      </c>
      <c r="I338" s="38">
        <f>VLOOKUP(D338,Dakar!A:G,7,0)</f>
        <v>0</v>
      </c>
      <c r="J338" s="38" t="str">
        <f>VLOOKUP(D338,Dakar!A:L,11,0)</f>
        <v>Separi</v>
      </c>
      <c r="K338" s="233" t="s">
        <v>203</v>
      </c>
      <c r="N338" s="127">
        <v>5</v>
      </c>
      <c r="P338" s="12">
        <v>44813</v>
      </c>
      <c r="Q338" s="12">
        <v>44817</v>
      </c>
      <c r="R338" s="12">
        <v>44820</v>
      </c>
      <c r="U338" s="124" t="s">
        <v>1153</v>
      </c>
      <c r="V338" s="107" t="s">
        <v>702</v>
      </c>
      <c r="W338" s="38" t="str">
        <f>VLOOKUP(D338,Dakar!A:C,3,0)</f>
        <v>PORT</v>
      </c>
    </row>
    <row r="339" spans="1:23">
      <c r="A339" s="10">
        <f t="shared" si="5"/>
        <v>337</v>
      </c>
      <c r="B339" s="107" t="s">
        <v>628</v>
      </c>
      <c r="C339" s="233">
        <v>2022</v>
      </c>
      <c r="D339" s="124" t="s">
        <v>483</v>
      </c>
      <c r="E339" s="38" t="str">
        <f>VLOOKUP(D339,Dakar!A:B,2,0)</f>
        <v xml:space="preserve">Irwan </v>
      </c>
      <c r="F339" s="39">
        <f>VLOOKUP(D339,Dakar!A:J,10,0)</f>
        <v>40118</v>
      </c>
      <c r="G339" s="38" t="str">
        <f>VLOOKUP(D339,Dakar!A:F,6,0)</f>
        <v>PRA MECHANIC</v>
      </c>
      <c r="H339" s="38" t="str">
        <f>VLOOKUP(D339,Dakar!A:H,8,0)</f>
        <v>PT</v>
      </c>
      <c r="I339" s="38" t="str">
        <f>VLOOKUP(D339,Dakar!A:G,7,0)</f>
        <v>NS</v>
      </c>
      <c r="J339" s="38" t="str">
        <f>VLOOKUP(D339,Dakar!A:L,11,0)</f>
        <v>Separi</v>
      </c>
      <c r="K339" s="233" t="s">
        <v>203</v>
      </c>
      <c r="L339" s="233"/>
      <c r="N339" s="127">
        <v>4</v>
      </c>
      <c r="P339" s="12">
        <v>44796</v>
      </c>
      <c r="Q339" s="12">
        <v>44799</v>
      </c>
      <c r="R339" s="12">
        <v>44800</v>
      </c>
      <c r="U339" s="124" t="s">
        <v>357</v>
      </c>
      <c r="V339" s="107" t="s">
        <v>702</v>
      </c>
      <c r="W339" s="38" t="str">
        <f>VLOOKUP(D339,Dakar!A:C,3,0)</f>
        <v>PORT</v>
      </c>
    </row>
    <row r="340" spans="1:23">
      <c r="A340" s="10">
        <f t="shared" si="5"/>
        <v>338</v>
      </c>
      <c r="B340" s="107" t="s">
        <v>628</v>
      </c>
      <c r="C340" s="233">
        <v>2022</v>
      </c>
      <c r="D340" s="124" t="s">
        <v>396</v>
      </c>
      <c r="E340" s="38" t="str">
        <f>VLOOKUP(D340,Dakar!A:B,2,0)</f>
        <v>I Nengah Arjana Putra</v>
      </c>
      <c r="F340" s="39">
        <f>VLOOKUP(D340,Dakar!A:J,10,0)</f>
        <v>38626</v>
      </c>
      <c r="G340" s="38" t="str">
        <f>VLOOKUP(D340,Dakar!A:F,6,0)</f>
        <v>HEO Group Leader</v>
      </c>
      <c r="H340" s="38" t="str">
        <f>VLOOKUP(D340,Dakar!A:H,8,0)</f>
        <v>PT</v>
      </c>
      <c r="I340" s="38" t="str">
        <f>VLOOKUP(D340,Dakar!A:G,7,0)</f>
        <v>NS</v>
      </c>
      <c r="J340" s="38" t="str">
        <f>VLOOKUP(D340,Dakar!A:L,11,0)</f>
        <v>Separi</v>
      </c>
      <c r="K340" s="233" t="s">
        <v>172</v>
      </c>
      <c r="L340" t="s">
        <v>1319</v>
      </c>
      <c r="M340">
        <v>1</v>
      </c>
      <c r="N340" s="127">
        <v>4</v>
      </c>
      <c r="P340" s="135" t="s">
        <v>1446</v>
      </c>
      <c r="T340" s="10" t="s">
        <v>1447</v>
      </c>
      <c r="U340" s="124" t="s">
        <v>1408</v>
      </c>
      <c r="V340" s="107" t="s">
        <v>486</v>
      </c>
      <c r="W340" s="38" t="str">
        <f>VLOOKUP(D340,Dakar!A:C,3,0)</f>
        <v>PORT</v>
      </c>
    </row>
    <row r="341" spans="1:23">
      <c r="A341" s="10">
        <f t="shared" si="5"/>
        <v>339</v>
      </c>
      <c r="B341" s="107" t="s">
        <v>628</v>
      </c>
      <c r="C341" s="233">
        <v>2022</v>
      </c>
      <c r="D341" s="124" t="s">
        <v>378</v>
      </c>
      <c r="E341" s="38" t="str">
        <f>VLOOKUP(D341,Dakar!A:B,2,0)</f>
        <v>Rimba Harnowo</v>
      </c>
      <c r="F341" s="39">
        <f>VLOOKUP(D341,Dakar!A:J,10,0)</f>
        <v>40098</v>
      </c>
      <c r="G341" s="38" t="str">
        <f>VLOOKUP(D341,Dakar!A:F,6,0)</f>
        <v>Mechanic Foreman</v>
      </c>
      <c r="H341" s="38" t="str">
        <f>VLOOKUP(D341,Dakar!A:H,8,0)</f>
        <v>PT</v>
      </c>
      <c r="I341" s="38" t="str">
        <f>VLOOKUP(D341,Dakar!A:G,7,0)</f>
        <v>S</v>
      </c>
      <c r="J341" s="38" t="str">
        <f>VLOOKUP(D341,Dakar!A:L,11,0)</f>
        <v>Separi</v>
      </c>
      <c r="K341" t="s">
        <v>203</v>
      </c>
      <c r="N341" s="127">
        <v>6</v>
      </c>
      <c r="P341" s="12">
        <v>44800</v>
      </c>
      <c r="Q341" s="12">
        <v>44807</v>
      </c>
      <c r="R341" s="12">
        <v>44808</v>
      </c>
      <c r="U341" s="124" t="s">
        <v>1408</v>
      </c>
      <c r="V341" s="107" t="s">
        <v>486</v>
      </c>
      <c r="W341" s="38" t="str">
        <f>VLOOKUP(D341,Dakar!A:C,3,0)</f>
        <v>PORT</v>
      </c>
    </row>
    <row r="342" spans="1:23">
      <c r="A342" s="10">
        <f t="shared" si="5"/>
        <v>340</v>
      </c>
      <c r="B342" s="107" t="s">
        <v>628</v>
      </c>
      <c r="C342" s="233">
        <v>2022</v>
      </c>
      <c r="D342" s="124" t="s">
        <v>1098</v>
      </c>
      <c r="E342" s="38" t="str">
        <f>VLOOKUP(D342,Dakar!A:B,2,0)</f>
        <v>SYAHRIN</v>
      </c>
      <c r="F342" s="39">
        <f>VLOOKUP(D342,Dakar!A:J,10,0)</f>
        <v>40878</v>
      </c>
      <c r="G342" s="38" t="str">
        <f>VLOOKUP(D342,Dakar!A:F,6,0)</f>
        <v>Pra Mechanic</v>
      </c>
      <c r="H342" s="38" t="str">
        <f>VLOOKUP(D342,Dakar!A:H,8,0)</f>
        <v>PT</v>
      </c>
      <c r="I342" s="38" t="str">
        <f>VLOOKUP(D342,Dakar!A:G,7,0)</f>
        <v>NS</v>
      </c>
      <c r="J342" s="38" t="str">
        <f>VLOOKUP(D342,Dakar!A:L,11,0)</f>
        <v>Separi</v>
      </c>
      <c r="K342" s="233" t="s">
        <v>172</v>
      </c>
      <c r="L342" t="s">
        <v>1319</v>
      </c>
      <c r="M342">
        <v>2</v>
      </c>
      <c r="N342" s="127">
        <v>2</v>
      </c>
      <c r="P342" s="119">
        <v>44806</v>
      </c>
      <c r="Q342" s="119">
        <v>44807</v>
      </c>
      <c r="R342" s="12">
        <v>44808</v>
      </c>
      <c r="T342" s="107"/>
      <c r="U342" s="124" t="s">
        <v>357</v>
      </c>
      <c r="V342" s="107" t="s">
        <v>702</v>
      </c>
      <c r="W342" s="38" t="str">
        <f>VLOOKUP(D342,Dakar!A:C,3,0)</f>
        <v>PORT</v>
      </c>
    </row>
    <row r="343" spans="1:23">
      <c r="A343" s="10">
        <f t="shared" si="5"/>
        <v>341</v>
      </c>
      <c r="B343" s="107" t="s">
        <v>628</v>
      </c>
      <c r="C343" s="233">
        <v>2022</v>
      </c>
      <c r="D343" s="124" t="s">
        <v>1223</v>
      </c>
      <c r="E343" s="38" t="str">
        <f>VLOOKUP(D343,Dakar!A:B,2,0)</f>
        <v>AHMAD HUSAINI</v>
      </c>
      <c r="F343" s="39">
        <f>VLOOKUP(D343,Dakar!A:J,10,0)</f>
        <v>43283</v>
      </c>
      <c r="G343" s="38" t="str">
        <f>VLOOKUP(D343,Dakar!A:F,6,0)</f>
        <v>Mechanic Crew</v>
      </c>
      <c r="H343" s="38" t="str">
        <f>VLOOKUP(D343,Dakar!A:H,8,0)</f>
        <v>PT</v>
      </c>
      <c r="I343" s="38" t="str">
        <f>VLOOKUP(D343,Dakar!A:G,7,0)</f>
        <v>NS</v>
      </c>
      <c r="J343" s="38" t="str">
        <f>VLOOKUP(D343,Dakar!A:L,11,0)</f>
        <v>Separi</v>
      </c>
      <c r="K343" s="233" t="s">
        <v>172</v>
      </c>
      <c r="L343" t="s">
        <v>1387</v>
      </c>
      <c r="M343">
        <v>1</v>
      </c>
      <c r="N343" s="127">
        <v>2</v>
      </c>
      <c r="P343" s="125">
        <v>44809</v>
      </c>
      <c r="Q343" s="12">
        <v>44810</v>
      </c>
      <c r="R343" s="12">
        <v>44811</v>
      </c>
      <c r="T343" s="128"/>
      <c r="U343" s="124" t="s">
        <v>1130</v>
      </c>
      <c r="V343" s="107" t="s">
        <v>702</v>
      </c>
      <c r="W343" s="38" t="str">
        <f>VLOOKUP(D343,Dakar!A:C,3,0)</f>
        <v>PORT</v>
      </c>
    </row>
    <row r="344" spans="1:23">
      <c r="A344" s="10">
        <f t="shared" si="5"/>
        <v>342</v>
      </c>
      <c r="B344" s="107" t="s">
        <v>628</v>
      </c>
      <c r="C344" s="233">
        <v>2022</v>
      </c>
      <c r="D344" s="124" t="s">
        <v>352</v>
      </c>
      <c r="E344" s="38" t="str">
        <f>VLOOKUP(D344,Dakar!A:B,2,0)</f>
        <v>I Wayan Suwela</v>
      </c>
      <c r="F344" s="39">
        <f>VLOOKUP(D344,Dakar!A:J,10,0)</f>
        <v>38261</v>
      </c>
      <c r="G344" s="38" t="str">
        <f>VLOOKUP(D344,Dakar!A:F,6,0)</f>
        <v>Mechanic</v>
      </c>
      <c r="H344" s="38" t="str">
        <f>VLOOKUP(D344,Dakar!A:H,8,0)</f>
        <v>PT</v>
      </c>
      <c r="I344" s="38" t="str">
        <f>VLOOKUP(D344,Dakar!A:G,7,0)</f>
        <v>NS</v>
      </c>
      <c r="J344" s="38" t="str">
        <f>VLOOKUP(D344,Dakar!A:L,11,0)</f>
        <v>Separi</v>
      </c>
      <c r="K344" t="s">
        <v>203</v>
      </c>
      <c r="N344" s="127">
        <v>5</v>
      </c>
      <c r="P344" s="12">
        <v>44809</v>
      </c>
      <c r="Q344" s="12">
        <v>44817</v>
      </c>
      <c r="R344" s="12">
        <v>44820</v>
      </c>
      <c r="U344" s="124" t="s">
        <v>357</v>
      </c>
      <c r="V344" s="124" t="s">
        <v>1408</v>
      </c>
      <c r="W344" s="38" t="str">
        <f>VLOOKUP(D344,Dakar!A:C,3,0)</f>
        <v>PORT</v>
      </c>
    </row>
    <row r="345" spans="1:23">
      <c r="A345" s="10">
        <f t="shared" si="5"/>
        <v>343</v>
      </c>
      <c r="B345" s="233" t="s">
        <v>629</v>
      </c>
      <c r="C345" s="233">
        <v>2022</v>
      </c>
      <c r="D345" s="124" t="s">
        <v>1367</v>
      </c>
      <c r="E345" s="38" t="e">
        <f>VLOOKUP(D345,Dakar!A:B,2,0)</f>
        <v>#N/A</v>
      </c>
      <c r="F345" s="39" t="e">
        <f>VLOOKUP(D345,Dakar!A:J,10,0)</f>
        <v>#N/A</v>
      </c>
      <c r="G345" s="38" t="e">
        <f>VLOOKUP(D345,Dakar!A:F,6,0)</f>
        <v>#N/A</v>
      </c>
      <c r="H345" s="38" t="e">
        <f>VLOOKUP(D345,Dakar!A:H,8,0)</f>
        <v>#N/A</v>
      </c>
      <c r="I345" s="38" t="e">
        <f>VLOOKUP(D345,Dakar!A:G,7,0)</f>
        <v>#N/A</v>
      </c>
      <c r="J345" s="38" t="e">
        <f>VLOOKUP(D345,Dakar!A:L,11,0)</f>
        <v>#N/A</v>
      </c>
      <c r="K345" s="233" t="s">
        <v>204</v>
      </c>
      <c r="L345" t="s">
        <v>1387</v>
      </c>
      <c r="N345" s="127">
        <v>3</v>
      </c>
      <c r="P345" s="12">
        <v>44808</v>
      </c>
      <c r="Q345" s="12">
        <v>44810</v>
      </c>
      <c r="R345" s="12">
        <v>44811</v>
      </c>
      <c r="U345" s="124" t="s">
        <v>1130</v>
      </c>
      <c r="V345" s="124" t="s">
        <v>702</v>
      </c>
      <c r="W345" s="38" t="e">
        <f>VLOOKUP(D345,Dakar!A:C,3,0)</f>
        <v>#N/A</v>
      </c>
    </row>
    <row r="346" spans="1:23">
      <c r="A346" s="10">
        <f t="shared" si="5"/>
        <v>344</v>
      </c>
      <c r="B346" s="233" t="s">
        <v>629</v>
      </c>
      <c r="C346" s="233">
        <v>2022</v>
      </c>
      <c r="D346" s="124" t="s">
        <v>1216</v>
      </c>
      <c r="E346" s="38" t="str">
        <f>VLOOKUP(D346,Dakar!A:B,2,0)</f>
        <v>I MADE AMBAR</v>
      </c>
      <c r="F346" s="39">
        <f>VLOOKUP(D346,Dakar!A:J,10,0)</f>
        <v>43313</v>
      </c>
      <c r="G346" s="38" t="str">
        <f>VLOOKUP(D346,Dakar!A:F,6,0)</f>
        <v>DT DRIVER</v>
      </c>
      <c r="H346" s="38" t="str">
        <f>VLOOKUP(D346,Dakar!A:H,8,0)</f>
        <v>PT</v>
      </c>
      <c r="I346" s="38" t="str">
        <f>VLOOKUP(D346,Dakar!A:G,7,0)</f>
        <v>NS</v>
      </c>
      <c r="J346" s="38" t="str">
        <f>VLOOKUP(D346,Dakar!A:L,11,0)</f>
        <v>Separi</v>
      </c>
      <c r="K346" s="233" t="s">
        <v>172</v>
      </c>
      <c r="L346" t="s">
        <v>1215</v>
      </c>
      <c r="M346">
        <v>1</v>
      </c>
      <c r="N346" s="127">
        <v>5</v>
      </c>
      <c r="P346" s="12">
        <v>44809</v>
      </c>
      <c r="Q346" s="12">
        <v>44813</v>
      </c>
      <c r="R346" s="12">
        <v>44816</v>
      </c>
      <c r="U346" s="124" t="s">
        <v>1412</v>
      </c>
      <c r="V346" s="124"/>
      <c r="W346" s="38" t="str">
        <f>VLOOKUP(D346,Dakar!A:C,3,0)</f>
        <v>ENVIRONMENT</v>
      </c>
    </row>
    <row r="347" spans="1:23">
      <c r="A347" s="10">
        <f t="shared" si="5"/>
        <v>345</v>
      </c>
      <c r="B347" s="233" t="s">
        <v>629</v>
      </c>
      <c r="C347" s="233">
        <v>2022</v>
      </c>
      <c r="D347" s="124" t="s">
        <v>328</v>
      </c>
      <c r="E347" s="38" t="str">
        <f>VLOOKUP(D347,Dakar!A:B,2,0)</f>
        <v>M. Fitriyadi</v>
      </c>
      <c r="F347" s="39">
        <f>VLOOKUP(D347,Dakar!A:J,10,0)</f>
        <v>39995</v>
      </c>
      <c r="G347" s="38" t="str">
        <f>VLOOKUP(D347,Dakar!A:F,6,0)</f>
        <v>Safety Data Control Officer</v>
      </c>
      <c r="H347" s="38" t="str">
        <f>VLOOKUP(D347,Dakar!A:H,8,0)</f>
        <v>PT</v>
      </c>
      <c r="I347" s="38" t="str">
        <f>VLOOKUP(D347,Dakar!A:G,7,0)</f>
        <v>S</v>
      </c>
      <c r="J347" s="38" t="str">
        <f>VLOOKUP(D347,Dakar!A:L,11,0)</f>
        <v>Samarinda</v>
      </c>
      <c r="K347" t="s">
        <v>203</v>
      </c>
      <c r="N347" s="127">
        <v>5</v>
      </c>
      <c r="P347" s="12">
        <v>44809</v>
      </c>
      <c r="Q347" s="12">
        <v>44813</v>
      </c>
      <c r="R347" s="12">
        <v>44816</v>
      </c>
      <c r="U347" s="124" t="s">
        <v>1412</v>
      </c>
      <c r="V347" s="124" t="s">
        <v>444</v>
      </c>
      <c r="W347" s="38" t="str">
        <f>VLOOKUP(D347,Dakar!A:C,3,0)</f>
        <v xml:space="preserve">HSE </v>
      </c>
    </row>
    <row r="348" spans="1:23">
      <c r="A348" s="10">
        <f t="shared" si="5"/>
        <v>346</v>
      </c>
      <c r="B348" s="233" t="s">
        <v>629</v>
      </c>
      <c r="C348" s="233">
        <v>2022</v>
      </c>
      <c r="D348" s="124" t="s">
        <v>258</v>
      </c>
      <c r="E348" s="38" t="str">
        <f>VLOOKUP(D348,Dakar!A:B,2,0)</f>
        <v>Suriono</v>
      </c>
      <c r="F348" s="39">
        <f>VLOOKUP(D348,Dakar!A:J,10,0)</f>
        <v>38261</v>
      </c>
      <c r="G348" s="38" t="str">
        <f>VLOOKUP(D348,Dakar!A:F,6,0)</f>
        <v>Water &amp; WM Foreman</v>
      </c>
      <c r="H348" s="38" t="str">
        <f>VLOOKUP(D348,Dakar!A:H,8,0)</f>
        <v>PT</v>
      </c>
      <c r="I348" s="38" t="str">
        <f>VLOOKUP(D348,Dakar!A:G,7,0)</f>
        <v>S</v>
      </c>
      <c r="J348" s="38" t="str">
        <f>VLOOKUP(D348,Dakar!A:L,11,0)</f>
        <v>Separi</v>
      </c>
      <c r="K348" t="s">
        <v>172</v>
      </c>
      <c r="L348" t="s">
        <v>1319</v>
      </c>
      <c r="M348">
        <v>2</v>
      </c>
      <c r="N348" s="127">
        <v>6</v>
      </c>
      <c r="P348" s="12">
        <v>44825</v>
      </c>
      <c r="Q348" s="12">
        <v>44832</v>
      </c>
      <c r="R348" s="12">
        <v>44833</v>
      </c>
      <c r="U348" s="124" t="s">
        <v>1412</v>
      </c>
      <c r="V348" s="124" t="s">
        <v>444</v>
      </c>
      <c r="W348" s="38" t="str">
        <f>VLOOKUP(D348,Dakar!A:C,3,0)</f>
        <v>HSE</v>
      </c>
    </row>
    <row r="349" spans="1:23">
      <c r="A349" s="10">
        <f t="shared" si="5"/>
        <v>347</v>
      </c>
      <c r="B349" s="233" t="s">
        <v>629</v>
      </c>
      <c r="C349" s="233">
        <v>2022</v>
      </c>
      <c r="D349" s="124" t="s">
        <v>714</v>
      </c>
      <c r="E349" s="38" t="str">
        <f>VLOOKUP(D349,Dakar!A:B,2,0)</f>
        <v>Ferianto</v>
      </c>
      <c r="F349" s="39">
        <f>VLOOKUP(D349,Dakar!A:J,10,0)</f>
        <v>40665</v>
      </c>
      <c r="G349" s="38" t="str">
        <f>VLOOKUP(D349,Dakar!A:F,6,0)</f>
        <v>Security Officer</v>
      </c>
      <c r="H349" s="38" t="str">
        <f>VLOOKUP(D349,Dakar!A:H,8,0)</f>
        <v>PT</v>
      </c>
      <c r="I349" s="38" t="str">
        <f>VLOOKUP(D349,Dakar!A:G,7,0)</f>
        <v>S</v>
      </c>
      <c r="J349" s="38" t="str">
        <f>VLOOKUP(D349,Dakar!A:L,11,0)</f>
        <v>Samarinda</v>
      </c>
      <c r="K349" s="233" t="s">
        <v>172</v>
      </c>
      <c r="L349" t="s">
        <v>1387</v>
      </c>
      <c r="M349">
        <v>1</v>
      </c>
      <c r="N349" s="127">
        <v>4</v>
      </c>
      <c r="P349" s="12">
        <v>44814</v>
      </c>
      <c r="Q349" s="12">
        <v>44817</v>
      </c>
      <c r="R349" s="12">
        <v>44818</v>
      </c>
      <c r="U349" s="124" t="s">
        <v>252</v>
      </c>
      <c r="V349" s="124" t="s">
        <v>486</v>
      </c>
      <c r="W349" s="38" t="str">
        <f>VLOOKUP(D349,Dakar!A:C,3,0)</f>
        <v>HRDS</v>
      </c>
    </row>
    <row r="350" spans="1:23">
      <c r="A350" s="10">
        <f t="shared" si="5"/>
        <v>348</v>
      </c>
      <c r="B350" s="233" t="s">
        <v>629</v>
      </c>
      <c r="C350" s="233">
        <v>2022</v>
      </c>
      <c r="D350" s="124" t="s">
        <v>242</v>
      </c>
      <c r="E350" s="38" t="str">
        <f>VLOOKUP(D350,Dakar!A:B,2,0)</f>
        <v>Amirzah</v>
      </c>
      <c r="F350" s="39">
        <f>VLOOKUP(D350,Dakar!A:J,10,0)</f>
        <v>39036</v>
      </c>
      <c r="G350" s="38" t="str">
        <f>VLOOKUP(D350,Dakar!A:F,6,0)</f>
        <v>Site Service Officer</v>
      </c>
      <c r="H350" s="38" t="str">
        <f>VLOOKUP(D350,Dakar!A:H,8,0)</f>
        <v>PT</v>
      </c>
      <c r="I350" s="38" t="str">
        <f>VLOOKUP(D350,Dakar!A:G,7,0)</f>
        <v>S</v>
      </c>
      <c r="J350" s="38" t="str">
        <f>VLOOKUP(D350,Dakar!A:L,11,0)</f>
        <v>Samarinda</v>
      </c>
      <c r="K350" t="s">
        <v>172</v>
      </c>
      <c r="L350" t="s">
        <v>1387</v>
      </c>
      <c r="M350">
        <v>1</v>
      </c>
      <c r="N350" s="127">
        <v>2</v>
      </c>
      <c r="P350" s="12">
        <v>44812</v>
      </c>
      <c r="Q350" s="12">
        <v>44813</v>
      </c>
      <c r="R350" s="12">
        <v>44816</v>
      </c>
      <c r="U350" s="124" t="s">
        <v>252</v>
      </c>
      <c r="V350" s="124" t="s">
        <v>486</v>
      </c>
      <c r="W350" s="38" t="str">
        <f>VLOOKUP(D350,Dakar!A:C,3,0)</f>
        <v>HRDS</v>
      </c>
    </row>
    <row r="351" spans="1:23">
      <c r="A351" s="10">
        <f t="shared" si="5"/>
        <v>349</v>
      </c>
      <c r="B351" s="233" t="s">
        <v>629</v>
      </c>
      <c r="C351" s="233">
        <v>2022</v>
      </c>
      <c r="D351" s="124" t="s">
        <v>925</v>
      </c>
      <c r="E351" s="38" t="str">
        <f>VLOOKUP(D351,Dakar!A:B,2,0)</f>
        <v>WAWAN EDY WALUYO</v>
      </c>
      <c r="F351" s="39">
        <f>VLOOKUP(D351,Dakar!A:J,10,0)</f>
        <v>41480</v>
      </c>
      <c r="G351" s="38" t="str">
        <f>VLOOKUP(D351,Dakar!A:F,6,0)</f>
        <v>HE OPERATOR</v>
      </c>
      <c r="H351" s="38" t="str">
        <f>VLOOKUP(D351,Dakar!A:H,8,0)</f>
        <v>PT</v>
      </c>
      <c r="I351" s="38" t="str">
        <f>VLOOKUP(D351,Dakar!A:G,7,0)</f>
        <v>NS</v>
      </c>
      <c r="J351" s="38" t="str">
        <f>VLOOKUP(D351,Dakar!A:L,11,0)</f>
        <v>Separi</v>
      </c>
      <c r="K351" s="233" t="s">
        <v>204</v>
      </c>
      <c r="L351" s="233"/>
      <c r="N351" s="127">
        <v>3</v>
      </c>
      <c r="P351" s="12">
        <v>44809</v>
      </c>
      <c r="Q351" s="12">
        <v>44811</v>
      </c>
      <c r="R351" s="12">
        <v>44812</v>
      </c>
      <c r="U351" s="124" t="s">
        <v>1412</v>
      </c>
      <c r="V351" s="107"/>
      <c r="W351" s="38" t="str">
        <f>VLOOKUP(D351,Dakar!A:C,3,0)</f>
        <v>ENVIRONMENT</v>
      </c>
    </row>
    <row r="352" spans="1:23">
      <c r="A352" s="10">
        <f t="shared" si="5"/>
        <v>350</v>
      </c>
      <c r="B352" s="233" t="s">
        <v>629</v>
      </c>
      <c r="C352" s="233">
        <v>2022</v>
      </c>
      <c r="D352" s="124" t="s">
        <v>716</v>
      </c>
      <c r="E352" s="38" t="str">
        <f>VLOOKUP(D352,Dakar!A:B,2,0)</f>
        <v>Ismid</v>
      </c>
      <c r="F352" s="39">
        <f>VLOOKUP(D352,Dakar!A:J,10,0)</f>
        <v>40679</v>
      </c>
      <c r="G352" s="38" t="str">
        <f>VLOOKUP(D352,Dakar!A:F,6,0)</f>
        <v>Security Officer</v>
      </c>
      <c r="H352" s="38" t="str">
        <f>VLOOKUP(D352,Dakar!A:H,8,0)</f>
        <v>PT</v>
      </c>
      <c r="I352" s="38" t="str">
        <f>VLOOKUP(D352,Dakar!A:G,7,0)</f>
        <v>S</v>
      </c>
      <c r="J352" s="38" t="str">
        <f>VLOOKUP(D352,Dakar!A:L,11,0)</f>
        <v>Samarinda</v>
      </c>
      <c r="K352" t="s">
        <v>172</v>
      </c>
      <c r="L352" t="s">
        <v>1387</v>
      </c>
      <c r="M352">
        <v>2</v>
      </c>
      <c r="N352" s="127">
        <v>2</v>
      </c>
      <c r="P352" s="12">
        <v>44812</v>
      </c>
      <c r="Q352" s="12">
        <v>44813</v>
      </c>
      <c r="R352" s="12">
        <v>44816</v>
      </c>
      <c r="U352" s="124" t="s">
        <v>252</v>
      </c>
      <c r="V352" s="107" t="s">
        <v>486</v>
      </c>
      <c r="W352" s="38" t="str">
        <f>VLOOKUP(D352,Dakar!A:C,3,0)</f>
        <v>HRDS</v>
      </c>
    </row>
    <row r="353" spans="1:23">
      <c r="A353" s="10">
        <f t="shared" si="5"/>
        <v>351</v>
      </c>
      <c r="B353" s="233" t="s">
        <v>629</v>
      </c>
      <c r="C353" s="233">
        <v>2022</v>
      </c>
      <c r="D353" s="124" t="s">
        <v>1018</v>
      </c>
      <c r="E353" s="38" t="str">
        <f>VLOOKUP(D353,Dakar!A:B,2,0)</f>
        <v>SHERLYN SURYA SOFHIA</v>
      </c>
      <c r="F353" s="39">
        <f>VLOOKUP(D353,Dakar!A:J,10,0)</f>
        <v>41821</v>
      </c>
      <c r="G353" s="38" t="str">
        <f>VLOOKUP(D353,Dakar!A:F,6,0)</f>
        <v>Data Control Staff</v>
      </c>
      <c r="H353" s="38" t="str">
        <f>VLOOKUP(D353,Dakar!A:H,8,0)</f>
        <v>PT</v>
      </c>
      <c r="I353" s="38" t="str">
        <f>VLOOKUP(D353,Dakar!A:G,7,0)</f>
        <v>S</v>
      </c>
      <c r="J353" s="38" t="str">
        <f>VLOOKUP(D353,Dakar!A:L,11,0)</f>
        <v>Samarinda</v>
      </c>
      <c r="K353" t="s">
        <v>203</v>
      </c>
      <c r="N353" s="127">
        <v>1</v>
      </c>
      <c r="P353" s="12">
        <v>44811</v>
      </c>
      <c r="Q353" s="12">
        <v>44811</v>
      </c>
      <c r="R353" s="119">
        <v>44812</v>
      </c>
      <c r="U353" s="124" t="s">
        <v>1425</v>
      </c>
      <c r="V353" s="107" t="s">
        <v>486</v>
      </c>
      <c r="W353" s="38" t="str">
        <f>VLOOKUP(D353,Dakar!A:C,3,0)</f>
        <v>PORT</v>
      </c>
    </row>
    <row r="354" spans="1:23">
      <c r="A354" s="10">
        <f t="shared" si="5"/>
        <v>352</v>
      </c>
      <c r="B354" s="233" t="s">
        <v>629</v>
      </c>
      <c r="C354" s="233">
        <v>2022</v>
      </c>
      <c r="D354" s="124" t="s">
        <v>968</v>
      </c>
      <c r="E354" s="38" t="str">
        <f>VLOOKUP(D354,Dakar!A:B,2,0)</f>
        <v>ZAINURI</v>
      </c>
      <c r="F354" s="39">
        <f>VLOOKUP(D354,Dakar!A:J,10,0)</f>
        <v>41295</v>
      </c>
      <c r="G354" s="38" t="str">
        <f>VLOOKUP(D354,Dakar!A:F,6,0)</f>
        <v>Personnel Officer (Plt)</v>
      </c>
      <c r="H354" s="38" t="str">
        <f>VLOOKUP(D354,Dakar!A:H,8,0)</f>
        <v>PT</v>
      </c>
      <c r="I354" s="38" t="str">
        <f>VLOOKUP(D354,Dakar!A:G,7,0)</f>
        <v>S</v>
      </c>
      <c r="J354" s="38" t="str">
        <f>VLOOKUP(D354,Dakar!A:L,11,0)</f>
        <v>Samarinda</v>
      </c>
      <c r="K354" t="s">
        <v>172</v>
      </c>
      <c r="L354" t="s">
        <v>1387</v>
      </c>
      <c r="N354" s="127">
        <v>5</v>
      </c>
      <c r="P354" s="125">
        <v>44837</v>
      </c>
      <c r="Q354" s="12">
        <v>44846</v>
      </c>
      <c r="R354" s="12">
        <v>44847</v>
      </c>
      <c r="U354" s="124" t="s">
        <v>252</v>
      </c>
      <c r="V354" s="107" t="s">
        <v>486</v>
      </c>
      <c r="W354" s="38" t="str">
        <f>VLOOKUP(D354,Dakar!A:C,3,0)</f>
        <v>HRDS</v>
      </c>
    </row>
    <row r="355" spans="1:23">
      <c r="A355" s="10">
        <f t="shared" si="5"/>
        <v>353</v>
      </c>
      <c r="B355" s="233" t="s">
        <v>629</v>
      </c>
      <c r="C355" s="233">
        <v>2022</v>
      </c>
      <c r="D355" s="124" t="s">
        <v>271</v>
      </c>
      <c r="E355" s="38" t="str">
        <f>VLOOKUP(D355,Dakar!A:B,2,0)</f>
        <v>Daniel Tandi</v>
      </c>
      <c r="F355" s="39">
        <f>VLOOKUP(D355,Dakar!A:J,10,0)</f>
        <v>39601</v>
      </c>
      <c r="G355" s="38" t="str">
        <f>VLOOKUP(D355,Dakar!A:F,6,0)</f>
        <v>Environment Crew</v>
      </c>
      <c r="H355" s="38" t="str">
        <f>VLOOKUP(D355,Dakar!A:H,8,0)</f>
        <v>PT</v>
      </c>
      <c r="I355" s="38" t="str">
        <f>VLOOKUP(D355,Dakar!A:G,7,0)</f>
        <v>NS</v>
      </c>
      <c r="J355" s="38" t="str">
        <f>VLOOKUP(D355,Dakar!A:L,11,0)</f>
        <v>Separi</v>
      </c>
      <c r="K355" t="s">
        <v>203</v>
      </c>
      <c r="N355" s="127">
        <v>12</v>
      </c>
      <c r="P355" s="125">
        <v>44823</v>
      </c>
      <c r="Q355" s="12">
        <v>44841</v>
      </c>
      <c r="R355" s="12">
        <v>44844</v>
      </c>
      <c r="U355" s="124" t="s">
        <v>431</v>
      </c>
      <c r="V355" s="107"/>
      <c r="W355" s="38" t="str">
        <f>VLOOKUP(D355,Dakar!A:C,3,0)</f>
        <v>CR, Forestry &amp; TS</v>
      </c>
    </row>
    <row r="356" spans="1:23">
      <c r="A356" s="10">
        <f t="shared" si="5"/>
        <v>354</v>
      </c>
      <c r="B356" s="233" t="s">
        <v>629</v>
      </c>
      <c r="C356" s="233">
        <v>2022</v>
      </c>
      <c r="D356" s="124" t="s">
        <v>320</v>
      </c>
      <c r="E356" s="38" t="str">
        <f>VLOOKUP(D356,Dakar!A:B,2,0)</f>
        <v>I Wayan Mustika</v>
      </c>
      <c r="F356" s="39">
        <f>VLOOKUP(D356,Dakar!A:J,10,0)</f>
        <v>40504</v>
      </c>
      <c r="G356" s="38" t="str">
        <f>VLOOKUP(D356,Dakar!A:F,6,0)</f>
        <v>Environment Crew</v>
      </c>
      <c r="H356" s="38" t="str">
        <f>VLOOKUP(D356,Dakar!A:H,8,0)</f>
        <v>PT</v>
      </c>
      <c r="I356" s="38" t="str">
        <f>VLOOKUP(D356,Dakar!A:G,7,0)</f>
        <v>NS</v>
      </c>
      <c r="J356" s="38" t="str">
        <f>VLOOKUP(D356,Dakar!A:L,11,0)</f>
        <v>Separi</v>
      </c>
      <c r="K356" t="s">
        <v>172</v>
      </c>
      <c r="L356" t="s">
        <v>1319</v>
      </c>
      <c r="N356" s="127">
        <v>5</v>
      </c>
      <c r="P356" s="12">
        <v>44807</v>
      </c>
      <c r="Q356" s="12">
        <v>44813</v>
      </c>
      <c r="U356" s="124" t="s">
        <v>431</v>
      </c>
      <c r="V356" s="107"/>
      <c r="W356" s="38" t="str">
        <f>VLOOKUP(D356,Dakar!A:C,3,0)</f>
        <v>CR, F &amp; TS</v>
      </c>
    </row>
    <row r="357" spans="1:23">
      <c r="A357" s="10">
        <f t="shared" si="5"/>
        <v>355</v>
      </c>
      <c r="B357" s="233" t="s">
        <v>629</v>
      </c>
      <c r="C357" s="233">
        <v>2022</v>
      </c>
      <c r="D357" s="124" t="s">
        <v>445</v>
      </c>
      <c r="E357" s="38" t="str">
        <f>VLOOKUP(D357,Dakar!A:B,2,0)</f>
        <v>I Made Wana yasa</v>
      </c>
      <c r="F357" s="39">
        <f>VLOOKUP(D357,Dakar!A:J,10,0)</f>
        <v>38261</v>
      </c>
      <c r="G357" s="38" t="str">
        <f>VLOOKUP(D357,Dakar!A:F,6,0)</f>
        <v>Mine Survey &amp; Support Officer</v>
      </c>
      <c r="H357" s="38" t="str">
        <f>VLOOKUP(D357,Dakar!A:H,8,0)</f>
        <v>PT</v>
      </c>
      <c r="I357" s="38" t="str">
        <f>VLOOKUP(D357,Dakar!A:G,7,0)</f>
        <v>S</v>
      </c>
      <c r="J357" s="38" t="str">
        <f>VLOOKUP(D357,Dakar!A:L,11,0)</f>
        <v>Separi</v>
      </c>
      <c r="K357" s="233" t="s">
        <v>172</v>
      </c>
      <c r="L357" t="s">
        <v>1215</v>
      </c>
      <c r="M357">
        <v>1</v>
      </c>
      <c r="N357" s="127">
        <v>6</v>
      </c>
      <c r="P357" s="12">
        <v>44813</v>
      </c>
      <c r="Q357" s="12">
        <v>44820</v>
      </c>
      <c r="R357" s="12">
        <v>44823</v>
      </c>
      <c r="U357" s="124" t="s">
        <v>704</v>
      </c>
      <c r="V357" s="107" t="s">
        <v>444</v>
      </c>
      <c r="W357" s="38" t="str">
        <f>VLOOKUP(D357,Dakar!A:C,3,0)</f>
        <v>ME</v>
      </c>
    </row>
    <row r="358" spans="1:23">
      <c r="A358" s="10">
        <f t="shared" si="5"/>
        <v>356</v>
      </c>
      <c r="B358" s="233" t="s">
        <v>629</v>
      </c>
      <c r="C358" s="233">
        <v>2022</v>
      </c>
      <c r="D358" s="124" t="s">
        <v>713</v>
      </c>
      <c r="E358" s="38" t="str">
        <f>VLOOKUP(D358,Dakar!A:B,2,0)</f>
        <v>Agus Zulpani</v>
      </c>
      <c r="F358" s="39">
        <f>VLOOKUP(D358,Dakar!A:J,10,0)</f>
        <v>40665</v>
      </c>
      <c r="G358" s="38" t="str">
        <f>VLOOKUP(D358,Dakar!A:F,6,0)</f>
        <v>Security Coordinator</v>
      </c>
      <c r="H358" s="38" t="str">
        <f>VLOOKUP(D358,Dakar!A:H,8,0)</f>
        <v>PT</v>
      </c>
      <c r="I358" s="38" t="str">
        <f>VLOOKUP(D358,Dakar!A:G,7,0)</f>
        <v>S</v>
      </c>
      <c r="J358" s="38" t="str">
        <f>VLOOKUP(D358,Dakar!A:L,11,0)</f>
        <v>Samarinda</v>
      </c>
      <c r="K358" s="233" t="s">
        <v>172</v>
      </c>
      <c r="L358" s="233" t="s">
        <v>1387</v>
      </c>
      <c r="M358">
        <v>3</v>
      </c>
      <c r="N358" s="127">
        <v>1</v>
      </c>
      <c r="P358" s="12">
        <v>44823</v>
      </c>
      <c r="Q358" s="12">
        <v>44823</v>
      </c>
      <c r="R358" s="12">
        <v>44824</v>
      </c>
      <c r="U358" s="124" t="s">
        <v>252</v>
      </c>
      <c r="V358" s="107" t="s">
        <v>486</v>
      </c>
      <c r="W358" s="38" t="str">
        <f>VLOOKUP(D358,Dakar!A:C,3,0)</f>
        <v>HRDS</v>
      </c>
    </row>
    <row r="359" spans="1:23">
      <c r="A359" s="10">
        <f t="shared" si="5"/>
        <v>357</v>
      </c>
      <c r="B359" s="233" t="s">
        <v>629</v>
      </c>
      <c r="C359" s="233">
        <v>2022</v>
      </c>
      <c r="D359" s="124" t="s">
        <v>307</v>
      </c>
      <c r="E359" s="38" t="str">
        <f>VLOOKUP(D359,Dakar!A:B,2,0)</f>
        <v>Sutikno</v>
      </c>
      <c r="F359" s="39">
        <f>VLOOKUP(D359,Dakar!A:J,10,0)</f>
        <v>40469</v>
      </c>
      <c r="G359" s="38" t="str">
        <f>VLOOKUP(D359,Dakar!A:F,6,0)</f>
        <v>Pra Mechanic</v>
      </c>
      <c r="H359" s="38" t="str">
        <f>VLOOKUP(D359,Dakar!A:H,8,0)</f>
        <v>PT</v>
      </c>
      <c r="I359" s="38" t="str">
        <f>VLOOKUP(D359,Dakar!A:G,7,0)</f>
        <v>NS</v>
      </c>
      <c r="J359" s="38" t="str">
        <f>VLOOKUP(D359,Dakar!A:L,11,0)</f>
        <v>Samarinda</v>
      </c>
      <c r="K359" s="233" t="s">
        <v>172</v>
      </c>
      <c r="L359" t="s">
        <v>1319</v>
      </c>
      <c r="M359">
        <v>2</v>
      </c>
      <c r="N359" s="127">
        <v>5</v>
      </c>
      <c r="P359" s="12">
        <v>44816</v>
      </c>
      <c r="Q359" s="12">
        <v>44820</v>
      </c>
      <c r="R359" s="12">
        <v>44823</v>
      </c>
      <c r="U359" s="124" t="s">
        <v>357</v>
      </c>
      <c r="V359" s="107" t="s">
        <v>702</v>
      </c>
      <c r="W359" s="38" t="str">
        <f>VLOOKUP(D359,Dakar!A:C,3,0)</f>
        <v>PORT</v>
      </c>
    </row>
    <row r="360" spans="1:23">
      <c r="A360" s="10">
        <f t="shared" si="5"/>
        <v>358</v>
      </c>
      <c r="B360" s="233" t="s">
        <v>629</v>
      </c>
      <c r="C360" s="233">
        <v>2022</v>
      </c>
      <c r="D360" s="124" t="s">
        <v>479</v>
      </c>
      <c r="E360" s="38" t="str">
        <f>VLOOKUP(D360,Dakar!A:B,2,0)</f>
        <v>Basirun</v>
      </c>
      <c r="F360" s="39">
        <f>VLOOKUP(D360,Dakar!A:J,10,0)</f>
        <v>40118</v>
      </c>
      <c r="G360" s="38" t="str">
        <f>VLOOKUP(D360,Dakar!A:F,6,0)</f>
        <v>PRA MECHANIC / WELDER</v>
      </c>
      <c r="H360" s="38" t="str">
        <f>VLOOKUP(D360,Dakar!A:H,8,0)</f>
        <v>PT</v>
      </c>
      <c r="I360" s="38" t="str">
        <f>VLOOKUP(D360,Dakar!A:G,7,0)</f>
        <v>NS</v>
      </c>
      <c r="J360" s="38" t="str">
        <f>VLOOKUP(D360,Dakar!A:L,11,0)</f>
        <v>Separi</v>
      </c>
      <c r="K360" t="s">
        <v>203</v>
      </c>
      <c r="N360" s="127">
        <v>2</v>
      </c>
      <c r="P360" s="12">
        <v>44820</v>
      </c>
      <c r="Q360" s="12">
        <v>44821</v>
      </c>
      <c r="U360" s="124" t="s">
        <v>357</v>
      </c>
      <c r="V360" s="107" t="s">
        <v>702</v>
      </c>
      <c r="W360" s="38" t="str">
        <f>VLOOKUP(D360,Dakar!A:C,3,0)</f>
        <v>PORT</v>
      </c>
    </row>
    <row r="361" spans="1:23">
      <c r="A361" s="10">
        <f t="shared" si="5"/>
        <v>359</v>
      </c>
      <c r="B361" s="233" t="s">
        <v>629</v>
      </c>
      <c r="C361" s="233">
        <v>2022</v>
      </c>
      <c r="D361" s="124" t="s">
        <v>412</v>
      </c>
      <c r="E361" s="38" t="str">
        <f>VLOOKUP(D361,Dakar!A:B,2,0)</f>
        <v>I Wayan Mertayasa</v>
      </c>
      <c r="F361" s="39">
        <f>VLOOKUP(D361,Dakar!A:J,10,0)</f>
        <v>40037</v>
      </c>
      <c r="G361" s="38" t="str">
        <f>VLOOKUP(D361,Dakar!A:F,6,0)</f>
        <v>HE Operator</v>
      </c>
      <c r="H361" s="38" t="str">
        <f>VLOOKUP(D361,Dakar!A:H,8,0)</f>
        <v>PT</v>
      </c>
      <c r="I361" s="38" t="str">
        <f>VLOOKUP(D361,Dakar!A:G,7,0)</f>
        <v>NS</v>
      </c>
      <c r="J361" s="38" t="str">
        <f>VLOOKUP(D361,Dakar!A:L,11,0)</f>
        <v>Separi</v>
      </c>
      <c r="K361" s="233" t="s">
        <v>203</v>
      </c>
      <c r="L361" s="233"/>
      <c r="N361" s="127">
        <v>5</v>
      </c>
      <c r="P361" s="12">
        <v>44829</v>
      </c>
      <c r="Q361" s="12">
        <v>44833</v>
      </c>
      <c r="R361" s="12">
        <v>44836</v>
      </c>
      <c r="U361" s="124" t="s">
        <v>1153</v>
      </c>
      <c r="V361" s="107" t="s">
        <v>702</v>
      </c>
      <c r="W361" s="38" t="str">
        <f>VLOOKUP(D361,Dakar!A:C,3,0)</f>
        <v>PORT</v>
      </c>
    </row>
    <row r="362" spans="1:23">
      <c r="A362" s="10">
        <f t="shared" si="5"/>
        <v>360</v>
      </c>
      <c r="B362" s="233" t="s">
        <v>629</v>
      </c>
      <c r="C362" s="233">
        <v>2022</v>
      </c>
      <c r="D362" s="124" t="s">
        <v>394</v>
      </c>
      <c r="E362" s="38" t="str">
        <f>VLOOKUP(D362,Dakar!A:B,2,0)</f>
        <v>I Made Patra</v>
      </c>
      <c r="F362" s="39">
        <f>VLOOKUP(D362,Dakar!A:J,10,0)</f>
        <v>38626</v>
      </c>
      <c r="G362" s="38" t="str">
        <f>VLOOKUP(D362,Dakar!A:F,6,0)</f>
        <v>HE Operator</v>
      </c>
      <c r="H362" s="38" t="str">
        <f>VLOOKUP(D362,Dakar!A:H,8,0)</f>
        <v>PT</v>
      </c>
      <c r="I362" s="38" t="str">
        <f>VLOOKUP(D362,Dakar!A:G,7,0)</f>
        <v>NS</v>
      </c>
      <c r="J362" s="38" t="str">
        <f>VLOOKUP(D362,Dakar!A:L,11,0)</f>
        <v>Separi</v>
      </c>
      <c r="K362" s="233" t="s">
        <v>172</v>
      </c>
      <c r="L362" s="233" t="s">
        <v>1319</v>
      </c>
      <c r="M362">
        <v>2</v>
      </c>
      <c r="N362" s="127">
        <v>2</v>
      </c>
      <c r="P362" s="119">
        <v>44826</v>
      </c>
      <c r="Q362" s="119">
        <v>44827</v>
      </c>
      <c r="R362" s="12">
        <v>44830</v>
      </c>
      <c r="U362" s="124" t="s">
        <v>1153</v>
      </c>
      <c r="V362" s="107" t="s">
        <v>702</v>
      </c>
      <c r="W362" s="38" t="str">
        <f>VLOOKUP(D362,Dakar!A:C,3,0)</f>
        <v>PORT</v>
      </c>
    </row>
    <row r="363" spans="1:23">
      <c r="A363" s="10">
        <f t="shared" si="5"/>
        <v>361</v>
      </c>
      <c r="B363" s="233" t="s">
        <v>629</v>
      </c>
      <c r="C363" s="233">
        <v>2022</v>
      </c>
      <c r="D363" s="124" t="s">
        <v>902</v>
      </c>
      <c r="E363" s="38" t="str">
        <f>VLOOKUP(D363,Dakar!A:B,2,0)</f>
        <v>GRADY PETER</v>
      </c>
      <c r="F363" s="39">
        <f>VLOOKUP(D363,Dakar!A:J,10,0)</f>
        <v>40978</v>
      </c>
      <c r="G363" s="38" t="str">
        <f>VLOOKUP(D363,Dakar!A:F,6,0)</f>
        <v>Data Control Adm Officer</v>
      </c>
      <c r="H363" s="38" t="str">
        <f>VLOOKUP(D363,Dakar!A:H,8,0)</f>
        <v>PT</v>
      </c>
      <c r="I363" s="38" t="str">
        <f>VLOOKUP(D363,Dakar!A:G,7,0)</f>
        <v>S</v>
      </c>
      <c r="J363" s="38" t="str">
        <f>VLOOKUP(D363,Dakar!A:L,11,0)</f>
        <v>Samarinda</v>
      </c>
      <c r="K363" s="233" t="s">
        <v>172</v>
      </c>
      <c r="L363" s="233" t="s">
        <v>1387</v>
      </c>
      <c r="M363">
        <v>1</v>
      </c>
      <c r="N363" s="127">
        <v>2</v>
      </c>
      <c r="P363" s="135">
        <v>44820</v>
      </c>
      <c r="Q363" s="135">
        <v>44823</v>
      </c>
      <c r="R363" s="12">
        <v>44824</v>
      </c>
      <c r="T363" s="10"/>
      <c r="U363" s="124" t="s">
        <v>1408</v>
      </c>
      <c r="V363" s="107" t="s">
        <v>486</v>
      </c>
      <c r="W363" s="38" t="str">
        <f>VLOOKUP(D363,Dakar!A:C,3,0)</f>
        <v>PORT</v>
      </c>
    </row>
    <row r="364" spans="1:23">
      <c r="A364" s="10">
        <f t="shared" si="5"/>
        <v>362</v>
      </c>
      <c r="B364" s="233" t="s">
        <v>629</v>
      </c>
      <c r="C364" s="233">
        <v>2022</v>
      </c>
      <c r="D364" s="124" t="s">
        <v>470</v>
      </c>
      <c r="E364" s="38" t="str">
        <f>VLOOKUP(D364,Dakar!A:B,2,0)</f>
        <v>I Ketut Rata</v>
      </c>
      <c r="F364" s="39">
        <f>VLOOKUP(D364,Dakar!A:J,10,0)</f>
        <v>39816</v>
      </c>
      <c r="G364" s="38" t="str">
        <f>VLOOKUP(D364,Dakar!A:F,6,0)</f>
        <v>Mooring Crew</v>
      </c>
      <c r="H364" s="38" t="str">
        <f>VLOOKUP(D364,Dakar!A:H,8,0)</f>
        <v>PT</v>
      </c>
      <c r="I364" s="38" t="str">
        <f>VLOOKUP(D364,Dakar!A:G,7,0)</f>
        <v>NS</v>
      </c>
      <c r="J364" s="38" t="str">
        <f>VLOOKUP(D364,Dakar!A:L,11,0)</f>
        <v>Separi</v>
      </c>
      <c r="K364" s="233" t="s">
        <v>203</v>
      </c>
      <c r="L364" s="233"/>
      <c r="N364" s="127">
        <v>5</v>
      </c>
      <c r="P364" s="135">
        <v>44833</v>
      </c>
      <c r="Q364" s="135">
        <v>44837</v>
      </c>
      <c r="R364" s="12">
        <v>44840</v>
      </c>
      <c r="S364" s="233"/>
      <c r="U364" s="124" t="s">
        <v>1153</v>
      </c>
      <c r="V364" s="107" t="s">
        <v>702</v>
      </c>
      <c r="W364" s="38" t="str">
        <f>VLOOKUP(D364,Dakar!A:C,3,0)</f>
        <v>PORT</v>
      </c>
    </row>
    <row r="365" spans="1:23">
      <c r="A365" s="10">
        <f t="shared" si="5"/>
        <v>363</v>
      </c>
      <c r="B365" s="233" t="s">
        <v>629</v>
      </c>
      <c r="C365" s="233">
        <v>2022</v>
      </c>
      <c r="D365" s="124" t="s">
        <v>481</v>
      </c>
      <c r="E365" s="38" t="str">
        <f>VLOOKUP(D365,Dakar!A:B,2,0)</f>
        <v>Andoko Pramono</v>
      </c>
      <c r="F365" s="39">
        <f>VLOOKUP(D365,Dakar!A:J,10,0)</f>
        <v>40118</v>
      </c>
      <c r="G365" s="38" t="str">
        <f>VLOOKUP(D365,Dakar!A:F,6,0)</f>
        <v>Mooring Crew</v>
      </c>
      <c r="H365" s="38" t="str">
        <f>VLOOKUP(D365,Dakar!A:H,8,0)</f>
        <v>PT</v>
      </c>
      <c r="I365" s="38" t="str">
        <f>VLOOKUP(D365,Dakar!A:G,7,0)</f>
        <v>NS</v>
      </c>
      <c r="J365" s="38" t="str">
        <f>VLOOKUP(D365,Dakar!A:L,11,0)</f>
        <v>Separi</v>
      </c>
      <c r="K365" s="233" t="s">
        <v>203</v>
      </c>
      <c r="N365" s="127">
        <v>3</v>
      </c>
      <c r="P365" s="12">
        <v>44852</v>
      </c>
      <c r="Q365" s="12">
        <v>44854</v>
      </c>
      <c r="R365" s="12">
        <v>44855</v>
      </c>
      <c r="S365" s="233"/>
      <c r="U365" s="124" t="s">
        <v>1153</v>
      </c>
      <c r="V365" s="107" t="s">
        <v>702</v>
      </c>
      <c r="W365" s="38" t="str">
        <f>VLOOKUP(D365,Dakar!A:C,3,0)</f>
        <v>PORT</v>
      </c>
    </row>
    <row r="366" spans="1:23">
      <c r="A366" s="10">
        <f t="shared" si="5"/>
        <v>364</v>
      </c>
      <c r="B366" s="233" t="s">
        <v>629</v>
      </c>
      <c r="C366" s="233">
        <v>2022</v>
      </c>
      <c r="D366" s="124" t="s">
        <v>312</v>
      </c>
      <c r="E366" s="38" t="str">
        <f>VLOOKUP(D366,Dakar!A:B,2,0)</f>
        <v>M. Ersan Jali</v>
      </c>
      <c r="F366" s="39">
        <f>VLOOKUP(D366,Dakar!A:J,10,0)</f>
        <v>40494</v>
      </c>
      <c r="G366" s="38" t="str">
        <f>VLOOKUP(D366,Dakar!A:F,6,0)</f>
        <v>Mooring Crew</v>
      </c>
      <c r="H366" s="38" t="str">
        <f>VLOOKUP(D366,Dakar!A:H,8,0)</f>
        <v>PT</v>
      </c>
      <c r="I366" s="38" t="str">
        <f>VLOOKUP(D366,Dakar!A:G,7,0)</f>
        <v>NS</v>
      </c>
      <c r="J366" s="38" t="str">
        <f>VLOOKUP(D366,Dakar!A:L,11,0)</f>
        <v>Separi</v>
      </c>
      <c r="K366" s="233" t="s">
        <v>172</v>
      </c>
      <c r="L366" t="s">
        <v>1319</v>
      </c>
      <c r="N366" s="127">
        <v>2</v>
      </c>
      <c r="P366" s="125">
        <v>44836</v>
      </c>
      <c r="Q366" s="125">
        <v>44837</v>
      </c>
      <c r="R366" s="12">
        <v>44838</v>
      </c>
      <c r="S366" s="233"/>
      <c r="T366" s="128"/>
      <c r="U366" s="124" t="s">
        <v>1153</v>
      </c>
      <c r="V366" s="107" t="s">
        <v>702</v>
      </c>
      <c r="W366" s="38" t="str">
        <f>VLOOKUP(D366,Dakar!A:C,3,0)</f>
        <v>PORT</v>
      </c>
    </row>
    <row r="367" spans="1:23">
      <c r="A367" s="10">
        <f t="shared" si="5"/>
        <v>365</v>
      </c>
      <c r="B367" s="233" t="s">
        <v>629</v>
      </c>
      <c r="C367" s="233">
        <v>2022</v>
      </c>
      <c r="D367" s="124" t="s">
        <v>314</v>
      </c>
      <c r="E367" s="38" t="str">
        <f>VLOOKUP(D367,Dakar!A:B,2,0)</f>
        <v>Irman Suryani</v>
      </c>
      <c r="F367" s="39">
        <f>VLOOKUP(D367,Dakar!A:J,10,0)</f>
        <v>40494</v>
      </c>
      <c r="G367" s="38" t="str">
        <f>VLOOKUP(D367,Dakar!A:F,6,0)</f>
        <v>Mooring Crew</v>
      </c>
      <c r="H367" s="38" t="str">
        <f>VLOOKUP(D367,Dakar!A:H,8,0)</f>
        <v>PT</v>
      </c>
      <c r="I367" s="38" t="str">
        <f>VLOOKUP(D367,Dakar!A:G,7,0)</f>
        <v>NS</v>
      </c>
      <c r="J367" s="38" t="str">
        <f>VLOOKUP(D367,Dakar!A:L,11,0)</f>
        <v>Separi</v>
      </c>
      <c r="K367" s="233" t="s">
        <v>172</v>
      </c>
      <c r="L367" s="233" t="s">
        <v>1319</v>
      </c>
      <c r="M367">
        <v>2</v>
      </c>
      <c r="N367" s="127">
        <v>2</v>
      </c>
      <c r="P367" s="12">
        <v>44832</v>
      </c>
      <c r="Q367" s="12">
        <v>44835</v>
      </c>
      <c r="R367" s="12">
        <v>44836</v>
      </c>
      <c r="U367" s="124" t="s">
        <v>1153</v>
      </c>
      <c r="V367" s="107" t="s">
        <v>702</v>
      </c>
      <c r="W367" s="38" t="str">
        <f>VLOOKUP(D367,Dakar!A:C,3,0)</f>
        <v>PORT</v>
      </c>
    </row>
    <row r="368" spans="1:23">
      <c r="A368" s="10">
        <f t="shared" si="5"/>
        <v>366</v>
      </c>
      <c r="B368" s="233" t="s">
        <v>629</v>
      </c>
      <c r="C368" s="233">
        <v>2022</v>
      </c>
      <c r="D368" s="124" t="s">
        <v>1126</v>
      </c>
      <c r="E368" s="38" t="str">
        <f>VLOOKUP(D368,Dakar!A:B,2,0)</f>
        <v>RUDI HERMAWAN</v>
      </c>
      <c r="F368" s="39">
        <f>VLOOKUP(D368,Dakar!A:J,10,0)</f>
        <v>40793</v>
      </c>
      <c r="G368" s="38" t="str">
        <f>VLOOKUP(D368,Dakar!A:F,6,0)</f>
        <v>Mooring Crew</v>
      </c>
      <c r="H368" s="38" t="str">
        <f>VLOOKUP(D368,Dakar!A:H,8,0)</f>
        <v>PT</v>
      </c>
      <c r="I368" s="38" t="str">
        <f>VLOOKUP(D368,Dakar!A:G,7,0)</f>
        <v>NS</v>
      </c>
      <c r="J368" s="38" t="str">
        <f>VLOOKUP(D368,Dakar!A:L,11,0)</f>
        <v>Separi</v>
      </c>
      <c r="K368" s="233" t="s">
        <v>172</v>
      </c>
      <c r="L368" s="233" t="s">
        <v>1319</v>
      </c>
      <c r="M368">
        <v>3</v>
      </c>
      <c r="N368" s="127">
        <v>2</v>
      </c>
      <c r="P368" s="12">
        <v>44846</v>
      </c>
      <c r="Q368" s="12">
        <v>44848</v>
      </c>
      <c r="R368" s="12">
        <v>44849</v>
      </c>
      <c r="U368" s="124" t="s">
        <v>1153</v>
      </c>
      <c r="V368" s="107" t="s">
        <v>702</v>
      </c>
      <c r="W368" s="38" t="str">
        <f>VLOOKUP(D368,Dakar!A:C,3,0)</f>
        <v>PORT</v>
      </c>
    </row>
    <row r="369" spans="1:23">
      <c r="A369" s="10">
        <f t="shared" si="5"/>
        <v>367</v>
      </c>
      <c r="B369" s="233" t="s">
        <v>629</v>
      </c>
      <c r="C369" s="233">
        <v>2022</v>
      </c>
      <c r="D369" s="124" t="s">
        <v>1378</v>
      </c>
      <c r="E369" s="38" t="str">
        <f>VLOOKUP(D369,Dakar!A:B,2,0)</f>
        <v>Agus Heri Susanto</v>
      </c>
      <c r="F369" s="39">
        <f>VLOOKUP(D369,Dakar!A:J,10,0)</f>
        <v>43132</v>
      </c>
      <c r="G369" s="38" t="str">
        <f>VLOOKUP(D369,Dakar!A:F,6,0)</f>
        <v>Mooring Crew</v>
      </c>
      <c r="H369" s="38" t="str">
        <f>VLOOKUP(D369,Dakar!A:H,8,0)</f>
        <v>PT</v>
      </c>
      <c r="I369" s="38" t="str">
        <f>VLOOKUP(D369,Dakar!A:G,7,0)</f>
        <v>NS</v>
      </c>
      <c r="J369" s="38" t="str">
        <f>VLOOKUP(D369,Dakar!A:L,11,0)</f>
        <v>Separi</v>
      </c>
      <c r="K369" s="233" t="s">
        <v>172</v>
      </c>
      <c r="L369" s="233" t="s">
        <v>1387</v>
      </c>
      <c r="M369">
        <v>2</v>
      </c>
      <c r="N369" s="127">
        <v>4</v>
      </c>
      <c r="P369" s="12">
        <v>44839</v>
      </c>
      <c r="Q369" s="12">
        <v>44842</v>
      </c>
      <c r="R369" s="12">
        <v>44845</v>
      </c>
      <c r="U369" s="124" t="s">
        <v>1153</v>
      </c>
      <c r="V369" s="107" t="s">
        <v>702</v>
      </c>
      <c r="W369" s="38" t="str">
        <f>VLOOKUP(D369,Dakar!A:C,3,0)</f>
        <v>PORT</v>
      </c>
    </row>
    <row r="370" spans="1:23">
      <c r="A370" s="10">
        <f t="shared" si="5"/>
        <v>368</v>
      </c>
      <c r="B370" s="233" t="s">
        <v>629</v>
      </c>
      <c r="C370" s="233">
        <v>2022</v>
      </c>
      <c r="D370" s="124" t="s">
        <v>909</v>
      </c>
      <c r="E370" s="38" t="str">
        <f>VLOOKUP(D370,Dakar!A:B,2,0)</f>
        <v>I MADE SUNADA</v>
      </c>
      <c r="F370" s="39">
        <f>VLOOKUP(D370,Dakar!A:J,10,0)</f>
        <v>41041</v>
      </c>
      <c r="G370" s="38" t="str">
        <f>VLOOKUP(D370,Dakar!A:F,6,0)</f>
        <v>HE Operator</v>
      </c>
      <c r="H370" s="38" t="str">
        <f>VLOOKUP(D370,Dakar!A:H,8,0)</f>
        <v>PT</v>
      </c>
      <c r="I370" s="38" t="str">
        <f>VLOOKUP(D370,Dakar!A:G,7,0)</f>
        <v>NS</v>
      </c>
      <c r="J370" s="38" t="str">
        <f>VLOOKUP(D370,Dakar!A:L,11,0)</f>
        <v>Separi</v>
      </c>
      <c r="K370" s="233" t="s">
        <v>172</v>
      </c>
      <c r="L370" s="233" t="s">
        <v>1387</v>
      </c>
      <c r="M370">
        <v>1</v>
      </c>
      <c r="N370" s="127">
        <v>5</v>
      </c>
      <c r="P370" s="12">
        <v>44833</v>
      </c>
      <c r="Q370" s="12">
        <v>44837</v>
      </c>
      <c r="R370" s="12">
        <v>44840</v>
      </c>
      <c r="U370" s="124" t="s">
        <v>1153</v>
      </c>
      <c r="V370" s="107" t="s">
        <v>702</v>
      </c>
      <c r="W370" s="38" t="str">
        <f>VLOOKUP(D370,Dakar!A:C,3,0)</f>
        <v>PORT</v>
      </c>
    </row>
    <row r="371" spans="1:23">
      <c r="A371" s="10">
        <f t="shared" si="5"/>
        <v>369</v>
      </c>
      <c r="B371" s="233" t="s">
        <v>629</v>
      </c>
      <c r="C371" s="233">
        <v>2022</v>
      </c>
      <c r="D371" s="124" t="s">
        <v>239</v>
      </c>
      <c r="E371" s="38" t="str">
        <f>VLOOKUP(D371,Dakar!A:B,2,0)</f>
        <v>Muhammad Chaidier</v>
      </c>
      <c r="F371" s="39">
        <f>VLOOKUP(D371,Dakar!A:J,10,0)</f>
        <v>38131</v>
      </c>
      <c r="G371" s="38" t="str">
        <f>VLOOKUP(D371,Dakar!A:F,6,0)</f>
        <v>WAREHOUSE OFFICER</v>
      </c>
      <c r="H371" s="38" t="str">
        <f>VLOOKUP(D371,Dakar!A:H,8,0)</f>
        <v>PT</v>
      </c>
      <c r="I371" s="38" t="str">
        <f>VLOOKUP(D371,Dakar!A:G,7,0)</f>
        <v>S</v>
      </c>
      <c r="J371" s="38" t="str">
        <f>VLOOKUP(D371,Dakar!A:L,11,0)</f>
        <v>Samarinda</v>
      </c>
      <c r="K371" s="233" t="s">
        <v>172</v>
      </c>
      <c r="L371" s="233" t="s">
        <v>1319</v>
      </c>
      <c r="N371" s="127">
        <v>1</v>
      </c>
      <c r="P371" s="12">
        <v>44848</v>
      </c>
      <c r="Q371" s="12">
        <v>44854</v>
      </c>
      <c r="R371" s="12">
        <v>44855</v>
      </c>
      <c r="U371" s="124" t="s">
        <v>998</v>
      </c>
      <c r="V371" s="107" t="s">
        <v>486</v>
      </c>
      <c r="W371" s="38" t="str">
        <f>VLOOKUP(D371,Dakar!A:C,3,0)</f>
        <v>WAREHOUSE</v>
      </c>
    </row>
    <row r="372" spans="1:23">
      <c r="A372" s="10">
        <f t="shared" si="5"/>
        <v>370</v>
      </c>
      <c r="B372" s="233" t="s">
        <v>629</v>
      </c>
      <c r="C372" s="233">
        <v>2022</v>
      </c>
      <c r="D372" s="124" t="s">
        <v>220</v>
      </c>
      <c r="E372" s="38" t="str">
        <f>VLOOKUP(D372,Dakar!A:B,2,0)</f>
        <v>Siswanto</v>
      </c>
      <c r="F372" s="39">
        <f>VLOOKUP(D372,Dakar!A:J,10,0)</f>
        <v>36831</v>
      </c>
      <c r="G372" s="38" t="str">
        <f>VLOOKUP(D372,Dakar!A:F,6,0)</f>
        <v>Data Controller</v>
      </c>
      <c r="H372" s="38" t="str">
        <f>VLOOKUP(D372,Dakar!A:H,8,0)</f>
        <v>PT</v>
      </c>
      <c r="I372" s="38" t="str">
        <f>VLOOKUP(D372,Dakar!A:G,7,0)</f>
        <v>S</v>
      </c>
      <c r="J372" s="38" t="str">
        <f>VLOOKUP(D372,Dakar!A:L,11,0)</f>
        <v>Yogyakarta</v>
      </c>
      <c r="K372" s="233" t="s">
        <v>172</v>
      </c>
      <c r="L372" s="233" t="s">
        <v>1387</v>
      </c>
      <c r="M372">
        <v>1</v>
      </c>
      <c r="N372" s="127">
        <v>6</v>
      </c>
      <c r="O372">
        <v>2</v>
      </c>
      <c r="P372" s="12">
        <v>44844</v>
      </c>
      <c r="Q372" s="119">
        <v>44853</v>
      </c>
      <c r="R372" s="12">
        <v>44854</v>
      </c>
      <c r="S372" t="s">
        <v>115</v>
      </c>
      <c r="U372" s="124" t="s">
        <v>444</v>
      </c>
      <c r="V372" s="107" t="s">
        <v>486</v>
      </c>
      <c r="W372" s="38" t="str">
        <f>VLOOKUP(D372,Dakar!A:C,3,0)</f>
        <v>CR, Forestry &amp; TS</v>
      </c>
    </row>
    <row r="373" spans="1:23">
      <c r="A373" s="10">
        <f t="shared" si="5"/>
        <v>371</v>
      </c>
      <c r="B373" s="233" t="s">
        <v>629</v>
      </c>
      <c r="C373" s="233">
        <v>2022</v>
      </c>
      <c r="D373" s="124" t="s">
        <v>417</v>
      </c>
      <c r="E373" s="38" t="str">
        <f>VLOOKUP(D373,Dakar!A:B,2,0)</f>
        <v>Yadi</v>
      </c>
      <c r="F373" s="39">
        <f>VLOOKUP(D373,Dakar!A:J,10,0)</f>
        <v>40107</v>
      </c>
      <c r="G373" s="38" t="str">
        <f>VLOOKUP(D373,Dakar!A:F,6,0)</f>
        <v>HE Operator</v>
      </c>
      <c r="H373" s="38" t="str">
        <f>VLOOKUP(D373,Dakar!A:H,8,0)</f>
        <v>PT</v>
      </c>
      <c r="I373" s="38" t="str">
        <f>VLOOKUP(D373,Dakar!A:G,7,0)</f>
        <v>NS</v>
      </c>
      <c r="J373" s="38" t="str">
        <f>VLOOKUP(D373,Dakar!A:L,11,0)</f>
        <v>Separi</v>
      </c>
      <c r="K373" t="s">
        <v>172</v>
      </c>
      <c r="L373" t="s">
        <v>1319</v>
      </c>
      <c r="M373">
        <v>1</v>
      </c>
      <c r="N373" s="127">
        <v>2</v>
      </c>
      <c r="P373" s="12">
        <v>44837</v>
      </c>
      <c r="Q373" s="12">
        <v>44838</v>
      </c>
      <c r="R373" s="12">
        <v>44839</v>
      </c>
      <c r="U373" s="124" t="s">
        <v>1153</v>
      </c>
      <c r="V373" s="107" t="s">
        <v>702</v>
      </c>
      <c r="W373" s="38" t="str">
        <f>VLOOKUP(D373,Dakar!A:C,3,0)</f>
        <v>PORT</v>
      </c>
    </row>
    <row r="374" spans="1:23">
      <c r="A374" s="10">
        <f t="shared" si="5"/>
        <v>372</v>
      </c>
      <c r="B374" s="233" t="s">
        <v>629</v>
      </c>
      <c r="C374" s="233">
        <v>2022</v>
      </c>
      <c r="D374" s="124" t="s">
        <v>804</v>
      </c>
      <c r="E374" s="38" t="str">
        <f>VLOOKUP(D374,Dakar!A:B,2,0)</f>
        <v>Syahrianor</v>
      </c>
      <c r="F374" s="39">
        <f>VLOOKUP(D374,Dakar!A:J,10,0)</f>
        <v>40697</v>
      </c>
      <c r="G374" s="38" t="str">
        <f>VLOOKUP(D374,Dakar!A:F,6,0)</f>
        <v>HE Operator</v>
      </c>
      <c r="H374" s="38" t="str">
        <f>VLOOKUP(D374,Dakar!A:H,8,0)</f>
        <v>PT</v>
      </c>
      <c r="I374" s="38" t="str">
        <f>VLOOKUP(D374,Dakar!A:G,7,0)</f>
        <v>NS</v>
      </c>
      <c r="J374" s="38" t="str">
        <f>VLOOKUP(D374,Dakar!A:L,11,0)</f>
        <v>Separi</v>
      </c>
      <c r="K374" s="233" t="s">
        <v>172</v>
      </c>
      <c r="L374" s="233" t="s">
        <v>1319</v>
      </c>
      <c r="M374">
        <v>2</v>
      </c>
      <c r="N374" s="127">
        <v>3</v>
      </c>
      <c r="P374" s="12">
        <v>44834</v>
      </c>
      <c r="Q374" s="12">
        <v>44836</v>
      </c>
      <c r="R374" s="119">
        <v>44837</v>
      </c>
      <c r="U374" s="124" t="s">
        <v>1153</v>
      </c>
      <c r="V374" s="107" t="s">
        <v>702</v>
      </c>
      <c r="W374" s="38" t="str">
        <f>VLOOKUP(D374,Dakar!A:C,3,0)</f>
        <v>PORT</v>
      </c>
    </row>
    <row r="375" spans="1:23">
      <c r="A375" s="10">
        <f t="shared" si="5"/>
        <v>373</v>
      </c>
      <c r="B375" s="233" t="s">
        <v>629</v>
      </c>
      <c r="C375" s="233">
        <v>2022</v>
      </c>
      <c r="D375" s="124" t="s">
        <v>1207</v>
      </c>
      <c r="E375" s="38" t="str">
        <f>VLOOKUP(D375,Dakar!A:B,2,0)</f>
        <v>HENDRA PRANATA PURBA</v>
      </c>
      <c r="F375" s="39">
        <f>VLOOKUP(D375,Dakar!A:J,10,0)</f>
        <v>43346</v>
      </c>
      <c r="G375" s="38" t="str">
        <f>VLOOKUP(D375,Dakar!A:F,6,0)</f>
        <v>CPP Officer</v>
      </c>
      <c r="H375" s="38" t="str">
        <f>VLOOKUP(D375,Dakar!A:H,8,0)</f>
        <v>PT</v>
      </c>
      <c r="I375" s="38" t="str">
        <f>VLOOKUP(D375,Dakar!A:G,7,0)</f>
        <v>S</v>
      </c>
      <c r="J375" s="38" t="str">
        <f>VLOOKUP(D375,Dakar!A:L,11,0)</f>
        <v>Samarinda</v>
      </c>
      <c r="K375" s="233" t="s">
        <v>172</v>
      </c>
      <c r="L375" s="233" t="s">
        <v>1387</v>
      </c>
      <c r="M375">
        <v>1</v>
      </c>
      <c r="N375" s="127">
        <v>15</v>
      </c>
      <c r="P375" s="12">
        <v>44827</v>
      </c>
      <c r="Q375" s="12">
        <v>44849</v>
      </c>
      <c r="U375" s="124" t="s">
        <v>702</v>
      </c>
      <c r="V375" s="107" t="s">
        <v>486</v>
      </c>
      <c r="W375" s="38" t="str">
        <f>VLOOKUP(D375,Dakar!A:C,3,0)</f>
        <v>PORT</v>
      </c>
    </row>
    <row r="376" spans="1:23">
      <c r="A376" s="10">
        <f t="shared" si="5"/>
        <v>374</v>
      </c>
      <c r="B376" s="233" t="s">
        <v>629</v>
      </c>
      <c r="C376" s="233">
        <v>2022</v>
      </c>
      <c r="D376" s="124" t="s">
        <v>1018</v>
      </c>
      <c r="E376" s="38" t="str">
        <f>VLOOKUP(D376,Dakar!A:B,2,0)</f>
        <v>SHERLYN SURYA SOFHIA</v>
      </c>
      <c r="F376" s="39">
        <f>VLOOKUP(D376,Dakar!A:J,10,0)</f>
        <v>41821</v>
      </c>
      <c r="G376" s="38" t="str">
        <f>VLOOKUP(D376,Dakar!A:F,6,0)</f>
        <v>Data Control Staff</v>
      </c>
      <c r="H376" s="38" t="str">
        <f>VLOOKUP(D376,Dakar!A:H,8,0)</f>
        <v>PT</v>
      </c>
      <c r="I376" s="38" t="str">
        <f>VLOOKUP(D376,Dakar!A:G,7,0)</f>
        <v>S</v>
      </c>
      <c r="J376" s="38" t="str">
        <f>VLOOKUP(D376,Dakar!A:L,11,0)</f>
        <v>Samarinda</v>
      </c>
      <c r="K376" s="233" t="s">
        <v>203</v>
      </c>
      <c r="N376" s="127">
        <v>1</v>
      </c>
      <c r="P376" s="12">
        <v>44824</v>
      </c>
      <c r="Q376" s="12">
        <v>44824</v>
      </c>
      <c r="R376" s="12">
        <v>44825</v>
      </c>
      <c r="U376" s="124" t="s">
        <v>1425</v>
      </c>
      <c r="V376" s="107" t="s">
        <v>486</v>
      </c>
      <c r="W376" s="38" t="str">
        <f>VLOOKUP(D376,Dakar!A:C,3,0)</f>
        <v>PORT</v>
      </c>
    </row>
    <row r="377" spans="1:23">
      <c r="A377" s="10">
        <f t="shared" si="5"/>
        <v>375</v>
      </c>
      <c r="B377" s="233" t="s">
        <v>629</v>
      </c>
      <c r="C377" s="233">
        <v>2022</v>
      </c>
      <c r="D377" s="124" t="s">
        <v>1240</v>
      </c>
      <c r="E377" s="38" t="str">
        <f>VLOOKUP(D377,Dakar!A:B,2,0)</f>
        <v>MUHAMMAD BADARUDIN</v>
      </c>
      <c r="F377" s="39">
        <f>VLOOKUP(D377,Dakar!A:J,10,0)</f>
        <v>43480</v>
      </c>
      <c r="G377" s="38" t="str">
        <f>VLOOKUP(D377,Dakar!A:F,6,0)</f>
        <v>HE OPERATOR</v>
      </c>
      <c r="H377" s="38" t="str">
        <f>VLOOKUP(D377,Dakar!A:H,8,0)</f>
        <v>PT</v>
      </c>
      <c r="I377" s="38" t="str">
        <f>VLOOKUP(D377,Dakar!A:G,7,0)</f>
        <v>NS</v>
      </c>
      <c r="J377" s="38" t="str">
        <f>VLOOKUP(D377,Dakar!A:L,11,0)</f>
        <v>Separi</v>
      </c>
      <c r="K377" s="233" t="s">
        <v>172</v>
      </c>
      <c r="L377" t="s">
        <v>1319</v>
      </c>
      <c r="N377" s="127">
        <v>1</v>
      </c>
      <c r="P377" s="12">
        <v>44823</v>
      </c>
      <c r="Q377" s="12">
        <v>44825</v>
      </c>
      <c r="R377" s="12">
        <v>44461</v>
      </c>
      <c r="U377" s="124" t="s">
        <v>431</v>
      </c>
      <c r="V377" s="107"/>
      <c r="W377" s="38" t="str">
        <f>VLOOKUP(D377,Dakar!A:C,3,0)</f>
        <v>CR, Forestry &amp; TS</v>
      </c>
    </row>
    <row r="378" spans="1:23">
      <c r="A378" s="10">
        <f t="shared" si="5"/>
        <v>376</v>
      </c>
      <c r="B378" s="233" t="s">
        <v>629</v>
      </c>
      <c r="C378" s="233">
        <v>2022</v>
      </c>
      <c r="D378" s="124" t="s">
        <v>850</v>
      </c>
      <c r="E378" s="38" t="str">
        <f>VLOOKUP(D378,Dakar!A:B,2,0)</f>
        <v>I Nyoman Ardana</v>
      </c>
      <c r="F378" s="39">
        <f>VLOOKUP(D378,Dakar!A:J,10,0)</f>
        <v>40360</v>
      </c>
      <c r="G378" s="38" t="str">
        <f>VLOOKUP(D378,Dakar!A:F,6,0)</f>
        <v>GMTC Foreman</v>
      </c>
      <c r="H378" s="38" t="str">
        <f>VLOOKUP(D378,Dakar!A:H,8,0)</f>
        <v>PT</v>
      </c>
      <c r="I378" s="38" t="str">
        <f>VLOOKUP(D378,Dakar!A:G,7,0)</f>
        <v>S</v>
      </c>
      <c r="J378" s="38" t="str">
        <f>VLOOKUP(D378,Dakar!A:L,11,0)</f>
        <v>Samarinda</v>
      </c>
      <c r="K378" s="233" t="s">
        <v>203</v>
      </c>
      <c r="L378" s="233"/>
      <c r="N378" s="127">
        <v>3</v>
      </c>
      <c r="P378" s="125">
        <v>44837</v>
      </c>
      <c r="Q378" s="125">
        <v>44839</v>
      </c>
      <c r="R378" s="12">
        <v>44840</v>
      </c>
      <c r="T378" s="128"/>
      <c r="U378" s="124" t="s">
        <v>252</v>
      </c>
      <c r="V378" s="107" t="s">
        <v>486</v>
      </c>
      <c r="W378" s="38" t="str">
        <f>VLOOKUP(D378,Dakar!A:C,3,0)</f>
        <v>HRDS</v>
      </c>
    </row>
    <row r="379" spans="1:23">
      <c r="A379" s="10">
        <f t="shared" si="5"/>
        <v>377</v>
      </c>
      <c r="B379" s="233" t="s">
        <v>629</v>
      </c>
      <c r="C379" s="233">
        <v>2022</v>
      </c>
      <c r="D379" s="124" t="s">
        <v>1018</v>
      </c>
      <c r="E379" s="38" t="str">
        <f>VLOOKUP(D379,Dakar!A:B,2,0)</f>
        <v>SHERLYN SURYA SOFHIA</v>
      </c>
      <c r="F379" s="39">
        <f>VLOOKUP(D379,Dakar!A:J,10,0)</f>
        <v>41821</v>
      </c>
      <c r="G379" s="38" t="str">
        <f>VLOOKUP(D379,Dakar!A:F,6,0)</f>
        <v>Data Control Staff</v>
      </c>
      <c r="H379" s="38" t="str">
        <f>VLOOKUP(D379,Dakar!A:H,8,0)</f>
        <v>PT</v>
      </c>
      <c r="I379" s="38" t="str">
        <f>VLOOKUP(D379,Dakar!A:G,7,0)</f>
        <v>S</v>
      </c>
      <c r="J379" s="38" t="str">
        <f>VLOOKUP(D379,Dakar!A:L,11,0)</f>
        <v>Samarinda</v>
      </c>
      <c r="K379" s="233" t="s">
        <v>203</v>
      </c>
      <c r="L379" s="233"/>
      <c r="N379" s="127">
        <v>2</v>
      </c>
      <c r="P379" s="125">
        <v>44826</v>
      </c>
      <c r="Q379" s="125">
        <v>44827</v>
      </c>
      <c r="R379" s="12">
        <v>44830</v>
      </c>
      <c r="U379" s="124" t="s">
        <v>1425</v>
      </c>
      <c r="V379" s="107" t="s">
        <v>486</v>
      </c>
      <c r="W379" s="38" t="str">
        <f>VLOOKUP(D379,Dakar!A:C,3,0)</f>
        <v>PORT</v>
      </c>
    </row>
    <row r="380" spans="1:23">
      <c r="A380" s="10">
        <f t="shared" si="5"/>
        <v>378</v>
      </c>
      <c r="B380" s="233" t="s">
        <v>629</v>
      </c>
      <c r="C380" s="233">
        <v>2022</v>
      </c>
      <c r="D380" s="124" t="s">
        <v>963</v>
      </c>
      <c r="E380" s="38" t="str">
        <f>VLOOKUP(D380,Dakar!A:B,2,0)</f>
        <v>MIFTAHUL HADI</v>
      </c>
      <c r="F380" s="39">
        <f>VLOOKUP(D380,Dakar!A:J,10,0)</f>
        <v>41214</v>
      </c>
      <c r="G380" s="38" t="str">
        <f>VLOOKUP(D380,Dakar!A:F,6,0)</f>
        <v>WAREHOUSE CREW / FUEL MAN</v>
      </c>
      <c r="H380" s="38" t="str">
        <f>VLOOKUP(D380,Dakar!A:H,8,0)</f>
        <v>PT</v>
      </c>
      <c r="I380" s="38" t="str">
        <f>VLOOKUP(D380,Dakar!A:G,7,0)</f>
        <v>NS</v>
      </c>
      <c r="J380" s="38" t="str">
        <f>VLOOKUP(D380,Dakar!A:L,11,0)</f>
        <v>Separi</v>
      </c>
      <c r="K380" s="233" t="s">
        <v>172</v>
      </c>
      <c r="L380" s="233" t="s">
        <v>1319</v>
      </c>
      <c r="M380">
        <v>3</v>
      </c>
      <c r="N380" s="127">
        <v>1</v>
      </c>
      <c r="P380" s="12">
        <v>44827</v>
      </c>
      <c r="Q380" s="12">
        <v>44827</v>
      </c>
      <c r="R380" s="12">
        <v>44830</v>
      </c>
      <c r="U380" s="124" t="s">
        <v>998</v>
      </c>
      <c r="V380" s="107"/>
      <c r="W380" s="38" t="str">
        <f>VLOOKUP(D380,Dakar!A:C,3,0)</f>
        <v>PROC &amp; WH</v>
      </c>
    </row>
    <row r="381" spans="1:23">
      <c r="A381" s="10">
        <f t="shared" si="5"/>
        <v>379</v>
      </c>
      <c r="B381" s="233" t="s">
        <v>629</v>
      </c>
      <c r="C381" s="233">
        <v>2022</v>
      </c>
      <c r="D381" s="124" t="s">
        <v>319</v>
      </c>
      <c r="E381" s="38" t="str">
        <f>VLOOKUP(D381,Dakar!A:B,2,0)</f>
        <v>Rustam Effendi</v>
      </c>
      <c r="F381" s="39">
        <f>VLOOKUP(D381,Dakar!A:J,10,0)</f>
        <v>40504</v>
      </c>
      <c r="G381" s="38" t="str">
        <f>VLOOKUP(D381,Dakar!A:F,6,0)</f>
        <v>Warehouse Crew</v>
      </c>
      <c r="H381" s="38" t="str">
        <f>VLOOKUP(D381,Dakar!A:H,8,0)</f>
        <v>PT</v>
      </c>
      <c r="I381" s="38" t="str">
        <f>VLOOKUP(D381,Dakar!A:G,7,0)</f>
        <v>NS</v>
      </c>
      <c r="J381" s="38" t="str">
        <f>VLOOKUP(D381,Dakar!A:L,11,0)</f>
        <v>Separi</v>
      </c>
      <c r="K381" s="233" t="s">
        <v>203</v>
      </c>
      <c r="L381" s="233"/>
      <c r="N381" s="127">
        <v>1</v>
      </c>
      <c r="P381" s="12">
        <v>44830</v>
      </c>
      <c r="Q381" s="12">
        <v>44830</v>
      </c>
      <c r="R381" s="12">
        <v>44831</v>
      </c>
      <c r="U381" s="124" t="s">
        <v>998</v>
      </c>
      <c r="V381" s="107"/>
      <c r="W381" s="38" t="str">
        <f>VLOOKUP(D381,Dakar!A:C,3,0)</f>
        <v>WAREHOUSE</v>
      </c>
    </row>
    <row r="382" spans="1:23">
      <c r="A382" s="10">
        <f t="shared" si="5"/>
        <v>380</v>
      </c>
      <c r="B382" s="233" t="s">
        <v>629</v>
      </c>
      <c r="C382" s="233">
        <v>2022</v>
      </c>
      <c r="D382" s="124" t="s">
        <v>264</v>
      </c>
      <c r="E382" s="38" t="str">
        <f>VLOOKUP(D382,Dakar!A:B,2,0)</f>
        <v>Siswanto</v>
      </c>
      <c r="F382" s="39">
        <f>VLOOKUP(D382,Dakar!A:J,10,0)</f>
        <v>39295</v>
      </c>
      <c r="G382" s="38" t="str">
        <f>VLOOKUP(D382,Dakar!A:F,6,0)</f>
        <v>REV &amp; NURSERY FOREMAN</v>
      </c>
      <c r="H382" s="38" t="str">
        <f>VLOOKUP(D382,Dakar!A:H,8,0)</f>
        <v>PT</v>
      </c>
      <c r="I382" s="38" t="str">
        <f>VLOOKUP(D382,Dakar!A:G,7,0)</f>
        <v>NS</v>
      </c>
      <c r="J382" s="38" t="str">
        <f>VLOOKUP(D382,Dakar!A:L,11,0)</f>
        <v>Separi</v>
      </c>
      <c r="K382" s="233" t="s">
        <v>203</v>
      </c>
      <c r="L382" s="233"/>
      <c r="N382" s="127">
        <v>5</v>
      </c>
      <c r="P382" s="12">
        <v>44830</v>
      </c>
      <c r="Q382" s="12">
        <v>44834</v>
      </c>
      <c r="R382" s="12">
        <v>44837</v>
      </c>
      <c r="U382" s="124" t="s">
        <v>431</v>
      </c>
      <c r="V382" s="107" t="s">
        <v>444</v>
      </c>
      <c r="W382" s="38" t="str">
        <f>VLOOKUP(D382,Dakar!A:C,3,0)</f>
        <v>CR, Forestry &amp; TS</v>
      </c>
    </row>
    <row r="383" spans="1:23">
      <c r="A383" s="10">
        <f t="shared" si="5"/>
        <v>381</v>
      </c>
      <c r="B383" s="233" t="s">
        <v>629</v>
      </c>
      <c r="C383" s="233">
        <v>2022</v>
      </c>
      <c r="D383" s="124" t="s">
        <v>838</v>
      </c>
      <c r="E383" s="38" t="str">
        <f>VLOOKUP(D383,Dakar!A:B,2,0)</f>
        <v>DEWI MAYASARI</v>
      </c>
      <c r="F383" s="39">
        <f>VLOOKUP(D383,Dakar!A:J,10,0)</f>
        <v>40803</v>
      </c>
      <c r="G383" s="38" t="str">
        <f>VLOOKUP(D383,Dakar!A:F,6,0)</f>
        <v>Secretary</v>
      </c>
      <c r="H383" s="38" t="str">
        <f>VLOOKUP(D383,Dakar!A:H,8,0)</f>
        <v>PT</v>
      </c>
      <c r="I383" s="38" t="str">
        <f>VLOOKUP(D383,Dakar!A:G,7,0)</f>
        <v>S</v>
      </c>
      <c r="J383" s="38" t="str">
        <f>VLOOKUP(D383,Dakar!A:L,11,0)</f>
        <v>Samarinda</v>
      </c>
      <c r="K383" s="233" t="s">
        <v>172</v>
      </c>
      <c r="L383" s="233" t="s">
        <v>1387</v>
      </c>
      <c r="M383">
        <v>1</v>
      </c>
      <c r="N383" s="127">
        <v>1</v>
      </c>
      <c r="P383" s="12">
        <v>44834</v>
      </c>
      <c r="Q383" s="12">
        <v>44834</v>
      </c>
      <c r="R383" s="12">
        <v>44837</v>
      </c>
      <c r="U383" s="124" t="s">
        <v>444</v>
      </c>
      <c r="V383" s="107" t="s">
        <v>486</v>
      </c>
      <c r="W383" s="38" t="str">
        <f>VLOOKUP(D383,Dakar!A:C,3,0)</f>
        <v>HRDS</v>
      </c>
    </row>
    <row r="384" spans="1:23">
      <c r="A384" s="10">
        <f t="shared" si="5"/>
        <v>382</v>
      </c>
      <c r="B384" s="233" t="s">
        <v>629</v>
      </c>
      <c r="C384" s="233">
        <v>2022</v>
      </c>
      <c r="D384" s="124" t="s">
        <v>21</v>
      </c>
      <c r="E384" s="38" t="str">
        <f>VLOOKUP(D384,Dakar!A:B,2,0)</f>
        <v>Harwida Sulistyaningrum</v>
      </c>
      <c r="F384" s="39">
        <f>VLOOKUP(D384,Dakar!A:J,10,0)</f>
        <v>40637</v>
      </c>
      <c r="G384" s="38" t="str">
        <f>VLOOKUP(D384,Dakar!A:F,6,0)</f>
        <v>Project &amp; Drafter Officer</v>
      </c>
      <c r="H384" s="38" t="str">
        <f>VLOOKUP(D384,Dakar!A:H,8,0)</f>
        <v>PT</v>
      </c>
      <c r="I384" s="38" t="str">
        <f>VLOOKUP(D384,Dakar!A:G,7,0)</f>
        <v>S</v>
      </c>
      <c r="J384" s="38" t="str">
        <f>VLOOKUP(D384,Dakar!A:L,11,0)</f>
        <v>Samarinda</v>
      </c>
      <c r="K384" s="233" t="s">
        <v>172</v>
      </c>
      <c r="L384" s="233" t="s">
        <v>1319</v>
      </c>
      <c r="N384" s="127">
        <v>5</v>
      </c>
      <c r="P384" s="119">
        <v>44832</v>
      </c>
      <c r="Q384" s="12">
        <v>44838</v>
      </c>
      <c r="R384" s="12">
        <v>44839</v>
      </c>
      <c r="U384" s="124" t="s">
        <v>1408</v>
      </c>
      <c r="V384" s="107" t="s">
        <v>486</v>
      </c>
      <c r="W384" s="38" t="str">
        <f>VLOOKUP(D384,Dakar!A:C,3,0)</f>
        <v>PORT</v>
      </c>
    </row>
    <row r="385" spans="1:23">
      <c r="A385" s="10">
        <f t="shared" si="5"/>
        <v>383</v>
      </c>
      <c r="B385" s="233" t="s">
        <v>629</v>
      </c>
      <c r="C385" s="233">
        <v>2022</v>
      </c>
      <c r="D385" s="124" t="s">
        <v>814</v>
      </c>
      <c r="E385" s="38" t="str">
        <f>VLOOKUP(D385,Dakar!A:B,2,0)</f>
        <v>SUKAMTO</v>
      </c>
      <c r="F385" s="39">
        <f>VLOOKUP(D385,Dakar!A:J,10,0)</f>
        <v>40700</v>
      </c>
      <c r="G385" s="38" t="str">
        <f>VLOOKUP(D385,Dakar!A:F,6,0)</f>
        <v>Security Officer</v>
      </c>
      <c r="H385" s="38" t="str">
        <f>VLOOKUP(D385,Dakar!A:H,8,0)</f>
        <v>PT</v>
      </c>
      <c r="I385" s="38" t="str">
        <f>VLOOKUP(D385,Dakar!A:G,7,0)</f>
        <v>S</v>
      </c>
      <c r="J385" s="38" t="str">
        <f>VLOOKUP(D385,Dakar!A:L,11,0)</f>
        <v>Samarinda</v>
      </c>
      <c r="K385" s="233" t="s">
        <v>172</v>
      </c>
      <c r="L385" s="233" t="s">
        <v>1319</v>
      </c>
      <c r="M385">
        <v>2</v>
      </c>
      <c r="N385" s="127">
        <v>2</v>
      </c>
      <c r="P385" s="12">
        <v>44830</v>
      </c>
      <c r="Q385" s="12">
        <v>44831</v>
      </c>
      <c r="R385" s="12">
        <v>44832</v>
      </c>
      <c r="U385" s="124" t="s">
        <v>252</v>
      </c>
      <c r="V385" s="107" t="s">
        <v>486</v>
      </c>
      <c r="W385" s="38" t="str">
        <f>VLOOKUP(D385,Dakar!A:C,3,0)</f>
        <v>HRDS</v>
      </c>
    </row>
    <row r="386" spans="1:23">
      <c r="A386" s="10">
        <f t="shared" si="5"/>
        <v>384</v>
      </c>
      <c r="B386" s="233" t="s">
        <v>629</v>
      </c>
      <c r="C386" s="233">
        <v>2022</v>
      </c>
      <c r="D386" s="124" t="s">
        <v>487</v>
      </c>
      <c r="E386" s="38" t="str">
        <f>VLOOKUP(D386,Dakar!A:B,2,0)</f>
        <v>Tunggul Djundanto</v>
      </c>
      <c r="F386" s="39">
        <f>VLOOKUP(D386,Dakar!A:J,10,0)</f>
        <v>39449</v>
      </c>
      <c r="G386" s="38" t="str">
        <f>VLOOKUP(D386,Dakar!A:F,6,0)</f>
        <v xml:space="preserve">Port Dept. Head </v>
      </c>
      <c r="H386" s="38" t="str">
        <f>VLOOKUP(D386,Dakar!A:H,8,0)</f>
        <v>PT</v>
      </c>
      <c r="I386" s="38" t="str">
        <f>VLOOKUP(D386,Dakar!A:G,7,0)</f>
        <v>S</v>
      </c>
      <c r="J386" s="38" t="str">
        <f>VLOOKUP(D386,Dakar!A:L,11,0)</f>
        <v>Jakarta</v>
      </c>
      <c r="K386" s="233" t="s">
        <v>172</v>
      </c>
      <c r="L386" s="233" t="s">
        <v>1387</v>
      </c>
      <c r="M386">
        <v>3</v>
      </c>
      <c r="N386" s="127">
        <v>3</v>
      </c>
      <c r="O386">
        <v>2</v>
      </c>
      <c r="P386" s="12">
        <v>44872</v>
      </c>
      <c r="Q386" s="119">
        <v>44876</v>
      </c>
      <c r="R386" s="12">
        <v>44879</v>
      </c>
      <c r="S386" s="233"/>
      <c r="U386" s="124" t="s">
        <v>486</v>
      </c>
      <c r="V386" s="107"/>
      <c r="W386" s="38" t="str">
        <f>VLOOKUP(D386,Dakar!A:C,3,0)</f>
        <v>PORT</v>
      </c>
    </row>
    <row r="387" spans="1:23">
      <c r="A387" s="10">
        <f t="shared" si="5"/>
        <v>385</v>
      </c>
      <c r="B387" s="233" t="s">
        <v>629</v>
      </c>
      <c r="C387" s="233">
        <v>2022</v>
      </c>
      <c r="D387" s="124" t="s">
        <v>876</v>
      </c>
      <c r="E387" s="38" t="str">
        <f>VLOOKUP(D387,Dakar!A:B,2,0)</f>
        <v>SUWANTO</v>
      </c>
      <c r="F387" s="39">
        <f>VLOOKUP(D387,Dakar!A:J,10,0)</f>
        <v>40830</v>
      </c>
      <c r="G387" s="38" t="str">
        <f>VLOOKUP(D387,Dakar!A:F,6,0)</f>
        <v>MECHANIC</v>
      </c>
      <c r="H387" s="38" t="str">
        <f>VLOOKUP(D387,Dakar!A:H,8,0)</f>
        <v>PT</v>
      </c>
      <c r="I387" s="38" t="str">
        <f>VLOOKUP(D387,Dakar!A:G,7,0)</f>
        <v>NS</v>
      </c>
      <c r="J387" s="38" t="str">
        <f>VLOOKUP(D387,Dakar!A:L,11,0)</f>
        <v>Separi</v>
      </c>
      <c r="K387" s="233" t="s">
        <v>172</v>
      </c>
      <c r="L387" t="s">
        <v>1319</v>
      </c>
      <c r="M387">
        <v>2</v>
      </c>
      <c r="N387" s="127">
        <v>5</v>
      </c>
      <c r="P387" s="12">
        <v>44830</v>
      </c>
      <c r="Q387" s="12">
        <v>44834</v>
      </c>
      <c r="R387" s="12">
        <v>44837</v>
      </c>
      <c r="U387" s="124" t="s">
        <v>357</v>
      </c>
      <c r="V387" s="107" t="s">
        <v>702</v>
      </c>
      <c r="W387" s="38" t="str">
        <f>VLOOKUP(D387,Dakar!A:C,3,0)</f>
        <v>PORT</v>
      </c>
    </row>
    <row r="388" spans="1:23">
      <c r="A388" s="10">
        <f t="shared" si="5"/>
        <v>386</v>
      </c>
      <c r="B388" s="233" t="s">
        <v>629</v>
      </c>
      <c r="C388" s="233">
        <v>2022</v>
      </c>
      <c r="D388" s="124" t="s">
        <v>483</v>
      </c>
      <c r="E388" s="38" t="str">
        <f>VLOOKUP(D388,Dakar!A:B,2,0)</f>
        <v xml:space="preserve">Irwan </v>
      </c>
      <c r="F388" s="39">
        <f>VLOOKUP(D388,Dakar!A:J,10,0)</f>
        <v>40118</v>
      </c>
      <c r="G388" s="38" t="str">
        <f>VLOOKUP(D388,Dakar!A:F,6,0)</f>
        <v>PRA MECHANIC</v>
      </c>
      <c r="H388" s="38" t="str">
        <f>VLOOKUP(D388,Dakar!A:H,8,0)</f>
        <v>PT</v>
      </c>
      <c r="I388" s="38" t="str">
        <f>VLOOKUP(D388,Dakar!A:G,7,0)</f>
        <v>NS</v>
      </c>
      <c r="J388" s="38" t="str">
        <f>VLOOKUP(D388,Dakar!A:L,11,0)</f>
        <v>Separi</v>
      </c>
      <c r="K388" s="233" t="s">
        <v>203</v>
      </c>
      <c r="N388" s="127">
        <v>4</v>
      </c>
      <c r="P388" s="12">
        <v>44838</v>
      </c>
      <c r="Q388" s="12">
        <v>44841</v>
      </c>
      <c r="R388" s="12">
        <v>44842</v>
      </c>
      <c r="S388" s="233"/>
      <c r="U388" s="124" t="s">
        <v>357</v>
      </c>
      <c r="V388" s="107" t="s">
        <v>702</v>
      </c>
      <c r="W388" s="38" t="str">
        <f>VLOOKUP(D388,Dakar!A:C,3,0)</f>
        <v>PORT</v>
      </c>
    </row>
    <row r="389" spans="1:23">
      <c r="A389" s="10">
        <f t="shared" si="5"/>
        <v>387</v>
      </c>
      <c r="B389" s="233" t="s">
        <v>629</v>
      </c>
      <c r="C389" s="233">
        <v>2022</v>
      </c>
      <c r="D389" s="124" t="s">
        <v>1011</v>
      </c>
      <c r="E389" s="38" t="str">
        <f>VLOOKUP(D389,Dakar!A:B,2,0)</f>
        <v>OLAN WAHYULIANDANI</v>
      </c>
      <c r="F389" s="39">
        <f>VLOOKUP(D389,Dakar!A:J,10,0)</f>
        <v>41708</v>
      </c>
      <c r="G389" s="38" t="str">
        <f>VLOOKUP(D389,Dakar!A:F,6,0)</f>
        <v>FPM Planner</v>
      </c>
      <c r="H389" s="38" t="str">
        <f>VLOOKUP(D389,Dakar!A:H,8,0)</f>
        <v>PT</v>
      </c>
      <c r="I389" s="38" t="str">
        <f>VLOOKUP(D389,Dakar!A:G,7,0)</f>
        <v>S</v>
      </c>
      <c r="J389" s="38" t="str">
        <f>VLOOKUP(D389,Dakar!A:L,11,0)</f>
        <v>Samarinda</v>
      </c>
      <c r="K389" s="233" t="s">
        <v>172</v>
      </c>
      <c r="L389" s="233" t="s">
        <v>1387</v>
      </c>
      <c r="M389">
        <v>1</v>
      </c>
      <c r="N389" s="127">
        <v>3</v>
      </c>
      <c r="P389" s="12">
        <v>44853</v>
      </c>
      <c r="Q389" s="12">
        <v>44855</v>
      </c>
      <c r="R389" s="12">
        <v>44858</v>
      </c>
      <c r="U389" s="124" t="s">
        <v>1408</v>
      </c>
      <c r="V389" s="107" t="s">
        <v>486</v>
      </c>
      <c r="W389" s="38" t="str">
        <f>VLOOKUP(D389,Dakar!A:C,3,0)</f>
        <v>PORT</v>
      </c>
    </row>
    <row r="390" spans="1:23">
      <c r="A390" s="10">
        <f t="shared" si="5"/>
        <v>388</v>
      </c>
      <c r="B390" s="233" t="s">
        <v>629</v>
      </c>
      <c r="C390" s="233">
        <v>2022</v>
      </c>
      <c r="D390" s="124" t="s">
        <v>1248</v>
      </c>
      <c r="E390" s="38" t="str">
        <f>VLOOKUP(D390,Dakar!A:B,2,0)</f>
        <v>DEDEN</v>
      </c>
      <c r="F390" s="39">
        <f>VLOOKUP(D390,Dakar!A:J,10,0)</f>
        <v>43241</v>
      </c>
      <c r="G390" s="38" t="str">
        <f>VLOOKUP(D390,Dakar!A:F,6,0)</f>
        <v>FPM Administration</v>
      </c>
      <c r="H390" s="38" t="str">
        <f>VLOOKUP(D390,Dakar!A:H,8,0)</f>
        <v>PT</v>
      </c>
      <c r="I390" s="38" t="str">
        <f>VLOOKUP(D390,Dakar!A:G,7,0)</f>
        <v>NS</v>
      </c>
      <c r="J390" s="38" t="str">
        <f>VLOOKUP(D390,Dakar!A:L,11,0)</f>
        <v>Separi</v>
      </c>
      <c r="K390" s="233" t="s">
        <v>172</v>
      </c>
      <c r="L390" t="s">
        <v>1319</v>
      </c>
      <c r="M390">
        <v>2</v>
      </c>
      <c r="N390" s="127">
        <v>3</v>
      </c>
      <c r="P390" s="12">
        <v>44846</v>
      </c>
      <c r="Q390" s="12">
        <v>44848</v>
      </c>
      <c r="R390" s="12">
        <v>44851</v>
      </c>
      <c r="U390" s="124" t="s">
        <v>357</v>
      </c>
      <c r="V390" s="107" t="s">
        <v>702</v>
      </c>
      <c r="W390" s="38" t="str">
        <f>VLOOKUP(D390,Dakar!A:C,3,0)</f>
        <v>PORT</v>
      </c>
    </row>
    <row r="391" spans="1:23">
      <c r="A391" s="10">
        <f>A390+1</f>
        <v>389</v>
      </c>
      <c r="B391" s="233" t="s">
        <v>629</v>
      </c>
      <c r="C391" s="233">
        <v>2022</v>
      </c>
      <c r="D391" s="124" t="s">
        <v>481</v>
      </c>
      <c r="E391" s="38" t="str">
        <f>VLOOKUP(D391,Dakar!A:B,2,0)</f>
        <v>Andoko Pramono</v>
      </c>
      <c r="F391" s="39">
        <f>VLOOKUP(D391,Dakar!A:J,10,0)</f>
        <v>40118</v>
      </c>
      <c r="G391" s="38" t="str">
        <f>VLOOKUP(D391,Dakar!A:F,6,0)</f>
        <v>Mooring Crew</v>
      </c>
      <c r="H391" s="38" t="str">
        <f>VLOOKUP(D391,Dakar!A:H,8,0)</f>
        <v>PT</v>
      </c>
      <c r="I391" s="38" t="str">
        <f>VLOOKUP(D391,Dakar!A:G,7,0)</f>
        <v>NS</v>
      </c>
      <c r="J391" s="38" t="str">
        <f>VLOOKUP(D391,Dakar!A:L,11,0)</f>
        <v>Separi</v>
      </c>
      <c r="K391" t="s">
        <v>203</v>
      </c>
      <c r="N391" s="127">
        <v>3</v>
      </c>
      <c r="P391" s="12">
        <v>44852</v>
      </c>
      <c r="Q391" s="12">
        <v>44854</v>
      </c>
      <c r="R391" s="12">
        <v>44855</v>
      </c>
      <c r="U391" s="124" t="s">
        <v>1153</v>
      </c>
      <c r="V391" s="107" t="s">
        <v>702</v>
      </c>
      <c r="W391" s="38" t="str">
        <f>VLOOKUP(D391,Dakar!A:C,3,0)</f>
        <v>PORT</v>
      </c>
    </row>
    <row r="392" spans="1:23">
      <c r="A392" s="10">
        <f>A391+1</f>
        <v>390</v>
      </c>
      <c r="B392" s="233" t="s">
        <v>629</v>
      </c>
      <c r="C392" s="233">
        <v>2022</v>
      </c>
      <c r="D392" s="124" t="s">
        <v>18</v>
      </c>
      <c r="E392" s="38" t="str">
        <f>VLOOKUP(D392,Dakar!A:B,2,0)</f>
        <v>Rindra Prihutama Dwi Novika</v>
      </c>
      <c r="F392" s="39">
        <f>VLOOKUP(D392,Dakar!A:J,10,0)</f>
        <v>40631</v>
      </c>
      <c r="G392" s="38" t="str">
        <f>VLOOKUP(D392,Dakar!A:F,6,0)</f>
        <v>TECH. SUPPORT OFFICER</v>
      </c>
      <c r="H392" s="38" t="str">
        <f>VLOOKUP(D392,Dakar!A:H,8,0)</f>
        <v>PT</v>
      </c>
      <c r="I392" s="38" t="str">
        <f>VLOOKUP(D392,Dakar!A:G,7,0)</f>
        <v>S</v>
      </c>
      <c r="J392" s="38" t="str">
        <f>VLOOKUP(D392,Dakar!A:L,11,0)</f>
        <v>Yogyakarta</v>
      </c>
      <c r="K392" s="233" t="s">
        <v>172</v>
      </c>
      <c r="L392" s="233" t="s">
        <v>1387</v>
      </c>
      <c r="M392">
        <v>1</v>
      </c>
      <c r="N392" s="127">
        <v>2</v>
      </c>
      <c r="P392" s="12">
        <v>44875</v>
      </c>
      <c r="Q392" s="12">
        <v>44876</v>
      </c>
      <c r="R392" s="12">
        <v>44879</v>
      </c>
      <c r="S392" t="s">
        <v>115</v>
      </c>
      <c r="U392" s="124" t="s">
        <v>431</v>
      </c>
      <c r="V392" s="107" t="s">
        <v>444</v>
      </c>
      <c r="W392" s="38" t="str">
        <f>VLOOKUP(D392,Dakar!A:C,3,0)</f>
        <v>CR, F &amp; TS</v>
      </c>
    </row>
    <row r="393" spans="1:23">
      <c r="A393" s="10">
        <f>A392+1</f>
        <v>391</v>
      </c>
      <c r="B393" s="233" t="s">
        <v>629</v>
      </c>
      <c r="C393" s="233">
        <v>2022</v>
      </c>
      <c r="D393" s="124" t="s">
        <v>902</v>
      </c>
      <c r="E393" s="38" t="str">
        <f>VLOOKUP(D393,Dakar!A:B,2,0)</f>
        <v>GRADY PETER</v>
      </c>
      <c r="F393" s="39">
        <f>VLOOKUP(D393,Dakar!A:J,10,0)</f>
        <v>40978</v>
      </c>
      <c r="G393" s="38" t="str">
        <f>VLOOKUP(D393,Dakar!A:F,6,0)</f>
        <v>Data Control Adm Officer</v>
      </c>
      <c r="H393" s="38" t="str">
        <f>VLOOKUP(D393,Dakar!A:H,8,0)</f>
        <v>PT</v>
      </c>
      <c r="I393" s="38" t="str">
        <f>VLOOKUP(D393,Dakar!A:G,7,0)</f>
        <v>S</v>
      </c>
      <c r="J393" s="38" t="str">
        <f>VLOOKUP(D393,Dakar!A:L,11,0)</f>
        <v>Samarinda</v>
      </c>
      <c r="K393" s="233" t="s">
        <v>172</v>
      </c>
      <c r="L393" s="233" t="s">
        <v>1387</v>
      </c>
      <c r="M393">
        <v>2</v>
      </c>
      <c r="N393" s="127">
        <v>2</v>
      </c>
      <c r="P393" s="12">
        <v>44831</v>
      </c>
      <c r="Q393" s="12">
        <v>44832</v>
      </c>
      <c r="R393" s="12">
        <v>44833</v>
      </c>
      <c r="U393" s="124" t="s">
        <v>1408</v>
      </c>
      <c r="V393" s="107" t="s">
        <v>486</v>
      </c>
      <c r="W393" s="38" t="str">
        <f>VLOOKUP(D393,Dakar!A:C,3,0)</f>
        <v>PORT</v>
      </c>
    </row>
    <row r="394" spans="1:23">
      <c r="A394" s="10">
        <f t="shared" ref="A394:A450" si="6">A393+1</f>
        <v>392</v>
      </c>
      <c r="B394" s="233" t="s">
        <v>629</v>
      </c>
      <c r="C394" s="233">
        <v>2022</v>
      </c>
      <c r="D394" s="124" t="s">
        <v>1456</v>
      </c>
      <c r="E394" s="38" t="str">
        <f>VLOOKUP(D394,Dakar!A:B,2,0)</f>
        <v>Abror Aji Wicaksono</v>
      </c>
      <c r="F394" s="39">
        <f>VLOOKUP(D394,Dakar!A:J,10,0)</f>
        <v>44662</v>
      </c>
      <c r="G394" s="38" t="str">
        <f>VLOOKUP(D394,Dakar!A:F,6,0)</f>
        <v>Technical Services Officer</v>
      </c>
      <c r="H394" s="38" t="str">
        <f>VLOOKUP(D394,Dakar!A:H,8,0)</f>
        <v>PK</v>
      </c>
      <c r="I394" s="38" t="str">
        <f>VLOOKUP(D394,Dakar!A:G,7,0)</f>
        <v>S</v>
      </c>
      <c r="J394" s="38" t="str">
        <f>VLOOKUP(D394,Dakar!A:L,11,0)</f>
        <v>Samarinda</v>
      </c>
      <c r="K394" s="233" t="s">
        <v>172</v>
      </c>
      <c r="L394" s="233" t="s">
        <v>1387</v>
      </c>
      <c r="M394">
        <v>1</v>
      </c>
      <c r="N394" s="127">
        <v>5</v>
      </c>
      <c r="P394" s="12">
        <v>44858</v>
      </c>
      <c r="Q394" s="12">
        <v>44862</v>
      </c>
      <c r="R394" s="12">
        <v>44865</v>
      </c>
      <c r="U394" s="124" t="s">
        <v>431</v>
      </c>
      <c r="V394" s="107" t="s">
        <v>444</v>
      </c>
      <c r="W394" s="38" t="str">
        <f>VLOOKUP(D394,Dakar!A:C,3,0)</f>
        <v>CR, F &amp; TS</v>
      </c>
    </row>
    <row r="395" spans="1:23">
      <c r="A395" s="10">
        <f t="shared" si="6"/>
        <v>393</v>
      </c>
      <c r="B395" s="233" t="s">
        <v>629</v>
      </c>
      <c r="C395" s="233">
        <v>2022</v>
      </c>
      <c r="D395" s="124" t="s">
        <v>430</v>
      </c>
      <c r="E395" s="38" t="str">
        <f>VLOOKUP(D395,Dakar!A:B,2,0)</f>
        <v>Abdul Aziz</v>
      </c>
      <c r="F395" s="39">
        <f>VLOOKUP(D395,Dakar!A:J,10,0)</f>
        <v>35878</v>
      </c>
      <c r="G395" s="38" t="str">
        <f>VLOOKUP(D395,Dakar!A:F,6,0)</f>
        <v>CR, FORESTRY &amp; TS DEPT. HEAD</v>
      </c>
      <c r="H395" s="38" t="str">
        <f>VLOOKUP(D395,Dakar!A:H,8,0)</f>
        <v>PT</v>
      </c>
      <c r="I395" s="38" t="str">
        <f>VLOOKUP(D395,Dakar!A:G,7,0)</f>
        <v>S</v>
      </c>
      <c r="J395" s="38" t="str">
        <f>VLOOKUP(D395,Dakar!A:L,11,0)</f>
        <v>Jakarta</v>
      </c>
      <c r="K395" s="233" t="s">
        <v>172</v>
      </c>
      <c r="L395" s="233" t="s">
        <v>1319</v>
      </c>
      <c r="M395">
        <v>4</v>
      </c>
      <c r="N395" s="127">
        <v>2</v>
      </c>
      <c r="P395" s="119">
        <v>44855</v>
      </c>
      <c r="Q395" s="12">
        <v>44858</v>
      </c>
      <c r="R395" s="12">
        <v>44859</v>
      </c>
      <c r="T395" s="107"/>
      <c r="U395" s="124" t="s">
        <v>486</v>
      </c>
      <c r="V395" s="107"/>
      <c r="W395" s="38" t="str">
        <f>VLOOKUP(D395,Dakar!A:C,3,0)</f>
        <v>CR, Forestry &amp; TS</v>
      </c>
    </row>
    <row r="396" spans="1:23">
      <c r="A396" s="10">
        <f t="shared" si="6"/>
        <v>394</v>
      </c>
      <c r="B396" s="233" t="s">
        <v>629</v>
      </c>
      <c r="C396" s="233">
        <v>2022</v>
      </c>
      <c r="D396" s="124" t="s">
        <v>476</v>
      </c>
      <c r="E396" s="38" t="str">
        <f>VLOOKUP(D396,Dakar!A:B,2,0)</f>
        <v>I Wayan Sudarsana</v>
      </c>
      <c r="F396" s="39">
        <f>VLOOKUP(D396,Dakar!A:J,10,0)</f>
        <v>40118</v>
      </c>
      <c r="G396" s="38" t="str">
        <f>VLOOKUP(D396,Dakar!A:F,6,0)</f>
        <v>Electrical Group Leader</v>
      </c>
      <c r="H396" s="38" t="str">
        <f>VLOOKUP(D396,Dakar!A:H,8,0)</f>
        <v>PT</v>
      </c>
      <c r="I396" s="38" t="str">
        <f>VLOOKUP(D396,Dakar!A:G,7,0)</f>
        <v>NS</v>
      </c>
      <c r="J396" s="38" t="str">
        <f>VLOOKUP(D396,Dakar!A:L,11,0)</f>
        <v>Separi</v>
      </c>
      <c r="K396" s="233" t="s">
        <v>203</v>
      </c>
      <c r="L396" s="233"/>
      <c r="N396" s="127">
        <v>5</v>
      </c>
      <c r="P396" s="12">
        <v>44835</v>
      </c>
      <c r="Q396" s="12">
        <v>44839</v>
      </c>
      <c r="R396" s="12">
        <v>44842</v>
      </c>
      <c r="U396" s="124" t="s">
        <v>282</v>
      </c>
      <c r="V396" s="107" t="s">
        <v>702</v>
      </c>
      <c r="W396" s="38" t="str">
        <f>VLOOKUP(D396,Dakar!A:C,3,0)</f>
        <v>PORT</v>
      </c>
    </row>
    <row r="397" spans="1:23">
      <c r="A397" s="10">
        <f t="shared" si="6"/>
        <v>395</v>
      </c>
      <c r="B397" s="233" t="s">
        <v>630</v>
      </c>
      <c r="C397" s="233">
        <v>2022</v>
      </c>
      <c r="D397" s="124" t="s">
        <v>1458</v>
      </c>
      <c r="E397" s="38" t="str">
        <f>VLOOKUP(D397,Dakar!A:B,2,0)</f>
        <v>ADI AZWARRAHMAN</v>
      </c>
      <c r="F397" s="39">
        <f>VLOOKUP(D397,Dakar!A:J,10,0)</f>
        <v>44652</v>
      </c>
      <c r="G397" s="38" t="str">
        <f>VLOOKUP(D397,Dakar!A:F,6,0)</f>
        <v>HSE SUB DEPT. HEAD</v>
      </c>
      <c r="H397" s="38" t="str">
        <f>VLOOKUP(D397,Dakar!A:H,8,0)</f>
        <v>PK</v>
      </c>
      <c r="I397" s="38" t="str">
        <f>VLOOKUP(D397,Dakar!A:G,7,0)</f>
        <v>S</v>
      </c>
      <c r="J397" s="38" t="str">
        <f>VLOOKUP(D397,Dakar!A:L,11,0)</f>
        <v>Samarinda</v>
      </c>
      <c r="K397" s="233" t="s">
        <v>172</v>
      </c>
      <c r="L397" t="s">
        <v>1387</v>
      </c>
      <c r="M397">
        <v>1</v>
      </c>
      <c r="N397" s="127">
        <v>1</v>
      </c>
      <c r="O397" s="79"/>
      <c r="P397" s="12">
        <v>44841</v>
      </c>
      <c r="Q397" s="12">
        <v>44841</v>
      </c>
      <c r="R397" s="12">
        <v>44844</v>
      </c>
      <c r="U397" s="124" t="s">
        <v>444</v>
      </c>
      <c r="V397" s="107" t="s">
        <v>486</v>
      </c>
      <c r="W397" s="38" t="str">
        <f>VLOOKUP(D397,Dakar!A:C,3,0)</f>
        <v>HSE</v>
      </c>
    </row>
    <row r="398" spans="1:23">
      <c r="A398" s="10">
        <f t="shared" si="6"/>
        <v>396</v>
      </c>
      <c r="B398" s="233" t="s">
        <v>630</v>
      </c>
      <c r="C398" s="233">
        <v>2022</v>
      </c>
      <c r="D398" s="124" t="s">
        <v>962</v>
      </c>
      <c r="E398" s="38" t="str">
        <f>VLOOKUP(D398,Dakar!A:B,2,0)</f>
        <v>TEODORUS TERRY MAHARDIKA</v>
      </c>
      <c r="F398" s="39">
        <f>VLOOKUP(D398,Dakar!A:J,10,0)</f>
        <v>41200</v>
      </c>
      <c r="G398" s="38" t="str">
        <f>VLOOKUP(D398,Dakar!A:F,6,0)</f>
        <v>HE Technical Officer</v>
      </c>
      <c r="H398" s="38" t="str">
        <f>VLOOKUP(D398,Dakar!A:H,8,0)</f>
        <v>PT</v>
      </c>
      <c r="I398" s="38" t="str">
        <f>VLOOKUP(D398,Dakar!A:G,7,0)</f>
        <v>S</v>
      </c>
      <c r="J398" s="38" t="str">
        <f>VLOOKUP(D398,Dakar!A:L,11,0)</f>
        <v>Samarinda</v>
      </c>
      <c r="K398" s="233" t="s">
        <v>172</v>
      </c>
      <c r="L398" s="233" t="s">
        <v>1387</v>
      </c>
      <c r="N398" s="127">
        <v>6</v>
      </c>
      <c r="P398" s="12">
        <v>44858</v>
      </c>
      <c r="Q398" s="12">
        <v>44865</v>
      </c>
      <c r="R398" s="12">
        <v>44866</v>
      </c>
      <c r="U398" s="124" t="s">
        <v>1408</v>
      </c>
      <c r="V398" s="107" t="s">
        <v>486</v>
      </c>
      <c r="W398" s="38" t="str">
        <f>VLOOKUP(D398,Dakar!A:C,3,0)</f>
        <v>PORT</v>
      </c>
    </row>
    <row r="399" spans="1:23">
      <c r="A399" s="10">
        <f t="shared" si="6"/>
        <v>397</v>
      </c>
      <c r="B399" s="233" t="s">
        <v>630</v>
      </c>
      <c r="C399" s="233">
        <v>2022</v>
      </c>
      <c r="D399" s="124" t="s">
        <v>242</v>
      </c>
      <c r="E399" s="38" t="str">
        <f>VLOOKUP(D399,Dakar!A:B,2,0)</f>
        <v>Amirzah</v>
      </c>
      <c r="F399" s="39">
        <f>VLOOKUP(D399,Dakar!A:J,10,0)</f>
        <v>39036</v>
      </c>
      <c r="G399" s="38" t="str">
        <f>VLOOKUP(D399,Dakar!A:F,6,0)</f>
        <v>Site Service Officer</v>
      </c>
      <c r="H399" s="38" t="str">
        <f>VLOOKUP(D399,Dakar!A:H,8,0)</f>
        <v>PT</v>
      </c>
      <c r="I399" s="38" t="str">
        <f>VLOOKUP(D399,Dakar!A:G,7,0)</f>
        <v>S</v>
      </c>
      <c r="J399" s="38" t="str">
        <f>VLOOKUP(D399,Dakar!A:L,11,0)</f>
        <v>Samarinda</v>
      </c>
      <c r="K399" s="233" t="s">
        <v>172</v>
      </c>
      <c r="L399" s="233" t="s">
        <v>1387</v>
      </c>
      <c r="M399">
        <v>2</v>
      </c>
      <c r="N399" s="127">
        <v>2</v>
      </c>
      <c r="P399" s="125">
        <v>44840</v>
      </c>
      <c r="Q399" s="12">
        <v>44841</v>
      </c>
      <c r="R399" s="12">
        <v>44844</v>
      </c>
      <c r="T399" s="128"/>
      <c r="U399" s="124" t="s">
        <v>252</v>
      </c>
      <c r="V399" s="107" t="s">
        <v>486</v>
      </c>
      <c r="W399" s="38" t="str">
        <f>VLOOKUP(D399,Dakar!A:C,3,0)</f>
        <v>HRDS</v>
      </c>
    </row>
    <row r="400" spans="1:23">
      <c r="A400" s="10">
        <f t="shared" si="6"/>
        <v>398</v>
      </c>
      <c r="B400" s="233" t="s">
        <v>630</v>
      </c>
      <c r="C400" s="233">
        <v>2022</v>
      </c>
      <c r="D400" s="124" t="s">
        <v>222</v>
      </c>
      <c r="E400" s="38" t="str">
        <f>VLOOKUP(D400,Dakar!A:B,2,0)</f>
        <v>R. Moch Faizal</v>
      </c>
      <c r="F400" s="39">
        <f>VLOOKUP(D400,Dakar!A:J,10,0)</f>
        <v>38296</v>
      </c>
      <c r="G400" s="38" t="str">
        <f>VLOOKUP(D400,Dakar!A:F,6,0)</f>
        <v>CD &amp; Forestry Sub Dept. Head</v>
      </c>
      <c r="H400" s="38" t="str">
        <f>VLOOKUP(D400,Dakar!A:H,8,0)</f>
        <v>PT</v>
      </c>
      <c r="I400" s="38" t="str">
        <f>VLOOKUP(D400,Dakar!A:G,7,0)</f>
        <v>S</v>
      </c>
      <c r="J400" s="38" t="str">
        <f>VLOOKUP(D400,Dakar!A:L,11,0)</f>
        <v>Jakarta</v>
      </c>
      <c r="K400" s="233" t="s">
        <v>203</v>
      </c>
      <c r="L400" s="233"/>
      <c r="N400" s="127">
        <v>21</v>
      </c>
      <c r="P400" s="119">
        <v>44872</v>
      </c>
      <c r="Q400" s="119">
        <v>44900</v>
      </c>
      <c r="R400" s="119">
        <v>44901</v>
      </c>
      <c r="S400" t="s">
        <v>115</v>
      </c>
      <c r="U400" s="124" t="s">
        <v>444</v>
      </c>
      <c r="V400" s="107" t="s">
        <v>486</v>
      </c>
      <c r="W400" s="38" t="str">
        <f>VLOOKUP(D400,Dakar!A:C,3,0)</f>
        <v>CR, Forestry &amp; TS</v>
      </c>
    </row>
    <row r="401" spans="1:23">
      <c r="A401" s="10">
        <f t="shared" si="6"/>
        <v>399</v>
      </c>
      <c r="B401" s="233" t="s">
        <v>630</v>
      </c>
      <c r="C401" s="233">
        <v>2022</v>
      </c>
      <c r="D401" s="124" t="s">
        <v>432</v>
      </c>
      <c r="E401" s="38" t="str">
        <f>VLOOKUP(D401,Dakar!A:B,2,0)</f>
        <v xml:space="preserve">Rudy Santoso </v>
      </c>
      <c r="F401" s="39">
        <f>VLOOKUP(D401,Dakar!A:J,10,0)</f>
        <v>38460</v>
      </c>
      <c r="G401" s="38" t="str">
        <f>VLOOKUP(D401,Dakar!A:F,6,0)</f>
        <v>PIT Geology Officer</v>
      </c>
      <c r="H401" s="38" t="str">
        <f>VLOOKUP(D401,Dakar!A:H,8,0)</f>
        <v>PT</v>
      </c>
      <c r="I401" s="38" t="str">
        <f>VLOOKUP(D401,Dakar!A:G,7,0)</f>
        <v>S</v>
      </c>
      <c r="J401" s="38" t="str">
        <f>VLOOKUP(D401,Dakar!A:L,11,0)</f>
        <v>Samarinda</v>
      </c>
      <c r="K401" s="233" t="s">
        <v>172</v>
      </c>
      <c r="L401" t="s">
        <v>1387</v>
      </c>
      <c r="M401">
        <v>1</v>
      </c>
      <c r="N401" s="127">
        <v>6</v>
      </c>
      <c r="P401" s="119">
        <v>44844</v>
      </c>
      <c r="Q401" s="12">
        <v>44851</v>
      </c>
      <c r="R401" s="12">
        <v>44852</v>
      </c>
      <c r="U401" s="124" t="s">
        <v>704</v>
      </c>
      <c r="V401" s="107" t="s">
        <v>444</v>
      </c>
      <c r="W401" s="38" t="str">
        <f>VLOOKUP(D401,Dakar!A:C,3,0)</f>
        <v>ME</v>
      </c>
    </row>
    <row r="402" spans="1:23">
      <c r="A402" s="10">
        <f t="shared" si="6"/>
        <v>400</v>
      </c>
      <c r="B402" s="233" t="s">
        <v>630</v>
      </c>
      <c r="C402" s="233">
        <v>2022</v>
      </c>
      <c r="D402" s="124" t="s">
        <v>479</v>
      </c>
      <c r="E402" s="38" t="str">
        <f>VLOOKUP(D402,Dakar!A:B,2,0)</f>
        <v>Basirun</v>
      </c>
      <c r="F402" s="39">
        <f>VLOOKUP(D402,Dakar!A:J,10,0)</f>
        <v>40118</v>
      </c>
      <c r="G402" s="38" t="str">
        <f>VLOOKUP(D402,Dakar!A:F,6,0)</f>
        <v>PRA MECHANIC / WELDER</v>
      </c>
      <c r="H402" s="38" t="str">
        <f>VLOOKUP(D402,Dakar!A:H,8,0)</f>
        <v>PT</v>
      </c>
      <c r="I402" s="38" t="str">
        <f>VLOOKUP(D402,Dakar!A:G,7,0)</f>
        <v>NS</v>
      </c>
      <c r="J402" s="38" t="str">
        <f>VLOOKUP(D402,Dakar!A:L,11,0)</f>
        <v>Separi</v>
      </c>
      <c r="K402" s="233" t="s">
        <v>203</v>
      </c>
      <c r="N402" s="127">
        <v>5</v>
      </c>
      <c r="P402" s="12">
        <v>44845</v>
      </c>
      <c r="Q402" s="12">
        <v>44849</v>
      </c>
      <c r="R402" s="12">
        <v>44852</v>
      </c>
      <c r="U402" s="124" t="s">
        <v>357</v>
      </c>
      <c r="V402" s="107" t="s">
        <v>702</v>
      </c>
      <c r="W402" s="38" t="str">
        <f>VLOOKUP(D402,Dakar!A:C,3,0)</f>
        <v>PORT</v>
      </c>
    </row>
    <row r="403" spans="1:23">
      <c r="A403" s="10">
        <f t="shared" si="6"/>
        <v>401</v>
      </c>
      <c r="B403" s="233" t="s">
        <v>630</v>
      </c>
      <c r="C403" s="233">
        <v>2022</v>
      </c>
      <c r="D403" s="124" t="s">
        <v>961</v>
      </c>
      <c r="E403" s="38" t="str">
        <f>VLOOKUP(D403,Dakar!A:B,2,0)</f>
        <v>I KETUT ASTUDI</v>
      </c>
      <c r="F403" s="39">
        <f>VLOOKUP(D403,Dakar!A:J,10,0)</f>
        <v>41183</v>
      </c>
      <c r="G403" s="38" t="str">
        <f>VLOOKUP(D403,Dakar!A:F,6,0)</f>
        <v>Genset Operator</v>
      </c>
      <c r="H403" s="38" t="str">
        <f>VLOOKUP(D403,Dakar!A:H,8,0)</f>
        <v>PT</v>
      </c>
      <c r="I403" s="38">
        <f>VLOOKUP(D403,Dakar!A:G,7,0)</f>
        <v>0</v>
      </c>
      <c r="J403" s="38" t="str">
        <f>VLOOKUP(D403,Dakar!A:L,11,0)</f>
        <v>Separi</v>
      </c>
      <c r="K403" t="s">
        <v>203</v>
      </c>
      <c r="N403" s="127">
        <v>1</v>
      </c>
      <c r="P403" s="12">
        <v>44846</v>
      </c>
      <c r="Q403" s="12">
        <v>44846</v>
      </c>
      <c r="R403" s="12">
        <v>44847</v>
      </c>
      <c r="U403" s="124" t="s">
        <v>282</v>
      </c>
      <c r="V403" s="107" t="s">
        <v>702</v>
      </c>
      <c r="W403" s="38" t="str">
        <f>VLOOKUP(D403,Dakar!A:C,3,0)</f>
        <v>PORT</v>
      </c>
    </row>
    <row r="404" spans="1:23">
      <c r="A404" s="10">
        <f t="shared" si="6"/>
        <v>402</v>
      </c>
      <c r="B404" s="233" t="s">
        <v>630</v>
      </c>
      <c r="C404" s="233">
        <v>2022</v>
      </c>
      <c r="D404" s="124" t="s">
        <v>967</v>
      </c>
      <c r="E404" s="38" t="str">
        <f>VLOOKUP(D404,Dakar!A:B,2,0)</f>
        <v>CATUR WIDODO</v>
      </c>
      <c r="F404" s="39">
        <f>VLOOKUP(D404,Dakar!A:J,10,0)</f>
        <v>41233</v>
      </c>
      <c r="G404" s="38" t="str">
        <f>VLOOKUP(D404,Dakar!A:F,6,0)</f>
        <v>WH CREW / FUELMAN</v>
      </c>
      <c r="H404" s="38" t="str">
        <f>VLOOKUP(D404,Dakar!A:H,8,0)</f>
        <v>PT</v>
      </c>
      <c r="I404" s="38" t="str">
        <f>VLOOKUP(D404,Dakar!A:G,7,0)</f>
        <v>NS</v>
      </c>
      <c r="J404" s="38" t="str">
        <f>VLOOKUP(D404,Dakar!A:L,11,0)</f>
        <v>Separi</v>
      </c>
      <c r="K404" s="233" t="s">
        <v>172</v>
      </c>
      <c r="L404" s="233" t="s">
        <v>1319</v>
      </c>
      <c r="N404" s="127">
        <v>5</v>
      </c>
      <c r="P404" s="12">
        <v>44840</v>
      </c>
      <c r="Q404" s="12">
        <v>44848</v>
      </c>
      <c r="R404" s="12">
        <v>44851</v>
      </c>
      <c r="U404" s="124" t="s">
        <v>998</v>
      </c>
      <c r="V404" s="107"/>
      <c r="W404" s="38" t="str">
        <f>VLOOKUP(D404,Dakar!A:C,3,0)</f>
        <v>PROC &amp; WH</v>
      </c>
    </row>
    <row r="405" spans="1:23">
      <c r="A405" s="10">
        <f t="shared" si="6"/>
        <v>403</v>
      </c>
      <c r="B405" s="233" t="s">
        <v>630</v>
      </c>
      <c r="C405" s="233">
        <v>2022</v>
      </c>
      <c r="D405" s="126" t="s">
        <v>20</v>
      </c>
      <c r="E405" s="38" t="str">
        <f>VLOOKUP(D405,Dakar!A:B,2,0)</f>
        <v>Farik Ludvianto</v>
      </c>
      <c r="F405" s="39">
        <f>VLOOKUP(D405,Dakar!A:J,10,0)</f>
        <v>40634</v>
      </c>
      <c r="G405" s="38" t="str">
        <f>VLOOKUP(D405,Dakar!A:F,6,0)</f>
        <v>LABORATORY CREW</v>
      </c>
      <c r="H405" s="38" t="str">
        <f>VLOOKUP(D405,Dakar!A:H,8,0)</f>
        <v>PT</v>
      </c>
      <c r="I405" s="38" t="str">
        <f>VLOOKUP(D405,Dakar!A:G,7,0)</f>
        <v>NS</v>
      </c>
      <c r="J405" s="38" t="str">
        <f>VLOOKUP(D405,Dakar!A:L,11,0)</f>
        <v>Separi</v>
      </c>
      <c r="K405" s="233" t="s">
        <v>172</v>
      </c>
      <c r="L405" s="233" t="s">
        <v>1387</v>
      </c>
      <c r="N405" s="127">
        <v>2</v>
      </c>
      <c r="P405" s="12">
        <v>44844</v>
      </c>
      <c r="Q405" s="12">
        <v>44845</v>
      </c>
      <c r="R405" s="12">
        <v>44846</v>
      </c>
      <c r="U405" s="124" t="s">
        <v>1408</v>
      </c>
      <c r="V405" s="107"/>
      <c r="W405" s="38" t="str">
        <f>VLOOKUP(D405,Dakar!A:C,3,0)</f>
        <v>PORT</v>
      </c>
    </row>
    <row r="406" spans="1:23">
      <c r="A406" s="10">
        <f t="shared" si="6"/>
        <v>404</v>
      </c>
      <c r="B406" s="233" t="s">
        <v>630</v>
      </c>
      <c r="C406" s="233">
        <v>2022</v>
      </c>
      <c r="D406" s="124" t="s">
        <v>1465</v>
      </c>
      <c r="E406" s="38" t="e">
        <f>VLOOKUP(D406,Dakar!A:B,2,0)</f>
        <v>#N/A</v>
      </c>
      <c r="F406" s="39" t="e">
        <f>VLOOKUP(D406,Dakar!A:J,10,0)</f>
        <v>#N/A</v>
      </c>
      <c r="G406" s="38" t="e">
        <f>VLOOKUP(D406,Dakar!A:F,6,0)</f>
        <v>#N/A</v>
      </c>
      <c r="H406" s="38" t="e">
        <f>VLOOKUP(D406,Dakar!A:H,8,0)</f>
        <v>#N/A</v>
      </c>
      <c r="I406" s="38" t="e">
        <f>VLOOKUP(D406,Dakar!A:G,7,0)</f>
        <v>#N/A</v>
      </c>
      <c r="J406" s="38" t="e">
        <f>VLOOKUP(D406,Dakar!A:L,11,0)</f>
        <v>#N/A</v>
      </c>
      <c r="K406" s="233" t="s">
        <v>204</v>
      </c>
      <c r="N406" s="127">
        <v>2</v>
      </c>
      <c r="P406" s="135">
        <v>44847</v>
      </c>
      <c r="Q406" s="135">
        <v>44848</v>
      </c>
      <c r="R406" s="12">
        <v>44851</v>
      </c>
      <c r="T406" s="10"/>
      <c r="U406" s="124" t="s">
        <v>252</v>
      </c>
      <c r="V406" s="107"/>
      <c r="W406" s="38"/>
    </row>
    <row r="407" spans="1:23">
      <c r="A407" s="10">
        <f t="shared" si="6"/>
        <v>405</v>
      </c>
      <c r="B407" s="233" t="s">
        <v>630</v>
      </c>
      <c r="C407" s="233">
        <v>2022</v>
      </c>
      <c r="D407" s="124" t="s">
        <v>841</v>
      </c>
      <c r="E407" s="38" t="str">
        <f>VLOOKUP(D407,Dakar!A:B,2,0)</f>
        <v>SUPRIYONO</v>
      </c>
      <c r="F407" s="39">
        <f>VLOOKUP(D407,Dakar!A:J,10,0)</f>
        <v>40805</v>
      </c>
      <c r="G407" s="38" t="str">
        <f>VLOOKUP(D407,Dakar!A:F,6,0)</f>
        <v>Pra Mechanic / Welder</v>
      </c>
      <c r="H407" s="38" t="str">
        <f>VLOOKUP(D407,Dakar!A:H,8,0)</f>
        <v>PT</v>
      </c>
      <c r="I407" s="38" t="str">
        <f>VLOOKUP(D407,Dakar!A:G,7,0)</f>
        <v>NS</v>
      </c>
      <c r="J407" s="38" t="str">
        <f>VLOOKUP(D407,Dakar!A:L,11,0)</f>
        <v>Separi</v>
      </c>
      <c r="K407" s="233" t="s">
        <v>172</v>
      </c>
      <c r="L407" s="233" t="s">
        <v>1319</v>
      </c>
      <c r="M407">
        <v>2</v>
      </c>
      <c r="N407" s="127">
        <v>2</v>
      </c>
      <c r="P407" s="135">
        <v>44847</v>
      </c>
      <c r="Q407" s="135">
        <v>44848</v>
      </c>
      <c r="R407" s="12">
        <v>44851</v>
      </c>
      <c r="U407" s="124" t="s">
        <v>357</v>
      </c>
      <c r="V407" s="107" t="s">
        <v>702</v>
      </c>
      <c r="W407" s="38" t="str">
        <f>VLOOKUP(D407,Dakar!A:C,3,0)</f>
        <v>PORT</v>
      </c>
    </row>
    <row r="408" spans="1:23">
      <c r="A408" s="10">
        <f t="shared" si="6"/>
        <v>406</v>
      </c>
      <c r="B408" s="233" t="s">
        <v>630</v>
      </c>
      <c r="C408" s="233">
        <v>2022</v>
      </c>
      <c r="D408" s="124" t="s">
        <v>465</v>
      </c>
      <c r="E408" s="38" t="str">
        <f>VLOOKUP(D408,Dakar!A:B,2,0)</f>
        <v>Iwan Setiawan</v>
      </c>
      <c r="F408" s="39">
        <f>VLOOKUP(D408,Dakar!A:J,10,0)</f>
        <v>39570</v>
      </c>
      <c r="G408" s="38" t="str">
        <f>VLOOKUP(D408,Dakar!A:F,6,0)</f>
        <v xml:space="preserve">Survey Sub Dept. Head </v>
      </c>
      <c r="H408" s="38" t="str">
        <f>VLOOKUP(D408,Dakar!A:H,8,0)</f>
        <v>PT</v>
      </c>
      <c r="I408" s="38" t="str">
        <f>VLOOKUP(D408,Dakar!A:G,7,0)</f>
        <v>S</v>
      </c>
      <c r="J408" s="38" t="str">
        <f>VLOOKUP(D408,Dakar!A:L,11,0)</f>
        <v>Jakarta</v>
      </c>
      <c r="K408" s="233" t="s">
        <v>172</v>
      </c>
      <c r="L408" s="233" t="s">
        <v>1387</v>
      </c>
      <c r="M408">
        <v>1</v>
      </c>
      <c r="N408" s="127">
        <v>5</v>
      </c>
      <c r="O408">
        <v>2</v>
      </c>
      <c r="P408" s="12">
        <v>44872</v>
      </c>
      <c r="Q408" s="12">
        <v>44880</v>
      </c>
      <c r="R408" s="12">
        <v>44881</v>
      </c>
      <c r="S408" t="s">
        <v>115</v>
      </c>
      <c r="U408" s="124" t="s">
        <v>704</v>
      </c>
      <c r="V408" s="107" t="s">
        <v>444</v>
      </c>
      <c r="W408" s="38" t="str">
        <f>VLOOKUP(D408,Dakar!A:C,3,0)</f>
        <v>Mine Engineering</v>
      </c>
    </row>
    <row r="409" spans="1:23">
      <c r="A409" s="10">
        <f t="shared" si="6"/>
        <v>407</v>
      </c>
      <c r="B409" s="233" t="s">
        <v>630</v>
      </c>
      <c r="C409" s="233">
        <v>2022</v>
      </c>
      <c r="D409" s="124" t="s">
        <v>934</v>
      </c>
      <c r="E409" s="38" t="str">
        <f>VLOOKUP(D409,Dakar!A:B,2,0)</f>
        <v>SUTAJI</v>
      </c>
      <c r="F409" s="39">
        <f>VLOOKUP(D409,Dakar!A:J,10,0)</f>
        <v>41169</v>
      </c>
      <c r="G409" s="38" t="str">
        <f>VLOOKUP(D409,Dakar!A:F,6,0)</f>
        <v>Warehouse Sub Dept. Head</v>
      </c>
      <c r="H409" s="38" t="str">
        <f>VLOOKUP(D409,Dakar!A:H,8,0)</f>
        <v>PT</v>
      </c>
      <c r="I409" s="38" t="str">
        <f>VLOOKUP(D409,Dakar!A:G,7,0)</f>
        <v>S</v>
      </c>
      <c r="J409" s="38" t="str">
        <f>VLOOKUP(D409,Dakar!A:L,11,0)</f>
        <v>Jakarta</v>
      </c>
      <c r="K409" s="233" t="s">
        <v>172</v>
      </c>
      <c r="L409" s="233" t="s">
        <v>1387</v>
      </c>
      <c r="M409">
        <v>2</v>
      </c>
      <c r="N409" s="127">
        <v>3</v>
      </c>
      <c r="P409" s="12">
        <v>44860</v>
      </c>
      <c r="Q409" s="12">
        <v>44862</v>
      </c>
      <c r="R409" s="12">
        <v>44865</v>
      </c>
      <c r="S409" s="233" t="s">
        <v>115</v>
      </c>
      <c r="U409" s="124" t="s">
        <v>486</v>
      </c>
      <c r="V409" s="107"/>
      <c r="W409" s="38" t="str">
        <f>VLOOKUP(D409,Dakar!A:C,3,0)</f>
        <v>WAREHOUSE</v>
      </c>
    </row>
    <row r="410" spans="1:23">
      <c r="A410" s="10">
        <f t="shared" si="6"/>
        <v>408</v>
      </c>
      <c r="B410" s="233" t="s">
        <v>630</v>
      </c>
      <c r="C410" s="233">
        <v>2022</v>
      </c>
      <c r="D410" s="124" t="s">
        <v>247</v>
      </c>
      <c r="E410" s="38" t="str">
        <f>VLOOKUP(D410,Dakar!A:B,2,0)</f>
        <v>Heru Setya Budi</v>
      </c>
      <c r="F410" s="39">
        <f>VLOOKUP(D410,Dakar!A:J,10,0)</f>
        <v>40107</v>
      </c>
      <c r="G410" s="38" t="str">
        <f>VLOOKUP(D410,Dakar!A:F,6,0)</f>
        <v>Transportation Foreman</v>
      </c>
      <c r="H410" s="38" t="str">
        <f>VLOOKUP(D410,Dakar!A:H,8,0)</f>
        <v>PT</v>
      </c>
      <c r="I410" s="38" t="str">
        <f>VLOOKUP(D410,Dakar!A:G,7,0)</f>
        <v>S</v>
      </c>
      <c r="J410" s="38" t="str">
        <f>VLOOKUP(D410,Dakar!A:L,11,0)</f>
        <v>Separi</v>
      </c>
      <c r="K410" s="233" t="s">
        <v>203</v>
      </c>
      <c r="N410" s="127">
        <v>2</v>
      </c>
      <c r="O410" s="79"/>
      <c r="P410" s="12">
        <v>44852</v>
      </c>
      <c r="Q410" s="12">
        <v>44853</v>
      </c>
      <c r="R410" s="12">
        <v>44854</v>
      </c>
      <c r="U410" s="124" t="s">
        <v>252</v>
      </c>
      <c r="V410" s="107" t="s">
        <v>486</v>
      </c>
      <c r="W410" s="38" t="str">
        <f>VLOOKUP(D410,Dakar!A:C,3,0)</f>
        <v>HRDS</v>
      </c>
    </row>
    <row r="411" spans="1:23">
      <c r="A411" s="10">
        <f t="shared" si="6"/>
        <v>409</v>
      </c>
      <c r="B411" s="233" t="s">
        <v>630</v>
      </c>
      <c r="C411" s="233">
        <v>2022</v>
      </c>
      <c r="D411" s="124" t="s">
        <v>310</v>
      </c>
      <c r="E411" s="38" t="str">
        <f>VLOOKUP(D411,Dakar!A:B,2,0)</f>
        <v>Avian Happy Susanto</v>
      </c>
      <c r="F411" s="39">
        <f>VLOOKUP(D411,Dakar!A:J,10,0)</f>
        <v>40493</v>
      </c>
      <c r="G411" s="38" t="str">
        <f>VLOOKUP(D411,Dakar!A:F,6,0)</f>
        <v>Long Term Plan Officer</v>
      </c>
      <c r="H411" s="38" t="str">
        <f>VLOOKUP(D411,Dakar!A:H,8,0)</f>
        <v>PT</v>
      </c>
      <c r="I411" s="38" t="str">
        <f>VLOOKUP(D411,Dakar!A:G,7,0)</f>
        <v>S</v>
      </c>
      <c r="J411" s="38" t="str">
        <f>VLOOKUP(D411,Dakar!A:L,11,0)</f>
        <v>Yogyakarta</v>
      </c>
      <c r="K411" t="s">
        <v>203</v>
      </c>
      <c r="N411" s="127">
        <v>16</v>
      </c>
      <c r="P411" s="12">
        <v>44911</v>
      </c>
      <c r="Q411" s="119">
        <v>44932</v>
      </c>
      <c r="R411" s="12">
        <v>44935</v>
      </c>
      <c r="S411" t="s">
        <v>136</v>
      </c>
      <c r="U411" s="124" t="s">
        <v>704</v>
      </c>
      <c r="V411" s="107" t="s">
        <v>444</v>
      </c>
      <c r="W411" s="38" t="str">
        <f>VLOOKUP(D411,Dakar!A:C,3,0)</f>
        <v>Mine Engineering</v>
      </c>
    </row>
    <row r="412" spans="1:23">
      <c r="A412" s="10">
        <f t="shared" si="6"/>
        <v>410</v>
      </c>
      <c r="B412" s="233" t="s">
        <v>630</v>
      </c>
      <c r="C412" s="233">
        <v>2022</v>
      </c>
      <c r="D412" s="124" t="s">
        <v>412</v>
      </c>
      <c r="E412" s="38" t="str">
        <f>VLOOKUP(D412,Dakar!A:B,2,0)</f>
        <v>I Wayan Mertayasa</v>
      </c>
      <c r="F412" s="39">
        <f>VLOOKUP(D412,Dakar!A:J,10,0)</f>
        <v>40037</v>
      </c>
      <c r="G412" s="38" t="str">
        <f>VLOOKUP(D412,Dakar!A:F,6,0)</f>
        <v>HE Operator</v>
      </c>
      <c r="H412" s="38" t="str">
        <f>VLOOKUP(D412,Dakar!A:H,8,0)</f>
        <v>PT</v>
      </c>
      <c r="I412" s="38" t="str">
        <f>VLOOKUP(D412,Dakar!A:G,7,0)</f>
        <v>NS</v>
      </c>
      <c r="J412" s="38" t="str">
        <f>VLOOKUP(D412,Dakar!A:L,11,0)</f>
        <v>Separi</v>
      </c>
      <c r="K412" t="s">
        <v>203</v>
      </c>
      <c r="N412" s="127">
        <v>2</v>
      </c>
      <c r="P412" s="12">
        <v>44859</v>
      </c>
      <c r="Q412" s="12">
        <v>44860</v>
      </c>
      <c r="R412" s="12">
        <v>44861</v>
      </c>
      <c r="U412" s="124" t="s">
        <v>1153</v>
      </c>
      <c r="V412" s="107" t="s">
        <v>702</v>
      </c>
      <c r="W412" s="38" t="str">
        <f>VLOOKUP(D412,Dakar!A:C,3,0)</f>
        <v>PORT</v>
      </c>
    </row>
    <row r="413" spans="1:23">
      <c r="A413" s="10">
        <f t="shared" si="6"/>
        <v>411</v>
      </c>
      <c r="B413" s="233" t="s">
        <v>630</v>
      </c>
      <c r="C413" s="233">
        <v>2022</v>
      </c>
      <c r="D413" s="124" t="s">
        <v>1365</v>
      </c>
      <c r="E413" s="38" t="str">
        <f>VLOOKUP(D413,Dakar!A:B,2,0)</f>
        <v>EKO PRASETYO</v>
      </c>
      <c r="F413" s="39">
        <f>VLOOKUP(D413,Dakar!A:J,10,0)</f>
        <v>43427</v>
      </c>
      <c r="G413" s="38" t="str">
        <f>VLOOKUP(D413,Dakar!A:F,6,0)</f>
        <v>DT DRIVER</v>
      </c>
      <c r="H413" s="38" t="str">
        <f>VLOOKUP(D413,Dakar!A:H,8,0)</f>
        <v>PT</v>
      </c>
      <c r="I413" s="38" t="str">
        <f>VLOOKUP(D413,Dakar!A:G,7,0)</f>
        <v>NS</v>
      </c>
      <c r="J413" s="38" t="str">
        <f>VLOOKUP(D413,Dakar!A:L,11,0)</f>
        <v>Separi</v>
      </c>
      <c r="K413" s="233" t="s">
        <v>172</v>
      </c>
      <c r="L413" t="s">
        <v>1319</v>
      </c>
      <c r="M413">
        <v>2</v>
      </c>
      <c r="N413" s="127">
        <v>2</v>
      </c>
      <c r="P413" s="12">
        <v>44859</v>
      </c>
      <c r="Q413" s="12">
        <v>44863</v>
      </c>
      <c r="R413" s="12">
        <v>44866</v>
      </c>
      <c r="U413" s="124" t="s">
        <v>1153</v>
      </c>
      <c r="V413" s="107" t="s">
        <v>702</v>
      </c>
      <c r="W413" s="38" t="str">
        <f>VLOOKUP(D413,Dakar!A:C,3,0)</f>
        <v>PORT</v>
      </c>
    </row>
    <row r="414" spans="1:23">
      <c r="A414" s="10">
        <f t="shared" si="6"/>
        <v>412</v>
      </c>
      <c r="B414" s="233" t="s">
        <v>630</v>
      </c>
      <c r="C414" s="233">
        <v>2022</v>
      </c>
      <c r="D414" s="124" t="s">
        <v>1361</v>
      </c>
      <c r="E414" s="38" t="str">
        <f>VLOOKUP(D414,Dakar!A:B,2,0)</f>
        <v>RIO SANDI</v>
      </c>
      <c r="F414" s="39">
        <f>VLOOKUP(D414,Dakar!A:J,10,0)</f>
        <v>43427</v>
      </c>
      <c r="G414" s="38" t="str">
        <f>VLOOKUP(D414,Dakar!A:F,6,0)</f>
        <v>DT DRIVER</v>
      </c>
      <c r="H414" s="38" t="str">
        <f>VLOOKUP(D414,Dakar!A:H,8,0)</f>
        <v>PT</v>
      </c>
      <c r="I414" s="38" t="str">
        <f>VLOOKUP(D414,Dakar!A:G,7,0)</f>
        <v>NS</v>
      </c>
      <c r="J414" s="38" t="str">
        <f>VLOOKUP(D414,Dakar!A:L,11,0)</f>
        <v>Separi</v>
      </c>
      <c r="K414" s="233" t="s">
        <v>172</v>
      </c>
      <c r="L414" s="233" t="s">
        <v>1319</v>
      </c>
      <c r="M414">
        <v>2</v>
      </c>
      <c r="N414" s="127">
        <v>3</v>
      </c>
      <c r="P414" s="12">
        <v>44879</v>
      </c>
      <c r="Q414" s="12">
        <v>44881</v>
      </c>
      <c r="R414" s="12">
        <v>44882</v>
      </c>
      <c r="U414" s="124" t="s">
        <v>1153</v>
      </c>
      <c r="V414" s="107" t="s">
        <v>702</v>
      </c>
      <c r="W414" s="38" t="str">
        <f>VLOOKUP(D414,Dakar!A:C,3,0)</f>
        <v>PORT</v>
      </c>
    </row>
    <row r="415" spans="1:23">
      <c r="A415" s="10">
        <f t="shared" si="6"/>
        <v>413</v>
      </c>
      <c r="B415" s="233" t="s">
        <v>630</v>
      </c>
      <c r="C415" s="233">
        <v>2022</v>
      </c>
      <c r="D415" s="124" t="s">
        <v>249</v>
      </c>
      <c r="E415" s="38" t="str">
        <f>VLOOKUP(D415,Dakar!A:B,2,0)</f>
        <v>Nina Zairina</v>
      </c>
      <c r="F415" s="39">
        <f>VLOOKUP(D415,Dakar!A:J,10,0)</f>
        <v>38131</v>
      </c>
      <c r="G415" s="38" t="str">
        <f>VLOOKUP(D415,Dakar!A:F,6,0)</f>
        <v>Wages Officer</v>
      </c>
      <c r="H415" s="38" t="str">
        <f>VLOOKUP(D415,Dakar!A:H,8,0)</f>
        <v>PT</v>
      </c>
      <c r="I415" s="38" t="str">
        <f>VLOOKUP(D415,Dakar!A:G,7,0)</f>
        <v>S</v>
      </c>
      <c r="J415" s="38" t="str">
        <f>VLOOKUP(D415,Dakar!A:L,11,0)</f>
        <v>Samarinda</v>
      </c>
      <c r="K415" s="233" t="s">
        <v>203</v>
      </c>
      <c r="L415" s="233"/>
      <c r="N415" s="127">
        <v>21</v>
      </c>
      <c r="P415" s="119">
        <v>44875</v>
      </c>
      <c r="Q415" s="12">
        <v>44903</v>
      </c>
      <c r="R415" s="119">
        <v>44904</v>
      </c>
      <c r="U415" s="124" t="s">
        <v>252</v>
      </c>
      <c r="V415" s="107" t="s">
        <v>486</v>
      </c>
      <c r="W415" s="38" t="str">
        <f>VLOOKUP(D415,Dakar!A:C,3,0)</f>
        <v>HRDS</v>
      </c>
    </row>
    <row r="416" spans="1:23">
      <c r="A416" s="10">
        <f t="shared" si="6"/>
        <v>414</v>
      </c>
      <c r="B416" s="233" t="s">
        <v>630</v>
      </c>
      <c r="C416" s="233">
        <v>2022</v>
      </c>
      <c r="D416" s="124" t="s">
        <v>14</v>
      </c>
      <c r="E416" s="38" t="str">
        <f>VLOOKUP(D416,Dakar!A:B,2,0)</f>
        <v>Setiawan Aryo Nugroho</v>
      </c>
      <c r="F416" s="39">
        <f>VLOOKUP(D416,Dakar!A:J,10,0)</f>
        <v>40525</v>
      </c>
      <c r="G416" s="38" t="str">
        <f>VLOOKUP(D416,Dakar!A:F,6,0)</f>
        <v>Q &amp; Lab Officer</v>
      </c>
      <c r="H416" s="38" t="str">
        <f>VLOOKUP(D416,Dakar!A:H,8,0)</f>
        <v>PT</v>
      </c>
      <c r="I416" s="38" t="str">
        <f>VLOOKUP(D416,Dakar!A:G,7,0)</f>
        <v>S</v>
      </c>
      <c r="J416" s="38" t="str">
        <f>VLOOKUP(D416,Dakar!A:L,11,0)</f>
        <v>Samarinda</v>
      </c>
      <c r="K416" s="233" t="s">
        <v>172</v>
      </c>
      <c r="L416" t="s">
        <v>1319</v>
      </c>
      <c r="M416">
        <v>2</v>
      </c>
      <c r="N416" s="127">
        <v>5</v>
      </c>
      <c r="P416" s="12">
        <v>44858</v>
      </c>
      <c r="Q416" s="12">
        <v>44862</v>
      </c>
      <c r="R416" s="12">
        <v>44865</v>
      </c>
      <c r="U416" s="124" t="s">
        <v>702</v>
      </c>
      <c r="V416" s="107" t="s">
        <v>486</v>
      </c>
      <c r="W416" s="38" t="str">
        <f>VLOOKUP(D416,Dakar!A:C,3,0)</f>
        <v>PORT</v>
      </c>
    </row>
    <row r="417" spans="1:23">
      <c r="A417" s="10">
        <f t="shared" si="6"/>
        <v>415</v>
      </c>
      <c r="B417" s="233" t="s">
        <v>630</v>
      </c>
      <c r="C417" s="233">
        <v>2022</v>
      </c>
      <c r="D417" s="124" t="s">
        <v>314</v>
      </c>
      <c r="E417" s="38" t="str">
        <f>VLOOKUP(D417,Dakar!A:B,2,0)</f>
        <v>Irman Suryani</v>
      </c>
      <c r="F417" s="39">
        <f>VLOOKUP(D417,Dakar!A:J,10,0)</f>
        <v>40494</v>
      </c>
      <c r="G417" s="38" t="str">
        <f>VLOOKUP(D417,Dakar!A:F,6,0)</f>
        <v>Mooring Crew</v>
      </c>
      <c r="H417" s="38" t="str">
        <f>VLOOKUP(D417,Dakar!A:H,8,0)</f>
        <v>PT</v>
      </c>
      <c r="I417" s="38" t="str">
        <f>VLOOKUP(D417,Dakar!A:G,7,0)</f>
        <v>NS</v>
      </c>
      <c r="J417" s="38" t="str">
        <f>VLOOKUP(D417,Dakar!A:L,11,0)</f>
        <v>Separi</v>
      </c>
      <c r="K417" s="233" t="s">
        <v>172</v>
      </c>
      <c r="L417" s="233" t="s">
        <v>1319</v>
      </c>
      <c r="M417">
        <v>3</v>
      </c>
      <c r="N417" s="127">
        <v>3</v>
      </c>
      <c r="P417" s="12">
        <v>44877</v>
      </c>
      <c r="Q417" s="12">
        <v>44879</v>
      </c>
      <c r="R417" s="12">
        <v>44880</v>
      </c>
      <c r="U417" s="124" t="s">
        <v>1153</v>
      </c>
      <c r="V417" s="107" t="s">
        <v>702</v>
      </c>
      <c r="W417" s="38" t="str">
        <f>VLOOKUP(D417,Dakar!A:C,3,0)</f>
        <v>PORT</v>
      </c>
    </row>
    <row r="418" spans="1:23">
      <c r="A418" s="10">
        <f t="shared" si="6"/>
        <v>416</v>
      </c>
      <c r="B418" s="233" t="s">
        <v>630</v>
      </c>
      <c r="C418" s="233">
        <v>2022</v>
      </c>
      <c r="D418" s="124" t="s">
        <v>1126</v>
      </c>
      <c r="E418" s="38" t="str">
        <f>VLOOKUP(D418,Dakar!A:B,2,0)</f>
        <v>RUDI HERMAWAN</v>
      </c>
      <c r="F418" s="39">
        <f>VLOOKUP(D418,Dakar!A:J,10,0)</f>
        <v>40793</v>
      </c>
      <c r="G418" s="38" t="str">
        <f>VLOOKUP(D418,Dakar!A:F,6,0)</f>
        <v>Mooring Crew</v>
      </c>
      <c r="H418" s="38" t="str">
        <f>VLOOKUP(D418,Dakar!A:H,8,0)</f>
        <v>PT</v>
      </c>
      <c r="I418" s="38" t="str">
        <f>VLOOKUP(D418,Dakar!A:G,7,0)</f>
        <v>NS</v>
      </c>
      <c r="J418" s="38" t="str">
        <f>VLOOKUP(D418,Dakar!A:L,11,0)</f>
        <v>Separi</v>
      </c>
      <c r="K418" s="233" t="s">
        <v>172</v>
      </c>
      <c r="L418" s="233" t="s">
        <v>1319</v>
      </c>
      <c r="M418">
        <v>4</v>
      </c>
      <c r="N418" s="127">
        <v>4</v>
      </c>
      <c r="P418" s="12">
        <v>44860</v>
      </c>
      <c r="Q418" s="12">
        <v>44863</v>
      </c>
      <c r="R418" s="12">
        <v>44866</v>
      </c>
      <c r="U418" s="124" t="s">
        <v>1153</v>
      </c>
      <c r="V418" s="107" t="s">
        <v>702</v>
      </c>
      <c r="W418" s="38" t="str">
        <f>VLOOKUP(D418,Dakar!A:C,3,0)</f>
        <v>PORT</v>
      </c>
    </row>
    <row r="419" spans="1:23">
      <c r="A419" s="10">
        <f t="shared" si="6"/>
        <v>417</v>
      </c>
      <c r="B419" s="233" t="s">
        <v>630</v>
      </c>
      <c r="C419" s="233">
        <v>2022</v>
      </c>
      <c r="D419" s="124" t="s">
        <v>358</v>
      </c>
      <c r="E419" s="38" t="str">
        <f>VLOOKUP(D419,Dakar!A:B,2,0)</f>
        <v>Samiko</v>
      </c>
      <c r="F419" s="39">
        <f>VLOOKUP(D419,Dakar!A:J,10,0)</f>
        <v>39848</v>
      </c>
      <c r="G419" s="38" t="str">
        <f>VLOOKUP(D419,Dakar!A:F,6,0)</f>
        <v>Fixed Plant Maint. Tech. Officer</v>
      </c>
      <c r="H419" s="38" t="str">
        <f>VLOOKUP(D419,Dakar!A:H,8,0)</f>
        <v>PT</v>
      </c>
      <c r="I419" s="38" t="str">
        <f>VLOOKUP(D419,Dakar!A:G,7,0)</f>
        <v>S</v>
      </c>
      <c r="J419" s="38" t="str">
        <f>VLOOKUP(D419,Dakar!A:L,11,0)</f>
        <v>Separi</v>
      </c>
      <c r="K419" t="s">
        <v>203</v>
      </c>
      <c r="L419" t="s">
        <v>1319</v>
      </c>
      <c r="M419">
        <v>3</v>
      </c>
      <c r="N419" s="127">
        <v>5</v>
      </c>
      <c r="P419" s="12">
        <v>44872</v>
      </c>
      <c r="Q419" s="12">
        <v>44876</v>
      </c>
      <c r="R419" s="12">
        <v>44879</v>
      </c>
      <c r="U419" s="124" t="s">
        <v>702</v>
      </c>
      <c r="V419" s="107" t="s">
        <v>486</v>
      </c>
      <c r="W419" s="38" t="str">
        <f>VLOOKUP(D419,Dakar!A:C,3,0)</f>
        <v>PORT</v>
      </c>
    </row>
    <row r="420" spans="1:23">
      <c r="A420" s="10">
        <f t="shared" si="6"/>
        <v>418</v>
      </c>
      <c r="B420" s="233" t="s">
        <v>630</v>
      </c>
      <c r="C420" s="233">
        <v>2022</v>
      </c>
      <c r="D420" s="124" t="s">
        <v>1098</v>
      </c>
      <c r="E420" s="38" t="str">
        <f>VLOOKUP(D420,Dakar!A:B,2,0)</f>
        <v>SYAHRIN</v>
      </c>
      <c r="F420" s="39">
        <f>VLOOKUP(D420,Dakar!A:J,10,0)</f>
        <v>40878</v>
      </c>
      <c r="G420" s="38" t="str">
        <f>VLOOKUP(D420,Dakar!A:F,6,0)</f>
        <v>Pra Mechanic</v>
      </c>
      <c r="H420" s="38" t="str">
        <f>VLOOKUP(D420,Dakar!A:H,8,0)</f>
        <v>PT</v>
      </c>
      <c r="I420" s="38" t="str">
        <f>VLOOKUP(D420,Dakar!A:G,7,0)</f>
        <v>NS</v>
      </c>
      <c r="J420" s="38" t="str">
        <f>VLOOKUP(D420,Dakar!A:L,11,0)</f>
        <v>Separi</v>
      </c>
      <c r="K420" s="233" t="s">
        <v>172</v>
      </c>
      <c r="L420" s="233" t="s">
        <v>1319</v>
      </c>
      <c r="M420">
        <v>3</v>
      </c>
      <c r="N420" s="127">
        <v>5</v>
      </c>
      <c r="P420" s="12">
        <v>44873</v>
      </c>
      <c r="Q420" s="12">
        <v>44877</v>
      </c>
      <c r="R420" s="12">
        <v>44880</v>
      </c>
      <c r="U420" s="124" t="s">
        <v>357</v>
      </c>
      <c r="V420" s="107" t="s">
        <v>702</v>
      </c>
      <c r="W420" s="38" t="str">
        <f>VLOOKUP(D420,Dakar!A:C,3,0)</f>
        <v>PORT</v>
      </c>
    </row>
    <row r="421" spans="1:23">
      <c r="A421" s="10">
        <f t="shared" si="6"/>
        <v>419</v>
      </c>
      <c r="B421" s="233" t="s">
        <v>630</v>
      </c>
      <c r="C421" s="233">
        <v>2022</v>
      </c>
      <c r="D421" s="124" t="s">
        <v>1027</v>
      </c>
      <c r="E421" s="38" t="str">
        <f>VLOOKUP(D421,Dakar!A:B,2,0)</f>
        <v>JAMHAR</v>
      </c>
      <c r="F421" s="39">
        <f>VLOOKUP(D421,Dakar!A:J,10,0)</f>
        <v>41975</v>
      </c>
      <c r="G421" s="38" t="str">
        <f>VLOOKUP(D421,Dakar!A:F,6,0)</f>
        <v>DT DRIVER</v>
      </c>
      <c r="H421" s="38" t="str">
        <f>VLOOKUP(D421,Dakar!A:H,8,0)</f>
        <v>PT</v>
      </c>
      <c r="I421" s="38" t="str">
        <f>VLOOKUP(D421,Dakar!A:G,7,0)</f>
        <v>NS</v>
      </c>
      <c r="J421" s="38" t="str">
        <f>VLOOKUP(D421,Dakar!A:L,11,0)</f>
        <v>Separi</v>
      </c>
      <c r="K421" s="233" t="s">
        <v>203</v>
      </c>
      <c r="L421" s="233"/>
      <c r="N421" s="127">
        <v>9</v>
      </c>
      <c r="P421" s="135">
        <v>44866</v>
      </c>
      <c r="Q421" s="12">
        <v>44876</v>
      </c>
      <c r="R421" s="12">
        <v>44879</v>
      </c>
      <c r="T421" s="10"/>
      <c r="U421" s="124" t="s">
        <v>1412</v>
      </c>
      <c r="V421" s="107"/>
      <c r="W421" s="38" t="str">
        <f>VLOOKUP(D421,Dakar!A:C,3,0)</f>
        <v>HSE</v>
      </c>
    </row>
    <row r="422" spans="1:23">
      <c r="A422" s="10">
        <f t="shared" si="6"/>
        <v>420</v>
      </c>
      <c r="B422" s="233" t="s">
        <v>630</v>
      </c>
      <c r="C422" s="233">
        <v>2022</v>
      </c>
      <c r="D422" s="124" t="s">
        <v>1018</v>
      </c>
      <c r="E422" s="38" t="str">
        <f>VLOOKUP(D422,Dakar!A:B,2,0)</f>
        <v>SHERLYN SURYA SOFHIA</v>
      </c>
      <c r="F422" s="39">
        <f>VLOOKUP(D422,Dakar!A:J,10,0)</f>
        <v>41821</v>
      </c>
      <c r="G422" s="38" t="str">
        <f>VLOOKUP(D422,Dakar!A:F,6,0)</f>
        <v>Data Control Staff</v>
      </c>
      <c r="H422" s="38" t="str">
        <f>VLOOKUP(D422,Dakar!A:H,8,0)</f>
        <v>PT</v>
      </c>
      <c r="I422" s="38" t="str">
        <f>VLOOKUP(D422,Dakar!A:G,7,0)</f>
        <v>S</v>
      </c>
      <c r="J422" s="38" t="str">
        <f>VLOOKUP(D422,Dakar!A:L,11,0)</f>
        <v>Samarinda</v>
      </c>
      <c r="K422" s="233" t="s">
        <v>203</v>
      </c>
      <c r="N422" s="127">
        <v>1</v>
      </c>
      <c r="P422" s="12">
        <v>44854</v>
      </c>
      <c r="Q422" s="12">
        <v>44854</v>
      </c>
      <c r="R422" s="12">
        <v>44855</v>
      </c>
      <c r="U422" s="107" t="s">
        <v>1425</v>
      </c>
      <c r="V422" s="107" t="s">
        <v>486</v>
      </c>
      <c r="W422" s="38" t="str">
        <f>VLOOKUP(D422,Dakar!A:C,3,0)</f>
        <v>PORT</v>
      </c>
    </row>
    <row r="423" spans="1:23">
      <c r="A423" s="10">
        <f t="shared" si="6"/>
        <v>421</v>
      </c>
      <c r="B423" s="233" t="s">
        <v>630</v>
      </c>
      <c r="C423" s="233">
        <v>2022</v>
      </c>
      <c r="D423" s="124" t="s">
        <v>10</v>
      </c>
      <c r="E423" s="38" t="str">
        <f>VLOOKUP(D423,Dakar!A:B,2,0)</f>
        <v>Sugianto</v>
      </c>
      <c r="F423" s="39">
        <f>VLOOKUP(D423,Dakar!A:J,10,0)</f>
        <v>40513</v>
      </c>
      <c r="G423" s="38" t="str">
        <f>VLOOKUP(D423,Dakar!A:F,6,0)</f>
        <v>FT DRIVER</v>
      </c>
      <c r="H423" s="38" t="str">
        <f>VLOOKUP(D423,Dakar!A:H,8,0)</f>
        <v>PT</v>
      </c>
      <c r="I423" s="38" t="str">
        <f>VLOOKUP(D423,Dakar!A:G,7,0)</f>
        <v>NS</v>
      </c>
      <c r="J423" s="38" t="str">
        <f>VLOOKUP(D423,Dakar!A:L,11,0)</f>
        <v>Separi</v>
      </c>
      <c r="K423" s="233" t="s">
        <v>172</v>
      </c>
      <c r="L423" t="s">
        <v>1319</v>
      </c>
      <c r="M423">
        <v>2</v>
      </c>
      <c r="N423" s="127">
        <v>2</v>
      </c>
      <c r="P423" s="12">
        <v>44861</v>
      </c>
      <c r="Q423" s="12">
        <v>44862</v>
      </c>
      <c r="R423" s="12">
        <v>44865</v>
      </c>
      <c r="U423" s="107" t="s">
        <v>998</v>
      </c>
      <c r="V423" s="107"/>
      <c r="W423" s="38" t="str">
        <f>VLOOKUP(D423,Dakar!A:C,3,0)</f>
        <v>WAREHOUSE</v>
      </c>
    </row>
    <row r="424" spans="1:23">
      <c r="A424" s="10">
        <f t="shared" si="6"/>
        <v>422</v>
      </c>
      <c r="B424" s="233" t="s">
        <v>630</v>
      </c>
      <c r="C424" s="233">
        <v>2022</v>
      </c>
      <c r="D424" s="124" t="s">
        <v>873</v>
      </c>
      <c r="E424" s="38" t="str">
        <f>VLOOKUP(D424,Dakar!A:B,2,0)</f>
        <v>AHMAD RIDUAN</v>
      </c>
      <c r="F424" s="39">
        <f>VLOOKUP(D424,Dakar!A:J,10,0)</f>
        <v>40812</v>
      </c>
      <c r="G424" s="38" t="str">
        <f>VLOOKUP(D424,Dakar!A:F,6,0)</f>
        <v>Fuel Man</v>
      </c>
      <c r="H424" s="38" t="str">
        <f>VLOOKUP(D424,Dakar!A:H,8,0)</f>
        <v>PT</v>
      </c>
      <c r="I424" s="38" t="str">
        <f>VLOOKUP(D424,Dakar!A:G,7,0)</f>
        <v>NS</v>
      </c>
      <c r="J424" s="38" t="str">
        <f>VLOOKUP(D424,Dakar!A:L,11,0)</f>
        <v>Separi</v>
      </c>
      <c r="K424" t="s">
        <v>172</v>
      </c>
      <c r="L424" t="s">
        <v>1387</v>
      </c>
      <c r="M424">
        <v>1</v>
      </c>
      <c r="N424" s="127">
        <v>2</v>
      </c>
      <c r="P424" s="12">
        <v>44858</v>
      </c>
      <c r="Q424" s="12">
        <v>44859</v>
      </c>
      <c r="R424" s="12">
        <v>44860</v>
      </c>
      <c r="U424" s="107" t="s">
        <v>998</v>
      </c>
      <c r="V424" s="107"/>
      <c r="W424" s="38" t="str">
        <f>VLOOKUP(D424,Dakar!A:C,3,0)</f>
        <v>WAREHOUSE</v>
      </c>
    </row>
    <row r="425" spans="1:23">
      <c r="A425" s="10">
        <f t="shared" si="6"/>
        <v>423</v>
      </c>
      <c r="B425" s="233" t="s">
        <v>630</v>
      </c>
      <c r="C425" s="233">
        <v>2022</v>
      </c>
      <c r="D425" s="124" t="s">
        <v>356</v>
      </c>
      <c r="E425" s="38" t="str">
        <f>VLOOKUP(D425,Dakar!A:B,2,0)</f>
        <v>Cari</v>
      </c>
      <c r="F425" s="39">
        <f>VLOOKUP(D425,Dakar!A:J,10,0)</f>
        <v>38707</v>
      </c>
      <c r="G425" s="38" t="str">
        <f>VLOOKUP(D425,Dakar!A:F,6,0)</f>
        <v xml:space="preserve">Fixed Plant Maint Sub Dept. Head </v>
      </c>
      <c r="H425" s="38" t="str">
        <f>VLOOKUP(D425,Dakar!A:H,8,0)</f>
        <v>PT</v>
      </c>
      <c r="I425" s="38" t="str">
        <f>VLOOKUP(D425,Dakar!A:G,7,0)</f>
        <v>S</v>
      </c>
      <c r="J425" s="38" t="str">
        <f>VLOOKUP(D425,Dakar!A:L,11,0)</f>
        <v>Surabaya</v>
      </c>
      <c r="K425" t="s">
        <v>172</v>
      </c>
      <c r="L425" t="s">
        <v>1387</v>
      </c>
      <c r="N425" s="127">
        <v>6</v>
      </c>
      <c r="O425">
        <v>2</v>
      </c>
      <c r="P425" s="135">
        <v>44916</v>
      </c>
      <c r="Q425" s="135">
        <v>44925</v>
      </c>
      <c r="R425" s="12">
        <v>44928</v>
      </c>
      <c r="S425" t="s">
        <v>115</v>
      </c>
      <c r="U425" s="107" t="s">
        <v>702</v>
      </c>
      <c r="V425" s="107" t="s">
        <v>486</v>
      </c>
      <c r="W425" s="38" t="str">
        <f>VLOOKUP(D425,Dakar!A:C,3,0)</f>
        <v>PORT</v>
      </c>
    </row>
    <row r="426" spans="1:23">
      <c r="A426" s="10">
        <f t="shared" si="6"/>
        <v>424</v>
      </c>
      <c r="B426" s="233" t="s">
        <v>630</v>
      </c>
      <c r="C426" s="233">
        <v>2022</v>
      </c>
      <c r="D426" s="124" t="s">
        <v>483</v>
      </c>
      <c r="E426" s="38" t="str">
        <f>VLOOKUP(D426,Dakar!A:B,2,0)</f>
        <v xml:space="preserve">Irwan </v>
      </c>
      <c r="F426" s="39">
        <f>VLOOKUP(D426,Dakar!A:J,10,0)</f>
        <v>40118</v>
      </c>
      <c r="G426" s="38" t="str">
        <f>VLOOKUP(D426,Dakar!A:F,6,0)</f>
        <v>PRA MECHANIC</v>
      </c>
      <c r="H426" s="38" t="str">
        <f>VLOOKUP(D426,Dakar!A:H,8,0)</f>
        <v>PT</v>
      </c>
      <c r="I426" s="38" t="str">
        <f>VLOOKUP(D426,Dakar!A:G,7,0)</f>
        <v>NS</v>
      </c>
      <c r="J426" s="38" t="str">
        <f>VLOOKUP(D426,Dakar!A:L,11,0)</f>
        <v>Separi</v>
      </c>
      <c r="K426" s="233" t="s">
        <v>203</v>
      </c>
      <c r="L426" s="233"/>
      <c r="N426" s="127">
        <v>2</v>
      </c>
      <c r="P426" s="135">
        <v>44874</v>
      </c>
      <c r="Q426" s="12">
        <v>44875</v>
      </c>
      <c r="R426" s="12">
        <v>44876</v>
      </c>
      <c r="T426" s="10"/>
      <c r="U426" s="107" t="s">
        <v>357</v>
      </c>
      <c r="V426" s="107" t="s">
        <v>702</v>
      </c>
      <c r="W426" s="38" t="str">
        <f>VLOOKUP(D426,Dakar!A:C,3,0)</f>
        <v>PORT</v>
      </c>
    </row>
    <row r="427" spans="1:23">
      <c r="A427" s="10">
        <f t="shared" si="6"/>
        <v>425</v>
      </c>
      <c r="B427" s="233" t="s">
        <v>630</v>
      </c>
      <c r="C427" s="233">
        <v>2022</v>
      </c>
      <c r="D427" s="124" t="s">
        <v>1223</v>
      </c>
      <c r="E427" s="38" t="str">
        <f>VLOOKUP(D427,Dakar!A:B,2,0)</f>
        <v>AHMAD HUSAINI</v>
      </c>
      <c r="F427" s="39">
        <f>VLOOKUP(D427,Dakar!A:J,10,0)</f>
        <v>43283</v>
      </c>
      <c r="G427" s="38" t="str">
        <f>VLOOKUP(D427,Dakar!A:F,6,0)</f>
        <v>Mechanic Crew</v>
      </c>
      <c r="H427" s="38" t="str">
        <f>VLOOKUP(D427,Dakar!A:H,8,0)</f>
        <v>PT</v>
      </c>
      <c r="I427" s="38" t="str">
        <f>VLOOKUP(D427,Dakar!A:G,7,0)</f>
        <v>NS</v>
      </c>
      <c r="J427" s="38" t="str">
        <f>VLOOKUP(D427,Dakar!A:L,11,0)</f>
        <v>Separi</v>
      </c>
      <c r="K427" t="s">
        <v>172</v>
      </c>
      <c r="L427" t="s">
        <v>1387</v>
      </c>
      <c r="M427">
        <v>2</v>
      </c>
      <c r="N427" s="127">
        <v>8</v>
      </c>
      <c r="P427" s="12">
        <v>44880</v>
      </c>
      <c r="Q427" s="12">
        <v>44898</v>
      </c>
      <c r="R427" s="12">
        <v>44900</v>
      </c>
      <c r="U427" s="107" t="s">
        <v>1130</v>
      </c>
      <c r="V427" s="107" t="s">
        <v>702</v>
      </c>
      <c r="W427" s="38" t="str">
        <f>VLOOKUP(D427,Dakar!A:C,3,0)</f>
        <v>PORT</v>
      </c>
    </row>
    <row r="428" spans="1:23">
      <c r="A428" s="10">
        <f t="shared" si="6"/>
        <v>426</v>
      </c>
      <c r="B428" s="233" t="s">
        <v>630</v>
      </c>
      <c r="C428" s="233">
        <v>2022</v>
      </c>
      <c r="D428" s="124" t="s">
        <v>1469</v>
      </c>
      <c r="E428" s="38" t="str">
        <f>VLOOKUP(D428,Dakar!A:B,2,0)</f>
        <v>ADI SUHENDRA</v>
      </c>
      <c r="F428" s="39">
        <f>VLOOKUP(D428,Dakar!A:J,10,0)</f>
        <v>44481</v>
      </c>
      <c r="G428" s="38" t="str">
        <f>VLOOKUP(D428,Dakar!A:F,6,0)</f>
        <v>MECHANIC HELPER</v>
      </c>
      <c r="H428" s="38" t="str">
        <f>VLOOKUP(D428,Dakar!A:H,8,0)</f>
        <v>PK</v>
      </c>
      <c r="I428" s="38" t="str">
        <f>VLOOKUP(D428,Dakar!A:G,7,0)</f>
        <v>NS</v>
      </c>
      <c r="J428" s="38" t="str">
        <f>VLOOKUP(D428,Dakar!A:L,11,0)</f>
        <v>Separi</v>
      </c>
      <c r="K428" t="s">
        <v>172</v>
      </c>
      <c r="L428" t="s">
        <v>1387</v>
      </c>
      <c r="M428">
        <v>1</v>
      </c>
      <c r="N428" s="127">
        <v>4</v>
      </c>
      <c r="P428" s="12">
        <v>44890</v>
      </c>
      <c r="Q428" s="12">
        <v>44893</v>
      </c>
      <c r="R428" s="12">
        <v>44894</v>
      </c>
      <c r="U428" s="107" t="s">
        <v>1130</v>
      </c>
      <c r="V428" s="107" t="s">
        <v>702</v>
      </c>
      <c r="W428" s="38" t="str">
        <f>VLOOKUP(D428,Dakar!A:C,3,0)</f>
        <v>PORT</v>
      </c>
    </row>
    <row r="429" spans="1:23">
      <c r="A429" s="10">
        <f t="shared" si="6"/>
        <v>427</v>
      </c>
      <c r="B429" s="233" t="s">
        <v>630</v>
      </c>
      <c r="C429" s="233">
        <v>2022</v>
      </c>
      <c r="D429" s="124" t="s">
        <v>967</v>
      </c>
      <c r="E429" s="38" t="str">
        <f>VLOOKUP(D429,Dakar!A:B,2,0)</f>
        <v>CATUR WIDODO</v>
      </c>
      <c r="F429" s="39">
        <f>VLOOKUP(D429,Dakar!A:J,10,0)</f>
        <v>41233</v>
      </c>
      <c r="G429" s="38" t="str">
        <f>VLOOKUP(D429,Dakar!A:F,6,0)</f>
        <v>WH CREW / FUELMAN</v>
      </c>
      <c r="H429" s="38" t="str">
        <f>VLOOKUP(D429,Dakar!A:H,8,0)</f>
        <v>PT</v>
      </c>
      <c r="I429" s="38" t="str">
        <f>VLOOKUP(D429,Dakar!A:G,7,0)</f>
        <v>NS</v>
      </c>
      <c r="J429" s="38" t="str">
        <f>VLOOKUP(D429,Dakar!A:L,11,0)</f>
        <v>Separi</v>
      </c>
      <c r="K429" s="233" t="s">
        <v>204</v>
      </c>
      <c r="L429" t="s">
        <v>1387</v>
      </c>
      <c r="N429" s="127">
        <v>1</v>
      </c>
      <c r="P429" s="125">
        <v>44860</v>
      </c>
      <c r="Q429" s="125">
        <v>44860</v>
      </c>
      <c r="R429" s="12">
        <v>44861</v>
      </c>
      <c r="S429" s="233"/>
      <c r="U429" s="107" t="s">
        <v>998</v>
      </c>
      <c r="V429" s="107"/>
      <c r="W429" s="38" t="str">
        <f>VLOOKUP(D429,Dakar!A:C,3,0)</f>
        <v>PROC &amp; WH</v>
      </c>
    </row>
    <row r="430" spans="1:23">
      <c r="A430" s="10">
        <f t="shared" si="6"/>
        <v>428</v>
      </c>
      <c r="B430" s="233" t="s">
        <v>630</v>
      </c>
      <c r="C430" s="233">
        <v>2022</v>
      </c>
      <c r="D430" s="124" t="s">
        <v>880</v>
      </c>
      <c r="E430" s="38" t="str">
        <f>VLOOKUP(D430,Dakar!A:B,2,0)</f>
        <v>DAFIK</v>
      </c>
      <c r="F430" s="39">
        <f>VLOOKUP(D430,Dakar!A:J,10,0)</f>
        <v>40845</v>
      </c>
      <c r="G430" s="38" t="str">
        <f>VLOOKUP(D430,Dakar!A:F,6,0)</f>
        <v>Fuel Man</v>
      </c>
      <c r="H430" s="38" t="str">
        <f>VLOOKUP(D430,Dakar!A:H,8,0)</f>
        <v>PT</v>
      </c>
      <c r="I430" s="38" t="str">
        <f>VLOOKUP(D430,Dakar!A:G,7,0)</f>
        <v>NS</v>
      </c>
      <c r="J430" s="38" t="str">
        <f>VLOOKUP(D430,Dakar!A:L,11,0)</f>
        <v>Separi</v>
      </c>
      <c r="K430" s="233" t="s">
        <v>172</v>
      </c>
      <c r="N430" s="127">
        <v>1</v>
      </c>
      <c r="P430" s="12">
        <v>44861</v>
      </c>
      <c r="Q430" s="12">
        <v>44861</v>
      </c>
      <c r="R430" s="12">
        <v>44862</v>
      </c>
      <c r="U430" s="107" t="s">
        <v>998</v>
      </c>
      <c r="V430" s="107"/>
      <c r="W430" s="38" t="str">
        <f>VLOOKUP(D430,Dakar!A:C,3,0)</f>
        <v>PROC &amp; WH</v>
      </c>
    </row>
    <row r="431" spans="1:23">
      <c r="A431" s="10">
        <f t="shared" si="6"/>
        <v>429</v>
      </c>
      <c r="B431" s="233" t="s">
        <v>630</v>
      </c>
      <c r="C431" s="233">
        <v>2022</v>
      </c>
      <c r="D431" s="124" t="s">
        <v>1232</v>
      </c>
      <c r="E431" s="38" t="str">
        <f>VLOOKUP(D431,Dakar!A:B,2,0)</f>
        <v>DAPID ALPAJAR IRAWAN</v>
      </c>
      <c r="F431" s="39">
        <f>VLOOKUP(D431,Dakar!A:J,10,0)</f>
        <v>43283</v>
      </c>
      <c r="G431" s="38" t="str">
        <f>VLOOKUP(D431,Dakar!A:F,6,0)</f>
        <v>Mechanic Crew</v>
      </c>
      <c r="H431" s="38" t="str">
        <f>VLOOKUP(D431,Dakar!A:H,8,0)</f>
        <v>PT</v>
      </c>
      <c r="I431" s="38" t="str">
        <f>VLOOKUP(D431,Dakar!A:G,7,0)</f>
        <v>NS</v>
      </c>
      <c r="J431" s="38" t="str">
        <f>VLOOKUP(D431,Dakar!A:L,11,0)</f>
        <v>Separi</v>
      </c>
      <c r="K431" s="233" t="s">
        <v>172</v>
      </c>
      <c r="L431" t="s">
        <v>1319</v>
      </c>
      <c r="M431">
        <v>3</v>
      </c>
      <c r="N431" s="127">
        <v>2</v>
      </c>
      <c r="P431" s="12">
        <v>44870</v>
      </c>
      <c r="Q431" s="12">
        <v>44871</v>
      </c>
      <c r="R431" s="12">
        <v>44872</v>
      </c>
      <c r="U431" s="107" t="s">
        <v>1130</v>
      </c>
      <c r="V431" s="107" t="s">
        <v>702</v>
      </c>
      <c r="W431" s="38" t="str">
        <f>VLOOKUP(D431,Dakar!A:C,3,0)</f>
        <v>PORT</v>
      </c>
    </row>
    <row r="432" spans="1:23">
      <c r="A432" s="10">
        <f t="shared" si="6"/>
        <v>430</v>
      </c>
      <c r="B432" s="233" t="s">
        <v>631</v>
      </c>
      <c r="C432" s="233">
        <v>2022</v>
      </c>
      <c r="D432" s="124" t="s">
        <v>485</v>
      </c>
      <c r="E432" s="38" t="str">
        <f>VLOOKUP(D432,Dakar!A:B,2,0)</f>
        <v>Didied Sulistiyono</v>
      </c>
      <c r="F432" s="39">
        <f>VLOOKUP(D432,Dakar!A:J,10,0)</f>
        <v>38169</v>
      </c>
      <c r="G432" s="38" t="str">
        <f>VLOOKUP(D432,Dakar!A:F,6,0)</f>
        <v>General Manager</v>
      </c>
      <c r="H432" s="38" t="str">
        <f>VLOOKUP(D432,Dakar!A:H,8,0)</f>
        <v>PT</v>
      </c>
      <c r="I432" s="38" t="str">
        <f>VLOOKUP(D432,Dakar!A:G,7,0)</f>
        <v>S</v>
      </c>
      <c r="J432" s="38" t="str">
        <f>VLOOKUP(D432,Dakar!A:L,11,0)</f>
        <v>Jakarta</v>
      </c>
      <c r="K432" t="s">
        <v>172</v>
      </c>
      <c r="L432" t="s">
        <v>1319</v>
      </c>
      <c r="M432">
        <v>3</v>
      </c>
      <c r="N432" s="127">
        <v>5</v>
      </c>
      <c r="O432">
        <v>2</v>
      </c>
      <c r="P432" s="12">
        <v>44883</v>
      </c>
      <c r="Q432" s="12">
        <v>44893</v>
      </c>
      <c r="R432" s="12">
        <v>44894</v>
      </c>
      <c r="U432" s="107" t="s">
        <v>1470</v>
      </c>
      <c r="V432" s="107" t="s">
        <v>1382</v>
      </c>
      <c r="W432" s="38" t="str">
        <f>VLOOKUP(D432,Dakar!A:C,3,0)</f>
        <v>GM</v>
      </c>
    </row>
    <row r="433" spans="1:23">
      <c r="A433" s="10">
        <f t="shared" si="6"/>
        <v>431</v>
      </c>
      <c r="B433" s="233" t="s">
        <v>631</v>
      </c>
      <c r="C433" s="233">
        <v>2022</v>
      </c>
      <c r="D433" s="124" t="s">
        <v>239</v>
      </c>
      <c r="E433" s="38" t="str">
        <f>VLOOKUP(D433,Dakar!A:B,2,0)</f>
        <v>Muhammad Chaidier</v>
      </c>
      <c r="F433" s="39">
        <f>VLOOKUP(D433,Dakar!A:J,10,0)</f>
        <v>38131</v>
      </c>
      <c r="G433" s="38" t="str">
        <f>VLOOKUP(D433,Dakar!A:F,6,0)</f>
        <v>WAREHOUSE OFFICER</v>
      </c>
      <c r="H433" s="38" t="str">
        <f>VLOOKUP(D433,Dakar!A:H,8,0)</f>
        <v>PT</v>
      </c>
      <c r="I433" s="38" t="str">
        <f>VLOOKUP(D433,Dakar!A:G,7,0)</f>
        <v>S</v>
      </c>
      <c r="J433" s="38" t="str">
        <f>VLOOKUP(D433,Dakar!A:L,11,0)</f>
        <v>Samarinda</v>
      </c>
      <c r="K433" s="233" t="s">
        <v>203</v>
      </c>
      <c r="N433" s="127">
        <v>1</v>
      </c>
      <c r="P433" s="12">
        <v>44867</v>
      </c>
      <c r="Q433" s="12">
        <v>44867</v>
      </c>
      <c r="R433" s="12">
        <v>44868</v>
      </c>
      <c r="U433" s="107" t="s">
        <v>998</v>
      </c>
      <c r="V433" s="107" t="s">
        <v>486</v>
      </c>
      <c r="W433" s="38" t="str">
        <f>VLOOKUP(D433,Dakar!A:C,3,0)</f>
        <v>WAREHOUSE</v>
      </c>
    </row>
    <row r="434" spans="1:23">
      <c r="A434" s="10">
        <f t="shared" si="6"/>
        <v>432</v>
      </c>
      <c r="B434" s="233" t="s">
        <v>631</v>
      </c>
      <c r="C434" s="233">
        <v>2022</v>
      </c>
      <c r="D434" s="124" t="s">
        <v>830</v>
      </c>
      <c r="E434" s="38" t="str">
        <f>VLOOKUP(D434,Dakar!A:B,2,0)</f>
        <v>I GEDE ADI MERTA</v>
      </c>
      <c r="F434" s="39">
        <f>VLOOKUP(D434,Dakar!A:J,10,0)</f>
        <v>40791</v>
      </c>
      <c r="G434" s="38" t="str">
        <f>VLOOKUP(D434,Dakar!A:F,6,0)</f>
        <v>Technical Suport IT Officer</v>
      </c>
      <c r="H434" s="38" t="str">
        <f>VLOOKUP(D434,Dakar!A:H,8,0)</f>
        <v>PT</v>
      </c>
      <c r="I434" s="38" t="str">
        <f>VLOOKUP(D434,Dakar!A:G,7,0)</f>
        <v>S</v>
      </c>
      <c r="J434" s="38" t="str">
        <f>VLOOKUP(D434,Dakar!A:L,11,0)</f>
        <v>Separi</v>
      </c>
      <c r="K434" s="233" t="s">
        <v>172</v>
      </c>
      <c r="L434" t="s">
        <v>1319</v>
      </c>
      <c r="M434">
        <v>1</v>
      </c>
      <c r="N434" s="127">
        <v>1</v>
      </c>
      <c r="P434" s="12">
        <v>44869</v>
      </c>
      <c r="Q434" s="12">
        <v>44869</v>
      </c>
      <c r="R434" s="12">
        <v>44872</v>
      </c>
      <c r="U434" s="107" t="s">
        <v>252</v>
      </c>
      <c r="V434" s="107" t="s">
        <v>486</v>
      </c>
      <c r="W434" s="38" t="str">
        <f>VLOOKUP(D434,Dakar!A:C,3,0)</f>
        <v>HRDS</v>
      </c>
    </row>
    <row r="435" spans="1:23">
      <c r="A435" s="10">
        <f t="shared" si="6"/>
        <v>433</v>
      </c>
      <c r="B435" s="233" t="s">
        <v>631</v>
      </c>
      <c r="C435" s="233">
        <v>2022</v>
      </c>
      <c r="D435" s="124" t="s">
        <v>1471</v>
      </c>
      <c r="E435" s="38" t="str">
        <f>VLOOKUP(D435,Dakar!A:B,2,0)</f>
        <v>ANDI PURNAWIRAWAN</v>
      </c>
      <c r="F435" s="39">
        <f>VLOOKUP(D435,Dakar!A:J,10,0)</f>
        <v>43718</v>
      </c>
      <c r="G435" s="38" t="str">
        <f>VLOOKUP(D435,Dakar!A:F,6,0)</f>
        <v>MECHANIC HELPER</v>
      </c>
      <c r="H435" s="38" t="str">
        <f>VLOOKUP(D435,Dakar!A:H,8,0)</f>
        <v>PK</v>
      </c>
      <c r="I435" s="38" t="str">
        <f>VLOOKUP(D435,Dakar!A:G,7,0)</f>
        <v>NS</v>
      </c>
      <c r="J435" s="38" t="str">
        <f>VLOOKUP(D435,Dakar!A:L,11,0)</f>
        <v>Separi</v>
      </c>
      <c r="K435" t="s">
        <v>172</v>
      </c>
      <c r="L435" t="s">
        <v>1387</v>
      </c>
      <c r="M435">
        <v>1</v>
      </c>
      <c r="N435" s="127">
        <v>3</v>
      </c>
      <c r="P435" s="12">
        <v>44871</v>
      </c>
      <c r="Q435" s="12">
        <v>44873</v>
      </c>
      <c r="R435" s="12">
        <v>44874</v>
      </c>
      <c r="U435" s="107" t="s">
        <v>1130</v>
      </c>
      <c r="V435" s="107" t="s">
        <v>702</v>
      </c>
      <c r="W435" s="38" t="str">
        <f>VLOOKUP(D435,Dakar!A:C,3,0)</f>
        <v>PORT</v>
      </c>
    </row>
    <row r="436" spans="1:23">
      <c r="A436" s="10">
        <f t="shared" si="6"/>
        <v>434</v>
      </c>
      <c r="B436" s="233" t="s">
        <v>631</v>
      </c>
      <c r="C436" s="233">
        <v>2022</v>
      </c>
      <c r="D436" s="124" t="s">
        <v>441</v>
      </c>
      <c r="E436" s="38" t="str">
        <f>VLOOKUP(D436,Dakar!A:B,2,0)</f>
        <v>Muh. Ikhsanudin</v>
      </c>
      <c r="F436" s="39">
        <f>VLOOKUP(D436,Dakar!A:J,10,0)</f>
        <v>36861</v>
      </c>
      <c r="G436" s="38" t="str">
        <f>VLOOKUP(D436,Dakar!A:F,6,0)</f>
        <v>Mine Survey &amp; Support Officer</v>
      </c>
      <c r="H436" s="38" t="str">
        <f>VLOOKUP(D436,Dakar!A:H,8,0)</f>
        <v>PT</v>
      </c>
      <c r="I436" s="38" t="str">
        <f>VLOOKUP(D436,Dakar!A:G,7,0)</f>
        <v>S</v>
      </c>
      <c r="J436" s="38" t="str">
        <f>VLOOKUP(D436,Dakar!A:L,11,0)</f>
        <v>Yogyakarta</v>
      </c>
      <c r="K436" s="233" t="s">
        <v>172</v>
      </c>
      <c r="L436" s="233" t="s">
        <v>1387</v>
      </c>
      <c r="N436" s="127">
        <v>6</v>
      </c>
      <c r="O436">
        <v>2</v>
      </c>
      <c r="P436" s="12">
        <v>44896</v>
      </c>
      <c r="Q436" s="12">
        <v>44907</v>
      </c>
      <c r="R436" s="12">
        <v>44908</v>
      </c>
      <c r="S436" t="s">
        <v>115</v>
      </c>
      <c r="U436" s="107" t="s">
        <v>704</v>
      </c>
      <c r="V436" s="107" t="s">
        <v>444</v>
      </c>
      <c r="W436" s="38" t="str">
        <f>VLOOKUP(D436,Dakar!A:C,3,0)</f>
        <v>Mine Engineering</v>
      </c>
    </row>
    <row r="437" spans="1:23">
      <c r="A437" s="10">
        <f t="shared" si="6"/>
        <v>435</v>
      </c>
      <c r="B437" s="233" t="s">
        <v>631</v>
      </c>
      <c r="C437" s="233">
        <v>2022</v>
      </c>
      <c r="D437" s="124" t="s">
        <v>244</v>
      </c>
      <c r="E437" s="38" t="str">
        <f>VLOOKUP(D437,Dakar!A:B,2,0)</f>
        <v>Hirmawan Budianto</v>
      </c>
      <c r="F437" s="39">
        <f>VLOOKUP(D437,Dakar!A:J,10,0)</f>
        <v>39904</v>
      </c>
      <c r="G437" s="38" t="str">
        <f>VLOOKUP(D437,Dakar!A:F,6,0)</f>
        <v>General Maintenance Officer</v>
      </c>
      <c r="H437" s="38" t="str">
        <f>VLOOKUP(D437,Dakar!A:H,8,0)</f>
        <v>PT</v>
      </c>
      <c r="I437" s="38" t="str">
        <f>VLOOKUP(D437,Dakar!A:G,7,0)</f>
        <v>S</v>
      </c>
      <c r="J437" s="38" t="str">
        <f>VLOOKUP(D437,Dakar!A:L,11,0)</f>
        <v>Samarinda</v>
      </c>
      <c r="K437" s="233" t="s">
        <v>203</v>
      </c>
      <c r="L437" s="233"/>
      <c r="N437" s="127">
        <v>3</v>
      </c>
      <c r="P437" s="119">
        <v>44872</v>
      </c>
      <c r="Q437" s="12">
        <v>44874</v>
      </c>
      <c r="R437" s="12">
        <v>44875</v>
      </c>
      <c r="U437" s="107" t="s">
        <v>252</v>
      </c>
      <c r="V437" s="107" t="s">
        <v>486</v>
      </c>
      <c r="W437" s="38" t="str">
        <f>VLOOKUP(D437,Dakar!A:C,3,0)</f>
        <v>HRDS</v>
      </c>
    </row>
    <row r="438" spans="1:23">
      <c r="A438" s="10">
        <f t="shared" si="6"/>
        <v>436</v>
      </c>
      <c r="B438" s="233" t="s">
        <v>631</v>
      </c>
      <c r="C438" s="233">
        <v>2022</v>
      </c>
      <c r="D438" s="124" t="s">
        <v>251</v>
      </c>
      <c r="E438" s="38" t="str">
        <f>VLOOKUP(D438,Dakar!A:B,2,0)</f>
        <v>Agus Winarto</v>
      </c>
      <c r="F438" s="39">
        <f>VLOOKUP(D438,Dakar!A:J,10,0)</f>
        <v>38568</v>
      </c>
      <c r="G438" s="38" t="str">
        <f>VLOOKUP(D438,Dakar!A:F,6,0)</f>
        <v>HRDS Dept. Head</v>
      </c>
      <c r="H438" s="38" t="str">
        <f>VLOOKUP(D438,Dakar!A:H,8,0)</f>
        <v>PT</v>
      </c>
      <c r="I438" s="38" t="str">
        <f>VLOOKUP(D438,Dakar!A:G,7,0)</f>
        <v>S</v>
      </c>
      <c r="J438" s="38" t="str">
        <f>VLOOKUP(D438,Dakar!A:L,11,0)</f>
        <v>Surabaya</v>
      </c>
      <c r="K438" s="233" t="s">
        <v>172</v>
      </c>
      <c r="L438" s="233" t="s">
        <v>1387</v>
      </c>
      <c r="M438">
        <v>3</v>
      </c>
      <c r="N438" s="127">
        <v>24</v>
      </c>
      <c r="P438" s="12">
        <v>44928</v>
      </c>
      <c r="Q438" s="12">
        <v>44959</v>
      </c>
      <c r="R438" s="12">
        <v>44960</v>
      </c>
      <c r="U438" s="107" t="s">
        <v>486</v>
      </c>
      <c r="V438" s="107"/>
      <c r="W438" s="38" t="str">
        <f>VLOOKUP(D438,Dakar!A:C,3,0)</f>
        <v>HRDS</v>
      </c>
    </row>
    <row r="439" spans="1:23">
      <c r="A439" s="10">
        <f t="shared" si="6"/>
        <v>437</v>
      </c>
      <c r="B439" s="233" t="s">
        <v>631</v>
      </c>
      <c r="C439" s="233">
        <v>2022</v>
      </c>
      <c r="D439" s="124" t="s">
        <v>1018</v>
      </c>
      <c r="E439" s="38" t="str">
        <f>VLOOKUP(D439,Dakar!A:B,2,0)</f>
        <v>SHERLYN SURYA SOFHIA</v>
      </c>
      <c r="F439" s="39">
        <f>VLOOKUP(D439,Dakar!A:J,10,0)</f>
        <v>41821</v>
      </c>
      <c r="G439" s="38" t="str">
        <f>VLOOKUP(D439,Dakar!A:F,6,0)</f>
        <v>Data Control Staff</v>
      </c>
      <c r="H439" s="38" t="str">
        <f>VLOOKUP(D439,Dakar!A:H,8,0)</f>
        <v>PT</v>
      </c>
      <c r="I439" s="38" t="str">
        <f>VLOOKUP(D439,Dakar!A:G,7,0)</f>
        <v>S</v>
      </c>
      <c r="J439" s="38" t="str">
        <f>VLOOKUP(D439,Dakar!A:L,11,0)</f>
        <v>Samarinda</v>
      </c>
      <c r="K439" s="233" t="s">
        <v>203</v>
      </c>
      <c r="L439" s="233"/>
      <c r="N439" s="127">
        <v>1</v>
      </c>
      <c r="P439" s="125">
        <v>44873</v>
      </c>
      <c r="Q439" s="125">
        <v>44873</v>
      </c>
      <c r="R439" s="12">
        <v>44874</v>
      </c>
      <c r="T439" s="128"/>
      <c r="U439" s="107" t="s">
        <v>1425</v>
      </c>
      <c r="V439" s="107" t="s">
        <v>486</v>
      </c>
      <c r="W439" s="38" t="str">
        <f>VLOOKUP(D439,Dakar!A:C,3,0)</f>
        <v>PORT</v>
      </c>
    </row>
    <row r="440" spans="1:23">
      <c r="A440" s="10">
        <f t="shared" si="6"/>
        <v>438</v>
      </c>
      <c r="B440" s="233" t="s">
        <v>631</v>
      </c>
      <c r="C440" s="233">
        <v>2022</v>
      </c>
      <c r="D440" s="124" t="s">
        <v>340</v>
      </c>
      <c r="E440" s="38" t="str">
        <f>VLOOKUP(D440,Dakar!A:B,2,0)</f>
        <v>Saelan</v>
      </c>
      <c r="F440" s="39">
        <f>VLOOKUP(D440,Dakar!A:J,10,0)</f>
        <v>38295</v>
      </c>
      <c r="G440" s="38" t="str">
        <f>VLOOKUP(D440,Dakar!A:F,6,0)</f>
        <v>Quality &amp; Lab Officer</v>
      </c>
      <c r="H440" s="38" t="str">
        <f>VLOOKUP(D440,Dakar!A:H,8,0)</f>
        <v>PT</v>
      </c>
      <c r="I440" s="38" t="str">
        <f>VLOOKUP(D440,Dakar!A:G,7,0)</f>
        <v>S</v>
      </c>
      <c r="J440" s="38" t="str">
        <f>VLOOKUP(D440,Dakar!A:L,11,0)</f>
        <v>Surabaya</v>
      </c>
      <c r="K440" t="s">
        <v>203</v>
      </c>
      <c r="N440" s="127">
        <v>21</v>
      </c>
      <c r="P440" s="125">
        <v>44897</v>
      </c>
      <c r="Q440" s="12">
        <v>44925</v>
      </c>
      <c r="R440" s="12">
        <v>44928</v>
      </c>
      <c r="S440" t="s">
        <v>115</v>
      </c>
      <c r="U440" s="124" t="s">
        <v>1408</v>
      </c>
      <c r="V440" s="107" t="s">
        <v>486</v>
      </c>
      <c r="W440" s="38" t="str">
        <f>VLOOKUP(D440,Dakar!A:C,3,0)</f>
        <v>PORT</v>
      </c>
    </row>
    <row r="441" spans="1:23">
      <c r="A441" s="10">
        <f t="shared" si="6"/>
        <v>439</v>
      </c>
      <c r="B441" s="233" t="s">
        <v>631</v>
      </c>
      <c r="C441" s="233">
        <v>2022</v>
      </c>
      <c r="D441" s="124" t="s">
        <v>811</v>
      </c>
      <c r="E441" s="38" t="str">
        <f>VLOOKUP(D441,Dakar!A:B,2,0)</f>
        <v>ALAMSYAH</v>
      </c>
      <c r="F441" s="39">
        <f>VLOOKUP(D441,Dakar!A:J,10,0)</f>
        <v>40697</v>
      </c>
      <c r="G441" s="38" t="str">
        <f>VLOOKUP(D441,Dakar!A:F,6,0)</f>
        <v>MECHANIC</v>
      </c>
      <c r="H441" s="38" t="str">
        <f>VLOOKUP(D441,Dakar!A:H,8,0)</f>
        <v>PT</v>
      </c>
      <c r="I441" s="38" t="str">
        <f>VLOOKUP(D441,Dakar!A:G,7,0)</f>
        <v>NS</v>
      </c>
      <c r="J441" s="38" t="str">
        <f>VLOOKUP(D441,Dakar!A:L,11,0)</f>
        <v>Separi</v>
      </c>
      <c r="K441" s="233" t="s">
        <v>172</v>
      </c>
      <c r="L441" t="s">
        <v>1387</v>
      </c>
      <c r="M441">
        <v>1</v>
      </c>
      <c r="N441" s="127">
        <v>2</v>
      </c>
      <c r="P441" s="12">
        <v>44883</v>
      </c>
      <c r="Q441" s="12">
        <v>44884</v>
      </c>
      <c r="U441" s="124" t="s">
        <v>1130</v>
      </c>
      <c r="V441" s="107" t="s">
        <v>702</v>
      </c>
      <c r="W441" s="38" t="str">
        <f>VLOOKUP(D441,Dakar!A:C,3,0)</f>
        <v>PORT</v>
      </c>
    </row>
    <row r="442" spans="1:23">
      <c r="A442" s="10">
        <f t="shared" si="6"/>
        <v>440</v>
      </c>
      <c r="B442" s="233" t="s">
        <v>631</v>
      </c>
      <c r="C442" s="233">
        <v>2022</v>
      </c>
      <c r="D442" s="124" t="s">
        <v>260</v>
      </c>
      <c r="E442" s="38" t="str">
        <f>VLOOKUP(D442,Dakar!A:B,2,0)</f>
        <v>I Nengah Suamba</v>
      </c>
      <c r="F442" s="39">
        <f>VLOOKUP(D442,Dakar!A:J,10,0)</f>
        <v>38412</v>
      </c>
      <c r="G442" s="38" t="str">
        <f>VLOOKUP(D442,Dakar!A:F,6,0)</f>
        <v>Revegetation Group Leader</v>
      </c>
      <c r="H442" s="38" t="str">
        <f>VLOOKUP(D442,Dakar!A:H,8,0)</f>
        <v>PT</v>
      </c>
      <c r="I442" s="38" t="str">
        <f>VLOOKUP(D442,Dakar!A:G,7,0)</f>
        <v>NS</v>
      </c>
      <c r="J442" s="38" t="str">
        <f>VLOOKUP(D442,Dakar!A:L,11,0)</f>
        <v>Separi</v>
      </c>
      <c r="K442" s="233" t="s">
        <v>172</v>
      </c>
      <c r="L442" t="s">
        <v>1319</v>
      </c>
      <c r="M442">
        <v>1</v>
      </c>
      <c r="N442" s="127">
        <v>3</v>
      </c>
      <c r="P442" s="135">
        <v>44869</v>
      </c>
      <c r="Q442" s="135">
        <v>44876</v>
      </c>
      <c r="R442" s="12">
        <v>44879</v>
      </c>
      <c r="T442" s="10"/>
      <c r="U442" s="124" t="s">
        <v>431</v>
      </c>
      <c r="V442" s="107"/>
      <c r="W442" s="38" t="str">
        <f>VLOOKUP(D442,Dakar!A:C,3,0)</f>
        <v>CR, Forestry &amp; TS</v>
      </c>
    </row>
    <row r="443" spans="1:23">
      <c r="A443" s="10">
        <f t="shared" si="6"/>
        <v>441</v>
      </c>
      <c r="B443" s="233" t="s">
        <v>631</v>
      </c>
      <c r="C443" s="233">
        <v>2022</v>
      </c>
      <c r="D443" s="124" t="s">
        <v>315</v>
      </c>
      <c r="E443" s="38" t="str">
        <f>VLOOKUP(D443,Dakar!A:B,2,0)</f>
        <v>Nekson Charles Tember</v>
      </c>
      <c r="F443" s="39">
        <f>VLOOKUP(D443,Dakar!A:J,10,0)</f>
        <v>40497</v>
      </c>
      <c r="G443" s="38" t="str">
        <f>VLOOKUP(D443,Dakar!A:F,6,0)</f>
        <v>Safety Officer</v>
      </c>
      <c r="H443" s="38" t="str">
        <f>VLOOKUP(D443,Dakar!A:H,8,0)</f>
        <v>PT</v>
      </c>
      <c r="I443" s="38" t="str">
        <f>VLOOKUP(D443,Dakar!A:G,7,0)</f>
        <v>S</v>
      </c>
      <c r="J443" s="38" t="str">
        <f>VLOOKUP(D443,Dakar!A:L,11,0)</f>
        <v>Samarinda</v>
      </c>
      <c r="K443" s="233" t="s">
        <v>172</v>
      </c>
      <c r="L443" t="s">
        <v>1319</v>
      </c>
      <c r="M443">
        <v>1</v>
      </c>
      <c r="N443" s="127">
        <v>2</v>
      </c>
      <c r="P443" s="12">
        <v>44879</v>
      </c>
      <c r="Q443" s="12">
        <v>44880</v>
      </c>
      <c r="R443" s="12">
        <v>44881</v>
      </c>
      <c r="U443" s="124" t="s">
        <v>1412</v>
      </c>
      <c r="V443" s="107" t="s">
        <v>444</v>
      </c>
      <c r="W443" s="38" t="str">
        <f>VLOOKUP(D443,Dakar!A:C,3,0)</f>
        <v>HSE</v>
      </c>
    </row>
    <row r="444" spans="1:23">
      <c r="A444" s="10">
        <f t="shared" si="6"/>
        <v>442</v>
      </c>
      <c r="B444" s="233" t="s">
        <v>631</v>
      </c>
      <c r="C444" s="233">
        <v>2022</v>
      </c>
      <c r="D444" s="124" t="s">
        <v>875</v>
      </c>
      <c r="E444" s="38" t="str">
        <f>VLOOKUP(D444,Dakar!A:B,2,0)</f>
        <v>BUDIMAN</v>
      </c>
      <c r="F444" s="39">
        <f>VLOOKUP(D444,Dakar!A:J,10,0)</f>
        <v>40821</v>
      </c>
      <c r="G444" s="38" t="str">
        <f>VLOOKUP(D444,Dakar!A:F,6,0)</f>
        <v>Genset Technical Officer</v>
      </c>
      <c r="H444" s="38" t="str">
        <f>VLOOKUP(D444,Dakar!A:H,8,0)</f>
        <v>PT</v>
      </c>
      <c r="I444" s="38" t="str">
        <f>VLOOKUP(D444,Dakar!A:G,7,0)</f>
        <v>S</v>
      </c>
      <c r="J444" s="38" t="str">
        <f>VLOOKUP(D444,Dakar!A:L,11,0)</f>
        <v>Samarinda</v>
      </c>
      <c r="K444" s="233" t="s">
        <v>172</v>
      </c>
      <c r="L444" t="s">
        <v>1387</v>
      </c>
      <c r="N444" s="127">
        <v>2</v>
      </c>
      <c r="P444" s="12">
        <v>44893</v>
      </c>
      <c r="Q444" s="12">
        <v>44894</v>
      </c>
      <c r="R444" s="12">
        <v>44895</v>
      </c>
      <c r="U444" s="124" t="s">
        <v>1408</v>
      </c>
      <c r="V444" s="107" t="s">
        <v>486</v>
      </c>
      <c r="W444" s="38" t="str">
        <f>VLOOKUP(D444,Dakar!A:C,3,0)</f>
        <v>PORT</v>
      </c>
    </row>
    <row r="445" spans="1:23">
      <c r="A445" s="10">
        <f t="shared" si="6"/>
        <v>443</v>
      </c>
      <c r="B445" s="233" t="s">
        <v>631</v>
      </c>
      <c r="C445" s="233">
        <v>2022</v>
      </c>
      <c r="D445" s="124" t="s">
        <v>814</v>
      </c>
      <c r="E445" s="38" t="str">
        <f>VLOOKUP(D445,Dakar!A:B,2,0)</f>
        <v>SUKAMTO</v>
      </c>
      <c r="F445" s="39">
        <f>VLOOKUP(D445,Dakar!A:J,10,0)</f>
        <v>40700</v>
      </c>
      <c r="G445" s="38" t="str">
        <f>VLOOKUP(D445,Dakar!A:F,6,0)</f>
        <v>Security Officer</v>
      </c>
      <c r="H445" s="38" t="str">
        <f>VLOOKUP(D445,Dakar!A:H,8,0)</f>
        <v>PT</v>
      </c>
      <c r="I445" s="38" t="str">
        <f>VLOOKUP(D445,Dakar!A:G,7,0)</f>
        <v>S</v>
      </c>
      <c r="J445" s="38" t="str">
        <f>VLOOKUP(D445,Dakar!A:L,11,0)</f>
        <v>Samarinda</v>
      </c>
      <c r="K445" s="233" t="s">
        <v>172</v>
      </c>
      <c r="L445" s="233" t="s">
        <v>1319</v>
      </c>
      <c r="M445">
        <v>3</v>
      </c>
      <c r="N445" s="127">
        <v>3</v>
      </c>
      <c r="P445" s="12">
        <v>44884</v>
      </c>
      <c r="Q445" s="12">
        <v>44886</v>
      </c>
      <c r="R445" s="12">
        <v>44887</v>
      </c>
      <c r="U445" s="124" t="s">
        <v>252</v>
      </c>
      <c r="V445" s="107" t="s">
        <v>486</v>
      </c>
      <c r="W445" s="38" t="str">
        <f>VLOOKUP(D445,Dakar!A:C,3,0)</f>
        <v>HRDS</v>
      </c>
    </row>
    <row r="446" spans="1:23">
      <c r="A446" s="10">
        <f t="shared" si="6"/>
        <v>444</v>
      </c>
      <c r="B446" s="233" t="s">
        <v>631</v>
      </c>
      <c r="C446" s="233">
        <v>2022</v>
      </c>
      <c r="D446" s="124" t="s">
        <v>265</v>
      </c>
      <c r="E446" s="38" t="str">
        <f>VLOOKUP(D446,Dakar!A:B,2,0)</f>
        <v>Heriawansyah</v>
      </c>
      <c r="F446" s="39">
        <f>VLOOKUP(D446,Dakar!A:J,10,0)</f>
        <v>39295</v>
      </c>
      <c r="G446" s="38" t="str">
        <f>VLOOKUP(D446,Dakar!A:F,6,0)</f>
        <v>Environment Foreman</v>
      </c>
      <c r="H446" s="38" t="str">
        <f>VLOOKUP(D446,Dakar!A:H,8,0)</f>
        <v>PT</v>
      </c>
      <c r="I446" s="38" t="str">
        <f>VLOOKUP(D446,Dakar!A:G,7,0)</f>
        <v>S</v>
      </c>
      <c r="J446" s="38" t="str">
        <f>VLOOKUP(D446,Dakar!A:L,11,0)</f>
        <v>Separi</v>
      </c>
      <c r="K446" s="233" t="s">
        <v>172</v>
      </c>
      <c r="L446" t="s">
        <v>1387</v>
      </c>
      <c r="N446" s="127">
        <v>9</v>
      </c>
      <c r="P446" s="125">
        <v>44894</v>
      </c>
      <c r="Q446" s="12">
        <v>44904</v>
      </c>
      <c r="R446" s="12">
        <v>44907</v>
      </c>
      <c r="T446" s="128"/>
      <c r="U446" s="124" t="s">
        <v>1412</v>
      </c>
      <c r="V446" s="107" t="s">
        <v>444</v>
      </c>
      <c r="W446" s="38" t="str">
        <f>VLOOKUP(D446,Dakar!A:C,3,0)</f>
        <v>HSE</v>
      </c>
    </row>
    <row r="447" spans="1:23">
      <c r="A447" s="10">
        <f t="shared" si="6"/>
        <v>445</v>
      </c>
      <c r="B447" s="233" t="s">
        <v>631</v>
      </c>
      <c r="C447" s="233">
        <v>2022</v>
      </c>
      <c r="D447" s="124" t="s">
        <v>298</v>
      </c>
      <c r="E447" s="38" t="str">
        <f>VLOOKUP(D447,Dakar!A:B,2,0)</f>
        <v>Firman Novianto</v>
      </c>
      <c r="F447" s="39">
        <f>VLOOKUP(D447,Dakar!A:J,10,0)</f>
        <v>40367</v>
      </c>
      <c r="G447" s="38" t="str">
        <f>VLOOKUP(D447,Dakar!A:F,6,0)</f>
        <v>CPP Officer</v>
      </c>
      <c r="H447" s="38" t="str">
        <f>VLOOKUP(D447,Dakar!A:H,8,0)</f>
        <v>PT</v>
      </c>
      <c r="I447" s="38" t="str">
        <f>VLOOKUP(D447,Dakar!A:G,7,0)</f>
        <v>S</v>
      </c>
      <c r="J447" s="38" t="str">
        <f>VLOOKUP(D447,Dakar!A:L,11,0)</f>
        <v>Yogyakarta</v>
      </c>
      <c r="K447" s="233" t="s">
        <v>172</v>
      </c>
      <c r="L447" s="233" t="s">
        <v>1387</v>
      </c>
      <c r="M447">
        <v>2</v>
      </c>
      <c r="N447" s="127">
        <v>4</v>
      </c>
      <c r="P447" s="12">
        <v>44886</v>
      </c>
      <c r="Q447" s="12">
        <v>44890</v>
      </c>
      <c r="R447" s="12">
        <v>44893</v>
      </c>
      <c r="U447" s="124" t="s">
        <v>1408</v>
      </c>
      <c r="V447" s="107" t="s">
        <v>486</v>
      </c>
      <c r="W447" s="38" t="str">
        <f>VLOOKUP(D447,Dakar!A:C,3,0)</f>
        <v>PORT</v>
      </c>
    </row>
    <row r="448" spans="1:23">
      <c r="A448" s="10">
        <f t="shared" si="6"/>
        <v>446</v>
      </c>
      <c r="B448" s="233" t="s">
        <v>631</v>
      </c>
      <c r="C448" s="233">
        <v>2022</v>
      </c>
      <c r="D448" s="124" t="s">
        <v>873</v>
      </c>
      <c r="E448" s="38" t="str">
        <f>VLOOKUP(D448,Dakar!A:B,2,0)</f>
        <v>AHMAD RIDUAN</v>
      </c>
      <c r="F448" s="39">
        <f>VLOOKUP(D448,Dakar!A:J,10,0)</f>
        <v>40812</v>
      </c>
      <c r="G448" s="38" t="str">
        <f>VLOOKUP(D448,Dakar!A:F,6,0)</f>
        <v>Fuel Man</v>
      </c>
      <c r="H448" s="38" t="str">
        <f>VLOOKUP(D448,Dakar!A:H,8,0)</f>
        <v>PT</v>
      </c>
      <c r="I448" s="38" t="str">
        <f>VLOOKUP(D448,Dakar!A:G,7,0)</f>
        <v>NS</v>
      </c>
      <c r="J448" s="38" t="str">
        <f>VLOOKUP(D448,Dakar!A:L,11,0)</f>
        <v>Separi</v>
      </c>
      <c r="K448" s="233" t="s">
        <v>172</v>
      </c>
      <c r="L448" s="233" t="s">
        <v>1387</v>
      </c>
      <c r="M448">
        <v>2</v>
      </c>
      <c r="N448" s="127">
        <v>1</v>
      </c>
      <c r="P448" s="125">
        <v>44881</v>
      </c>
      <c r="Q448" s="125">
        <v>44881</v>
      </c>
      <c r="R448" s="12">
        <v>44882</v>
      </c>
      <c r="U448" s="124" t="s">
        <v>998</v>
      </c>
      <c r="V448" s="107"/>
      <c r="W448" s="38" t="str">
        <f>VLOOKUP(D448,Dakar!A:C,3,0)</f>
        <v>WAREHOUSE</v>
      </c>
    </row>
    <row r="449" spans="1:23">
      <c r="A449" s="10">
        <f t="shared" si="6"/>
        <v>447</v>
      </c>
      <c r="B449" s="233" t="s">
        <v>631</v>
      </c>
      <c r="C449" s="233">
        <v>2022</v>
      </c>
      <c r="D449" s="124" t="s">
        <v>822</v>
      </c>
      <c r="E449" s="38" t="str">
        <f>VLOOKUP(D449,Dakar!A:B,2,0)</f>
        <v>ISMAIL</v>
      </c>
      <c r="F449" s="39">
        <f>VLOOKUP(D449,Dakar!A:J,10,0)</f>
        <v>40764</v>
      </c>
      <c r="G449" s="38" t="str">
        <f>VLOOKUP(D449,Dakar!A:F,6,0)</f>
        <v>CPP Officer</v>
      </c>
      <c r="H449" s="38" t="str">
        <f>VLOOKUP(D449,Dakar!A:H,8,0)</f>
        <v>PT</v>
      </c>
      <c r="I449" s="38" t="str">
        <f>VLOOKUP(D449,Dakar!A:G,7,0)</f>
        <v>S</v>
      </c>
      <c r="J449" s="38" t="str">
        <f>VLOOKUP(D449,Dakar!A:L,11,0)</f>
        <v>Samarinda</v>
      </c>
      <c r="K449" t="s">
        <v>172</v>
      </c>
      <c r="L449" t="s">
        <v>1387</v>
      </c>
      <c r="M449">
        <v>1</v>
      </c>
      <c r="N449" s="127">
        <v>2</v>
      </c>
      <c r="P449" s="12">
        <v>44895</v>
      </c>
      <c r="Q449" s="12">
        <v>44896</v>
      </c>
      <c r="R449" s="119">
        <v>44899</v>
      </c>
      <c r="U449" s="124" t="s">
        <v>1408</v>
      </c>
      <c r="V449" s="107" t="s">
        <v>486</v>
      </c>
      <c r="W449" s="38" t="str">
        <f>VLOOKUP(D449,Dakar!A:C,3,0)</f>
        <v>PORT</v>
      </c>
    </row>
    <row r="450" spans="1:23">
      <c r="A450" s="10">
        <f t="shared" si="6"/>
        <v>448</v>
      </c>
      <c r="B450" s="233" t="s">
        <v>631</v>
      </c>
      <c r="C450" s="233">
        <v>2022</v>
      </c>
      <c r="D450" s="124" t="s">
        <v>249</v>
      </c>
      <c r="E450" s="38" t="str">
        <f>VLOOKUP(D450,Dakar!A:B,2,0)</f>
        <v>Nina Zairina</v>
      </c>
      <c r="F450" s="39">
        <f>VLOOKUP(D450,Dakar!A:J,10,0)</f>
        <v>38131</v>
      </c>
      <c r="G450" s="38" t="str">
        <f>VLOOKUP(D450,Dakar!A:F,6,0)</f>
        <v>Wages Officer</v>
      </c>
      <c r="H450" s="38" t="str">
        <f>VLOOKUP(D450,Dakar!A:H,8,0)</f>
        <v>PT</v>
      </c>
      <c r="I450" s="38" t="str">
        <f>VLOOKUP(D450,Dakar!A:G,7,0)</f>
        <v>S</v>
      </c>
      <c r="J450" s="38" t="str">
        <f>VLOOKUP(D450,Dakar!A:L,11,0)</f>
        <v>Samarinda</v>
      </c>
      <c r="K450" s="233" t="s">
        <v>203</v>
      </c>
      <c r="N450" s="127">
        <v>6</v>
      </c>
      <c r="P450" s="135">
        <v>44904</v>
      </c>
      <c r="Q450" s="135">
        <v>44911</v>
      </c>
      <c r="R450" s="119">
        <v>44914</v>
      </c>
      <c r="T450" s="10"/>
      <c r="U450" s="124" t="s">
        <v>252</v>
      </c>
      <c r="V450" s="107" t="s">
        <v>486</v>
      </c>
      <c r="W450" s="38" t="str">
        <f>VLOOKUP(D450,Dakar!A:C,3,0)</f>
        <v>HRDS</v>
      </c>
    </row>
    <row r="451" spans="1:23">
      <c r="A451" s="10">
        <f t="shared" ref="A451:A514" si="7">A450+1</f>
        <v>449</v>
      </c>
      <c r="B451" s="233" t="s">
        <v>631</v>
      </c>
      <c r="C451" s="233">
        <v>2022</v>
      </c>
      <c r="D451" s="124" t="s">
        <v>838</v>
      </c>
      <c r="E451" s="38" t="str">
        <f>VLOOKUP(D451,Dakar!A:B,2,0)</f>
        <v>DEWI MAYASARI</v>
      </c>
      <c r="F451" s="39">
        <f>VLOOKUP(D451,Dakar!A:J,10,0)</f>
        <v>40803</v>
      </c>
      <c r="G451" s="38" t="str">
        <f>VLOOKUP(D451,Dakar!A:F,6,0)</f>
        <v>Secretary</v>
      </c>
      <c r="H451" s="38" t="str">
        <f>VLOOKUP(D451,Dakar!A:H,8,0)</f>
        <v>PT</v>
      </c>
      <c r="I451" s="38" t="str">
        <f>VLOOKUP(D451,Dakar!A:G,7,0)</f>
        <v>S</v>
      </c>
      <c r="J451" s="38" t="str">
        <f>VLOOKUP(D451,Dakar!A:L,11,0)</f>
        <v>Samarinda</v>
      </c>
      <c r="K451" s="233" t="s">
        <v>172</v>
      </c>
      <c r="L451" s="233" t="s">
        <v>1387</v>
      </c>
      <c r="M451">
        <v>2</v>
      </c>
      <c r="N451" s="127">
        <v>2</v>
      </c>
      <c r="P451" s="135">
        <v>44904</v>
      </c>
      <c r="Q451" s="12">
        <v>44907</v>
      </c>
      <c r="R451" s="12">
        <v>44908</v>
      </c>
      <c r="U451" s="124" t="s">
        <v>444</v>
      </c>
      <c r="V451" s="107" t="s">
        <v>486</v>
      </c>
      <c r="W451" s="38" t="str">
        <f>VLOOKUP(D451,Dakar!A:C,3,0)</f>
        <v>HRDS</v>
      </c>
    </row>
    <row r="452" spans="1:23">
      <c r="A452" s="10">
        <f t="shared" si="7"/>
        <v>450</v>
      </c>
      <c r="B452" s="233" t="s">
        <v>631</v>
      </c>
      <c r="C452" s="233">
        <v>2022</v>
      </c>
      <c r="D452" s="124" t="s">
        <v>244</v>
      </c>
      <c r="E452" s="38" t="str">
        <f>VLOOKUP(D452,Dakar!A:B,2,0)</f>
        <v>Hirmawan Budianto</v>
      </c>
      <c r="F452" s="39">
        <f>VLOOKUP(D452,Dakar!A:J,10,0)</f>
        <v>39904</v>
      </c>
      <c r="G452" s="38" t="str">
        <f>VLOOKUP(D452,Dakar!A:F,6,0)</f>
        <v>General Maintenance Officer</v>
      </c>
      <c r="H452" s="38" t="str">
        <f>VLOOKUP(D452,Dakar!A:H,8,0)</f>
        <v>PT</v>
      </c>
      <c r="I452" s="38" t="str">
        <f>VLOOKUP(D452,Dakar!A:G,7,0)</f>
        <v>S</v>
      </c>
      <c r="J452" s="38" t="str">
        <f>VLOOKUP(D452,Dakar!A:L,11,0)</f>
        <v>Samarinda</v>
      </c>
      <c r="K452" t="s">
        <v>203</v>
      </c>
      <c r="N452" s="127">
        <v>2</v>
      </c>
      <c r="P452" s="12">
        <v>44888</v>
      </c>
      <c r="Q452" s="12">
        <v>44889</v>
      </c>
      <c r="R452" s="12">
        <v>44890</v>
      </c>
      <c r="U452" s="124" t="s">
        <v>252</v>
      </c>
      <c r="V452" s="107" t="s">
        <v>486</v>
      </c>
      <c r="W452" s="38" t="str">
        <f>VLOOKUP(D452,Dakar!A:C,3,0)</f>
        <v>HRDS</v>
      </c>
    </row>
    <row r="453" spans="1:23">
      <c r="A453" s="10">
        <f t="shared" si="7"/>
        <v>451</v>
      </c>
      <c r="B453" s="233" t="s">
        <v>631</v>
      </c>
      <c r="C453" s="233">
        <v>2022</v>
      </c>
      <c r="D453" s="124" t="s">
        <v>320</v>
      </c>
      <c r="E453" s="38" t="str">
        <f>VLOOKUP(D453,Dakar!A:B,2,0)</f>
        <v>I Wayan Mustika</v>
      </c>
      <c r="F453" s="39">
        <f>VLOOKUP(D453,Dakar!A:J,10,0)</f>
        <v>40504</v>
      </c>
      <c r="G453" s="38" t="str">
        <f>VLOOKUP(D453,Dakar!A:F,6,0)</f>
        <v>Environment Crew</v>
      </c>
      <c r="H453" s="38" t="str">
        <f>VLOOKUP(D453,Dakar!A:H,8,0)</f>
        <v>PT</v>
      </c>
      <c r="I453" s="38" t="str">
        <f>VLOOKUP(D453,Dakar!A:G,7,0)</f>
        <v>NS</v>
      </c>
      <c r="J453" s="38" t="str">
        <f>VLOOKUP(D453,Dakar!A:L,11,0)</f>
        <v>Separi</v>
      </c>
      <c r="K453" s="233" t="s">
        <v>203</v>
      </c>
      <c r="N453" s="127">
        <v>5</v>
      </c>
      <c r="P453" s="12">
        <v>44893</v>
      </c>
      <c r="Q453" s="12">
        <v>44897</v>
      </c>
      <c r="R453" s="12">
        <v>44900</v>
      </c>
      <c r="U453" s="124" t="s">
        <v>431</v>
      </c>
      <c r="V453" s="107"/>
      <c r="W453" s="38" t="str">
        <f>VLOOKUP(D453,Dakar!A:C,3,0)</f>
        <v>CR, F &amp; TS</v>
      </c>
    </row>
    <row r="454" spans="1:23">
      <c r="A454" s="10">
        <f t="shared" si="7"/>
        <v>452</v>
      </c>
      <c r="B454" s="233" t="s">
        <v>631</v>
      </c>
      <c r="C454" s="233">
        <v>2022</v>
      </c>
      <c r="D454" s="124" t="s">
        <v>396</v>
      </c>
      <c r="E454" s="38" t="str">
        <f>VLOOKUP(D454,Dakar!A:B,2,0)</f>
        <v>I Nengah Arjana Putra</v>
      </c>
      <c r="F454" s="39">
        <f>VLOOKUP(D454,Dakar!A:J,10,0)</f>
        <v>38626</v>
      </c>
      <c r="G454" s="38" t="str">
        <f>VLOOKUP(D454,Dakar!A:F,6,0)</f>
        <v>HEO Group Leader</v>
      </c>
      <c r="H454" s="38" t="str">
        <f>VLOOKUP(D454,Dakar!A:H,8,0)</f>
        <v>PT</v>
      </c>
      <c r="I454" s="38" t="str">
        <f>VLOOKUP(D454,Dakar!A:G,7,0)</f>
        <v>NS</v>
      </c>
      <c r="J454" s="38" t="str">
        <f>VLOOKUP(D454,Dakar!A:L,11,0)</f>
        <v>Separi</v>
      </c>
      <c r="K454" t="s">
        <v>172</v>
      </c>
      <c r="L454" t="s">
        <v>1319</v>
      </c>
      <c r="M454">
        <v>2</v>
      </c>
      <c r="N454" s="127">
        <v>5</v>
      </c>
      <c r="P454" s="12">
        <v>44907</v>
      </c>
      <c r="Q454" s="12">
        <v>44911</v>
      </c>
      <c r="R454" s="12">
        <v>44914</v>
      </c>
      <c r="U454" s="124" t="s">
        <v>1408</v>
      </c>
      <c r="V454" s="107" t="s">
        <v>486</v>
      </c>
      <c r="W454" s="38" t="str">
        <f>VLOOKUP(D454,Dakar!A:C,3,0)</f>
        <v>PORT</v>
      </c>
    </row>
    <row r="455" spans="1:23">
      <c r="A455" s="10">
        <f t="shared" si="7"/>
        <v>453</v>
      </c>
      <c r="B455" s="233" t="s">
        <v>631</v>
      </c>
      <c r="C455" s="233">
        <v>2022</v>
      </c>
      <c r="D455" s="124" t="s">
        <v>398</v>
      </c>
      <c r="E455" s="38" t="str">
        <f>VLOOKUP(D455,Dakar!A:B,2,0)</f>
        <v>Erman</v>
      </c>
      <c r="F455" s="39">
        <f>VLOOKUP(D455,Dakar!A:J,10,0)</f>
        <v>38663</v>
      </c>
      <c r="G455" s="38" t="str">
        <f>VLOOKUP(D455,Dakar!A:F,6,0)</f>
        <v>HEO Officer</v>
      </c>
      <c r="H455" s="38" t="str">
        <f>VLOOKUP(D455,Dakar!A:H,8,0)</f>
        <v>PT</v>
      </c>
      <c r="I455" s="38" t="str">
        <f>VLOOKUP(D455,Dakar!A:G,7,0)</f>
        <v>S</v>
      </c>
      <c r="J455" s="38" t="str">
        <f>VLOOKUP(D455,Dakar!A:L,11,0)</f>
        <v>Separi</v>
      </c>
      <c r="K455" t="s">
        <v>172</v>
      </c>
      <c r="L455" t="s">
        <v>1387</v>
      </c>
      <c r="M455">
        <v>1</v>
      </c>
      <c r="N455" s="127">
        <v>2</v>
      </c>
      <c r="P455" s="12">
        <v>44893</v>
      </c>
      <c r="Q455" s="12">
        <v>44894</v>
      </c>
      <c r="R455" s="12">
        <v>44895</v>
      </c>
      <c r="U455" s="124" t="s">
        <v>1408</v>
      </c>
      <c r="V455" s="107" t="s">
        <v>486</v>
      </c>
      <c r="W455" s="38" t="str">
        <f>VLOOKUP(D455,Dakar!A:C,3,0)</f>
        <v>PORT</v>
      </c>
    </row>
    <row r="456" spans="1:23">
      <c r="A456" s="10">
        <f t="shared" si="7"/>
        <v>454</v>
      </c>
      <c r="B456" s="233" t="s">
        <v>631</v>
      </c>
      <c r="C456" s="233">
        <v>2022</v>
      </c>
      <c r="D456" s="124" t="s">
        <v>713</v>
      </c>
      <c r="E456" s="38" t="str">
        <f>VLOOKUP(D456,Dakar!A:B,2,0)</f>
        <v>Agus Zulpani</v>
      </c>
      <c r="F456" s="39">
        <f>VLOOKUP(D456,Dakar!A:J,10,0)</f>
        <v>40665</v>
      </c>
      <c r="G456" s="38" t="str">
        <f>VLOOKUP(D456,Dakar!A:F,6,0)</f>
        <v>Security Coordinator</v>
      </c>
      <c r="H456" s="38" t="str">
        <f>VLOOKUP(D456,Dakar!A:H,8,0)</f>
        <v>PT</v>
      </c>
      <c r="I456" s="38" t="str">
        <f>VLOOKUP(D456,Dakar!A:G,7,0)</f>
        <v>S</v>
      </c>
      <c r="J456" s="38" t="str">
        <f>VLOOKUP(D456,Dakar!A:L,11,0)</f>
        <v>Samarinda</v>
      </c>
      <c r="K456" t="s">
        <v>172</v>
      </c>
      <c r="L456" t="s">
        <v>1387</v>
      </c>
      <c r="N456" s="127">
        <v>3</v>
      </c>
      <c r="P456" s="12">
        <v>44888</v>
      </c>
      <c r="Q456" s="12">
        <v>44890</v>
      </c>
      <c r="R456" s="12">
        <v>44893</v>
      </c>
      <c r="U456" s="124" t="s">
        <v>252</v>
      </c>
      <c r="V456" s="107" t="s">
        <v>486</v>
      </c>
      <c r="W456" s="38" t="str">
        <f>VLOOKUP(D456,Dakar!A:C,3,0)</f>
        <v>HRDS</v>
      </c>
    </row>
    <row r="457" spans="1:23">
      <c r="A457" s="10">
        <f t="shared" si="7"/>
        <v>455</v>
      </c>
      <c r="B457" s="233" t="s">
        <v>631</v>
      </c>
      <c r="C457" s="233">
        <v>2022</v>
      </c>
      <c r="D457" s="124" t="s">
        <v>378</v>
      </c>
      <c r="E457" s="38" t="str">
        <f>VLOOKUP(D457,Dakar!A:B,2,0)</f>
        <v>Rimba Harnowo</v>
      </c>
      <c r="F457" s="39">
        <f>VLOOKUP(D457,Dakar!A:J,10,0)</f>
        <v>40098</v>
      </c>
      <c r="G457" s="38" t="str">
        <f>VLOOKUP(D457,Dakar!A:F,6,0)</f>
        <v>Mechanic Foreman</v>
      </c>
      <c r="H457" s="38" t="str">
        <f>VLOOKUP(D457,Dakar!A:H,8,0)</f>
        <v>PT</v>
      </c>
      <c r="I457" s="38" t="str">
        <f>VLOOKUP(D457,Dakar!A:G,7,0)</f>
        <v>S</v>
      </c>
      <c r="J457" s="38" t="str">
        <f>VLOOKUP(D457,Dakar!A:L,11,0)</f>
        <v>Separi</v>
      </c>
      <c r="K457" s="233" t="s">
        <v>203</v>
      </c>
      <c r="N457" s="127">
        <v>2</v>
      </c>
      <c r="P457" s="12">
        <v>44894</v>
      </c>
      <c r="Q457" s="12">
        <v>44895</v>
      </c>
      <c r="R457" s="12">
        <v>44896</v>
      </c>
      <c r="U457" s="124" t="s">
        <v>702</v>
      </c>
      <c r="V457" s="107" t="s">
        <v>486</v>
      </c>
      <c r="W457" s="38" t="str">
        <f>VLOOKUP(D457,Dakar!A:C,3,0)</f>
        <v>PORT</v>
      </c>
    </row>
    <row r="458" spans="1:23">
      <c r="A458" s="10">
        <f t="shared" si="7"/>
        <v>456</v>
      </c>
      <c r="B458" s="233" t="s">
        <v>631</v>
      </c>
      <c r="C458" s="233">
        <v>2022</v>
      </c>
      <c r="D458" s="124" t="s">
        <v>742</v>
      </c>
      <c r="E458" s="38" t="str">
        <f>VLOOKUP(D458,Dakar!A:B,2,0)</f>
        <v>I Wayan Darmayasa</v>
      </c>
      <c r="F458" s="39">
        <f>VLOOKUP(D458,Dakar!A:J,10,0)</f>
        <v>40210</v>
      </c>
      <c r="G458" s="38" t="str">
        <f>VLOOKUP(D458,Dakar!A:F,6,0)</f>
        <v>Mooring Crew</v>
      </c>
      <c r="H458" s="38" t="str">
        <f>VLOOKUP(D458,Dakar!A:H,8,0)</f>
        <v>PT</v>
      </c>
      <c r="I458" s="38" t="str">
        <f>VLOOKUP(D458,Dakar!A:G,7,0)</f>
        <v>NS</v>
      </c>
      <c r="J458" s="38" t="str">
        <f>VLOOKUP(D458,Dakar!A:L,11,0)</f>
        <v>Separi</v>
      </c>
      <c r="K458" s="233" t="s">
        <v>203</v>
      </c>
      <c r="N458" s="127">
        <v>5</v>
      </c>
      <c r="P458" s="12">
        <v>44893</v>
      </c>
      <c r="Q458" s="12">
        <v>44897</v>
      </c>
      <c r="R458" s="12">
        <v>44900</v>
      </c>
      <c r="U458" s="124" t="s">
        <v>1153</v>
      </c>
      <c r="V458" s="107" t="s">
        <v>702</v>
      </c>
      <c r="W458" s="38" t="str">
        <f>VLOOKUP(D458,Dakar!A:C,3,0)</f>
        <v>PORT</v>
      </c>
    </row>
    <row r="459" spans="1:23">
      <c r="A459" s="10">
        <f t="shared" si="7"/>
        <v>457</v>
      </c>
      <c r="B459" s="233" t="s">
        <v>631</v>
      </c>
      <c r="C459" s="233">
        <v>2022</v>
      </c>
      <c r="D459" s="124" t="s">
        <v>907</v>
      </c>
      <c r="E459" s="38" t="str">
        <f>VLOOKUP(D459,Dakar!A:B,2,0)</f>
        <v>SUTAJI</v>
      </c>
      <c r="F459" s="39">
        <f>VLOOKUP(D459,Dakar!A:J,10,0)</f>
        <v>41031</v>
      </c>
      <c r="G459" s="38" t="str">
        <f>VLOOKUP(D459,Dakar!A:F,6,0)</f>
        <v>SHIPPING GROUP LEADER</v>
      </c>
      <c r="H459" s="38" t="str">
        <f>VLOOKUP(D459,Dakar!A:H,8,0)</f>
        <v>PT</v>
      </c>
      <c r="I459" s="38" t="str">
        <f>VLOOKUP(D459,Dakar!A:G,7,0)</f>
        <v>NS</v>
      </c>
      <c r="J459" s="38" t="str">
        <f>VLOOKUP(D459,Dakar!A:L,11,0)</f>
        <v>Separi</v>
      </c>
      <c r="K459" t="s">
        <v>172</v>
      </c>
      <c r="L459" t="s">
        <v>1387</v>
      </c>
      <c r="M459">
        <v>2</v>
      </c>
      <c r="N459" s="127">
        <v>2</v>
      </c>
      <c r="P459" s="12">
        <v>44889</v>
      </c>
      <c r="Q459" s="12">
        <v>44890</v>
      </c>
      <c r="R459" s="12">
        <v>44893</v>
      </c>
      <c r="U459" s="124" t="s">
        <v>1153</v>
      </c>
      <c r="V459" s="107" t="s">
        <v>702</v>
      </c>
      <c r="W459" s="38" t="str">
        <f>VLOOKUP(D459,Dakar!A:C,3,0)</f>
        <v>PORT</v>
      </c>
    </row>
    <row r="460" spans="1:23">
      <c r="A460" s="10">
        <f t="shared" si="7"/>
        <v>458</v>
      </c>
      <c r="B460" s="233" t="s">
        <v>631</v>
      </c>
      <c r="C460" s="233">
        <v>2022</v>
      </c>
      <c r="D460" s="124" t="s">
        <v>1477</v>
      </c>
      <c r="E460" s="38" t="str">
        <f>VLOOKUP(D460,Dakar!A:B,2,0)</f>
        <v>YULI SETIAWAN</v>
      </c>
      <c r="F460" s="39">
        <f>VLOOKUP(D460,Dakar!A:J,10,0)</f>
        <v>44075</v>
      </c>
      <c r="G460" s="38" t="str">
        <f>VLOOKUP(D460,Dakar!A:F,6,0)</f>
        <v>Mooring Crew</v>
      </c>
      <c r="H460" s="38" t="str">
        <f>VLOOKUP(D460,Dakar!A:H,8,0)</f>
        <v>PT</v>
      </c>
      <c r="I460" s="38" t="str">
        <f>VLOOKUP(D460,Dakar!A:G,7,0)</f>
        <v>NS</v>
      </c>
      <c r="J460" s="38" t="str">
        <f>VLOOKUP(D460,Dakar!A:L,11,0)</f>
        <v>Separi</v>
      </c>
      <c r="K460" t="s">
        <v>172</v>
      </c>
      <c r="L460" s="233" t="s">
        <v>1387</v>
      </c>
      <c r="M460">
        <v>1</v>
      </c>
      <c r="N460" s="127">
        <v>2</v>
      </c>
      <c r="P460" s="135">
        <v>44896</v>
      </c>
      <c r="Q460" s="12">
        <v>44897</v>
      </c>
      <c r="R460" s="12">
        <v>44900</v>
      </c>
      <c r="U460" s="124" t="s">
        <v>1153</v>
      </c>
      <c r="V460" s="107" t="s">
        <v>702</v>
      </c>
      <c r="W460" s="38" t="str">
        <f>VLOOKUP(D460,Dakar!A:C,3,0)</f>
        <v>PORT</v>
      </c>
    </row>
    <row r="461" spans="1:23">
      <c r="A461" s="10">
        <f t="shared" si="7"/>
        <v>459</v>
      </c>
      <c r="B461" s="233" t="s">
        <v>631</v>
      </c>
      <c r="C461" s="233">
        <v>2022</v>
      </c>
      <c r="D461" s="124" t="s">
        <v>260</v>
      </c>
      <c r="E461" s="38" t="str">
        <f>VLOOKUP(D461,Dakar!A:B,2,0)</f>
        <v>I Nengah Suamba</v>
      </c>
      <c r="F461" s="39">
        <f>VLOOKUP(D461,Dakar!A:J,10,0)</f>
        <v>38412</v>
      </c>
      <c r="G461" s="38" t="str">
        <f>VLOOKUP(D461,Dakar!A:F,6,0)</f>
        <v>Revegetation Group Leader</v>
      </c>
      <c r="H461" s="38" t="str">
        <f>VLOOKUP(D461,Dakar!A:H,8,0)</f>
        <v>PT</v>
      </c>
      <c r="I461" s="38" t="str">
        <f>VLOOKUP(D461,Dakar!A:G,7,0)</f>
        <v>NS</v>
      </c>
      <c r="J461" s="38" t="str">
        <f>VLOOKUP(D461,Dakar!A:L,11,0)</f>
        <v>Separi</v>
      </c>
      <c r="K461" s="233" t="s">
        <v>172</v>
      </c>
      <c r="L461" t="s">
        <v>1319</v>
      </c>
      <c r="M461">
        <v>2</v>
      </c>
      <c r="N461" s="127">
        <v>5</v>
      </c>
      <c r="P461" s="135">
        <v>44886</v>
      </c>
      <c r="Q461" s="135">
        <v>44890</v>
      </c>
      <c r="R461" s="12">
        <v>44893</v>
      </c>
      <c r="U461" s="124" t="s">
        <v>431</v>
      </c>
      <c r="V461" s="107"/>
      <c r="W461" s="38" t="str">
        <f>VLOOKUP(D461,Dakar!A:C,3,0)</f>
        <v>CR, Forestry &amp; TS</v>
      </c>
    </row>
    <row r="462" spans="1:23">
      <c r="A462" s="10">
        <f t="shared" si="7"/>
        <v>460</v>
      </c>
      <c r="B462" s="233" t="s">
        <v>631</v>
      </c>
      <c r="C462" s="233">
        <v>2022</v>
      </c>
      <c r="D462" s="124" t="s">
        <v>716</v>
      </c>
      <c r="E462" s="38" t="str">
        <f>VLOOKUP(D462,Dakar!A:B,2,0)</f>
        <v>Ismid</v>
      </c>
      <c r="F462" s="39">
        <f>VLOOKUP(D462,Dakar!A:J,10,0)</f>
        <v>40679</v>
      </c>
      <c r="G462" s="38" t="str">
        <f>VLOOKUP(D462,Dakar!A:F,6,0)</f>
        <v>Security Officer</v>
      </c>
      <c r="H462" s="38" t="str">
        <f>VLOOKUP(D462,Dakar!A:H,8,0)</f>
        <v>PT</v>
      </c>
      <c r="I462" s="38" t="str">
        <f>VLOOKUP(D462,Dakar!A:G,7,0)</f>
        <v>S</v>
      </c>
      <c r="J462" s="38" t="str">
        <f>VLOOKUP(D462,Dakar!A:L,11,0)</f>
        <v>Samarinda</v>
      </c>
      <c r="K462" s="233" t="s">
        <v>172</v>
      </c>
      <c r="L462" s="233" t="s">
        <v>1387</v>
      </c>
      <c r="M462">
        <v>3</v>
      </c>
      <c r="N462" s="127">
        <v>4</v>
      </c>
      <c r="P462" s="12">
        <v>44894</v>
      </c>
      <c r="Q462" s="12">
        <v>44897</v>
      </c>
      <c r="R462" s="12">
        <v>44900</v>
      </c>
      <c r="U462" s="124" t="s">
        <v>252</v>
      </c>
      <c r="V462" s="107" t="s">
        <v>486</v>
      </c>
      <c r="W462" s="38" t="str">
        <f>VLOOKUP(D462,Dakar!A:C,3,0)</f>
        <v>HRDS</v>
      </c>
    </row>
    <row r="463" spans="1:23">
      <c r="A463" s="10">
        <f t="shared" si="7"/>
        <v>461</v>
      </c>
      <c r="B463" s="233" t="s">
        <v>631</v>
      </c>
      <c r="C463" s="233">
        <v>2022</v>
      </c>
      <c r="D463" s="124" t="s">
        <v>1018</v>
      </c>
      <c r="E463" s="38" t="str">
        <f>VLOOKUP(D463,Dakar!A:B,2,0)</f>
        <v>SHERLYN SURYA SOFHIA</v>
      </c>
      <c r="F463" s="39">
        <f>VLOOKUP(D463,Dakar!A:J,10,0)</f>
        <v>41821</v>
      </c>
      <c r="G463" s="38" t="str">
        <f>VLOOKUP(D463,Dakar!A:F,6,0)</f>
        <v>Data Control Staff</v>
      </c>
      <c r="H463" s="38" t="str">
        <f>VLOOKUP(D463,Dakar!A:H,8,0)</f>
        <v>PT</v>
      </c>
      <c r="I463" s="38" t="str">
        <f>VLOOKUP(D463,Dakar!A:G,7,0)</f>
        <v>S</v>
      </c>
      <c r="J463" s="38" t="str">
        <f>VLOOKUP(D463,Dakar!A:L,11,0)</f>
        <v>Samarinda</v>
      </c>
      <c r="K463" s="233" t="s">
        <v>203</v>
      </c>
      <c r="N463" s="127">
        <v>3</v>
      </c>
      <c r="P463" s="135" t="s">
        <v>1478</v>
      </c>
      <c r="T463" s="10" t="s">
        <v>1479</v>
      </c>
      <c r="U463" s="124" t="s">
        <v>1425</v>
      </c>
      <c r="V463" s="107" t="s">
        <v>486</v>
      </c>
      <c r="W463" s="38" t="str">
        <f>VLOOKUP(D463,Dakar!A:C,3,0)</f>
        <v>PORT</v>
      </c>
    </row>
    <row r="464" spans="1:23">
      <c r="A464" s="10">
        <f t="shared" si="7"/>
        <v>462</v>
      </c>
      <c r="B464" s="233" t="s">
        <v>631</v>
      </c>
      <c r="C464" s="233">
        <v>2022</v>
      </c>
      <c r="D464" s="124" t="s">
        <v>1388</v>
      </c>
      <c r="E464" s="38" t="str">
        <f>VLOOKUP(D464,Dakar!A:B,2,0)</f>
        <v>MUHAMMAD FAHRI</v>
      </c>
      <c r="F464" s="39">
        <f>VLOOKUP(D464,Dakar!A:J,10,0)</f>
        <v>43525</v>
      </c>
      <c r="G464" s="38" t="str">
        <f>VLOOKUP(D464,Dakar!A:F,6,0)</f>
        <v>Laboratory Crew</v>
      </c>
      <c r="H464" s="38" t="str">
        <f>VLOOKUP(D464,Dakar!A:H,8,0)</f>
        <v>PT</v>
      </c>
      <c r="I464" s="38" t="str">
        <f>VLOOKUP(D464,Dakar!A:G,7,0)</f>
        <v>NS</v>
      </c>
      <c r="J464" s="38" t="str">
        <f>VLOOKUP(D464,Dakar!A:L,11,0)</f>
        <v>Separi</v>
      </c>
      <c r="K464" t="s">
        <v>172</v>
      </c>
      <c r="L464" t="s">
        <v>1387</v>
      </c>
      <c r="M464">
        <v>1</v>
      </c>
      <c r="N464" s="127">
        <v>4</v>
      </c>
      <c r="P464" s="12">
        <v>44898</v>
      </c>
      <c r="Q464" s="12">
        <v>44905</v>
      </c>
      <c r="R464" s="12">
        <v>44908</v>
      </c>
      <c r="U464" s="124" t="s">
        <v>702</v>
      </c>
      <c r="V464" s="107"/>
      <c r="W464" s="38" t="str">
        <f>VLOOKUP(D464,Dakar!A:C,3,0)</f>
        <v>PORT</v>
      </c>
    </row>
    <row r="465" spans="1:23">
      <c r="A465" s="10">
        <f t="shared" si="7"/>
        <v>463</v>
      </c>
      <c r="B465" s="233" t="s">
        <v>631</v>
      </c>
      <c r="C465" s="233">
        <v>2022</v>
      </c>
      <c r="D465" s="124" t="s">
        <v>390</v>
      </c>
      <c r="E465" s="38" t="str">
        <f>VLOOKUP(D465,Dakar!A:B,2,0)</f>
        <v>Pramono Suari</v>
      </c>
      <c r="F465" s="39">
        <f>VLOOKUP(D465,Dakar!A:J,10,0)</f>
        <v>38169</v>
      </c>
      <c r="G465" s="38" t="str">
        <f>VLOOKUP(D465,Dakar!A:F,6,0)</f>
        <v>CPP Officer</v>
      </c>
      <c r="H465" s="38" t="str">
        <f>VLOOKUP(D465,Dakar!A:H,8,0)</f>
        <v>PT</v>
      </c>
      <c r="I465" s="38" t="str">
        <f>VLOOKUP(D465,Dakar!A:G,7,0)</f>
        <v>S</v>
      </c>
      <c r="J465" s="38" t="str">
        <f>VLOOKUP(D465,Dakar!A:L,11,0)</f>
        <v>Samarinda</v>
      </c>
      <c r="K465" s="233" t="s">
        <v>172</v>
      </c>
      <c r="L465" t="s">
        <v>1319</v>
      </c>
      <c r="M465">
        <v>3</v>
      </c>
      <c r="N465" s="127">
        <v>5</v>
      </c>
      <c r="P465" s="12">
        <v>44907</v>
      </c>
      <c r="Q465" s="12">
        <v>44911</v>
      </c>
      <c r="R465" s="12">
        <v>44914</v>
      </c>
      <c r="U465" s="124" t="s">
        <v>702</v>
      </c>
      <c r="V465" s="107" t="s">
        <v>486</v>
      </c>
      <c r="W465" s="38" t="str">
        <f>VLOOKUP(D465,Dakar!A:C,3,0)</f>
        <v>PORT</v>
      </c>
    </row>
    <row r="466" spans="1:23">
      <c r="A466" s="10">
        <f t="shared" si="7"/>
        <v>464</v>
      </c>
      <c r="B466" s="233" t="s">
        <v>631</v>
      </c>
      <c r="C466" s="233">
        <v>2022</v>
      </c>
      <c r="D466" s="124" t="s">
        <v>368</v>
      </c>
      <c r="E466" s="38" t="str">
        <f>VLOOKUP(D466,Dakar!A:B,2,0)</f>
        <v>Sanentia</v>
      </c>
      <c r="F466" s="39">
        <f>VLOOKUP(D466,Dakar!A:J,10,0)</f>
        <v>40098</v>
      </c>
      <c r="G466" s="38" t="str">
        <f>VLOOKUP(D466,Dakar!A:F,6,0)</f>
        <v>Pra Mechanic</v>
      </c>
      <c r="H466" s="38" t="str">
        <f>VLOOKUP(D466,Dakar!A:H,8,0)</f>
        <v>PT</v>
      </c>
      <c r="I466" s="38" t="str">
        <f>VLOOKUP(D466,Dakar!A:G,7,0)</f>
        <v>NS</v>
      </c>
      <c r="J466" s="38" t="str">
        <f>VLOOKUP(D466,Dakar!A:L,11,0)</f>
        <v>Separi</v>
      </c>
      <c r="K466" t="s">
        <v>203</v>
      </c>
      <c r="N466" s="127">
        <v>3</v>
      </c>
      <c r="P466" s="12">
        <v>44902</v>
      </c>
      <c r="Q466" s="12">
        <v>44904</v>
      </c>
      <c r="R466" s="12">
        <v>44907</v>
      </c>
      <c r="U466" s="124" t="s">
        <v>357</v>
      </c>
      <c r="V466" s="107" t="s">
        <v>702</v>
      </c>
      <c r="W466" s="38" t="str">
        <f>VLOOKUP(D466,Dakar!A:C,3,0)</f>
        <v>PORT</v>
      </c>
    </row>
    <row r="467" spans="1:23">
      <c r="A467" s="10">
        <f t="shared" si="7"/>
        <v>465</v>
      </c>
      <c r="B467" s="233" t="s">
        <v>631</v>
      </c>
      <c r="C467" s="233">
        <v>2022</v>
      </c>
      <c r="D467" s="124" t="s">
        <v>1422</v>
      </c>
      <c r="E467" s="38" t="str">
        <f>VLOOKUP(D467,Dakar!A:B,2,0)</f>
        <v>RUSWANTO</v>
      </c>
      <c r="F467" s="39">
        <f>VLOOKUP(D467,Dakar!A:J,10,0)</f>
        <v>43724</v>
      </c>
      <c r="G467" s="38" t="str">
        <f>VLOOKUP(D467,Dakar!A:F,6,0)</f>
        <v>GMTC Crew</v>
      </c>
      <c r="H467" s="38" t="str">
        <f>VLOOKUP(D467,Dakar!A:H,8,0)</f>
        <v>PT</v>
      </c>
      <c r="I467" s="38" t="str">
        <f>VLOOKUP(D467,Dakar!A:G,7,0)</f>
        <v>NS</v>
      </c>
      <c r="J467" s="38" t="str">
        <f>VLOOKUP(D467,Dakar!A:L,11,0)</f>
        <v>Separi</v>
      </c>
      <c r="K467" t="s">
        <v>172</v>
      </c>
      <c r="L467" t="s">
        <v>1319</v>
      </c>
      <c r="M467">
        <v>2</v>
      </c>
      <c r="N467" s="127">
        <v>4</v>
      </c>
      <c r="P467" s="12">
        <v>44896</v>
      </c>
      <c r="Q467" s="12">
        <v>44902</v>
      </c>
      <c r="R467" s="12">
        <v>44903</v>
      </c>
      <c r="T467" s="10"/>
      <c r="U467" s="124" t="s">
        <v>245</v>
      </c>
      <c r="V467" s="107" t="s">
        <v>252</v>
      </c>
      <c r="W467" s="38" t="str">
        <f>VLOOKUP(D467,Dakar!A:C,3,0)</f>
        <v>HRDS</v>
      </c>
    </row>
    <row r="468" spans="1:23">
      <c r="A468" s="10">
        <f t="shared" si="7"/>
        <v>466</v>
      </c>
      <c r="B468" s="233" t="s">
        <v>631</v>
      </c>
      <c r="C468" s="233">
        <v>2022</v>
      </c>
      <c r="D468" s="124" t="s">
        <v>443</v>
      </c>
      <c r="E468" s="38" t="str">
        <f>VLOOKUP(D468,Dakar!A:B,2,0)</f>
        <v>Danu Patmoko</v>
      </c>
      <c r="F468" s="39">
        <f>VLOOKUP(D468,Dakar!A:J,10,0)</f>
        <v>38061</v>
      </c>
      <c r="G468" s="38" t="str">
        <f>VLOOKUP(D468,Dakar!A:F,6,0)</f>
        <v>Operation Manager / KTT</v>
      </c>
      <c r="H468" s="38" t="str">
        <f>VLOOKUP(D468,Dakar!A:H,8,0)</f>
        <v>PT</v>
      </c>
      <c r="I468" s="38" t="str">
        <f>VLOOKUP(D468,Dakar!A:G,7,0)</f>
        <v>S</v>
      </c>
      <c r="J468" s="38" t="str">
        <f>VLOOKUP(D468,Dakar!A:L,11,0)</f>
        <v>Yogyakarta</v>
      </c>
      <c r="K468" t="s">
        <v>203</v>
      </c>
      <c r="N468" s="127">
        <v>10</v>
      </c>
      <c r="P468" s="119">
        <v>44921</v>
      </c>
      <c r="Q468" s="119">
        <v>44932</v>
      </c>
      <c r="R468" s="12">
        <v>44935</v>
      </c>
      <c r="U468" s="124" t="s">
        <v>486</v>
      </c>
      <c r="V468" s="107"/>
      <c r="W468" s="38" t="str">
        <f>VLOOKUP(D468,Dakar!A:C,3,0)</f>
        <v>OM</v>
      </c>
    </row>
    <row r="469" spans="1:23">
      <c r="A469" s="10">
        <f t="shared" si="7"/>
        <v>467</v>
      </c>
      <c r="B469" s="233" t="s">
        <v>631</v>
      </c>
      <c r="C469" s="233">
        <v>2022</v>
      </c>
      <c r="D469" s="124" t="s">
        <v>430</v>
      </c>
      <c r="E469" s="38" t="str">
        <f>VLOOKUP(D469,Dakar!A:B,2,0)</f>
        <v>Abdul Aziz</v>
      </c>
      <c r="F469" s="39">
        <f>VLOOKUP(D469,Dakar!A:J,10,0)</f>
        <v>35878</v>
      </c>
      <c r="G469" s="38" t="str">
        <f>VLOOKUP(D469,Dakar!A:F,6,0)</f>
        <v>CR, FORESTRY &amp; TS DEPT. HEAD</v>
      </c>
      <c r="H469" s="38" t="str">
        <f>VLOOKUP(D469,Dakar!A:H,8,0)</f>
        <v>PT</v>
      </c>
      <c r="I469" s="38" t="str">
        <f>VLOOKUP(D469,Dakar!A:G,7,0)</f>
        <v>S</v>
      </c>
      <c r="J469" s="38" t="str">
        <f>VLOOKUP(D469,Dakar!A:L,11,0)</f>
        <v>Jakarta</v>
      </c>
      <c r="K469" t="s">
        <v>172</v>
      </c>
      <c r="L469" s="233" t="s">
        <v>1319</v>
      </c>
      <c r="M469">
        <v>6</v>
      </c>
      <c r="N469" s="127">
        <v>4</v>
      </c>
      <c r="O469">
        <v>2</v>
      </c>
      <c r="P469" s="12">
        <v>44918</v>
      </c>
      <c r="Q469" s="12">
        <v>44930</v>
      </c>
      <c r="R469" s="12">
        <v>44931</v>
      </c>
      <c r="U469" s="124" t="s">
        <v>486</v>
      </c>
      <c r="V469" s="107"/>
      <c r="W469" s="38" t="str">
        <f>VLOOKUP(D469,Dakar!A:C,3,0)</f>
        <v>CR, Forestry &amp; TS</v>
      </c>
    </row>
    <row r="470" spans="1:23">
      <c r="A470" s="10">
        <f t="shared" si="7"/>
        <v>468</v>
      </c>
      <c r="B470" s="233" t="s">
        <v>632</v>
      </c>
      <c r="C470" s="233">
        <v>2022</v>
      </c>
      <c r="D470" s="124" t="s">
        <v>836</v>
      </c>
      <c r="E470" s="38" t="str">
        <f>VLOOKUP(D470,Dakar!A:B,2,0)</f>
        <v>SOFIAN ANSORI</v>
      </c>
      <c r="F470" s="39">
        <f>VLOOKUP(D470,Dakar!A:J,10,0)</f>
        <v>40801</v>
      </c>
      <c r="G470" s="38" t="str">
        <f>VLOOKUP(D470,Dakar!A:F,6,0)</f>
        <v>Quality &amp; Lab Officer</v>
      </c>
      <c r="H470" s="38" t="str">
        <f>VLOOKUP(D470,Dakar!A:H,8,0)</f>
        <v>PT</v>
      </c>
      <c r="I470" s="38" t="str">
        <f>VLOOKUP(D470,Dakar!A:G,7,0)</f>
        <v>S</v>
      </c>
      <c r="J470" s="38" t="str">
        <f>VLOOKUP(D470,Dakar!A:L,11,0)</f>
        <v>Samarinda</v>
      </c>
      <c r="K470" s="233" t="s">
        <v>172</v>
      </c>
      <c r="L470" s="233" t="s">
        <v>1319</v>
      </c>
      <c r="M470">
        <v>1</v>
      </c>
      <c r="N470" s="127">
        <v>6</v>
      </c>
      <c r="P470" s="12">
        <v>44919</v>
      </c>
      <c r="Q470" s="12">
        <v>44926</v>
      </c>
      <c r="R470" s="12">
        <v>44929</v>
      </c>
      <c r="U470" s="124" t="s">
        <v>702</v>
      </c>
      <c r="V470" s="107" t="s">
        <v>486</v>
      </c>
      <c r="W470" s="38" t="str">
        <f>VLOOKUP(D470,Dakar!A:C,3,0)</f>
        <v>PORT</v>
      </c>
    </row>
    <row r="471" spans="1:23">
      <c r="A471" s="10">
        <f t="shared" si="7"/>
        <v>469</v>
      </c>
      <c r="B471" s="233" t="s">
        <v>632</v>
      </c>
      <c r="C471" s="233">
        <v>2022</v>
      </c>
      <c r="D471" s="124" t="s">
        <v>874</v>
      </c>
      <c r="E471" s="38" t="str">
        <f>VLOOKUP(D471,Dakar!A:B,2,0)</f>
        <v>HELMIE HIDAYAT NAPU</v>
      </c>
      <c r="F471" s="39">
        <f>VLOOKUP(D471,Dakar!A:J,10,0)</f>
        <v>40821</v>
      </c>
      <c r="G471" s="38" t="str">
        <f>VLOOKUP(D471,Dakar!A:F,6,0)</f>
        <v>Forestry &amp; Ganis Officer</v>
      </c>
      <c r="H471" s="38" t="str">
        <f>VLOOKUP(D471,Dakar!A:H,8,0)</f>
        <v>PT</v>
      </c>
      <c r="I471" s="38" t="str">
        <f>VLOOKUP(D471,Dakar!A:G,7,0)</f>
        <v>S</v>
      </c>
      <c r="J471" s="38" t="str">
        <f>VLOOKUP(D471,Dakar!A:L,11,0)</f>
        <v>Samarinda</v>
      </c>
      <c r="K471" s="233" t="s">
        <v>172</v>
      </c>
      <c r="L471" s="233" t="s">
        <v>1319</v>
      </c>
      <c r="M471">
        <v>1</v>
      </c>
      <c r="N471" s="127">
        <v>9</v>
      </c>
      <c r="P471" s="12">
        <v>44902</v>
      </c>
      <c r="Q471" s="12">
        <v>44914</v>
      </c>
      <c r="R471" s="12">
        <v>44915</v>
      </c>
      <c r="U471" s="124" t="s">
        <v>431</v>
      </c>
      <c r="V471" s="107" t="s">
        <v>444</v>
      </c>
      <c r="W471" s="38" t="str">
        <f>VLOOKUP(D471,Dakar!A:C,3,0)</f>
        <v>CR, Forestry &amp; TS</v>
      </c>
    </row>
    <row r="472" spans="1:23">
      <c r="A472" s="10">
        <f t="shared" si="7"/>
        <v>470</v>
      </c>
      <c r="B472" s="233" t="s">
        <v>632</v>
      </c>
      <c r="C472" s="233">
        <v>2022</v>
      </c>
      <c r="D472" s="124" t="s">
        <v>1205</v>
      </c>
      <c r="E472" s="38" t="str">
        <f>VLOOKUP(D472,Dakar!A:B,2,0)</f>
        <v>SUCI SONYA DEWI</v>
      </c>
      <c r="F472" s="39">
        <f>VLOOKUP(D472,Dakar!A:J,10,0)</f>
        <v>43481</v>
      </c>
      <c r="G472" s="38" t="str">
        <f>VLOOKUP(D472,Dakar!A:F,6,0)</f>
        <v>Quality &amp; Lab Officer</v>
      </c>
      <c r="H472" s="38" t="str">
        <f>VLOOKUP(D472,Dakar!A:H,8,0)</f>
        <v>PT</v>
      </c>
      <c r="I472" s="38" t="str">
        <f>VLOOKUP(D472,Dakar!A:G,7,0)</f>
        <v>S</v>
      </c>
      <c r="J472" s="38" t="str">
        <f>VLOOKUP(D472,Dakar!A:L,11,0)</f>
        <v>Samarinda</v>
      </c>
      <c r="K472" s="233" t="s">
        <v>172</v>
      </c>
      <c r="L472" s="233" t="s">
        <v>1387</v>
      </c>
      <c r="M472">
        <v>3</v>
      </c>
      <c r="N472" s="127">
        <v>1</v>
      </c>
      <c r="P472" s="12">
        <v>44904</v>
      </c>
      <c r="Q472" s="12">
        <v>44904</v>
      </c>
      <c r="R472" s="12">
        <v>44907</v>
      </c>
      <c r="U472" s="124" t="s">
        <v>702</v>
      </c>
      <c r="V472" s="107" t="s">
        <v>486</v>
      </c>
      <c r="W472" s="38" t="str">
        <f>VLOOKUP(D472,Dakar!A:C,3,0)</f>
        <v>PORT</v>
      </c>
    </row>
    <row r="473" spans="1:23">
      <c r="A473" s="10">
        <f t="shared" si="7"/>
        <v>471</v>
      </c>
      <c r="B473" s="233" t="s">
        <v>632</v>
      </c>
      <c r="C473" s="233">
        <v>2022</v>
      </c>
      <c r="D473" s="124" t="s">
        <v>487</v>
      </c>
      <c r="E473" s="38" t="str">
        <f>VLOOKUP(D473,Dakar!A:B,2,0)</f>
        <v>Tunggul Djundanto</v>
      </c>
      <c r="F473" s="39">
        <f>VLOOKUP(D473,Dakar!A:J,10,0)</f>
        <v>39449</v>
      </c>
      <c r="G473" s="38" t="str">
        <f>VLOOKUP(D473,Dakar!A:F,6,0)</f>
        <v xml:space="preserve">Port Dept. Head </v>
      </c>
      <c r="H473" s="38" t="str">
        <f>VLOOKUP(D473,Dakar!A:H,8,0)</f>
        <v>PT</v>
      </c>
      <c r="I473" s="38" t="str">
        <f>VLOOKUP(D473,Dakar!A:G,7,0)</f>
        <v>S</v>
      </c>
      <c r="J473" s="38" t="str">
        <f>VLOOKUP(D473,Dakar!A:L,11,0)</f>
        <v>Jakarta</v>
      </c>
      <c r="K473" t="s">
        <v>204</v>
      </c>
      <c r="N473" s="127">
        <v>1</v>
      </c>
      <c r="P473" s="12">
        <v>44914</v>
      </c>
      <c r="Q473" s="12">
        <v>44914</v>
      </c>
      <c r="R473" s="12">
        <v>44915</v>
      </c>
      <c r="U473" s="124" t="s">
        <v>486</v>
      </c>
      <c r="V473" s="107"/>
      <c r="W473" s="38" t="str">
        <f>VLOOKUP(D473,Dakar!A:C,3,0)</f>
        <v>PORT</v>
      </c>
    </row>
    <row r="474" spans="1:23">
      <c r="A474" s="10">
        <f t="shared" si="7"/>
        <v>472</v>
      </c>
      <c r="B474" s="233" t="s">
        <v>632</v>
      </c>
      <c r="C474" s="233">
        <v>2022</v>
      </c>
      <c r="D474" s="124" t="s">
        <v>807</v>
      </c>
      <c r="E474" s="38" t="str">
        <f>VLOOKUP(D474,Dakar!A:B,2,0)</f>
        <v>DIDIMUS TELLE</v>
      </c>
      <c r="F474" s="39">
        <f>VLOOKUP(D474,Dakar!A:J,10,0)</f>
        <v>40697</v>
      </c>
      <c r="G474" s="38" t="str">
        <f>VLOOKUP(D474,Dakar!A:F,6,0)</f>
        <v>Pra Mechanic</v>
      </c>
      <c r="H474" s="38" t="str">
        <f>VLOOKUP(D474,Dakar!A:H,8,0)</f>
        <v>PT</v>
      </c>
      <c r="I474" s="38" t="str">
        <f>VLOOKUP(D474,Dakar!A:G,7,0)</f>
        <v>NS</v>
      </c>
      <c r="J474" s="38" t="str">
        <f>VLOOKUP(D474,Dakar!A:L,11,0)</f>
        <v>Separi</v>
      </c>
      <c r="K474" t="s">
        <v>172</v>
      </c>
      <c r="L474" t="s">
        <v>1387</v>
      </c>
      <c r="N474" s="127">
        <v>3</v>
      </c>
      <c r="P474" s="12">
        <v>44917</v>
      </c>
      <c r="Q474" s="12">
        <v>44919</v>
      </c>
      <c r="U474" s="124" t="s">
        <v>1130</v>
      </c>
      <c r="V474" s="107" t="s">
        <v>702</v>
      </c>
      <c r="W474" s="38" t="str">
        <f>VLOOKUP(D474,Dakar!A:C,3,0)</f>
        <v>PORT</v>
      </c>
    </row>
    <row r="475" spans="1:23">
      <c r="A475" s="10">
        <f t="shared" si="7"/>
        <v>473</v>
      </c>
      <c r="B475" s="233" t="s">
        <v>632</v>
      </c>
      <c r="C475" s="233">
        <v>2022</v>
      </c>
      <c r="D475" s="124" t="s">
        <v>374</v>
      </c>
      <c r="E475" s="38" t="str">
        <f>VLOOKUP(D475,Dakar!A:B,2,0)</f>
        <v>Eventus Erick Ding Liing</v>
      </c>
      <c r="F475" s="39">
        <f>VLOOKUP(D475,Dakar!A:J,10,0)</f>
        <v>39848</v>
      </c>
      <c r="G475" s="38" t="str">
        <f>VLOOKUP(D475,Dakar!A:F,6,0)</f>
        <v>Heavy Equipment Sub Dept. Head (Plt)</v>
      </c>
      <c r="H475" s="38" t="str">
        <f>VLOOKUP(D475,Dakar!A:H,8,0)</f>
        <v>PT</v>
      </c>
      <c r="I475" s="38" t="str">
        <f>VLOOKUP(D475,Dakar!A:G,7,0)</f>
        <v>S</v>
      </c>
      <c r="J475" s="38" t="str">
        <f>VLOOKUP(D475,Dakar!A:L,11,0)</f>
        <v>Samarinda</v>
      </c>
      <c r="K475" s="233" t="s">
        <v>203</v>
      </c>
      <c r="L475" s="233"/>
      <c r="N475" s="127">
        <v>11</v>
      </c>
      <c r="P475" s="12">
        <v>44921</v>
      </c>
      <c r="Q475" s="12">
        <v>44935</v>
      </c>
      <c r="R475" s="12">
        <v>44936</v>
      </c>
      <c r="U475" s="124" t="s">
        <v>702</v>
      </c>
      <c r="V475" s="107" t="s">
        <v>486</v>
      </c>
      <c r="W475" s="38" t="str">
        <f>VLOOKUP(D475,Dakar!A:C,3,0)</f>
        <v>PORT</v>
      </c>
    </row>
    <row r="476" spans="1:23">
      <c r="A476" s="10">
        <f t="shared" si="7"/>
        <v>474</v>
      </c>
      <c r="B476" s="233" t="s">
        <v>632</v>
      </c>
      <c r="C476" s="233">
        <v>2022</v>
      </c>
      <c r="D476" s="124" t="s">
        <v>326</v>
      </c>
      <c r="E476" s="38" t="str">
        <f>VLOOKUP(D476,Dakar!A:B,2,0)</f>
        <v>Manga Pakiding</v>
      </c>
      <c r="F476" s="39">
        <f>VLOOKUP(D476,Dakar!A:J,10,0)</f>
        <v>39995</v>
      </c>
      <c r="G476" s="38" t="str">
        <f>VLOOKUP(D476,Dakar!A:F,6,0)</f>
        <v>Occupational Health Officer</v>
      </c>
      <c r="H476" s="38" t="str">
        <f>VLOOKUP(D476,Dakar!A:H,8,0)</f>
        <v>PT</v>
      </c>
      <c r="I476" s="38" t="str">
        <f>VLOOKUP(D476,Dakar!A:G,7,0)</f>
        <v>S</v>
      </c>
      <c r="J476" s="38" t="str">
        <f>VLOOKUP(D476,Dakar!A:L,11,0)</f>
        <v>Samarinda</v>
      </c>
      <c r="K476" s="233" t="s">
        <v>203</v>
      </c>
      <c r="N476" s="127">
        <v>21</v>
      </c>
      <c r="P476" s="12">
        <v>44897</v>
      </c>
      <c r="Q476" s="12">
        <v>44925</v>
      </c>
      <c r="R476" s="12">
        <v>44928</v>
      </c>
      <c r="U476" s="124" t="s">
        <v>1412</v>
      </c>
      <c r="V476" s="107" t="s">
        <v>444</v>
      </c>
      <c r="W476" s="38" t="str">
        <f>VLOOKUP(D476,Dakar!A:C,3,0)</f>
        <v>HSE</v>
      </c>
    </row>
    <row r="477" spans="1:23">
      <c r="A477" s="10">
        <f t="shared" si="7"/>
        <v>475</v>
      </c>
      <c r="B477" s="233" t="s">
        <v>632</v>
      </c>
      <c r="C477" s="233">
        <v>2022</v>
      </c>
      <c r="D477" s="124" t="s">
        <v>984</v>
      </c>
      <c r="E477" s="38" t="str">
        <f>VLOOKUP(D477,Dakar!A:B,2,0)</f>
        <v>PAISAL</v>
      </c>
      <c r="F477" s="39">
        <f>VLOOKUP(D477,Dakar!A:J,10,0)</f>
        <v>41426</v>
      </c>
      <c r="G477" s="38" t="str">
        <f>VLOOKUP(D477,Dakar!A:F,6,0)</f>
        <v>DT DRIVER</v>
      </c>
      <c r="H477" s="38" t="str">
        <f>VLOOKUP(D477,Dakar!A:H,8,0)</f>
        <v>PT</v>
      </c>
      <c r="I477" s="38" t="str">
        <f>VLOOKUP(D477,Dakar!A:G,7,0)</f>
        <v>NS</v>
      </c>
      <c r="J477" s="38" t="str">
        <f>VLOOKUP(D477,Dakar!A:L,11,0)</f>
        <v>Separi</v>
      </c>
      <c r="K477" s="233" t="s">
        <v>203</v>
      </c>
      <c r="N477" s="127">
        <v>5</v>
      </c>
      <c r="P477" s="12">
        <v>44900</v>
      </c>
      <c r="Q477" s="12">
        <v>44904</v>
      </c>
      <c r="R477" s="12">
        <v>44907</v>
      </c>
      <c r="U477" s="124" t="s">
        <v>431</v>
      </c>
      <c r="V477" s="107"/>
      <c r="W477" s="38" t="str">
        <f>VLOOKUP(D477,Dakar!A:C,3,0)</f>
        <v>ENVIRONMENT</v>
      </c>
    </row>
    <row r="478" spans="1:23">
      <c r="A478" s="10">
        <f t="shared" si="7"/>
        <v>476</v>
      </c>
      <c r="B478" s="233" t="s">
        <v>632</v>
      </c>
      <c r="C478" s="233">
        <v>2022</v>
      </c>
      <c r="D478" s="124" t="s">
        <v>1018</v>
      </c>
      <c r="E478" s="38" t="str">
        <f>VLOOKUP(D478,Dakar!A:B,2,0)</f>
        <v>SHERLYN SURYA SOFHIA</v>
      </c>
      <c r="F478" s="39">
        <f>VLOOKUP(D478,Dakar!A:J,10,0)</f>
        <v>41821</v>
      </c>
      <c r="G478" s="38" t="str">
        <f>VLOOKUP(D478,Dakar!A:F,6,0)</f>
        <v>Data Control Staff</v>
      </c>
      <c r="H478" s="38" t="str">
        <f>VLOOKUP(D478,Dakar!A:H,8,0)</f>
        <v>PT</v>
      </c>
      <c r="I478" s="38" t="str">
        <f>VLOOKUP(D478,Dakar!A:G,7,0)</f>
        <v>S</v>
      </c>
      <c r="J478" s="38" t="str">
        <f>VLOOKUP(D478,Dakar!A:L,11,0)</f>
        <v>Samarinda</v>
      </c>
      <c r="K478" s="233" t="s">
        <v>203</v>
      </c>
      <c r="L478" s="233"/>
      <c r="N478" s="127">
        <v>3</v>
      </c>
      <c r="P478" s="12" t="s">
        <v>1480</v>
      </c>
      <c r="T478" t="s">
        <v>1481</v>
      </c>
      <c r="U478" s="124" t="s">
        <v>1425</v>
      </c>
      <c r="V478" s="107" t="s">
        <v>486</v>
      </c>
      <c r="W478" s="38" t="str">
        <f>VLOOKUP(D478,Dakar!A:C,3,0)</f>
        <v>PORT</v>
      </c>
    </row>
    <row r="479" spans="1:23">
      <c r="A479" s="10">
        <f t="shared" si="7"/>
        <v>477</v>
      </c>
      <c r="B479" s="233" t="s">
        <v>632</v>
      </c>
      <c r="C479" s="233">
        <v>2022</v>
      </c>
      <c r="D479" s="124" t="s">
        <v>239</v>
      </c>
      <c r="E479" s="38" t="str">
        <f>VLOOKUP(D479,Dakar!A:B,2,0)</f>
        <v>Muhammad Chaidier</v>
      </c>
      <c r="F479" s="39">
        <f>VLOOKUP(D479,Dakar!A:J,10,0)</f>
        <v>38131</v>
      </c>
      <c r="G479" s="38" t="str">
        <f>VLOOKUP(D479,Dakar!A:F,6,0)</f>
        <v>WAREHOUSE OFFICER</v>
      </c>
      <c r="H479" s="38" t="str">
        <f>VLOOKUP(D479,Dakar!A:H,8,0)</f>
        <v>PT</v>
      </c>
      <c r="I479" s="38" t="str">
        <f>VLOOKUP(D479,Dakar!A:G,7,0)</f>
        <v>S</v>
      </c>
      <c r="J479" s="38" t="str">
        <f>VLOOKUP(D479,Dakar!A:L,11,0)</f>
        <v>Samarinda</v>
      </c>
      <c r="K479" s="233" t="s">
        <v>203</v>
      </c>
      <c r="L479" s="233"/>
      <c r="N479" s="127">
        <v>2</v>
      </c>
      <c r="O479" s="79"/>
      <c r="P479" s="135" t="s">
        <v>1482</v>
      </c>
      <c r="T479" s="233" t="s">
        <v>1483</v>
      </c>
      <c r="U479" s="124" t="s">
        <v>998</v>
      </c>
      <c r="V479" s="107" t="s">
        <v>486</v>
      </c>
      <c r="W479" s="38" t="str">
        <f>VLOOKUP(D479,Dakar!A:C,3,0)</f>
        <v>WAREHOUSE</v>
      </c>
    </row>
    <row r="480" spans="1:23">
      <c r="A480" s="10">
        <f t="shared" si="7"/>
        <v>478</v>
      </c>
      <c r="B480" s="233" t="s">
        <v>632</v>
      </c>
      <c r="C480" s="233">
        <v>2022</v>
      </c>
      <c r="D480" s="124" t="s">
        <v>830</v>
      </c>
      <c r="E480" s="38" t="str">
        <f>VLOOKUP(D480,Dakar!A:B,2,0)</f>
        <v>I GEDE ADI MERTA</v>
      </c>
      <c r="F480" s="39">
        <f>VLOOKUP(D480,Dakar!A:J,10,0)</f>
        <v>40791</v>
      </c>
      <c r="G480" s="38" t="str">
        <f>VLOOKUP(D480,Dakar!A:F,6,0)</f>
        <v>Technical Suport IT Officer</v>
      </c>
      <c r="H480" s="38" t="str">
        <f>VLOOKUP(D480,Dakar!A:H,8,0)</f>
        <v>PT</v>
      </c>
      <c r="I480" s="38" t="str">
        <f>VLOOKUP(D480,Dakar!A:G,7,0)</f>
        <v>S</v>
      </c>
      <c r="J480" s="38" t="str">
        <f>VLOOKUP(D480,Dakar!A:L,11,0)</f>
        <v>Separi</v>
      </c>
      <c r="K480" s="233" t="s">
        <v>172</v>
      </c>
      <c r="L480" s="233" t="s">
        <v>1319</v>
      </c>
      <c r="M480">
        <v>2</v>
      </c>
      <c r="N480" s="127">
        <v>11</v>
      </c>
      <c r="P480" s="12">
        <v>44921</v>
      </c>
      <c r="Q480" s="12">
        <v>44925</v>
      </c>
      <c r="R480" s="12">
        <v>44928</v>
      </c>
      <c r="U480" s="124" t="s">
        <v>252</v>
      </c>
      <c r="V480" s="107" t="s">
        <v>486</v>
      </c>
      <c r="W480" s="38" t="str">
        <f>VLOOKUP(D480,Dakar!A:C,3,0)</f>
        <v>HRDS</v>
      </c>
    </row>
    <row r="481" spans="1:24">
      <c r="A481" s="10">
        <f t="shared" si="7"/>
        <v>479</v>
      </c>
      <c r="B481" s="233" t="s">
        <v>632</v>
      </c>
      <c r="C481" s="233">
        <v>2022</v>
      </c>
      <c r="D481" s="124" t="s">
        <v>301</v>
      </c>
      <c r="E481" s="38" t="str">
        <f>VLOOKUP(D481,Dakar!A:B,2,0)</f>
        <v>Novian Suharis</v>
      </c>
      <c r="F481" s="39">
        <f>VLOOKUP(D481,Dakar!A:J,10,0)</f>
        <v>40392</v>
      </c>
      <c r="G481" s="38" t="str">
        <f>VLOOKUP(D481,Dakar!A:F,6,0)</f>
        <v xml:space="preserve">Electrical &amp; Genset Operation Sub Dept. Head </v>
      </c>
      <c r="H481" s="38" t="str">
        <f>VLOOKUP(D481,Dakar!A:H,8,0)</f>
        <v>PT</v>
      </c>
      <c r="I481" s="38" t="str">
        <f>VLOOKUP(D481,Dakar!A:G,7,0)</f>
        <v>S</v>
      </c>
      <c r="J481" s="38" t="str">
        <f>VLOOKUP(D481,Dakar!A:L,11,0)</f>
        <v>Samarinda</v>
      </c>
      <c r="K481" s="233" t="s">
        <v>203</v>
      </c>
      <c r="L481" s="233"/>
      <c r="N481" s="127">
        <v>10</v>
      </c>
      <c r="P481" s="12">
        <v>44921</v>
      </c>
      <c r="Q481" s="12">
        <v>44932</v>
      </c>
      <c r="R481" s="12">
        <v>44935</v>
      </c>
      <c r="U481" s="124" t="s">
        <v>1408</v>
      </c>
      <c r="V481" s="107" t="s">
        <v>486</v>
      </c>
      <c r="W481" s="38" t="str">
        <f>VLOOKUP(D481,Dakar!A:C,3,0)</f>
        <v>PORT</v>
      </c>
    </row>
    <row r="482" spans="1:24">
      <c r="A482" s="10">
        <f t="shared" si="7"/>
        <v>480</v>
      </c>
      <c r="B482" s="233" t="s">
        <v>632</v>
      </c>
      <c r="C482" s="233">
        <v>2022</v>
      </c>
      <c r="D482" s="124" t="s">
        <v>239</v>
      </c>
      <c r="E482" s="38" t="str">
        <f>VLOOKUP(D482,Dakar!A:B,2,0)</f>
        <v>Muhammad Chaidier</v>
      </c>
      <c r="F482" s="39">
        <f>VLOOKUP(D482,Dakar!A:J,10,0)</f>
        <v>38131</v>
      </c>
      <c r="G482" s="38" t="str">
        <f>VLOOKUP(D482,Dakar!A:F,6,0)</f>
        <v>WAREHOUSE OFFICER</v>
      </c>
      <c r="H482" s="38" t="str">
        <f>VLOOKUP(D482,Dakar!A:H,8,0)</f>
        <v>PT</v>
      </c>
      <c r="I482" s="38" t="str">
        <f>VLOOKUP(D482,Dakar!A:G,7,0)</f>
        <v>S</v>
      </c>
      <c r="J482" s="38" t="str">
        <f>VLOOKUP(D482,Dakar!A:L,11,0)</f>
        <v>Samarinda</v>
      </c>
      <c r="K482" s="233" t="s">
        <v>203</v>
      </c>
      <c r="L482" s="233"/>
      <c r="N482" s="127">
        <v>11</v>
      </c>
      <c r="P482" s="12">
        <v>44915</v>
      </c>
      <c r="Q482" s="12">
        <v>44930</v>
      </c>
      <c r="R482" s="12">
        <v>44931</v>
      </c>
      <c r="U482" s="124" t="s">
        <v>998</v>
      </c>
      <c r="V482" s="107" t="s">
        <v>486</v>
      </c>
      <c r="W482" s="38" t="str">
        <f>VLOOKUP(D482,Dakar!A:C,3,0)</f>
        <v>WAREHOUSE</v>
      </c>
    </row>
    <row r="483" spans="1:24">
      <c r="A483" s="10">
        <f t="shared" si="7"/>
        <v>481</v>
      </c>
      <c r="B483" s="233" t="s">
        <v>632</v>
      </c>
      <c r="C483" s="233">
        <v>2022</v>
      </c>
      <c r="D483" s="124" t="s">
        <v>983</v>
      </c>
      <c r="E483" s="38" t="str">
        <f>VLOOKUP(D483,Dakar!A:B,2,0)</f>
        <v>HENDRIKUS DALE WEKING</v>
      </c>
      <c r="F483" s="39">
        <f>VLOOKUP(D483,Dakar!A:J,10,0)</f>
        <v>41426</v>
      </c>
      <c r="G483" s="38" t="str">
        <f>VLOOKUP(D483,Dakar!A:F,6,0)</f>
        <v>ENVIRONMENT CREW</v>
      </c>
      <c r="H483" s="38" t="str">
        <f>VLOOKUP(D483,Dakar!A:H,8,0)</f>
        <v>PT</v>
      </c>
      <c r="I483" s="38" t="str">
        <f>VLOOKUP(D483,Dakar!A:G,7,0)</f>
        <v>NS</v>
      </c>
      <c r="J483" s="38" t="str">
        <f>VLOOKUP(D483,Dakar!A:L,11,0)</f>
        <v>Separi</v>
      </c>
      <c r="K483" s="233" t="s">
        <v>203</v>
      </c>
      <c r="L483" s="233"/>
      <c r="N483" s="127">
        <v>6</v>
      </c>
      <c r="P483" s="12">
        <v>44918</v>
      </c>
      <c r="Q483" s="12">
        <v>44925</v>
      </c>
      <c r="R483" s="12">
        <v>44928</v>
      </c>
      <c r="U483" s="124" t="s">
        <v>1412</v>
      </c>
      <c r="V483" s="107"/>
      <c r="W483" s="38" t="str">
        <f>VLOOKUP(D483,Dakar!A:C,3,0)</f>
        <v>HSE</v>
      </c>
    </row>
    <row r="484" spans="1:24">
      <c r="A484" s="10">
        <f t="shared" si="7"/>
        <v>482</v>
      </c>
      <c r="B484" s="233" t="s">
        <v>632</v>
      </c>
      <c r="C484" s="233">
        <v>2022</v>
      </c>
      <c r="D484" s="124" t="s">
        <v>1286</v>
      </c>
      <c r="E484" s="38" t="str">
        <f>VLOOKUP(D484,Dakar!A:B,2,0)</f>
        <v>SUWOKO</v>
      </c>
      <c r="F484" s="39">
        <f>VLOOKUP(D484,Dakar!A:J,10,0)</f>
        <v>43318</v>
      </c>
      <c r="G484" s="38" t="str">
        <f>VLOOKUP(D484,Dakar!A:F,6,0)</f>
        <v>LV Driver</v>
      </c>
      <c r="H484" s="38" t="str">
        <f>VLOOKUP(D484,Dakar!A:H,8,0)</f>
        <v>PT</v>
      </c>
      <c r="I484" s="38" t="str">
        <f>VLOOKUP(D484,Dakar!A:G,7,0)</f>
        <v>NS</v>
      </c>
      <c r="J484" s="38" t="str">
        <f>VLOOKUP(D484,Dakar!A:L,11,0)</f>
        <v>Separi</v>
      </c>
      <c r="K484" s="233" t="s">
        <v>172</v>
      </c>
      <c r="L484" s="233" t="s">
        <v>1319</v>
      </c>
      <c r="M484">
        <v>1</v>
      </c>
      <c r="N484" s="127">
        <v>4</v>
      </c>
      <c r="O484" s="127"/>
      <c r="P484" s="12">
        <v>44928</v>
      </c>
      <c r="Q484" s="12">
        <v>44931</v>
      </c>
      <c r="R484" s="12">
        <v>44932</v>
      </c>
      <c r="S484" s="12"/>
      <c r="U484" s="124" t="s">
        <v>1412</v>
      </c>
      <c r="V484" s="124"/>
      <c r="W484" s="107"/>
      <c r="X484" s="38" t="str">
        <f>VLOOKUP(D484,Dakar!A:C,3,0)</f>
        <v>HSE</v>
      </c>
    </row>
    <row r="485" spans="1:24">
      <c r="A485" s="10">
        <f t="shared" si="7"/>
        <v>483</v>
      </c>
      <c r="B485" s="233" t="s">
        <v>632</v>
      </c>
      <c r="C485" s="233">
        <v>2022</v>
      </c>
      <c r="D485" s="124" t="s">
        <v>1246</v>
      </c>
      <c r="E485" s="38" t="str">
        <f>VLOOKUP(D485,Dakar!A:B,2,0)</f>
        <v>MUHAMMAD IRHAM SOPIYAN</v>
      </c>
      <c r="F485" s="39">
        <f>VLOOKUP(D485,Dakar!A:J,10,0)</f>
        <v>43319</v>
      </c>
      <c r="G485" s="38" t="str">
        <f>VLOOKUP(D485,Dakar!A:F,6,0)</f>
        <v>ENVIRONMENT CREW</v>
      </c>
      <c r="H485" s="38" t="str">
        <f>VLOOKUP(D485,Dakar!A:H,8,0)</f>
        <v>PT</v>
      </c>
      <c r="I485" s="38" t="str">
        <f>VLOOKUP(D485,Dakar!A:G,7,0)</f>
        <v>NS</v>
      </c>
      <c r="J485" s="38" t="str">
        <f>VLOOKUP(D485,Dakar!A:L,11,0)</f>
        <v>Separi</v>
      </c>
      <c r="K485" s="233" t="s">
        <v>172</v>
      </c>
      <c r="L485" s="233" t="s">
        <v>1387</v>
      </c>
      <c r="M485">
        <v>1</v>
      </c>
      <c r="N485" s="127">
        <v>6</v>
      </c>
      <c r="P485" s="12">
        <v>44916</v>
      </c>
      <c r="Q485" s="12">
        <v>44925</v>
      </c>
      <c r="R485" s="12">
        <v>44928</v>
      </c>
      <c r="U485" s="124" t="s">
        <v>1412</v>
      </c>
      <c r="V485" s="107"/>
      <c r="W485" s="38" t="str">
        <f>VLOOKUP(D485,Dakar!A:C,3,0)</f>
        <v>HSE</v>
      </c>
    </row>
    <row r="486" spans="1:24">
      <c r="A486" s="10">
        <f t="shared" si="7"/>
        <v>484</v>
      </c>
      <c r="B486" s="233" t="s">
        <v>632</v>
      </c>
      <c r="C486" s="233">
        <v>2022</v>
      </c>
      <c r="D486" s="124" t="s">
        <v>362</v>
      </c>
      <c r="E486" s="38" t="str">
        <f>VLOOKUP(D486,Dakar!A:B,2,0)</f>
        <v>Supirman</v>
      </c>
      <c r="F486" s="39">
        <f>VLOOKUP(D486,Dakar!A:J,10,0)</f>
        <v>39874</v>
      </c>
      <c r="G486" s="38" t="str">
        <f>VLOOKUP(D486,Dakar!A:F,6,0)</f>
        <v>Mechanic FPM Group Leader</v>
      </c>
      <c r="H486" s="38" t="str">
        <f>VLOOKUP(D486,Dakar!A:H,8,0)</f>
        <v>PT</v>
      </c>
      <c r="I486" s="38" t="str">
        <f>VLOOKUP(D486,Dakar!A:G,7,0)</f>
        <v>NS</v>
      </c>
      <c r="J486" s="38" t="str">
        <f>VLOOKUP(D486,Dakar!A:L,11,0)</f>
        <v>Separi</v>
      </c>
      <c r="K486" s="107" t="s">
        <v>203</v>
      </c>
      <c r="N486" s="127">
        <v>3</v>
      </c>
      <c r="P486" s="135">
        <v>44921</v>
      </c>
      <c r="Q486" s="12">
        <v>44923</v>
      </c>
      <c r="R486" s="12">
        <v>44924</v>
      </c>
      <c r="U486" s="124" t="s">
        <v>357</v>
      </c>
      <c r="V486" s="107" t="s">
        <v>702</v>
      </c>
      <c r="W486" s="38" t="str">
        <f>VLOOKUP(D486,Dakar!A:C,3,0)</f>
        <v>PORT</v>
      </c>
    </row>
    <row r="487" spans="1:24">
      <c r="A487" s="10">
        <f t="shared" si="7"/>
        <v>485</v>
      </c>
      <c r="B487" s="233" t="s">
        <v>632</v>
      </c>
      <c r="C487" s="233">
        <v>2022</v>
      </c>
      <c r="D487" s="124" t="s">
        <v>1011</v>
      </c>
      <c r="E487" s="38" t="str">
        <f>VLOOKUP(D487,Dakar!A:B,2,0)</f>
        <v>OLAN WAHYULIANDANI</v>
      </c>
      <c r="F487" s="39">
        <f>VLOOKUP(D487,Dakar!A:J,10,0)</f>
        <v>41708</v>
      </c>
      <c r="G487" s="38" t="str">
        <f>VLOOKUP(D487,Dakar!A:F,6,0)</f>
        <v>FPM Planner</v>
      </c>
      <c r="H487" s="38" t="str">
        <f>VLOOKUP(D487,Dakar!A:H,8,0)</f>
        <v>PT</v>
      </c>
      <c r="I487" s="38" t="str">
        <f>VLOOKUP(D487,Dakar!A:G,7,0)</f>
        <v>S</v>
      </c>
      <c r="J487" s="38" t="str">
        <f>VLOOKUP(D487,Dakar!A:L,11,0)</f>
        <v>Samarinda</v>
      </c>
      <c r="K487" s="107" t="s">
        <v>172</v>
      </c>
      <c r="L487" t="s">
        <v>1387</v>
      </c>
      <c r="M487">
        <v>2</v>
      </c>
      <c r="N487" s="127">
        <v>3</v>
      </c>
      <c r="P487" s="12">
        <v>44928</v>
      </c>
      <c r="Q487" s="12">
        <v>44932</v>
      </c>
      <c r="R487" s="12">
        <v>44935</v>
      </c>
      <c r="U487" s="124" t="s">
        <v>1408</v>
      </c>
      <c r="V487" s="107" t="s">
        <v>486</v>
      </c>
      <c r="W487" s="38" t="str">
        <f>VLOOKUP(D487,Dakar!A:C,3,0)</f>
        <v>PORT</v>
      </c>
    </row>
    <row r="488" spans="1:24">
      <c r="A488" s="10">
        <f t="shared" si="7"/>
        <v>486</v>
      </c>
      <c r="B488" s="233" t="s">
        <v>632</v>
      </c>
      <c r="C488" s="233">
        <v>2022</v>
      </c>
      <c r="D488" s="124" t="s">
        <v>1292</v>
      </c>
      <c r="E488" s="38" t="str">
        <f>VLOOKUP(D488,Dakar!A:B,2,0)</f>
        <v>JAMIRAN</v>
      </c>
      <c r="F488" s="39">
        <f>VLOOKUP(D488,Dakar!A:J,10,0)</f>
        <v>43740</v>
      </c>
      <c r="G488" s="38" t="str">
        <f>VLOOKUP(D488,Dakar!A:F,6,0)</f>
        <v>MHE ADVISOR</v>
      </c>
      <c r="H488" s="38">
        <f>VLOOKUP(D488,Dakar!A:H,8,0)</f>
        <v>0</v>
      </c>
      <c r="I488" s="38">
        <f>VLOOKUP(D488,Dakar!A:G,7,0)</f>
        <v>0</v>
      </c>
      <c r="J488" s="38" t="str">
        <f>VLOOKUP(D488,Dakar!A:L,11,0)</f>
        <v>Jakarta</v>
      </c>
      <c r="K488" s="107" t="s">
        <v>172</v>
      </c>
      <c r="L488" t="s">
        <v>1319</v>
      </c>
      <c r="M488">
        <v>1</v>
      </c>
      <c r="N488" s="127">
        <v>10</v>
      </c>
      <c r="O488" s="79"/>
      <c r="P488" s="12">
        <v>44925</v>
      </c>
      <c r="Q488" s="12">
        <v>44938</v>
      </c>
      <c r="R488" s="12">
        <v>44939</v>
      </c>
      <c r="U488" s="124" t="s">
        <v>1408</v>
      </c>
      <c r="V488" s="107" t="s">
        <v>486</v>
      </c>
      <c r="W488" s="38" t="str">
        <f>VLOOKUP(D488,Dakar!A:C,3,0)</f>
        <v>PORT</v>
      </c>
    </row>
    <row r="489" spans="1:24">
      <c r="A489" s="10">
        <f t="shared" si="7"/>
        <v>487</v>
      </c>
      <c r="B489" s="233" t="s">
        <v>632</v>
      </c>
      <c r="C489" s="233">
        <v>2022</v>
      </c>
      <c r="D489" s="124" t="s">
        <v>262</v>
      </c>
      <c r="E489" s="38" t="str">
        <f>VLOOKUP(D489,Dakar!A:B,2,0)</f>
        <v>Mulyadi</v>
      </c>
      <c r="F489" s="39">
        <f>VLOOKUP(D489,Dakar!A:J,10,0)</f>
        <v>38412</v>
      </c>
      <c r="G489" s="38" t="str">
        <f>VLOOKUP(D489,Dakar!A:F,6,0)</f>
        <v>Water &amp; Waste Manag Foreman</v>
      </c>
      <c r="H489" s="38" t="str">
        <f>VLOOKUP(D489,Dakar!A:H,8,0)</f>
        <v>PT</v>
      </c>
      <c r="I489" s="38" t="str">
        <f>VLOOKUP(D489,Dakar!A:G,7,0)</f>
        <v>S</v>
      </c>
      <c r="J489" s="38" t="str">
        <f>VLOOKUP(D489,Dakar!A:L,11,0)</f>
        <v>Separi</v>
      </c>
      <c r="K489" s="107" t="s">
        <v>172</v>
      </c>
      <c r="L489" t="s">
        <v>1319</v>
      </c>
      <c r="M489">
        <v>1</v>
      </c>
      <c r="N489" s="127">
        <v>5</v>
      </c>
      <c r="P489" s="12">
        <v>44921</v>
      </c>
      <c r="Q489" s="12">
        <v>44925</v>
      </c>
      <c r="R489" s="12">
        <v>44928</v>
      </c>
      <c r="U489" s="124" t="s">
        <v>431</v>
      </c>
      <c r="V489" s="107" t="s">
        <v>444</v>
      </c>
      <c r="W489" s="38" t="str">
        <f>VLOOKUP(D489,Dakar!A:C,3,0)</f>
        <v>CR, Forestry &amp; TS</v>
      </c>
    </row>
    <row r="490" spans="1:24">
      <c r="A490" s="10">
        <f t="shared" si="7"/>
        <v>488</v>
      </c>
      <c r="B490" s="233" t="s">
        <v>632</v>
      </c>
      <c r="C490" s="233">
        <v>2022</v>
      </c>
      <c r="D490" s="124" t="s">
        <v>319</v>
      </c>
      <c r="E490" s="38" t="str">
        <f>VLOOKUP(D490,Dakar!A:B,2,0)</f>
        <v>Rustam Effendi</v>
      </c>
      <c r="F490" s="39">
        <f>VLOOKUP(D490,Dakar!A:J,10,0)</f>
        <v>40504</v>
      </c>
      <c r="G490" s="38" t="str">
        <f>VLOOKUP(D490,Dakar!A:F,6,0)</f>
        <v>Warehouse Crew</v>
      </c>
      <c r="H490" s="38" t="str">
        <f>VLOOKUP(D490,Dakar!A:H,8,0)</f>
        <v>PT</v>
      </c>
      <c r="I490" s="38" t="str">
        <f>VLOOKUP(D490,Dakar!A:G,7,0)</f>
        <v>NS</v>
      </c>
      <c r="J490" s="38" t="str">
        <f>VLOOKUP(D490,Dakar!A:L,11,0)</f>
        <v>Separi</v>
      </c>
      <c r="K490" s="107" t="s">
        <v>203</v>
      </c>
      <c r="N490" s="127">
        <v>4</v>
      </c>
      <c r="P490" s="12">
        <v>44924</v>
      </c>
      <c r="Q490" s="12">
        <v>44928</v>
      </c>
      <c r="R490" s="12">
        <v>44931</v>
      </c>
      <c r="U490" s="124" t="s">
        <v>998</v>
      </c>
      <c r="W490" s="38" t="str">
        <f>VLOOKUP(D490,Dakar!A:C,3,0)</f>
        <v>WAREHOUSE</v>
      </c>
    </row>
    <row r="491" spans="1:24">
      <c r="A491" s="10">
        <f t="shared" si="7"/>
        <v>489</v>
      </c>
      <c r="B491" s="233" t="s">
        <v>632</v>
      </c>
      <c r="C491" s="233">
        <v>2022</v>
      </c>
      <c r="D491" s="124" t="s">
        <v>809</v>
      </c>
      <c r="E491" s="38" t="str">
        <f>VLOOKUP(D491,Dakar!A:B,2,0)</f>
        <v>RIO DEJENERIO</v>
      </c>
      <c r="F491" s="39">
        <f>VLOOKUP(D491,Dakar!A:J,10,0)</f>
        <v>40697</v>
      </c>
      <c r="G491" s="38" t="str">
        <f>VLOOKUP(D491,Dakar!A:F,6,0)</f>
        <v>WAREHOUSE CREW</v>
      </c>
      <c r="H491" s="38" t="str">
        <f>VLOOKUP(D491,Dakar!A:H,8,0)</f>
        <v>PT</v>
      </c>
      <c r="I491" s="38" t="str">
        <f>VLOOKUP(D491,Dakar!A:G,7,0)</f>
        <v>NS</v>
      </c>
      <c r="J491" s="38" t="str">
        <f>VLOOKUP(D491,Dakar!A:L,11,0)</f>
        <v>Separi</v>
      </c>
      <c r="K491" s="107" t="s">
        <v>172</v>
      </c>
      <c r="L491" t="s">
        <v>1387</v>
      </c>
      <c r="M491">
        <v>1</v>
      </c>
      <c r="N491" s="127">
        <v>3</v>
      </c>
      <c r="P491" s="12">
        <v>44920</v>
      </c>
      <c r="Q491" s="119">
        <v>44925</v>
      </c>
      <c r="R491" s="12">
        <v>44928</v>
      </c>
      <c r="U491" s="124" t="s">
        <v>998</v>
      </c>
      <c r="V491" s="107"/>
      <c r="W491" s="38" t="str">
        <f>VLOOKUP(D491,Dakar!A:C,3,0)</f>
        <v>WAREHOUSE</v>
      </c>
    </row>
    <row r="492" spans="1:24">
      <c r="A492" s="10">
        <f t="shared" si="7"/>
        <v>490</v>
      </c>
      <c r="B492" s="233" t="s">
        <v>632</v>
      </c>
      <c r="C492" s="233">
        <v>2022</v>
      </c>
      <c r="D492" s="124" t="s">
        <v>311</v>
      </c>
      <c r="E492" s="38" t="str">
        <f>VLOOKUP(D492,Dakar!A:B,2,0)</f>
        <v>Aris Purwanto</v>
      </c>
      <c r="F492" s="39">
        <f>VLOOKUP(D492,Dakar!A:J,10,0)</f>
        <v>40493</v>
      </c>
      <c r="G492" s="38" t="str">
        <f>VLOOKUP(D492,Dakar!A:F,6,0)</f>
        <v>Comdev Officer</v>
      </c>
      <c r="H492" s="38" t="str">
        <f>VLOOKUP(D492,Dakar!A:H,8,0)</f>
        <v>PT</v>
      </c>
      <c r="I492" s="38" t="str">
        <f>VLOOKUP(D492,Dakar!A:G,7,0)</f>
        <v>S</v>
      </c>
      <c r="J492" s="38" t="str">
        <f>VLOOKUP(D492,Dakar!A:L,11,0)</f>
        <v>Yogyakarta</v>
      </c>
      <c r="K492" s="107" t="s">
        <v>203</v>
      </c>
      <c r="N492" s="127">
        <v>21</v>
      </c>
      <c r="P492" s="12">
        <v>44956</v>
      </c>
      <c r="Q492" s="12">
        <v>44984</v>
      </c>
      <c r="R492" s="12">
        <v>44985</v>
      </c>
      <c r="S492" t="s">
        <v>115</v>
      </c>
      <c r="U492" s="124" t="s">
        <v>444</v>
      </c>
      <c r="V492" s="107" t="s">
        <v>486</v>
      </c>
      <c r="W492" s="38" t="str">
        <f>VLOOKUP(D492,Dakar!A:C,3,0)</f>
        <v>CR, F &amp; TS</v>
      </c>
    </row>
    <row r="493" spans="1:24">
      <c r="A493" s="10">
        <f t="shared" si="7"/>
        <v>491</v>
      </c>
      <c r="B493" s="233" t="s">
        <v>632</v>
      </c>
      <c r="C493" s="233">
        <v>2022</v>
      </c>
      <c r="D493" s="124" t="s">
        <v>220</v>
      </c>
      <c r="E493" s="38" t="str">
        <f>VLOOKUP(D493,Dakar!A:B,2,0)</f>
        <v>Siswanto</v>
      </c>
      <c r="F493" s="39">
        <f>VLOOKUP(D493,Dakar!A:J,10,0)</f>
        <v>36831</v>
      </c>
      <c r="G493" s="38" t="str">
        <f>VLOOKUP(D493,Dakar!A:F,6,0)</f>
        <v>Data Controller</v>
      </c>
      <c r="H493" s="38" t="str">
        <f>VLOOKUP(D493,Dakar!A:H,8,0)</f>
        <v>PT</v>
      </c>
      <c r="I493" s="38" t="str">
        <f>VLOOKUP(D493,Dakar!A:G,7,0)</f>
        <v>S</v>
      </c>
      <c r="J493" s="38" t="str">
        <f>VLOOKUP(D493,Dakar!A:L,11,0)</f>
        <v>Yogyakarta</v>
      </c>
      <c r="K493" t="s">
        <v>172</v>
      </c>
      <c r="L493" t="s">
        <v>1387</v>
      </c>
      <c r="M493">
        <v>2</v>
      </c>
      <c r="N493" s="127">
        <v>6</v>
      </c>
      <c r="O493">
        <v>2</v>
      </c>
      <c r="P493" s="12">
        <v>44935</v>
      </c>
      <c r="Q493" s="12">
        <v>44944</v>
      </c>
      <c r="R493" s="12">
        <v>44945</v>
      </c>
      <c r="S493" s="233" t="s">
        <v>115</v>
      </c>
      <c r="U493" s="124" t="s">
        <v>444</v>
      </c>
      <c r="V493" s="107" t="s">
        <v>486</v>
      </c>
      <c r="W493" s="38" t="str">
        <f>VLOOKUP(D493,Dakar!A:C,3,0)</f>
        <v>CR, Forestry &amp; TS</v>
      </c>
    </row>
    <row r="494" spans="1:24">
      <c r="A494" s="10">
        <f t="shared" si="7"/>
        <v>492</v>
      </c>
      <c r="B494" s="233" t="s">
        <v>632</v>
      </c>
      <c r="C494" s="233">
        <v>2022</v>
      </c>
      <c r="D494" s="124" t="s">
        <v>850</v>
      </c>
      <c r="E494" s="38" t="str">
        <f>VLOOKUP(D494,Dakar!A:B,2,0)</f>
        <v>I Nyoman Ardana</v>
      </c>
      <c r="F494" s="39">
        <f>VLOOKUP(D494,Dakar!A:J,10,0)</f>
        <v>40360</v>
      </c>
      <c r="G494" s="38" t="str">
        <f>VLOOKUP(D494,Dakar!A:F,6,0)</f>
        <v>GMTC Foreman</v>
      </c>
      <c r="H494" s="38" t="str">
        <f>VLOOKUP(D494,Dakar!A:H,8,0)</f>
        <v>PT</v>
      </c>
      <c r="I494" s="38" t="str">
        <f>VLOOKUP(D494,Dakar!A:G,7,0)</f>
        <v>S</v>
      </c>
      <c r="J494" s="38" t="str">
        <f>VLOOKUP(D494,Dakar!A:L,11,0)</f>
        <v>Samarinda</v>
      </c>
      <c r="K494" t="s">
        <v>203</v>
      </c>
      <c r="N494" s="127">
        <v>5</v>
      </c>
      <c r="P494" s="12">
        <v>44928</v>
      </c>
      <c r="Q494" s="12">
        <v>44932</v>
      </c>
      <c r="R494" s="12">
        <v>44935</v>
      </c>
      <c r="U494" s="124" t="s">
        <v>252</v>
      </c>
      <c r="V494" s="107" t="s">
        <v>486</v>
      </c>
      <c r="W494" s="38" t="str">
        <f>VLOOKUP(D494,Dakar!A:C,3,0)</f>
        <v>HRDS</v>
      </c>
    </row>
    <row r="495" spans="1:24">
      <c r="A495" s="10">
        <f t="shared" si="7"/>
        <v>493</v>
      </c>
      <c r="B495" s="233" t="s">
        <v>632</v>
      </c>
      <c r="C495" s="233">
        <v>2022</v>
      </c>
      <c r="D495" s="124" t="s">
        <v>504</v>
      </c>
      <c r="E495" s="38" t="str">
        <f>VLOOKUP(D495,Dakar!A:B,2,0)</f>
        <v>Ahmad Yani</v>
      </c>
      <c r="F495" s="39">
        <f>VLOOKUP(D495,Dakar!A:J,10,0)</f>
        <v>40118</v>
      </c>
      <c r="G495" s="38" t="str">
        <f>VLOOKUP(D495,Dakar!A:F,6,0)</f>
        <v>MECHANIC</v>
      </c>
      <c r="H495" s="38" t="str">
        <f>VLOOKUP(D495,Dakar!A:H,8,0)</f>
        <v>PT</v>
      </c>
      <c r="I495" s="38" t="str">
        <f>VLOOKUP(D495,Dakar!A:G,7,0)</f>
        <v>NS</v>
      </c>
      <c r="J495" s="38" t="str">
        <f>VLOOKUP(D495,Dakar!A:L,11,0)</f>
        <v>Separi</v>
      </c>
      <c r="K495" t="s">
        <v>203</v>
      </c>
      <c r="N495" s="127">
        <v>2</v>
      </c>
      <c r="P495" s="12">
        <v>44925</v>
      </c>
      <c r="Q495" s="12">
        <v>44926</v>
      </c>
      <c r="R495" s="12">
        <v>44927</v>
      </c>
      <c r="U495" s="124" t="s">
        <v>1130</v>
      </c>
      <c r="V495" s="107" t="s">
        <v>702</v>
      </c>
      <c r="W495" s="38" t="str">
        <f>VLOOKUP(D495,Dakar!A:C,3,0)</f>
        <v>PORT</v>
      </c>
    </row>
    <row r="496" spans="1:24">
      <c r="A496" s="10">
        <f t="shared" si="7"/>
        <v>494</v>
      </c>
      <c r="B496" s="233" t="s">
        <v>632</v>
      </c>
      <c r="C496" s="233">
        <v>2022</v>
      </c>
      <c r="D496" s="124" t="s">
        <v>305</v>
      </c>
      <c r="E496" s="38" t="str">
        <f>VLOOKUP(D496,Dakar!A:B,2,0)</f>
        <v>I Nyoman Budiarta</v>
      </c>
      <c r="F496" s="39">
        <f>VLOOKUP(D496,Dakar!A:J,10,0)</f>
        <v>40469</v>
      </c>
      <c r="G496" s="38" t="str">
        <f>VLOOKUP(D496,Dakar!A:F,6,0)</f>
        <v>Electrical</v>
      </c>
      <c r="H496" s="38" t="str">
        <f>VLOOKUP(D496,Dakar!A:H,8,0)</f>
        <v>PT</v>
      </c>
      <c r="I496" s="38" t="str">
        <f>VLOOKUP(D496,Dakar!A:G,7,0)</f>
        <v>NS</v>
      </c>
      <c r="J496" s="38" t="str">
        <f>VLOOKUP(D496,Dakar!A:L,11,0)</f>
        <v>Separi</v>
      </c>
      <c r="K496" t="s">
        <v>172</v>
      </c>
      <c r="L496" t="s">
        <v>1319</v>
      </c>
      <c r="M496">
        <v>1</v>
      </c>
      <c r="N496" s="127">
        <v>2</v>
      </c>
      <c r="P496" s="12">
        <v>44929</v>
      </c>
      <c r="Q496" s="12">
        <v>44930</v>
      </c>
      <c r="R496" s="12">
        <v>44931</v>
      </c>
      <c r="U496" s="124" t="s">
        <v>282</v>
      </c>
      <c r="V496" s="107" t="s">
        <v>702</v>
      </c>
      <c r="W496" s="38" t="str">
        <f>VLOOKUP(D496,Dakar!A:C,3,0)</f>
        <v>PORT</v>
      </c>
    </row>
    <row r="497" spans="1:23">
      <c r="A497" s="10">
        <f t="shared" si="7"/>
        <v>495</v>
      </c>
      <c r="B497" s="233" t="s">
        <v>632</v>
      </c>
      <c r="C497" s="233">
        <v>2022</v>
      </c>
      <c r="D497" s="124" t="s">
        <v>882</v>
      </c>
      <c r="E497" s="38" t="str">
        <f>VLOOKUP(D497,Dakar!A:B,2,0)</f>
        <v>HADIRUDIN</v>
      </c>
      <c r="F497" s="39">
        <f>VLOOKUP(D497,Dakar!A:J,10,0)</f>
        <v>40862</v>
      </c>
      <c r="G497" s="38" t="str">
        <f>VLOOKUP(D497,Dakar!A:F,6,0)</f>
        <v>Mooring Crew</v>
      </c>
      <c r="H497" s="38" t="str">
        <f>VLOOKUP(D497,Dakar!A:H,8,0)</f>
        <v>PT</v>
      </c>
      <c r="I497" s="38" t="str">
        <f>VLOOKUP(D497,Dakar!A:G,7,0)</f>
        <v>NS</v>
      </c>
      <c r="J497" s="38" t="str">
        <f>VLOOKUP(D497,Dakar!A:L,11,0)</f>
        <v>Separi</v>
      </c>
      <c r="K497" s="233" t="s">
        <v>172</v>
      </c>
      <c r="L497" t="s">
        <v>1387</v>
      </c>
      <c r="M497">
        <v>1</v>
      </c>
      <c r="N497" s="127">
        <v>5</v>
      </c>
      <c r="P497" s="12">
        <v>44936</v>
      </c>
      <c r="Q497" s="12">
        <v>44940</v>
      </c>
      <c r="R497" s="12">
        <v>44943</v>
      </c>
      <c r="U497" s="124" t="s">
        <v>1153</v>
      </c>
      <c r="V497" s="107" t="s">
        <v>702</v>
      </c>
      <c r="W497" s="38" t="str">
        <f>VLOOKUP(D497,Dakar!A:C,3,0)</f>
        <v>PORT</v>
      </c>
    </row>
    <row r="498" spans="1:23">
      <c r="A498" s="10">
        <f t="shared" si="7"/>
        <v>496</v>
      </c>
      <c r="B498" s="233" t="s">
        <v>632</v>
      </c>
      <c r="C498" s="233">
        <v>2022</v>
      </c>
      <c r="D498" s="124" t="s">
        <v>886</v>
      </c>
      <c r="E498" s="38" t="str">
        <f>VLOOKUP(D498,Dakar!A:B,2,0)</f>
        <v>YUSUF HADI NUGROHO</v>
      </c>
      <c r="F498" s="39">
        <f>VLOOKUP(D498,Dakar!A:J,10,0)</f>
        <v>40910</v>
      </c>
      <c r="G498" s="38" t="str">
        <f>VLOOKUP(D498,Dakar!A:F,6,0)</f>
        <v>SHIPPING GROUP LEADER</v>
      </c>
      <c r="H498" s="38" t="str">
        <f>VLOOKUP(D498,Dakar!A:H,8,0)</f>
        <v>PT</v>
      </c>
      <c r="I498" s="38" t="str">
        <f>VLOOKUP(D498,Dakar!A:G,7,0)</f>
        <v>NS</v>
      </c>
      <c r="J498" s="38" t="str">
        <f>VLOOKUP(D498,Dakar!A:L,11,0)</f>
        <v>Separi</v>
      </c>
      <c r="K498" s="233" t="s">
        <v>172</v>
      </c>
      <c r="L498" s="233" t="s">
        <v>1387</v>
      </c>
      <c r="M498">
        <v>2</v>
      </c>
      <c r="N498" s="127">
        <v>3</v>
      </c>
      <c r="P498" s="12">
        <v>44918</v>
      </c>
      <c r="Q498" s="12">
        <v>44920</v>
      </c>
      <c r="R498" s="12">
        <v>44921</v>
      </c>
      <c r="U498" s="124" t="s">
        <v>1153</v>
      </c>
      <c r="V498" s="107" t="s">
        <v>702</v>
      </c>
      <c r="W498" s="38" t="str">
        <f>VLOOKUP(D498,Dakar!A:C,3,0)</f>
        <v>PORT</v>
      </c>
    </row>
    <row r="499" spans="1:23">
      <c r="A499" s="10">
        <f t="shared" si="7"/>
        <v>497</v>
      </c>
      <c r="B499" s="233" t="s">
        <v>632</v>
      </c>
      <c r="C499" s="233">
        <v>2022</v>
      </c>
      <c r="D499" s="124" t="s">
        <v>1363</v>
      </c>
      <c r="E499" s="38" t="str">
        <f>VLOOKUP(D499,Dakar!A:B,2,0)</f>
        <v>BENI RIFANDI</v>
      </c>
      <c r="F499" s="39">
        <f>VLOOKUP(D499,Dakar!A:J,10,0)</f>
        <v>43111</v>
      </c>
      <c r="G499" s="38" t="str">
        <f>VLOOKUP(D499,Dakar!A:F,6,0)</f>
        <v>MOORING CREW</v>
      </c>
      <c r="H499" s="38" t="str">
        <f>VLOOKUP(D499,Dakar!A:H,8,0)</f>
        <v>PT</v>
      </c>
      <c r="I499" s="38" t="str">
        <f>VLOOKUP(D499,Dakar!A:G,7,0)</f>
        <v>NS</v>
      </c>
      <c r="J499" s="38" t="str">
        <f>VLOOKUP(D499,Dakar!A:L,11,0)</f>
        <v>Separi</v>
      </c>
      <c r="K499" s="233" t="s">
        <v>172</v>
      </c>
      <c r="L499" t="s">
        <v>1319</v>
      </c>
      <c r="M499">
        <v>2</v>
      </c>
      <c r="N499" s="127">
        <v>3</v>
      </c>
      <c r="P499" s="12">
        <v>44934</v>
      </c>
      <c r="Q499" s="12">
        <v>44936</v>
      </c>
      <c r="R499" s="12">
        <v>44937</v>
      </c>
      <c r="U499" s="124" t="s">
        <v>1153</v>
      </c>
      <c r="V499" s="107" t="s">
        <v>702</v>
      </c>
      <c r="W499" s="38" t="str">
        <f>VLOOKUP(D499,Dakar!A:C,3,0)</f>
        <v>PORT</v>
      </c>
    </row>
    <row r="500" spans="1:23">
      <c r="A500" s="10">
        <f t="shared" si="7"/>
        <v>498</v>
      </c>
      <c r="B500" s="233" t="s">
        <v>632</v>
      </c>
      <c r="C500" s="233">
        <v>2022</v>
      </c>
      <c r="D500" s="124" t="s">
        <v>242</v>
      </c>
      <c r="E500" s="38" t="str">
        <f>VLOOKUP(D500,Dakar!A:B,2,0)</f>
        <v>Amirzah</v>
      </c>
      <c r="F500" s="39">
        <f>VLOOKUP(D500,Dakar!A:J,10,0)</f>
        <v>39036</v>
      </c>
      <c r="G500" s="38" t="str">
        <f>VLOOKUP(D500,Dakar!A:F,6,0)</f>
        <v>Site Service Officer</v>
      </c>
      <c r="H500" s="38" t="str">
        <f>VLOOKUP(D500,Dakar!A:H,8,0)</f>
        <v>PT</v>
      </c>
      <c r="I500" s="38" t="str">
        <f>VLOOKUP(D500,Dakar!A:G,7,0)</f>
        <v>S</v>
      </c>
      <c r="J500" s="38" t="str">
        <f>VLOOKUP(D500,Dakar!A:L,11,0)</f>
        <v>Samarinda</v>
      </c>
      <c r="K500" t="s">
        <v>172</v>
      </c>
      <c r="L500" t="s">
        <v>1387</v>
      </c>
      <c r="M500">
        <v>3</v>
      </c>
      <c r="N500" s="127">
        <v>3</v>
      </c>
      <c r="P500" s="12">
        <v>44924</v>
      </c>
      <c r="Q500" s="12">
        <v>44930</v>
      </c>
      <c r="R500" s="12">
        <v>44931</v>
      </c>
      <c r="U500" s="124" t="s">
        <v>252</v>
      </c>
      <c r="V500" s="107" t="s">
        <v>486</v>
      </c>
      <c r="W500" s="38" t="str">
        <f>VLOOKUP(D500,Dakar!A:C,3,0)</f>
        <v>HRDS</v>
      </c>
    </row>
    <row r="501" spans="1:23">
      <c r="A501" s="10">
        <f t="shared" si="7"/>
        <v>499</v>
      </c>
      <c r="B501" s="233" t="s">
        <v>632</v>
      </c>
      <c r="C501" s="233">
        <v>2022</v>
      </c>
      <c r="D501" s="124" t="s">
        <v>378</v>
      </c>
      <c r="E501" s="38" t="str">
        <f>VLOOKUP(D501,Dakar!A:B,2,0)</f>
        <v>Rimba Harnowo</v>
      </c>
      <c r="F501" s="39">
        <f>VLOOKUP(D501,Dakar!A:J,10,0)</f>
        <v>40098</v>
      </c>
      <c r="G501" s="38" t="str">
        <f>VLOOKUP(D501,Dakar!A:F,6,0)</f>
        <v>Mechanic Foreman</v>
      </c>
      <c r="H501" s="38" t="str">
        <f>VLOOKUP(D501,Dakar!A:H,8,0)</f>
        <v>PT</v>
      </c>
      <c r="I501" s="38" t="str">
        <f>VLOOKUP(D501,Dakar!A:G,7,0)</f>
        <v>S</v>
      </c>
      <c r="J501" s="38" t="str">
        <f>VLOOKUP(D501,Dakar!A:L,11,0)</f>
        <v>Separi</v>
      </c>
      <c r="K501" t="s">
        <v>203</v>
      </c>
      <c r="N501" s="127">
        <v>5</v>
      </c>
      <c r="P501" s="12">
        <v>44929</v>
      </c>
      <c r="Q501" s="12">
        <v>44933</v>
      </c>
      <c r="R501" s="12">
        <v>44936</v>
      </c>
      <c r="U501" s="124" t="s">
        <v>1408</v>
      </c>
      <c r="V501" s="107" t="s">
        <v>486</v>
      </c>
      <c r="W501" s="38" t="str">
        <f>VLOOKUP(D501,Dakar!A:C,3,0)</f>
        <v>PORT</v>
      </c>
    </row>
    <row r="502" spans="1:23">
      <c r="A502" s="276">
        <f t="shared" si="7"/>
        <v>500</v>
      </c>
      <c r="B502" s="233" t="s">
        <v>632</v>
      </c>
      <c r="C502" s="233">
        <v>2022</v>
      </c>
      <c r="D502" s="124" t="s">
        <v>479</v>
      </c>
      <c r="E502" s="38" t="str">
        <f>VLOOKUP(D502,Dakar!A:B,2,0)</f>
        <v>Basirun</v>
      </c>
      <c r="F502" s="39">
        <f>VLOOKUP(D502,Dakar!A:J,10,0)</f>
        <v>40118</v>
      </c>
      <c r="G502" s="38" t="str">
        <f>VLOOKUP(D502,Dakar!A:F,6,0)</f>
        <v>PRA MECHANIC / WELDER</v>
      </c>
      <c r="H502" s="38" t="str">
        <f>VLOOKUP(D502,Dakar!A:H,8,0)</f>
        <v>PT</v>
      </c>
      <c r="I502" s="38" t="str">
        <f>VLOOKUP(D502,Dakar!A:G,7,0)</f>
        <v>NS</v>
      </c>
      <c r="J502" s="38" t="str">
        <f>VLOOKUP(D502,Dakar!A:L,11,0)</f>
        <v>Separi</v>
      </c>
      <c r="K502" s="233" t="s">
        <v>203</v>
      </c>
      <c r="N502" s="127">
        <v>5</v>
      </c>
      <c r="P502" s="12">
        <v>44936</v>
      </c>
      <c r="Q502" s="12">
        <v>44940</v>
      </c>
      <c r="R502" s="12">
        <v>44943</v>
      </c>
      <c r="U502" s="124" t="s">
        <v>357</v>
      </c>
      <c r="V502" s="107" t="s">
        <v>702</v>
      </c>
      <c r="W502" s="38" t="str">
        <f>VLOOKUP(D502,Dakar!A:C,3,0)</f>
        <v>PORT</v>
      </c>
    </row>
    <row r="503" spans="1:23">
      <c r="A503" s="276">
        <f t="shared" si="7"/>
        <v>501</v>
      </c>
      <c r="B503" s="233" t="s">
        <v>632</v>
      </c>
      <c r="C503" s="233">
        <v>2022</v>
      </c>
      <c r="D503" s="124" t="s">
        <v>398</v>
      </c>
      <c r="E503" s="38" t="str">
        <f>VLOOKUP(D503,Dakar!A:B,2,0)</f>
        <v>Erman</v>
      </c>
      <c r="F503" s="39">
        <f>VLOOKUP(D503,Dakar!A:J,10,0)</f>
        <v>38663</v>
      </c>
      <c r="G503" s="38" t="str">
        <f>VLOOKUP(D503,Dakar!A:F,6,0)</f>
        <v>HEO Officer</v>
      </c>
      <c r="H503" s="38" t="str">
        <f>VLOOKUP(D503,Dakar!A:H,8,0)</f>
        <v>PT</v>
      </c>
      <c r="I503" s="38" t="str">
        <f>VLOOKUP(D503,Dakar!A:G,7,0)</f>
        <v>S</v>
      </c>
      <c r="J503" s="38" t="str">
        <f>VLOOKUP(D503,Dakar!A:L,11,0)</f>
        <v>Separi</v>
      </c>
      <c r="K503" t="s">
        <v>172</v>
      </c>
      <c r="N503" s="127">
        <v>5</v>
      </c>
      <c r="P503" s="12">
        <v>44928</v>
      </c>
      <c r="Q503" s="12">
        <v>44932</v>
      </c>
      <c r="R503" s="12">
        <v>44935</v>
      </c>
      <c r="U503" s="124" t="s">
        <v>1408</v>
      </c>
      <c r="V503" s="107" t="s">
        <v>486</v>
      </c>
      <c r="W503" s="38" t="str">
        <f>VLOOKUP(D503,Dakar!A:C,3,0)</f>
        <v>PORT</v>
      </c>
    </row>
    <row r="504" spans="1:23">
      <c r="A504" s="276">
        <f t="shared" si="7"/>
        <v>502</v>
      </c>
      <c r="B504" s="233" t="s">
        <v>632</v>
      </c>
      <c r="C504" s="233">
        <v>2022</v>
      </c>
      <c r="D504" s="124" t="s">
        <v>1239</v>
      </c>
      <c r="E504" s="38" t="str">
        <f>VLOOKUP(D504,Dakar!A:B,2,0)</f>
        <v>SUKAMTO</v>
      </c>
      <c r="F504" s="39">
        <f>VLOOKUP(D504,Dakar!A:J,10,0)</f>
        <v>43433</v>
      </c>
      <c r="G504" s="38" t="str">
        <f>VLOOKUP(D504,Dakar!A:F,6,0)</f>
        <v>HE OPERATOR</v>
      </c>
      <c r="H504" s="38" t="str">
        <f>VLOOKUP(D504,Dakar!A:H,8,0)</f>
        <v>PT</v>
      </c>
      <c r="I504" s="38" t="str">
        <f>VLOOKUP(D504,Dakar!A:G,7,0)</f>
        <v>NS</v>
      </c>
      <c r="J504" s="38" t="str">
        <f>VLOOKUP(D504,Dakar!A:L,11,0)</f>
        <v>Separi</v>
      </c>
      <c r="K504" s="233" t="s">
        <v>172</v>
      </c>
      <c r="N504" s="127">
        <v>3</v>
      </c>
      <c r="P504" s="12">
        <v>44924</v>
      </c>
      <c r="Q504" s="12">
        <v>44926</v>
      </c>
      <c r="R504" s="12">
        <v>44929</v>
      </c>
      <c r="U504" s="124" t="s">
        <v>1153</v>
      </c>
      <c r="V504" s="107" t="s">
        <v>702</v>
      </c>
      <c r="W504" s="38" t="str">
        <f>VLOOKUP(D504,Dakar!A:C,3,0)</f>
        <v>PORT</v>
      </c>
    </row>
    <row r="505" spans="1:23">
      <c r="A505" s="276">
        <f t="shared" si="7"/>
        <v>503</v>
      </c>
      <c r="B505" s="233" t="s">
        <v>632</v>
      </c>
      <c r="C505" s="233">
        <v>2022</v>
      </c>
      <c r="D505" s="124" t="s">
        <v>1488</v>
      </c>
      <c r="E505" s="38" t="str">
        <f>VLOOKUP(D505,Dakar!A:B,2,0)</f>
        <v>AHMAD DWI PRASETYO</v>
      </c>
      <c r="F505" s="39">
        <f>VLOOKUP(D505,Dakar!A:J,10,0)</f>
        <v>36944</v>
      </c>
      <c r="G505" s="38" t="str">
        <f>VLOOKUP(D505,Dakar!A:F,6,0)</f>
        <v>DRIVER DT</v>
      </c>
      <c r="H505" s="38" t="str">
        <f>VLOOKUP(D505,Dakar!A:H,8,0)</f>
        <v>PT</v>
      </c>
      <c r="I505" s="38" t="str">
        <f>VLOOKUP(D505,Dakar!A:G,7,0)</f>
        <v>NS</v>
      </c>
      <c r="J505" s="38" t="str">
        <f>VLOOKUP(D505,Dakar!A:L,11,0)</f>
        <v>Separi</v>
      </c>
      <c r="K505" t="s">
        <v>172</v>
      </c>
      <c r="L505" t="s">
        <v>1387</v>
      </c>
      <c r="N505" s="127">
        <v>3</v>
      </c>
      <c r="P505" s="12">
        <v>44944</v>
      </c>
      <c r="Q505" s="12">
        <v>44946</v>
      </c>
      <c r="R505" s="12">
        <v>44947</v>
      </c>
      <c r="U505" s="124" t="s">
        <v>1153</v>
      </c>
      <c r="V505" s="107" t="s">
        <v>702</v>
      </c>
      <c r="W505" s="38" t="str">
        <f>VLOOKUP(D505,Dakar!A:C,3,0)</f>
        <v>PORT</v>
      </c>
    </row>
    <row r="506" spans="1:23">
      <c r="A506" s="276">
        <f t="shared" si="7"/>
        <v>504</v>
      </c>
      <c r="B506" s="233" t="s">
        <v>632</v>
      </c>
      <c r="C506" s="233">
        <v>2022</v>
      </c>
      <c r="D506" s="124" t="s">
        <v>878</v>
      </c>
      <c r="E506" s="38" t="str">
        <f>VLOOKUP(D506,Dakar!A:B,2,0)</f>
        <v>SUDARMAN GULTOM</v>
      </c>
      <c r="F506" s="39">
        <f>VLOOKUP(D506,Dakar!A:J,10,0)</f>
        <v>40830</v>
      </c>
      <c r="G506" s="38" t="str">
        <f>VLOOKUP(D506,Dakar!A:F,6,0)</f>
        <v>Weight Bridge Opr</v>
      </c>
      <c r="H506" s="38" t="str">
        <f>VLOOKUP(D506,Dakar!A:H,8,0)</f>
        <v>PT</v>
      </c>
      <c r="I506" s="38" t="str">
        <f>VLOOKUP(D506,Dakar!A:G,7,0)</f>
        <v>NS</v>
      </c>
      <c r="J506" s="38" t="str">
        <f>VLOOKUP(D506,Dakar!A:L,11,0)</f>
        <v>Separi</v>
      </c>
      <c r="K506" s="233" t="s">
        <v>172</v>
      </c>
      <c r="N506" s="127">
        <v>10</v>
      </c>
      <c r="P506" s="12">
        <v>44922</v>
      </c>
      <c r="Q506" s="12">
        <v>44933</v>
      </c>
      <c r="R506" s="12">
        <v>44936</v>
      </c>
      <c r="U506" s="124" t="s">
        <v>1153</v>
      </c>
      <c r="V506" s="107" t="s">
        <v>702</v>
      </c>
      <c r="W506" s="38" t="str">
        <f>VLOOKUP(D506,Dakar!A:C,3,0)</f>
        <v>PORT</v>
      </c>
    </row>
    <row r="507" spans="1:23">
      <c r="A507" s="276">
        <f t="shared" si="7"/>
        <v>505</v>
      </c>
      <c r="B507" s="233" t="s">
        <v>632</v>
      </c>
      <c r="C507" s="233">
        <v>2022</v>
      </c>
      <c r="D507" s="124" t="s">
        <v>936</v>
      </c>
      <c r="E507" s="38" t="str">
        <f>VLOOKUP(D507,Dakar!A:B,2,0)</f>
        <v>SRI  YOHARIADI</v>
      </c>
      <c r="F507" s="39">
        <f>VLOOKUP(D507,Dakar!A:J,10,0)</f>
        <v>41181</v>
      </c>
      <c r="G507" s="38" t="str">
        <f>VLOOKUP(D507,Dakar!A:F,6,0)</f>
        <v>Plant Operator</v>
      </c>
      <c r="H507" s="38" t="str">
        <f>VLOOKUP(D507,Dakar!A:H,8,0)</f>
        <v>PT</v>
      </c>
      <c r="I507" s="38" t="str">
        <f>VLOOKUP(D507,Dakar!A:G,7,0)</f>
        <v>NS</v>
      </c>
      <c r="J507" s="38" t="str">
        <f>VLOOKUP(D507,Dakar!A:L,11,0)</f>
        <v>Separi</v>
      </c>
      <c r="K507" s="233" t="s">
        <v>172</v>
      </c>
      <c r="L507" t="s">
        <v>1319</v>
      </c>
      <c r="M507">
        <v>1</v>
      </c>
      <c r="N507" s="127">
        <v>8</v>
      </c>
      <c r="P507" s="12">
        <v>44918</v>
      </c>
      <c r="Q507" s="12">
        <v>44929</v>
      </c>
      <c r="R507" s="12">
        <v>44932</v>
      </c>
      <c r="U507" s="124" t="s">
        <v>1153</v>
      </c>
      <c r="V507" s="107" t="s">
        <v>702</v>
      </c>
      <c r="W507" s="38" t="str">
        <f>VLOOKUP(D507,Dakar!A:C,3,0)</f>
        <v>PORT</v>
      </c>
    </row>
    <row r="508" spans="1:23">
      <c r="A508" s="276">
        <f t="shared" si="7"/>
        <v>506</v>
      </c>
      <c r="B508" s="233" t="s">
        <v>632</v>
      </c>
      <c r="C508" s="233">
        <v>2022</v>
      </c>
      <c r="D508" s="124" t="s">
        <v>1251</v>
      </c>
      <c r="E508" s="38" t="str">
        <f>VLOOKUP(D508,Dakar!A:B,2,0)</f>
        <v>MUHAMMAD MUJI</v>
      </c>
      <c r="F508" s="39">
        <f>VLOOKUP(D508,Dakar!A:J,10,0)</f>
        <v>43302</v>
      </c>
      <c r="G508" s="38" t="str">
        <f>VLOOKUP(D508,Dakar!A:F,6,0)</f>
        <v>PLANT OPERATOR</v>
      </c>
      <c r="H508" s="38" t="str">
        <f>VLOOKUP(D508,Dakar!A:H,8,0)</f>
        <v>PT</v>
      </c>
      <c r="I508" s="38" t="str">
        <f>VLOOKUP(D508,Dakar!A:G,7,0)</f>
        <v>NS</v>
      </c>
      <c r="J508" s="38" t="str">
        <f>VLOOKUP(D508,Dakar!A:L,11,0)</f>
        <v>Separi</v>
      </c>
      <c r="K508" t="s">
        <v>172</v>
      </c>
      <c r="L508" t="s">
        <v>1387</v>
      </c>
      <c r="M508">
        <v>1</v>
      </c>
      <c r="N508" s="127">
        <v>2</v>
      </c>
      <c r="P508" s="12">
        <v>44934</v>
      </c>
      <c r="Q508" s="12">
        <v>44937</v>
      </c>
      <c r="R508" s="12">
        <v>44938</v>
      </c>
      <c r="U508" s="124" t="s">
        <v>1153</v>
      </c>
      <c r="V508" s="107" t="s">
        <v>702</v>
      </c>
      <c r="W508" s="38" t="str">
        <f>VLOOKUP(D508,Dakar!A:C,3,0)</f>
        <v>PORT</v>
      </c>
    </row>
    <row r="509" spans="1:23">
      <c r="A509" s="270">
        <f t="shared" si="7"/>
        <v>507</v>
      </c>
      <c r="B509" s="233" t="s">
        <v>632</v>
      </c>
      <c r="C509" s="233">
        <v>2022</v>
      </c>
      <c r="D509" s="124" t="s">
        <v>315</v>
      </c>
      <c r="E509" s="38" t="str">
        <f>VLOOKUP(D509,Dakar!A:B,2,0)</f>
        <v>Nekson Charles Tember</v>
      </c>
      <c r="F509" s="39">
        <f>VLOOKUP(D509,Dakar!A:J,10,0)</f>
        <v>40497</v>
      </c>
      <c r="G509" s="38" t="str">
        <f>VLOOKUP(D509,Dakar!A:F,6,0)</f>
        <v>Safety Officer</v>
      </c>
      <c r="H509" s="38" t="str">
        <f>VLOOKUP(D509,Dakar!A:H,8,0)</f>
        <v>PT</v>
      </c>
      <c r="I509" s="38" t="str">
        <f>VLOOKUP(D509,Dakar!A:G,7,0)</f>
        <v>S</v>
      </c>
      <c r="J509" s="38" t="str">
        <f>VLOOKUP(D509,Dakar!A:L,11,0)</f>
        <v>Samarinda</v>
      </c>
      <c r="K509" s="233" t="s">
        <v>172</v>
      </c>
      <c r="L509" t="s">
        <v>1319</v>
      </c>
      <c r="N509" s="127">
        <v>4</v>
      </c>
      <c r="P509" s="119" t="s">
        <v>1491</v>
      </c>
      <c r="T509" s="107" t="s">
        <v>1492</v>
      </c>
      <c r="U509" s="124" t="s">
        <v>1412</v>
      </c>
      <c r="V509" s="107" t="s">
        <v>444</v>
      </c>
      <c r="W509" s="38" t="str">
        <f>VLOOKUP(D509,Dakar!A:C,3,0)</f>
        <v>HSE</v>
      </c>
    </row>
    <row r="510" spans="1:23">
      <c r="A510" s="270">
        <f t="shared" si="7"/>
        <v>508</v>
      </c>
      <c r="B510" s="233" t="s">
        <v>632</v>
      </c>
      <c r="C510" s="233">
        <v>2022</v>
      </c>
      <c r="D510" s="107"/>
      <c r="E510" s="38" t="e">
        <f>VLOOKUP(D511,Dakar!A:B,2,0)</f>
        <v>#N/A</v>
      </c>
      <c r="F510" s="39" t="e">
        <f>VLOOKUP(D510,Dakar!A:J,10,0)</f>
        <v>#N/A</v>
      </c>
      <c r="G510" s="38" t="e">
        <f>VLOOKUP(D510,Dakar!A:F,6,0)</f>
        <v>#N/A</v>
      </c>
      <c r="H510" s="38" t="e">
        <f>VLOOKUP(D510,Dakar!A:H,8,0)</f>
        <v>#N/A</v>
      </c>
      <c r="I510" s="38" t="e">
        <f>VLOOKUP(D510,Dakar!A:G,7,0)</f>
        <v>#N/A</v>
      </c>
      <c r="J510" s="38" t="e">
        <f>VLOOKUP(D510,Dakar!A:L,11,0)</f>
        <v>#N/A</v>
      </c>
      <c r="N510" s="127"/>
      <c r="U510" s="107"/>
      <c r="V510" s="107"/>
      <c r="W510" s="38" t="e">
        <f>VLOOKUP(D510,Dakar!A:C,3,0)</f>
        <v>#N/A</v>
      </c>
    </row>
    <row r="511" spans="1:23">
      <c r="A511" s="270">
        <f t="shared" si="7"/>
        <v>509</v>
      </c>
      <c r="B511" s="233" t="s">
        <v>632</v>
      </c>
      <c r="C511" s="233">
        <v>2022</v>
      </c>
      <c r="D511" s="107"/>
      <c r="E511" s="38" t="e">
        <f>VLOOKUP(D512,Dakar!A:B,2,0)</f>
        <v>#N/A</v>
      </c>
      <c r="F511" s="39" t="e">
        <f>VLOOKUP(D511,Dakar!A:J,10,0)</f>
        <v>#N/A</v>
      </c>
      <c r="G511" s="38" t="e">
        <f>VLOOKUP(D511,Dakar!A:F,6,0)</f>
        <v>#N/A</v>
      </c>
      <c r="H511" s="38" t="e">
        <f>VLOOKUP(D511,Dakar!A:H,8,0)</f>
        <v>#N/A</v>
      </c>
      <c r="I511" s="38" t="e">
        <f>VLOOKUP(D511,Dakar!A:G,7,0)</f>
        <v>#N/A</v>
      </c>
      <c r="J511" s="38" t="e">
        <f>VLOOKUP(D511,Dakar!A:L,11,0)</f>
        <v>#N/A</v>
      </c>
      <c r="N511" s="127"/>
      <c r="U511" s="107"/>
      <c r="V511" s="107"/>
      <c r="W511" s="38" t="e">
        <f>VLOOKUP(D511,Dakar!A:C,3,0)</f>
        <v>#N/A</v>
      </c>
    </row>
    <row r="512" spans="1:23">
      <c r="A512" s="270">
        <f t="shared" si="7"/>
        <v>510</v>
      </c>
      <c r="B512" s="233" t="s">
        <v>632</v>
      </c>
      <c r="C512" s="233">
        <v>2022</v>
      </c>
      <c r="D512" s="107"/>
      <c r="E512" s="38" t="e">
        <f>VLOOKUP(D513,Dakar!A:B,2,0)</f>
        <v>#N/A</v>
      </c>
      <c r="F512" s="39" t="e">
        <f>VLOOKUP(D512,Dakar!A:J,10,0)</f>
        <v>#N/A</v>
      </c>
      <c r="G512" s="38" t="e">
        <f>VLOOKUP(D512,Dakar!A:F,6,0)</f>
        <v>#N/A</v>
      </c>
      <c r="H512" s="38" t="e">
        <f>VLOOKUP(D512,Dakar!A:H,8,0)</f>
        <v>#N/A</v>
      </c>
      <c r="I512" s="38" t="e">
        <f>VLOOKUP(D512,Dakar!A:G,7,0)</f>
        <v>#N/A</v>
      </c>
      <c r="J512" s="38" t="e">
        <f>VLOOKUP(D512,Dakar!A:L,11,0)</f>
        <v>#N/A</v>
      </c>
      <c r="K512" s="107"/>
      <c r="N512" s="127"/>
      <c r="U512" s="107"/>
      <c r="V512" s="107"/>
      <c r="W512" s="38" t="e">
        <f>VLOOKUP(D512,Dakar!A:C,3,0)</f>
        <v>#N/A</v>
      </c>
    </row>
    <row r="513" spans="1:23">
      <c r="A513" s="270">
        <f t="shared" si="7"/>
        <v>511</v>
      </c>
      <c r="B513" s="233" t="s">
        <v>632</v>
      </c>
      <c r="C513" s="233">
        <v>2022</v>
      </c>
      <c r="D513" s="107"/>
      <c r="E513" s="38" t="e">
        <f>VLOOKUP(D514,Dakar!A:B,2,0)</f>
        <v>#N/A</v>
      </c>
      <c r="F513" s="39" t="e">
        <f>VLOOKUP(D513,Dakar!A:J,10,0)</f>
        <v>#N/A</v>
      </c>
      <c r="G513" s="38" t="e">
        <f>VLOOKUP(D513,Dakar!A:F,6,0)</f>
        <v>#N/A</v>
      </c>
      <c r="H513" s="38" t="e">
        <f>VLOOKUP(D513,Dakar!A:H,8,0)</f>
        <v>#N/A</v>
      </c>
      <c r="I513" s="38" t="e">
        <f>VLOOKUP(D513,Dakar!A:G,7,0)</f>
        <v>#N/A</v>
      </c>
      <c r="J513" s="38" t="e">
        <f>VLOOKUP(D513,Dakar!A:L,11,0)</f>
        <v>#N/A</v>
      </c>
      <c r="K513" s="107"/>
      <c r="N513" s="127"/>
      <c r="U513" s="107"/>
      <c r="W513" s="38" t="e">
        <f>VLOOKUP(D513,Dakar!A:C,3,0)</f>
        <v>#N/A</v>
      </c>
    </row>
    <row r="514" spans="1:23">
      <c r="A514" s="270">
        <f t="shared" si="7"/>
        <v>512</v>
      </c>
      <c r="B514" s="233" t="s">
        <v>632</v>
      </c>
      <c r="C514" s="233">
        <v>2022</v>
      </c>
      <c r="D514" s="107"/>
      <c r="E514" s="38" t="e">
        <f>VLOOKUP(D515,Dakar!A:B,2,0)</f>
        <v>#N/A</v>
      </c>
      <c r="F514" s="39" t="e">
        <f>VLOOKUP(D514,Dakar!A:J,10,0)</f>
        <v>#N/A</v>
      </c>
      <c r="G514" s="38" t="e">
        <f>VLOOKUP(D514,Dakar!A:F,6,0)</f>
        <v>#N/A</v>
      </c>
      <c r="H514" s="38" t="e">
        <f>VLOOKUP(D514,Dakar!A:H,8,0)</f>
        <v>#N/A</v>
      </c>
      <c r="I514" s="38" t="e">
        <f>VLOOKUP(D514,Dakar!A:G,7,0)</f>
        <v>#N/A</v>
      </c>
      <c r="J514" s="38" t="e">
        <f>VLOOKUP(D514,Dakar!A:L,11,0)</f>
        <v>#N/A</v>
      </c>
      <c r="N514" s="127"/>
      <c r="U514" s="107"/>
      <c r="V514" s="107"/>
      <c r="W514" s="38" t="e">
        <f>VLOOKUP(D514,Dakar!A:C,3,0)</f>
        <v>#N/A</v>
      </c>
    </row>
    <row r="515" spans="1:23">
      <c r="A515" s="270">
        <f t="shared" ref="A515" si="8">A514+1</f>
        <v>513</v>
      </c>
      <c r="B515" s="233" t="s">
        <v>632</v>
      </c>
      <c r="C515" s="233">
        <v>2022</v>
      </c>
      <c r="D515" s="107"/>
      <c r="E515" s="38" t="e">
        <f>VLOOKUP(D516,Dakar!A:B,2,0)</f>
        <v>#N/A</v>
      </c>
      <c r="F515" s="39" t="e">
        <f>VLOOKUP(D515,Dakar!A:J,10,0)</f>
        <v>#N/A</v>
      </c>
      <c r="G515" s="38" t="e">
        <f>VLOOKUP(D515,Dakar!A:F,6,0)</f>
        <v>#N/A</v>
      </c>
      <c r="H515" s="38" t="e">
        <f>VLOOKUP(D515,Dakar!A:H,8,0)</f>
        <v>#N/A</v>
      </c>
      <c r="I515" s="38" t="e">
        <f>VLOOKUP(D515,Dakar!A:G,7,0)</f>
        <v>#N/A</v>
      </c>
      <c r="J515" s="38" t="e">
        <f>VLOOKUP(D515,Dakar!A:L,11,0)</f>
        <v>#N/A</v>
      </c>
      <c r="N515" s="127"/>
      <c r="U515" s="107"/>
      <c r="V515" s="107"/>
      <c r="W515" s="38" t="e">
        <f>VLOOKUP(D515,Dakar!A:C,3,0)</f>
        <v>#N/A</v>
      </c>
    </row>
    <row r="516" spans="1:23">
      <c r="A516" s="128"/>
      <c r="D516" s="107"/>
      <c r="E516" s="38" t="e">
        <f>VLOOKUP(D517,Dakar!A:B,2,0)</f>
        <v>#N/A</v>
      </c>
      <c r="F516" s="39" t="e">
        <f>VLOOKUP(D516,Dakar!A:J,10,0)</f>
        <v>#N/A</v>
      </c>
      <c r="G516" s="38" t="e">
        <f>VLOOKUP(D516,Dakar!A:F,6,0)</f>
        <v>#N/A</v>
      </c>
      <c r="H516" s="38" t="e">
        <f>VLOOKUP(D516,Dakar!A:H,8,0)</f>
        <v>#N/A</v>
      </c>
      <c r="I516" s="38" t="e">
        <f>VLOOKUP(D516,Dakar!A:G,7,0)</f>
        <v>#N/A</v>
      </c>
      <c r="J516" s="38" t="e">
        <f>VLOOKUP(D516,Dakar!A:L,11,0)</f>
        <v>#N/A</v>
      </c>
      <c r="N516" s="127"/>
      <c r="U516" s="107"/>
      <c r="V516" s="107"/>
      <c r="W516" s="38" t="e">
        <f>VLOOKUP(D516,Dakar!A:C,3,0)</f>
        <v>#N/A</v>
      </c>
    </row>
    <row r="517" spans="1:23">
      <c r="A517" s="128"/>
      <c r="D517" s="107"/>
      <c r="E517" s="38" t="e">
        <f>VLOOKUP(D518,Dakar!A:B,2,0)</f>
        <v>#N/A</v>
      </c>
      <c r="F517" s="39" t="e">
        <f>VLOOKUP(D517,Dakar!A:J,10,0)</f>
        <v>#N/A</v>
      </c>
      <c r="G517" s="38" t="e">
        <f>VLOOKUP(D517,Dakar!A:F,6,0)</f>
        <v>#N/A</v>
      </c>
      <c r="H517" s="38" t="e">
        <f>VLOOKUP(D517,Dakar!A:H,8,0)</f>
        <v>#N/A</v>
      </c>
      <c r="I517" s="38" t="e">
        <f>VLOOKUP(D517,Dakar!A:G,7,0)</f>
        <v>#N/A</v>
      </c>
      <c r="J517" s="38" t="e">
        <f>VLOOKUP(D517,Dakar!A:L,11,0)</f>
        <v>#N/A</v>
      </c>
      <c r="N517" s="127"/>
      <c r="U517" s="107"/>
      <c r="V517" s="107"/>
      <c r="W517" s="38" t="e">
        <f>VLOOKUP(D517,Dakar!A:C,3,0)</f>
        <v>#N/A</v>
      </c>
    </row>
    <row r="518" spans="1:23">
      <c r="A518" s="128"/>
      <c r="D518" s="107"/>
      <c r="E518" s="38" t="e">
        <f>VLOOKUP(D519,Dakar!A:B,2,0)</f>
        <v>#N/A</v>
      </c>
      <c r="F518" s="39" t="e">
        <f>VLOOKUP(D518,Dakar!A:J,10,0)</f>
        <v>#N/A</v>
      </c>
      <c r="G518" s="38" t="e">
        <f>VLOOKUP(D518,Dakar!A:F,6,0)</f>
        <v>#N/A</v>
      </c>
      <c r="H518" s="38" t="e">
        <f>VLOOKUP(D518,Dakar!A:H,8,0)</f>
        <v>#N/A</v>
      </c>
      <c r="I518" s="38" t="e">
        <f>VLOOKUP(D518,Dakar!A:G,7,0)</f>
        <v>#N/A</v>
      </c>
      <c r="J518" s="38" t="e">
        <f>VLOOKUP(D518,Dakar!A:L,11,0)</f>
        <v>#N/A</v>
      </c>
      <c r="N518" s="127"/>
      <c r="U518" s="107"/>
      <c r="V518" s="107"/>
      <c r="W518" s="38" t="e">
        <f>VLOOKUP(D518,Dakar!A:C,3,0)</f>
        <v>#N/A</v>
      </c>
    </row>
    <row r="519" spans="1:23">
      <c r="A519" s="128"/>
      <c r="D519" s="107"/>
      <c r="E519" s="38" t="e">
        <f>VLOOKUP(D520,Dakar!A:B,2,0)</f>
        <v>#N/A</v>
      </c>
      <c r="F519" s="39" t="e">
        <f>VLOOKUP(D519,Dakar!A:J,10,0)</f>
        <v>#N/A</v>
      </c>
      <c r="G519" s="38" t="e">
        <f>VLOOKUP(D519,Dakar!A:F,6,0)</f>
        <v>#N/A</v>
      </c>
      <c r="H519" s="38" t="e">
        <f>VLOOKUP(D519,Dakar!A:H,8,0)</f>
        <v>#N/A</v>
      </c>
      <c r="I519" s="38" t="e">
        <f>VLOOKUP(D519,Dakar!A:G,7,0)</f>
        <v>#N/A</v>
      </c>
      <c r="J519" s="38" t="e">
        <f>VLOOKUP(D519,Dakar!A:L,11,0)</f>
        <v>#N/A</v>
      </c>
      <c r="N519" s="127"/>
      <c r="U519" s="107"/>
      <c r="V519" s="107"/>
      <c r="W519" s="38" t="e">
        <f>VLOOKUP(D519,Dakar!A:C,3,0)</f>
        <v>#N/A</v>
      </c>
    </row>
    <row r="520" spans="1:23">
      <c r="A520" s="128"/>
      <c r="D520" s="107"/>
      <c r="E520" s="38" t="e">
        <f>VLOOKUP(D521,Dakar!A:B,2,0)</f>
        <v>#N/A</v>
      </c>
      <c r="F520" s="39" t="e">
        <f>VLOOKUP(D520,Dakar!A:J,10,0)</f>
        <v>#N/A</v>
      </c>
      <c r="G520" s="38" t="e">
        <f>VLOOKUP(D520,Dakar!A:F,6,0)</f>
        <v>#N/A</v>
      </c>
      <c r="H520" s="38" t="e">
        <f>VLOOKUP(D520,Dakar!A:H,8,0)</f>
        <v>#N/A</v>
      </c>
      <c r="I520" s="38" t="e">
        <f>VLOOKUP(D520,Dakar!A:G,7,0)</f>
        <v>#N/A</v>
      </c>
      <c r="J520" s="38" t="e">
        <f>VLOOKUP(D520,Dakar!A:L,11,0)</f>
        <v>#N/A</v>
      </c>
      <c r="N520" s="127"/>
      <c r="U520" s="107"/>
      <c r="V520" s="107"/>
      <c r="W520" s="38" t="e">
        <f>VLOOKUP(D520,Dakar!A:C,3,0)</f>
        <v>#N/A</v>
      </c>
    </row>
    <row r="521" spans="1:23">
      <c r="A521" s="128"/>
      <c r="D521" s="107"/>
      <c r="E521" s="38" t="e">
        <f>VLOOKUP(D522,Dakar!A:B,2,0)</f>
        <v>#N/A</v>
      </c>
      <c r="F521" s="39" t="e">
        <f>VLOOKUP(D521,Dakar!A:J,10,0)</f>
        <v>#N/A</v>
      </c>
      <c r="G521" s="38" t="e">
        <f>VLOOKUP(D521,Dakar!A:F,6,0)</f>
        <v>#N/A</v>
      </c>
      <c r="H521" s="38" t="e">
        <f>VLOOKUP(D521,Dakar!A:H,8,0)</f>
        <v>#N/A</v>
      </c>
      <c r="I521" s="38" t="e">
        <f>VLOOKUP(D521,Dakar!A:G,7,0)</f>
        <v>#N/A</v>
      </c>
      <c r="J521" s="38" t="e">
        <f>VLOOKUP(D521,Dakar!A:L,11,0)</f>
        <v>#N/A</v>
      </c>
      <c r="N521" s="127"/>
      <c r="U521" s="107"/>
      <c r="V521" s="107"/>
      <c r="W521" s="38" t="e">
        <f>VLOOKUP(D521,Dakar!A:C,3,0)</f>
        <v>#N/A</v>
      </c>
    </row>
    <row r="522" spans="1:23">
      <c r="A522" s="128"/>
      <c r="D522" s="107"/>
      <c r="E522" s="38" t="e">
        <f>VLOOKUP(D523,Dakar!A:B,2,0)</f>
        <v>#N/A</v>
      </c>
      <c r="F522" s="39" t="e">
        <f>VLOOKUP(D522,Dakar!A:J,10,0)</f>
        <v>#N/A</v>
      </c>
      <c r="G522" s="38" t="e">
        <f>VLOOKUP(D522,Dakar!A:F,6,0)</f>
        <v>#N/A</v>
      </c>
      <c r="H522" s="38" t="e">
        <f>VLOOKUP(D522,Dakar!A:H,8,0)</f>
        <v>#N/A</v>
      </c>
      <c r="I522" s="38" t="e">
        <f>VLOOKUP(D522,Dakar!A:G,7,0)</f>
        <v>#N/A</v>
      </c>
      <c r="J522" s="38" t="e">
        <f>VLOOKUP(D522,Dakar!A:L,11,0)</f>
        <v>#N/A</v>
      </c>
      <c r="N522" s="127"/>
      <c r="P522" s="119"/>
      <c r="U522" s="107"/>
      <c r="V522" s="107"/>
      <c r="W522" s="38" t="e">
        <f>VLOOKUP(D522,Dakar!A:C,3,0)</f>
        <v>#N/A</v>
      </c>
    </row>
    <row r="523" spans="1:23">
      <c r="A523" s="128"/>
      <c r="D523" s="107"/>
      <c r="E523" s="38" t="e">
        <f>VLOOKUP(D524,Dakar!A:B,2,0)</f>
        <v>#N/A</v>
      </c>
      <c r="F523" s="39" t="e">
        <f>VLOOKUP(D523,Dakar!A:J,10,0)</f>
        <v>#N/A</v>
      </c>
      <c r="G523" s="38" t="e">
        <f>VLOOKUP(D523,Dakar!A:F,6,0)</f>
        <v>#N/A</v>
      </c>
      <c r="H523" s="38" t="e">
        <f>VLOOKUP(D523,Dakar!A:H,8,0)</f>
        <v>#N/A</v>
      </c>
      <c r="I523" s="38" t="e">
        <f>VLOOKUP(D523,Dakar!A:G,7,0)</f>
        <v>#N/A</v>
      </c>
      <c r="J523" s="38" t="e">
        <f>VLOOKUP(D523,Dakar!A:L,11,0)</f>
        <v>#N/A</v>
      </c>
      <c r="N523" s="127"/>
      <c r="U523" s="107"/>
      <c r="V523" s="107"/>
      <c r="W523" s="38" t="e">
        <f>VLOOKUP(D523,Dakar!A:C,3,0)</f>
        <v>#N/A</v>
      </c>
    </row>
    <row r="524" spans="1:23">
      <c r="A524" s="128"/>
      <c r="D524" s="107"/>
      <c r="E524" s="38" t="e">
        <f>VLOOKUP(D525,Dakar!A:B,2,0)</f>
        <v>#N/A</v>
      </c>
      <c r="F524" s="39" t="e">
        <f>VLOOKUP(D524,Dakar!A:J,10,0)</f>
        <v>#N/A</v>
      </c>
      <c r="G524" s="38" t="e">
        <f>VLOOKUP(D524,Dakar!A:F,6,0)</f>
        <v>#N/A</v>
      </c>
      <c r="H524" s="38" t="e">
        <f>VLOOKUP(D524,Dakar!A:H,8,0)</f>
        <v>#N/A</v>
      </c>
      <c r="I524" s="38" t="e">
        <f>VLOOKUP(D524,Dakar!A:G,7,0)</f>
        <v>#N/A</v>
      </c>
      <c r="J524" s="38" t="e">
        <f>VLOOKUP(D524,Dakar!A:L,11,0)</f>
        <v>#N/A</v>
      </c>
      <c r="N524" s="127"/>
      <c r="U524" s="107"/>
      <c r="V524" s="107"/>
      <c r="W524" s="38" t="e">
        <f>VLOOKUP(D524,Dakar!A:C,3,0)</f>
        <v>#N/A</v>
      </c>
    </row>
    <row r="525" spans="1:23">
      <c r="A525" s="128"/>
      <c r="D525" s="107"/>
      <c r="E525" s="38" t="e">
        <f>VLOOKUP(D526,Dakar!A:B,2,0)</f>
        <v>#N/A</v>
      </c>
      <c r="F525" s="39" t="e">
        <f>VLOOKUP(D525,Dakar!A:J,10,0)</f>
        <v>#N/A</v>
      </c>
      <c r="G525" s="38" t="e">
        <f>VLOOKUP(D525,Dakar!A:F,6,0)</f>
        <v>#N/A</v>
      </c>
      <c r="H525" s="38" t="e">
        <f>VLOOKUP(D525,Dakar!A:H,8,0)</f>
        <v>#N/A</v>
      </c>
      <c r="I525" s="38" t="e">
        <f>VLOOKUP(D525,Dakar!A:G,7,0)</f>
        <v>#N/A</v>
      </c>
      <c r="J525" s="38" t="e">
        <f>VLOOKUP(D525,Dakar!A:L,11,0)</f>
        <v>#N/A</v>
      </c>
      <c r="N525" s="127"/>
      <c r="U525" s="107"/>
      <c r="W525" s="38" t="e">
        <f>VLOOKUP(D525,Dakar!A:C,3,0)</f>
        <v>#N/A</v>
      </c>
    </row>
    <row r="526" spans="1:23">
      <c r="A526" s="128"/>
      <c r="D526" s="107"/>
      <c r="E526" s="38" t="e">
        <f>VLOOKUP(D527,Dakar!A:B,2,0)</f>
        <v>#N/A</v>
      </c>
      <c r="F526" s="39" t="e">
        <f>VLOOKUP(D526,Dakar!A:J,10,0)</f>
        <v>#N/A</v>
      </c>
      <c r="G526" s="38" t="e">
        <f>VLOOKUP(D526,Dakar!A:F,6,0)</f>
        <v>#N/A</v>
      </c>
      <c r="H526" s="38" t="e">
        <f>VLOOKUP(D526,Dakar!A:H,8,0)</f>
        <v>#N/A</v>
      </c>
      <c r="I526" s="38" t="e">
        <f>VLOOKUP(D526,Dakar!A:G,7,0)</f>
        <v>#N/A</v>
      </c>
      <c r="J526" s="38" t="e">
        <f>VLOOKUP(D526,Dakar!A:L,11,0)</f>
        <v>#N/A</v>
      </c>
      <c r="W526" s="38" t="e">
        <f>VLOOKUP(D526,Dakar!A:C,3,0)</f>
        <v>#N/A</v>
      </c>
    </row>
    <row r="527" spans="1:23">
      <c r="A527" s="128"/>
      <c r="D527" s="107"/>
      <c r="E527" s="38" t="e">
        <f>VLOOKUP(D528,Dakar!A:B,2,0)</f>
        <v>#N/A</v>
      </c>
      <c r="F527" s="39" t="e">
        <f>VLOOKUP(D527,Dakar!A:J,10,0)</f>
        <v>#N/A</v>
      </c>
      <c r="G527" s="38" t="e">
        <f>VLOOKUP(D527,Dakar!A:F,6,0)</f>
        <v>#N/A</v>
      </c>
      <c r="H527" s="38" t="e">
        <f>VLOOKUP(D527,Dakar!A:H,8,0)</f>
        <v>#N/A</v>
      </c>
      <c r="I527" s="38" t="e">
        <f>VLOOKUP(D527,Dakar!A:G,7,0)</f>
        <v>#N/A</v>
      </c>
      <c r="J527" s="38" t="e">
        <f>VLOOKUP(D527,Dakar!A:L,11,0)</f>
        <v>#N/A</v>
      </c>
      <c r="W527" s="38" t="e">
        <f>VLOOKUP(D527,Dakar!A:C,3,0)</f>
        <v>#N/A</v>
      </c>
    </row>
    <row r="528" spans="1:23">
      <c r="A528" s="128"/>
      <c r="D528" s="107"/>
      <c r="E528" s="38" t="e">
        <f>VLOOKUP(D529,Dakar!A:B,2,0)</f>
        <v>#N/A</v>
      </c>
      <c r="F528" s="39" t="e">
        <f>VLOOKUP(D528,Dakar!A:J,10,0)</f>
        <v>#N/A</v>
      </c>
      <c r="G528" s="38" t="e">
        <f>VLOOKUP(D528,Dakar!A:F,6,0)</f>
        <v>#N/A</v>
      </c>
      <c r="H528" s="38" t="e">
        <f>VLOOKUP(D528,Dakar!A:H,8,0)</f>
        <v>#N/A</v>
      </c>
      <c r="I528" s="38" t="e">
        <f>VLOOKUP(D528,Dakar!A:G,7,0)</f>
        <v>#N/A</v>
      </c>
      <c r="J528" s="38" t="e">
        <f>VLOOKUP(D528,Dakar!A:L,11,0)</f>
        <v>#N/A</v>
      </c>
      <c r="W528" s="38" t="e">
        <f>VLOOKUP(D528,Dakar!A:C,3,0)</f>
        <v>#N/A</v>
      </c>
    </row>
    <row r="529" spans="1:23">
      <c r="A529" s="128"/>
      <c r="D529" s="107"/>
      <c r="E529" s="38" t="e">
        <f>VLOOKUP(D530,Dakar!A:B,2,0)</f>
        <v>#N/A</v>
      </c>
      <c r="F529" s="39" t="e">
        <f>VLOOKUP(D529,Dakar!A:J,10,0)</f>
        <v>#N/A</v>
      </c>
      <c r="G529" s="38" t="e">
        <f>VLOOKUP(D529,Dakar!A:F,6,0)</f>
        <v>#N/A</v>
      </c>
      <c r="H529" s="38" t="e">
        <f>VLOOKUP(D529,Dakar!A:H,8,0)</f>
        <v>#N/A</v>
      </c>
      <c r="I529" s="38" t="e">
        <f>VLOOKUP(D529,Dakar!A:G,7,0)</f>
        <v>#N/A</v>
      </c>
      <c r="J529" s="38" t="e">
        <f>VLOOKUP(D529,Dakar!A:L,11,0)</f>
        <v>#N/A</v>
      </c>
      <c r="W529" s="38" t="e">
        <f>VLOOKUP(D529,Dakar!A:C,3,0)</f>
        <v>#N/A</v>
      </c>
    </row>
    <row r="530" spans="1:23">
      <c r="A530" s="128"/>
      <c r="D530" s="107"/>
      <c r="E530" s="38" t="e">
        <f>VLOOKUP(D531,Dakar!A:B,2,0)</f>
        <v>#N/A</v>
      </c>
      <c r="F530" s="39" t="e">
        <f>VLOOKUP(D530,Dakar!A:J,10,0)</f>
        <v>#N/A</v>
      </c>
      <c r="G530" s="38" t="e">
        <f>VLOOKUP(D530,Dakar!A:F,6,0)</f>
        <v>#N/A</v>
      </c>
      <c r="H530" s="38" t="e">
        <f>VLOOKUP(D530,Dakar!A:H,8,0)</f>
        <v>#N/A</v>
      </c>
      <c r="I530" s="38" t="e">
        <f>VLOOKUP(D530,Dakar!A:G,7,0)</f>
        <v>#N/A</v>
      </c>
      <c r="J530" s="38" t="e">
        <f>VLOOKUP(D530,Dakar!A:L,11,0)</f>
        <v>#N/A</v>
      </c>
      <c r="U530" s="107"/>
      <c r="V530" s="107"/>
      <c r="W530" s="38" t="e">
        <f>VLOOKUP(D530,Dakar!A:C,3,0)</f>
        <v>#N/A</v>
      </c>
    </row>
    <row r="531" spans="1:23">
      <c r="A531" s="128"/>
      <c r="D531" s="107"/>
      <c r="E531" s="38" t="e">
        <f>VLOOKUP(D532,Dakar!A:B,2,0)</f>
        <v>#N/A</v>
      </c>
      <c r="F531" s="39" t="e">
        <f>VLOOKUP(D531,Dakar!A:J,10,0)</f>
        <v>#N/A</v>
      </c>
      <c r="G531" s="38" t="e">
        <f>VLOOKUP(D531,Dakar!A:F,6,0)</f>
        <v>#N/A</v>
      </c>
      <c r="H531" s="38" t="e">
        <f>VLOOKUP(D531,Dakar!A:H,8,0)</f>
        <v>#N/A</v>
      </c>
      <c r="I531" s="38" t="e">
        <f>VLOOKUP(D531,Dakar!A:G,7,0)</f>
        <v>#N/A</v>
      </c>
      <c r="J531" s="38" t="e">
        <f>VLOOKUP(D531,Dakar!A:L,11,0)</f>
        <v>#N/A</v>
      </c>
      <c r="U531" s="107"/>
      <c r="W531" s="38" t="e">
        <f>VLOOKUP(D531,Dakar!A:C,3,0)</f>
        <v>#N/A</v>
      </c>
    </row>
    <row r="532" spans="1:23">
      <c r="A532" s="128"/>
      <c r="D532" s="107"/>
      <c r="E532" s="38" t="e">
        <f>VLOOKUP(D533,Dakar!A:B,2,0)</f>
        <v>#N/A</v>
      </c>
      <c r="F532" s="39" t="e">
        <f>VLOOKUP(D532,Dakar!A:J,10,0)</f>
        <v>#N/A</v>
      </c>
      <c r="G532" s="38" t="e">
        <f>VLOOKUP(D532,Dakar!A:F,6,0)</f>
        <v>#N/A</v>
      </c>
      <c r="H532" s="38" t="e">
        <f>VLOOKUP(D532,Dakar!A:H,8,0)</f>
        <v>#N/A</v>
      </c>
      <c r="I532" s="38" t="e">
        <f>VLOOKUP(D532,Dakar!A:G,7,0)</f>
        <v>#N/A</v>
      </c>
      <c r="J532" s="38" t="e">
        <f>VLOOKUP(D532,Dakar!A:L,11,0)</f>
        <v>#N/A</v>
      </c>
      <c r="U532" s="107"/>
      <c r="W532" s="38" t="e">
        <f>VLOOKUP(D532,Dakar!A:C,3,0)</f>
        <v>#N/A</v>
      </c>
    </row>
    <row r="533" spans="1:23">
      <c r="A533" s="128"/>
      <c r="D533" s="107"/>
      <c r="E533" s="38" t="e">
        <f>VLOOKUP(D534,Dakar!A:B,2,0)</f>
        <v>#N/A</v>
      </c>
      <c r="F533" s="39" t="e">
        <f>VLOOKUP(D533,Dakar!A:J,10,0)</f>
        <v>#N/A</v>
      </c>
      <c r="G533" s="38" t="e">
        <f>VLOOKUP(D533,Dakar!A:F,6,0)</f>
        <v>#N/A</v>
      </c>
      <c r="H533" s="38" t="e">
        <f>VLOOKUP(D533,Dakar!A:H,8,0)</f>
        <v>#N/A</v>
      </c>
      <c r="I533" s="38" t="e">
        <f>VLOOKUP(D533,Dakar!A:G,7,0)</f>
        <v>#N/A</v>
      </c>
      <c r="J533" s="38" t="e">
        <f>VLOOKUP(D533,Dakar!A:L,11,0)</f>
        <v>#N/A</v>
      </c>
      <c r="U533" s="107"/>
      <c r="W533" s="38" t="e">
        <f>VLOOKUP(D533,Dakar!A:C,3,0)</f>
        <v>#N/A</v>
      </c>
    </row>
    <row r="534" spans="1:23">
      <c r="A534" s="128"/>
      <c r="D534" s="107"/>
      <c r="E534" s="38" t="e">
        <f>VLOOKUP(D535,Dakar!A:B,2,0)</f>
        <v>#N/A</v>
      </c>
      <c r="F534" s="39" t="e">
        <f>VLOOKUP(D534,Dakar!A:J,10,0)</f>
        <v>#N/A</v>
      </c>
      <c r="G534" s="38" t="e">
        <f>VLOOKUP(D534,Dakar!A:F,6,0)</f>
        <v>#N/A</v>
      </c>
      <c r="H534" s="38" t="e">
        <f>VLOOKUP(D534,Dakar!A:H,8,0)</f>
        <v>#N/A</v>
      </c>
      <c r="I534" s="38" t="e">
        <f>VLOOKUP(D534,Dakar!A:G,7,0)</f>
        <v>#N/A</v>
      </c>
      <c r="J534" s="38" t="e">
        <f>VLOOKUP(D534,Dakar!A:L,11,0)</f>
        <v>#N/A</v>
      </c>
      <c r="U534" s="107"/>
      <c r="W534" s="38" t="e">
        <f>VLOOKUP(D534,Dakar!A:C,3,0)</f>
        <v>#N/A</v>
      </c>
    </row>
    <row r="535" spans="1:23">
      <c r="A535" s="128"/>
      <c r="D535" s="107"/>
      <c r="E535" s="38" t="e">
        <f>VLOOKUP(D536,Dakar!A:B,2,0)</f>
        <v>#N/A</v>
      </c>
      <c r="F535" s="39" t="e">
        <f>VLOOKUP(D535,Dakar!A:J,10,0)</f>
        <v>#N/A</v>
      </c>
      <c r="G535" s="38" t="e">
        <f>VLOOKUP(D535,Dakar!A:F,6,0)</f>
        <v>#N/A</v>
      </c>
      <c r="H535" s="38" t="e">
        <f>VLOOKUP(D535,Dakar!A:H,8,0)</f>
        <v>#N/A</v>
      </c>
      <c r="I535" s="38" t="e">
        <f>VLOOKUP(D535,Dakar!A:G,7,0)</f>
        <v>#N/A</v>
      </c>
      <c r="J535" s="38" t="e">
        <f>VLOOKUP(D535,Dakar!A:L,11,0)</f>
        <v>#N/A</v>
      </c>
      <c r="W535" s="38" t="e">
        <f>VLOOKUP(D535,Dakar!A:C,3,0)</f>
        <v>#N/A</v>
      </c>
    </row>
    <row r="536" spans="1:23">
      <c r="A536" s="128"/>
      <c r="D536" s="107"/>
      <c r="E536" s="38" t="e">
        <f>VLOOKUP(D537,Dakar!A:B,2,0)</f>
        <v>#N/A</v>
      </c>
      <c r="F536" s="39" t="e">
        <f>VLOOKUP(D536,Dakar!A:J,10,0)</f>
        <v>#N/A</v>
      </c>
      <c r="G536" s="38" t="e">
        <f>VLOOKUP(D536,Dakar!A:F,6,0)</f>
        <v>#N/A</v>
      </c>
      <c r="H536" s="38" t="e">
        <f>VLOOKUP(D536,Dakar!A:H,8,0)</f>
        <v>#N/A</v>
      </c>
      <c r="I536" s="38" t="e">
        <f>VLOOKUP(D536,Dakar!A:G,7,0)</f>
        <v>#N/A</v>
      </c>
      <c r="J536" s="38" t="e">
        <f>VLOOKUP(D536,Dakar!A:L,11,0)</f>
        <v>#N/A</v>
      </c>
      <c r="W536" s="38" t="e">
        <f>VLOOKUP(D536,Dakar!A:C,3,0)</f>
        <v>#N/A</v>
      </c>
    </row>
    <row r="537" spans="1:23">
      <c r="A537" s="128"/>
      <c r="D537" s="107"/>
      <c r="E537" s="38" t="e">
        <f>VLOOKUP(D538,Dakar!A:B,2,0)</f>
        <v>#N/A</v>
      </c>
      <c r="F537" s="39" t="e">
        <f>VLOOKUP(D537,Dakar!A:J,10,0)</f>
        <v>#N/A</v>
      </c>
      <c r="G537" s="38" t="e">
        <f>VLOOKUP(D537,Dakar!A:F,6,0)</f>
        <v>#N/A</v>
      </c>
      <c r="H537" s="38" t="e">
        <f>VLOOKUP(D537,Dakar!A:H,8,0)</f>
        <v>#N/A</v>
      </c>
      <c r="I537" s="38" t="e">
        <f>VLOOKUP(D537,Dakar!A:G,7,0)</f>
        <v>#N/A</v>
      </c>
      <c r="J537" s="38" t="e">
        <f>VLOOKUP(D537,Dakar!A:L,11,0)</f>
        <v>#N/A</v>
      </c>
      <c r="W537" s="38" t="e">
        <f>VLOOKUP(D537,Dakar!A:C,3,0)</f>
        <v>#N/A</v>
      </c>
    </row>
    <row r="538" spans="1:23">
      <c r="A538" s="128"/>
      <c r="D538" s="107"/>
      <c r="E538" s="38" t="e">
        <f>VLOOKUP(D539,Dakar!A:B,2,0)</f>
        <v>#N/A</v>
      </c>
      <c r="F538" s="39" t="e">
        <f>VLOOKUP(D538,Dakar!A:J,10,0)</f>
        <v>#N/A</v>
      </c>
      <c r="G538" s="38" t="e">
        <f>VLOOKUP(D538,Dakar!A:F,6,0)</f>
        <v>#N/A</v>
      </c>
      <c r="H538" s="38" t="e">
        <f>VLOOKUP(D538,Dakar!A:H,8,0)</f>
        <v>#N/A</v>
      </c>
      <c r="I538" s="38" t="e">
        <f>VLOOKUP(D538,Dakar!A:G,7,0)</f>
        <v>#N/A</v>
      </c>
      <c r="J538" s="38" t="e">
        <f>VLOOKUP(D538,Dakar!A:L,11,0)</f>
        <v>#N/A</v>
      </c>
      <c r="W538" s="38" t="e">
        <f>VLOOKUP(D538,Dakar!A:C,3,0)</f>
        <v>#N/A</v>
      </c>
    </row>
    <row r="539" spans="1:23">
      <c r="A539" s="128"/>
      <c r="D539" s="107"/>
      <c r="E539" s="38" t="e">
        <f>VLOOKUP(D540,Dakar!A:B,2,0)</f>
        <v>#N/A</v>
      </c>
      <c r="F539" s="39" t="e">
        <f>VLOOKUP(D539,Dakar!A:J,10,0)</f>
        <v>#N/A</v>
      </c>
      <c r="G539" s="38" t="e">
        <f>VLOOKUP(D539,Dakar!A:F,6,0)</f>
        <v>#N/A</v>
      </c>
      <c r="H539" s="38" t="e">
        <f>VLOOKUP(D539,Dakar!A:H,8,0)</f>
        <v>#N/A</v>
      </c>
      <c r="I539" s="38" t="e">
        <f>VLOOKUP(D539,Dakar!A:G,7,0)</f>
        <v>#N/A</v>
      </c>
      <c r="J539" s="38" t="e">
        <f>VLOOKUP(D539,Dakar!A:L,11,0)</f>
        <v>#N/A</v>
      </c>
      <c r="W539" s="38" t="e">
        <f>VLOOKUP(D539,Dakar!A:C,3,0)</f>
        <v>#N/A</v>
      </c>
    </row>
    <row r="540" spans="1:23">
      <c r="A540" s="128"/>
      <c r="D540" s="107"/>
      <c r="E540" s="38" t="e">
        <f>VLOOKUP(D541,Dakar!A:B,2,0)</f>
        <v>#N/A</v>
      </c>
      <c r="F540" s="39" t="e">
        <f>VLOOKUP(D540,Dakar!A:J,10,0)</f>
        <v>#N/A</v>
      </c>
      <c r="G540" s="38" t="e">
        <f>VLOOKUP(D540,Dakar!A:F,6,0)</f>
        <v>#N/A</v>
      </c>
      <c r="H540" s="38" t="e">
        <f>VLOOKUP(D540,Dakar!A:H,8,0)</f>
        <v>#N/A</v>
      </c>
      <c r="I540" s="38" t="e">
        <f>VLOOKUP(D540,Dakar!A:G,7,0)</f>
        <v>#N/A</v>
      </c>
      <c r="J540" s="38" t="e">
        <f>VLOOKUP(D540,Dakar!A:L,11,0)</f>
        <v>#N/A</v>
      </c>
      <c r="W540" s="38" t="e">
        <f>VLOOKUP(D540,Dakar!A:C,3,0)</f>
        <v>#N/A</v>
      </c>
    </row>
    <row r="541" spans="1:23">
      <c r="A541" s="128"/>
      <c r="D541" s="107"/>
      <c r="E541" s="38" t="e">
        <f>VLOOKUP(D542,Dakar!A:B,2,0)</f>
        <v>#N/A</v>
      </c>
      <c r="F541" s="39" t="e">
        <f>VLOOKUP(D541,Dakar!A:J,10,0)</f>
        <v>#N/A</v>
      </c>
      <c r="G541" s="38" t="e">
        <f>VLOOKUP(D541,Dakar!A:F,6,0)</f>
        <v>#N/A</v>
      </c>
      <c r="H541" s="38" t="e">
        <f>VLOOKUP(D541,Dakar!A:H,8,0)</f>
        <v>#N/A</v>
      </c>
      <c r="I541" s="38" t="e">
        <f>VLOOKUP(D541,Dakar!A:G,7,0)</f>
        <v>#N/A</v>
      </c>
      <c r="J541" s="38" t="e">
        <f>VLOOKUP(D541,Dakar!A:L,11,0)</f>
        <v>#N/A</v>
      </c>
      <c r="W541" s="38" t="e">
        <f>VLOOKUP(D541,Dakar!A:C,3,0)</f>
        <v>#N/A</v>
      </c>
    </row>
    <row r="542" spans="1:23">
      <c r="A542" s="128"/>
      <c r="D542" s="107"/>
      <c r="E542" s="38" t="e">
        <f>VLOOKUP(D543,Dakar!A:B,2,0)</f>
        <v>#N/A</v>
      </c>
      <c r="F542" s="39" t="e">
        <f>VLOOKUP(D542,Dakar!A:J,10,0)</f>
        <v>#N/A</v>
      </c>
      <c r="G542" s="38" t="e">
        <f>VLOOKUP(D542,Dakar!A:F,6,0)</f>
        <v>#N/A</v>
      </c>
      <c r="H542" s="38" t="e">
        <f>VLOOKUP(D542,Dakar!A:H,8,0)</f>
        <v>#N/A</v>
      </c>
      <c r="I542" s="38" t="e">
        <f>VLOOKUP(D542,Dakar!A:G,7,0)</f>
        <v>#N/A</v>
      </c>
      <c r="J542" s="38" t="e">
        <f>VLOOKUP(D542,Dakar!A:L,11,0)</f>
        <v>#N/A</v>
      </c>
      <c r="W542" s="38" t="e">
        <f>VLOOKUP(D542,Dakar!A:C,3,0)</f>
        <v>#N/A</v>
      </c>
    </row>
    <row r="543" spans="1:23">
      <c r="A543" s="128"/>
      <c r="D543" s="107"/>
      <c r="E543" s="38" t="e">
        <f>VLOOKUP(D544,Dakar!A:B,2,0)</f>
        <v>#N/A</v>
      </c>
      <c r="F543" s="39" t="e">
        <f>VLOOKUP(D543,Dakar!A:J,10,0)</f>
        <v>#N/A</v>
      </c>
      <c r="G543" s="38" t="e">
        <f>VLOOKUP(D543,Dakar!A:F,6,0)</f>
        <v>#N/A</v>
      </c>
      <c r="H543" s="38" t="e">
        <f>VLOOKUP(D543,Dakar!A:H,8,0)</f>
        <v>#N/A</v>
      </c>
      <c r="I543" s="38" t="e">
        <f>VLOOKUP(D543,Dakar!A:G,7,0)</f>
        <v>#N/A</v>
      </c>
      <c r="J543" s="38" t="e">
        <f>VLOOKUP(D543,Dakar!A:L,11,0)</f>
        <v>#N/A</v>
      </c>
      <c r="W543" s="38" t="e">
        <f>VLOOKUP(D543,Dakar!A:C,3,0)</f>
        <v>#N/A</v>
      </c>
    </row>
    <row r="544" spans="1:23">
      <c r="E544" s="38" t="e">
        <f>VLOOKUP(D545,Dakar!A:B,2,0)</f>
        <v>#N/A</v>
      </c>
      <c r="F544" s="39" t="e">
        <f>VLOOKUP(D544,Dakar!A:J,10,0)</f>
        <v>#N/A</v>
      </c>
      <c r="G544" s="38" t="e">
        <f>VLOOKUP(D544,Dakar!A:F,6,0)</f>
        <v>#N/A</v>
      </c>
      <c r="H544" s="38" t="e">
        <f>VLOOKUP(D544,Dakar!A:H,8,0)</f>
        <v>#N/A</v>
      </c>
      <c r="I544" s="38" t="e">
        <f>VLOOKUP(D544,Dakar!A:G,7,0)</f>
        <v>#N/A</v>
      </c>
      <c r="J544" s="38" t="e">
        <f>VLOOKUP(D544,Dakar!A:L,11,0)</f>
        <v>#N/A</v>
      </c>
      <c r="W544" s="38" t="e">
        <f>VLOOKUP(D544,Dakar!A:C,3,0)</f>
        <v>#N/A</v>
      </c>
    </row>
    <row r="545" spans="1:23">
      <c r="E545" s="38" t="e">
        <f>VLOOKUP(D546,Dakar!A:B,2,0)</f>
        <v>#N/A</v>
      </c>
      <c r="F545" s="39" t="e">
        <f>VLOOKUP(D545,Dakar!A:J,10,0)</f>
        <v>#N/A</v>
      </c>
      <c r="G545" s="38" t="e">
        <f>VLOOKUP(D545,Dakar!A:F,6,0)</f>
        <v>#N/A</v>
      </c>
      <c r="H545" s="38" t="e">
        <f>VLOOKUP(D545,Dakar!A:H,8,0)</f>
        <v>#N/A</v>
      </c>
      <c r="I545" s="38" t="e">
        <f>VLOOKUP(D545,Dakar!A:G,7,0)</f>
        <v>#N/A</v>
      </c>
      <c r="J545" s="38" t="e">
        <f>VLOOKUP(D545,Dakar!A:L,11,0)</f>
        <v>#N/A</v>
      </c>
      <c r="W545" s="38" t="e">
        <f>VLOOKUP(D545,Dakar!A:C,3,0)</f>
        <v>#N/A</v>
      </c>
    </row>
    <row r="546" spans="1:23">
      <c r="E546" s="38" t="e">
        <f>VLOOKUP(D547,Dakar!A:B,2,0)</f>
        <v>#N/A</v>
      </c>
      <c r="F546" s="39" t="e">
        <f>VLOOKUP(D546,Dakar!A:J,10,0)</f>
        <v>#N/A</v>
      </c>
      <c r="G546" s="38" t="e">
        <f>VLOOKUP(D546,Dakar!A:F,6,0)</f>
        <v>#N/A</v>
      </c>
      <c r="H546" s="38" t="e">
        <f>VLOOKUP(D546,Dakar!A:H,8,0)</f>
        <v>#N/A</v>
      </c>
      <c r="I546" s="38" t="e">
        <f>VLOOKUP(D546,Dakar!A:G,7,0)</f>
        <v>#N/A</v>
      </c>
      <c r="J546" s="38" t="e">
        <f>VLOOKUP(D546,Dakar!A:L,11,0)</f>
        <v>#N/A</v>
      </c>
      <c r="W546" s="38" t="e">
        <f>VLOOKUP(D546,Dakar!A:C,3,0)</f>
        <v>#N/A</v>
      </c>
    </row>
    <row r="547" spans="1:23">
      <c r="E547" s="38" t="e">
        <f>VLOOKUP(D548,Dakar!A:B,2,0)</f>
        <v>#N/A</v>
      </c>
      <c r="F547" s="39" t="e">
        <f>VLOOKUP(D547,Dakar!A:J,10,0)</f>
        <v>#N/A</v>
      </c>
      <c r="G547" s="38" t="e">
        <f>VLOOKUP(D547,Dakar!A:F,6,0)</f>
        <v>#N/A</v>
      </c>
      <c r="H547" s="38" t="e">
        <f>VLOOKUP(D547,Dakar!A:H,8,0)</f>
        <v>#N/A</v>
      </c>
      <c r="I547" s="38" t="e">
        <f>VLOOKUP(D547,Dakar!A:G,7,0)</f>
        <v>#N/A</v>
      </c>
      <c r="J547" s="38" t="e">
        <f>VLOOKUP(D547,Dakar!A:L,11,0)</f>
        <v>#N/A</v>
      </c>
      <c r="W547" s="38" t="e">
        <f>VLOOKUP(D547,Dakar!A:C,3,0)</f>
        <v>#N/A</v>
      </c>
    </row>
    <row r="548" spans="1:23">
      <c r="E548" s="38" t="e">
        <f>VLOOKUP(D548,Dakar!A:B,2,0)</f>
        <v>#N/A</v>
      </c>
      <c r="F548" s="39" t="e">
        <f>VLOOKUP(D548,Dakar!A:J,10,0)</f>
        <v>#N/A</v>
      </c>
      <c r="G548" s="38" t="e">
        <f>VLOOKUP(D548,Dakar!A:F,6,0)</f>
        <v>#N/A</v>
      </c>
      <c r="H548" s="38" t="e">
        <f>VLOOKUP(D548,Dakar!A:H,8,0)</f>
        <v>#N/A</v>
      </c>
      <c r="I548" s="38" t="e">
        <f>VLOOKUP(D548,Dakar!A:G,7,0)</f>
        <v>#N/A</v>
      </c>
      <c r="J548" s="38" t="e">
        <f>VLOOKUP(D548,Dakar!A:L,11,0)</f>
        <v>#N/A</v>
      </c>
      <c r="W548" s="38" t="e">
        <f>VLOOKUP(D548,Dakar!A:C,3,0)</f>
        <v>#N/A</v>
      </c>
    </row>
    <row r="549" spans="1:23">
      <c r="F549" s="39" t="e">
        <f>VLOOKUP(D549,Dakar!A:J,10,0)</f>
        <v>#N/A</v>
      </c>
      <c r="G549" s="38" t="e">
        <f>VLOOKUP(D549,Dakar!A:F,6,0)</f>
        <v>#N/A</v>
      </c>
      <c r="H549" s="38" t="e">
        <f>VLOOKUP(D549,Dakar!A:H,8,0)</f>
        <v>#N/A</v>
      </c>
      <c r="I549" s="38" t="e">
        <f>VLOOKUP(D549,Dakar!A:G,7,0)</f>
        <v>#N/A</v>
      </c>
      <c r="J549" s="38" t="e">
        <f>VLOOKUP(D549,Dakar!A:L,11,0)</f>
        <v>#N/A</v>
      </c>
      <c r="W549" s="38" t="e">
        <f>VLOOKUP(D549,Dakar!A:C,3,0)</f>
        <v>#N/A</v>
      </c>
    </row>
    <row r="550" spans="1:23">
      <c r="A550" s="10"/>
      <c r="B550" t="s">
        <v>782</v>
      </c>
      <c r="W550" s="38" t="e">
        <f>VLOOKUP(D550,Dakar!A:C,3,0)</f>
        <v>#N/A</v>
      </c>
    </row>
    <row r="551" spans="1:23">
      <c r="A551" s="10"/>
    </row>
    <row r="552" spans="1:23">
      <c r="A552" s="10"/>
      <c r="D552" t="s">
        <v>1484</v>
      </c>
    </row>
    <row r="553" spans="1:23">
      <c r="A553" s="10"/>
    </row>
    <row r="554" spans="1:23">
      <c r="A554" s="10"/>
      <c r="N554" s="180"/>
    </row>
    <row r="555" spans="1:23">
      <c r="A555" s="10"/>
    </row>
    <row r="556" spans="1:23">
      <c r="A556" s="10"/>
    </row>
    <row r="557" spans="1:23">
      <c r="A557" s="10"/>
    </row>
    <row r="558" spans="1:23">
      <c r="A558" s="10"/>
    </row>
    <row r="559" spans="1:23">
      <c r="A559" s="10"/>
    </row>
    <row r="560" spans="1:23">
      <c r="A560" s="10"/>
    </row>
    <row r="561" spans="1:1">
      <c r="A561" s="10"/>
    </row>
    <row r="562" spans="1:1">
      <c r="A562" s="10"/>
    </row>
    <row r="563" spans="1:1">
      <c r="A563" s="10"/>
    </row>
    <row r="564" spans="1:1">
      <c r="A564" s="10"/>
    </row>
    <row r="565" spans="1:1">
      <c r="A565" s="10"/>
    </row>
    <row r="566" spans="1:1">
      <c r="A566" s="10"/>
    </row>
    <row r="567" spans="1:1">
      <c r="A567" s="10"/>
    </row>
    <row r="568" spans="1:1">
      <c r="A568" s="10"/>
    </row>
    <row r="1048572" spans="1:22">
      <c r="A1048572" s="128"/>
      <c r="U1048572" s="107"/>
      <c r="V1048572" s="107"/>
    </row>
    <row r="1048573" spans="1:22">
      <c r="U1048573" s="107"/>
      <c r="V1048573" s="107"/>
    </row>
  </sheetData>
  <autoFilter ref="A2:BC550" xr:uid="{00000000-0009-0000-0000-000000000000}"/>
  <phoneticPr fontId="3" type="noConversion"/>
  <dataValidations count="6">
    <dataValidation type="list" showInputMessage="1" showErrorMessage="1" sqref="B531:B65532" xr:uid="{00000000-0002-0000-0000-000000000000}">
      <formula1>$BC$1:$BC$11</formula1>
    </dataValidation>
    <dataValidation type="list" allowBlank="1" showInputMessage="1" showErrorMessage="1" sqref="K1048572:K1048576 K3:K65532" xr:uid="{00000000-0002-0000-0000-000001000000}">
      <formula1>$AZ$1:$AZ$8</formula1>
    </dataValidation>
    <dataValidation type="list" allowBlank="1" showInputMessage="1" showErrorMessage="1" sqref="S1048572:S1048576 S3:S250 T484 S252:S483 S485:S65532" xr:uid="{00000000-0002-0000-0000-000002000000}">
      <formula1>$AY$1:$AY$2</formula1>
    </dataValidation>
    <dataValidation type="list" allowBlank="1" showInputMessage="1" showErrorMessage="1" sqref="M3:M67 M69:M71 M74:M65532 N484" xr:uid="{00000000-0002-0000-0000-000003000000}">
      <formula1>$BB$1:$BB$11</formula1>
    </dataValidation>
    <dataValidation type="list" allowBlank="1" showInputMessage="1" showErrorMessage="1" sqref="L73 L3:L71 L75:L65532" xr:uid="{00000000-0002-0000-0000-000004000000}">
      <formula1>$BA$1:$BA$3</formula1>
    </dataValidation>
    <dataValidation type="list" showInputMessage="1" showErrorMessage="1" sqref="B3:B530" xr:uid="{00000000-0002-0000-0000-000005000000}">
      <formula1>$BC$1:$BC$12</formula1>
    </dataValidation>
  </dataValidations>
  <pageMargins left="0.75" right="0.75" top="1" bottom="1" header="0.5" footer="0.5"/>
  <pageSetup orientation="portrait" r:id="rId1"/>
  <headerFooter alignWithMargins="0"/>
  <cellWatches>
    <cellWatch r="M180"/>
    <cellWatch r="T3"/>
  </cellWatche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2.7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DS89"/>
  <sheetViews>
    <sheetView showGridLines="0" showZeros="0" tabSelected="1" showOutlineSymbols="0" zoomScaleNormal="100" zoomScaleSheetLayoutView="100" workbookViewId="0"/>
  </sheetViews>
  <sheetFormatPr defaultColWidth="9.140625" defaultRowHeight="12.75"/>
  <cols>
    <col min="1" max="4" width="1.140625" customWidth="1"/>
    <col min="5" max="5" width="1.28515625" customWidth="1"/>
    <col min="6" max="7" width="1.140625" customWidth="1"/>
    <col min="8" max="8" width="1.7109375" customWidth="1"/>
    <col min="9" max="12" width="1.140625" customWidth="1"/>
    <col min="13" max="13" width="0.85546875" customWidth="1"/>
    <col min="14" max="16" width="1.140625" customWidth="1"/>
    <col min="17" max="17" width="1.5703125" customWidth="1"/>
    <col min="18" max="18" width="1.140625" customWidth="1"/>
    <col min="19" max="19" width="1.7109375" customWidth="1"/>
    <col min="20" max="20" width="0.85546875" customWidth="1"/>
    <col min="21" max="21" width="1.42578125" customWidth="1"/>
    <col min="22" max="22" width="1.140625" customWidth="1"/>
    <col min="23" max="23" width="1.5703125" customWidth="1"/>
    <col min="24" max="24" width="1.140625" customWidth="1"/>
    <col min="25" max="25" width="0.5703125" customWidth="1"/>
    <col min="26" max="27" width="1.140625" customWidth="1"/>
    <col min="28" max="28" width="1.7109375" customWidth="1"/>
    <col min="29" max="31" width="1.140625" customWidth="1"/>
    <col min="32" max="32" width="0.85546875" customWidth="1"/>
    <col min="33" max="33" width="1.140625" customWidth="1"/>
    <col min="34" max="34" width="1.42578125" customWidth="1"/>
    <col min="35" max="36" width="1.140625" customWidth="1"/>
    <col min="37" max="37" width="1.28515625" customWidth="1"/>
    <col min="38" max="39" width="1.140625" customWidth="1"/>
    <col min="40" max="40" width="1" customWidth="1"/>
    <col min="41" max="43" width="1.140625" customWidth="1"/>
    <col min="44" max="44" width="0.85546875" customWidth="1"/>
    <col min="45" max="45" width="1.140625" customWidth="1"/>
    <col min="46" max="46" width="1.5703125" customWidth="1"/>
    <col min="47" max="51" width="1.140625" customWidth="1"/>
    <col min="52" max="52" width="1" customWidth="1"/>
    <col min="53" max="53" width="1.42578125" customWidth="1"/>
    <col min="54" max="61" width="1.140625" customWidth="1"/>
    <col min="62" max="62" width="1.28515625" customWidth="1"/>
    <col min="63" max="78" width="1.140625" customWidth="1"/>
    <col min="79" max="79" width="0.7109375" customWidth="1"/>
    <col min="80" max="121" width="1.140625" customWidth="1"/>
  </cols>
  <sheetData>
    <row r="2" spans="1:110" ht="15">
      <c r="Q2" s="1" t="s">
        <v>150</v>
      </c>
    </row>
    <row r="3" spans="1:110">
      <c r="Q3" s="2" t="s">
        <v>1144</v>
      </c>
    </row>
    <row r="4" spans="1:110">
      <c r="Q4" s="2" t="s">
        <v>1066</v>
      </c>
    </row>
    <row r="5" spans="1:110">
      <c r="Q5" s="3"/>
    </row>
    <row r="7" spans="1:110" ht="16.5">
      <c r="A7" s="304" t="s">
        <v>154</v>
      </c>
      <c r="B7" s="304"/>
      <c r="C7" s="304"/>
      <c r="D7" s="304"/>
      <c r="E7" s="304"/>
      <c r="F7" s="304"/>
      <c r="G7" s="304"/>
      <c r="H7" s="304"/>
      <c r="I7" s="304"/>
      <c r="J7" s="304"/>
      <c r="K7" s="304"/>
      <c r="L7" s="304"/>
      <c r="M7" s="304"/>
      <c r="N7" s="304"/>
      <c r="O7" s="304"/>
      <c r="P7" s="304"/>
      <c r="Q7" s="304"/>
      <c r="R7" s="304"/>
      <c r="S7" s="304"/>
      <c r="T7" s="304"/>
      <c r="U7" s="304"/>
      <c r="V7" s="304"/>
      <c r="W7" s="304"/>
      <c r="X7" s="304"/>
      <c r="Y7" s="304"/>
      <c r="Z7" s="304"/>
      <c r="AA7" s="304"/>
      <c r="AB7" s="304"/>
      <c r="AC7" s="304"/>
      <c r="AD7" s="304"/>
      <c r="AE7" s="304"/>
      <c r="AF7" s="304"/>
      <c r="AG7" s="304"/>
      <c r="AH7" s="304"/>
      <c r="AI7" s="304"/>
      <c r="AJ7" s="304"/>
      <c r="AK7" s="304"/>
      <c r="AL7" s="304"/>
      <c r="AM7" s="304"/>
      <c r="AN7" s="304"/>
      <c r="AO7" s="304"/>
      <c r="AP7" s="304"/>
      <c r="AQ7" s="304"/>
      <c r="AR7" s="304"/>
      <c r="AS7" s="304"/>
      <c r="AT7" s="304"/>
      <c r="AU7" s="304"/>
      <c r="AV7" s="304"/>
      <c r="AW7" s="304"/>
      <c r="AX7" s="304"/>
      <c r="AY7" s="304"/>
      <c r="AZ7" s="304"/>
      <c r="BA7" s="304"/>
      <c r="BB7" s="304"/>
      <c r="BC7" s="304"/>
      <c r="BD7" s="304"/>
      <c r="BE7" s="304"/>
      <c r="BF7" s="304"/>
      <c r="BG7" s="304"/>
      <c r="BH7" s="304"/>
      <c r="BI7" s="304"/>
      <c r="BJ7" s="304"/>
      <c r="BK7" s="304"/>
      <c r="BL7" s="304"/>
      <c r="BM7" s="304"/>
      <c r="BN7" s="304"/>
      <c r="BO7" s="304"/>
      <c r="BP7" s="304"/>
      <c r="BQ7" s="304"/>
      <c r="BR7" s="304"/>
      <c r="BS7" s="304"/>
      <c r="BT7" s="304"/>
      <c r="BU7" s="304"/>
      <c r="BV7" s="304"/>
      <c r="BW7" s="304"/>
      <c r="BX7" s="304"/>
      <c r="BY7" s="304"/>
      <c r="BZ7" s="304"/>
      <c r="CA7" s="304"/>
    </row>
    <row r="8" spans="1:110">
      <c r="W8" t="s">
        <v>155</v>
      </c>
      <c r="Z8" s="313">
        <v>499</v>
      </c>
      <c r="AA8" s="314"/>
      <c r="AB8" s="314"/>
      <c r="AC8" s="314"/>
      <c r="AD8" s="128" t="s">
        <v>165</v>
      </c>
      <c r="AE8" s="107" t="s">
        <v>107</v>
      </c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309" t="str">
        <f>VLOOKUP(Z8,'Input Data Cuti'!A:B,2,0)</f>
        <v>XII</v>
      </c>
      <c r="AU8" s="309"/>
      <c r="AV8" s="309"/>
      <c r="AW8" s="128" t="s">
        <v>165</v>
      </c>
      <c r="AX8" s="310">
        <f>VLOOKUP(Z8,'Input Data Cuti'!A:C,3,0)</f>
        <v>2022</v>
      </c>
      <c r="AY8" s="310"/>
      <c r="AZ8" s="310"/>
      <c r="BA8" s="310"/>
      <c r="BB8" s="310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</row>
    <row r="9" spans="1:110">
      <c r="V9" s="107"/>
      <c r="W9" s="107"/>
      <c r="X9" s="107"/>
      <c r="Y9" s="107"/>
      <c r="Z9" s="203" t="s">
        <v>1380</v>
      </c>
      <c r="AA9" s="203"/>
      <c r="AB9" s="203"/>
      <c r="AC9" s="203"/>
      <c r="AD9" s="128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203"/>
      <c r="AU9" s="203"/>
      <c r="AV9" s="203"/>
      <c r="AW9" s="128"/>
      <c r="AX9" s="203"/>
      <c r="AY9" s="203"/>
      <c r="AZ9" s="203"/>
      <c r="BA9" s="11"/>
      <c r="BB9" s="11"/>
      <c r="CM9" s="107">
        <f>21-5</f>
        <v>16</v>
      </c>
    </row>
    <row r="10" spans="1:110" s="4" customFormat="1">
      <c r="A10" s="4" t="s">
        <v>145</v>
      </c>
      <c r="T10" s="5" t="s">
        <v>156</v>
      </c>
      <c r="V10" s="312" t="str">
        <f>VLOOKUP(BL10,Dakar!A:B,2,0)</f>
        <v>Rimba Harnowo</v>
      </c>
      <c r="W10" s="312"/>
      <c r="X10" s="312"/>
      <c r="Y10" s="312"/>
      <c r="Z10" s="312"/>
      <c r="AA10" s="312"/>
      <c r="AB10" s="312"/>
      <c r="AC10" s="312"/>
      <c r="AD10" s="312"/>
      <c r="AE10" s="312"/>
      <c r="AF10" s="312"/>
      <c r="AG10" s="312"/>
      <c r="AH10" s="312"/>
      <c r="AI10" s="312"/>
      <c r="AJ10" s="312"/>
      <c r="AK10" s="312"/>
      <c r="AL10" s="312"/>
      <c r="AM10" s="312"/>
      <c r="AN10" s="312"/>
      <c r="AO10" s="312"/>
      <c r="AP10" s="312"/>
      <c r="AQ10" s="312"/>
      <c r="AR10" s="312"/>
      <c r="AS10" s="312"/>
      <c r="AT10" s="312"/>
      <c r="AU10" s="312"/>
      <c r="AV10" s="312"/>
      <c r="AW10" s="312"/>
      <c r="AX10" s="312"/>
      <c r="AY10" s="312"/>
      <c r="AZ10" s="312"/>
      <c r="BB10" s="4" t="s">
        <v>157</v>
      </c>
      <c r="BJ10" s="4" t="s">
        <v>156</v>
      </c>
      <c r="BL10" s="312" t="str">
        <f>VLOOKUP(Z8,'Input Data Cuti'!A:D,4,0)</f>
        <v>MSJB090069</v>
      </c>
      <c r="BM10" s="312"/>
      <c r="BN10" s="312"/>
      <c r="BO10" s="312"/>
      <c r="BP10" s="312"/>
      <c r="BQ10" s="312"/>
      <c r="BR10" s="312"/>
      <c r="BS10" s="312"/>
      <c r="BT10" s="312"/>
      <c r="BU10" s="312"/>
      <c r="BV10" s="312"/>
      <c r="BW10" s="312"/>
      <c r="BX10" s="312"/>
      <c r="BY10" s="312"/>
      <c r="BZ10" s="312"/>
      <c r="CA10" s="312"/>
    </row>
    <row r="11" spans="1:110" s="4" customFormat="1">
      <c r="A11" s="4" t="s">
        <v>146</v>
      </c>
      <c r="T11" s="5" t="s">
        <v>156</v>
      </c>
      <c r="V11" s="299" t="str">
        <f>VLOOKUP(BL10,Dakar!A:F,6,0)</f>
        <v>Mechanic Foreman</v>
      </c>
      <c r="W11" s="299"/>
      <c r="X11" s="299"/>
      <c r="Y11" s="299"/>
      <c r="Z11" s="299"/>
      <c r="AA11" s="299"/>
      <c r="AB11" s="299"/>
      <c r="AC11" s="299"/>
      <c r="AD11" s="299"/>
      <c r="AE11" s="299"/>
      <c r="AF11" s="299"/>
      <c r="AG11" s="299"/>
      <c r="AH11" s="299"/>
      <c r="AI11" s="299"/>
      <c r="AJ11" s="299"/>
      <c r="AK11" s="299"/>
      <c r="AL11" s="299"/>
      <c r="AM11" s="299"/>
      <c r="AN11" s="299"/>
      <c r="AO11" s="299"/>
      <c r="AP11" s="299"/>
      <c r="AQ11" s="299"/>
      <c r="AR11" s="299"/>
      <c r="AS11" s="299"/>
      <c r="AT11" s="299"/>
      <c r="AU11" s="299"/>
      <c r="AV11" s="299"/>
      <c r="AW11" s="299"/>
      <c r="AX11" s="299"/>
      <c r="AY11" s="299"/>
      <c r="AZ11" s="299"/>
      <c r="BB11" s="4" t="s">
        <v>149</v>
      </c>
      <c r="BJ11" s="4" t="s">
        <v>156</v>
      </c>
      <c r="BL11" s="299" t="str">
        <f>VLOOKUP(BL10,Dakar!A:K,11,0)</f>
        <v>Separi</v>
      </c>
      <c r="BM11" s="299"/>
      <c r="BN11" s="299"/>
      <c r="BO11" s="299"/>
      <c r="BP11" s="299"/>
      <c r="BQ11" s="299"/>
      <c r="BR11" s="299"/>
      <c r="BS11" s="299"/>
      <c r="BT11" s="299"/>
      <c r="BU11" s="299"/>
      <c r="BV11" s="299"/>
      <c r="BW11" s="299"/>
      <c r="BX11" s="299"/>
      <c r="BY11" s="299"/>
      <c r="BZ11" s="14"/>
      <c r="CA11" s="14"/>
      <c r="CF11" s="4" t="s">
        <v>802</v>
      </c>
    </row>
    <row r="12" spans="1:110" s="4" customFormat="1">
      <c r="A12" s="4" t="s">
        <v>158</v>
      </c>
      <c r="T12" s="5" t="s">
        <v>156</v>
      </c>
      <c r="V12" s="299" t="str">
        <f>VLOOKUP(BL10,Dakar!A:C,3,0)&amp;+"/"&amp;+VLOOKUP(BL10,Dakar!A:D,4,0)&amp;+"/"&amp;+VLOOKUP(BL10,Dakar!A:E,5,0)</f>
        <v>PORT/MHE/MHE</v>
      </c>
      <c r="W12" s="299"/>
      <c r="X12" s="299"/>
      <c r="Y12" s="299"/>
      <c r="Z12" s="299"/>
      <c r="AA12" s="299"/>
      <c r="AB12" s="299"/>
      <c r="AC12" s="299"/>
      <c r="AD12" s="299"/>
      <c r="AE12" s="299"/>
      <c r="AF12" s="299"/>
      <c r="AG12" s="299"/>
      <c r="AH12" s="299"/>
      <c r="AI12" s="299"/>
      <c r="AJ12" s="299"/>
      <c r="AK12" s="299"/>
      <c r="AL12" s="299"/>
      <c r="AM12" s="299"/>
      <c r="AN12" s="299"/>
      <c r="AO12" s="299"/>
      <c r="AP12" s="299"/>
      <c r="AQ12" s="299"/>
      <c r="AR12" s="299"/>
      <c r="AS12" s="299"/>
      <c r="AT12" s="299"/>
      <c r="AU12" s="299"/>
      <c r="AV12" s="299"/>
      <c r="AW12" s="299"/>
      <c r="AX12" s="299"/>
      <c r="AY12" s="299"/>
      <c r="AZ12" s="299"/>
      <c r="BB12" s="4" t="s">
        <v>148</v>
      </c>
      <c r="BJ12" s="4" t="s">
        <v>156</v>
      </c>
      <c r="BL12" s="299" t="str">
        <f>IF(VLOOKUP(BL10,Dakar!A:H,8,0)= "PT","Karyawan Tetap","Karyawan Kontrak")</f>
        <v>Karyawan Tetap</v>
      </c>
      <c r="BM12" s="299"/>
      <c r="BN12" s="299"/>
      <c r="BO12" s="299"/>
      <c r="BP12" s="299"/>
      <c r="BQ12" s="299"/>
      <c r="BR12" s="299"/>
      <c r="BS12" s="299"/>
      <c r="BT12" s="299"/>
      <c r="BU12" s="299"/>
      <c r="BV12" s="299"/>
      <c r="BW12" s="299"/>
      <c r="BX12" s="299"/>
      <c r="BY12" s="299"/>
      <c r="BZ12" s="299"/>
      <c r="CA12" s="14"/>
      <c r="DF12" s="4">
        <v>9</v>
      </c>
    </row>
    <row r="13" spans="1:110" s="4" customFormat="1">
      <c r="A13" s="4" t="s">
        <v>159</v>
      </c>
      <c r="T13" s="5" t="s">
        <v>156</v>
      </c>
      <c r="V13" s="299"/>
      <c r="W13" s="299"/>
      <c r="X13" s="299"/>
      <c r="Y13" s="299"/>
      <c r="Z13" s="299"/>
      <c r="AA13" s="299"/>
      <c r="AB13" s="299"/>
      <c r="AC13" s="299"/>
      <c r="AD13" s="299"/>
      <c r="AE13" s="299"/>
      <c r="AF13" s="299"/>
      <c r="AG13" s="299"/>
      <c r="AH13" s="299"/>
      <c r="AI13" s="299"/>
      <c r="AJ13" s="299"/>
      <c r="AK13" s="299"/>
      <c r="AL13" s="299"/>
      <c r="AM13" s="299"/>
      <c r="AN13" s="299"/>
      <c r="AO13" s="299"/>
      <c r="AP13" s="299"/>
      <c r="AQ13" s="299"/>
      <c r="AR13" s="299"/>
      <c r="AS13" s="299"/>
      <c r="AT13" s="299"/>
      <c r="AU13" s="299"/>
      <c r="AV13" s="299"/>
      <c r="AW13" s="299"/>
      <c r="AX13" s="299"/>
      <c r="AY13" s="299"/>
      <c r="AZ13" s="299"/>
      <c r="BB13" s="4" t="s">
        <v>160</v>
      </c>
      <c r="BJ13" s="4" t="s">
        <v>156</v>
      </c>
      <c r="BL13" s="300" t="str">
        <f>VLOOKUP(BL10,Dakar!A:I,9,0)</f>
        <v>081350337391</v>
      </c>
      <c r="BM13" s="300"/>
      <c r="BN13" s="300"/>
      <c r="BO13" s="300"/>
      <c r="BP13" s="300"/>
      <c r="BQ13" s="300"/>
      <c r="BR13" s="300"/>
      <c r="BS13" s="300"/>
      <c r="BT13" s="300"/>
      <c r="BU13" s="300"/>
      <c r="BV13" s="300"/>
      <c r="BW13" s="300"/>
      <c r="BX13" s="300"/>
      <c r="BY13" s="300"/>
      <c r="BZ13" s="300"/>
      <c r="CA13" s="300"/>
    </row>
    <row r="14" spans="1:110" s="4" customFormat="1">
      <c r="A14" s="4" t="s">
        <v>161</v>
      </c>
      <c r="T14" s="5" t="s">
        <v>156</v>
      </c>
      <c r="V14" s="315">
        <f>VLOOKUP(BL10,Dakar!A:J,10,0)</f>
        <v>40098</v>
      </c>
      <c r="W14" s="315"/>
      <c r="X14" s="315"/>
      <c r="Y14" s="315"/>
      <c r="Z14" s="315"/>
      <c r="AA14" s="315"/>
      <c r="AB14" s="315"/>
      <c r="AC14" s="315"/>
      <c r="AD14" s="315"/>
      <c r="AE14" s="315"/>
      <c r="AF14" s="315"/>
      <c r="AG14" s="315"/>
      <c r="AH14" s="315"/>
      <c r="AI14" s="315"/>
      <c r="AJ14" s="315"/>
      <c r="AK14" s="315"/>
      <c r="AL14" s="315"/>
      <c r="AM14" s="315"/>
      <c r="AN14" s="315"/>
      <c r="AO14" s="315"/>
      <c r="AP14" s="315"/>
      <c r="AQ14" s="315"/>
      <c r="AR14" s="315"/>
      <c r="AS14" s="315"/>
      <c r="AT14" s="315"/>
      <c r="AU14" s="315"/>
      <c r="AV14" s="315"/>
      <c r="AW14" s="315"/>
      <c r="AX14" s="315"/>
      <c r="AY14" s="315"/>
      <c r="AZ14" s="315"/>
    </row>
    <row r="15" spans="1:110" s="4" customFormat="1">
      <c r="A15" s="4" t="s">
        <v>162</v>
      </c>
      <c r="T15" s="5" t="s">
        <v>156</v>
      </c>
      <c r="U15" s="5"/>
      <c r="V15" s="4" t="s">
        <v>163</v>
      </c>
      <c r="AF15" s="4" t="s">
        <v>164</v>
      </c>
      <c r="AG15" s="308" t="str">
        <f>IF(VLOOKUP(Z8,'Input Data Cuti'!A:K,11,0)="Cuti tahunan", VLOOKUP(Z8,'Input Data Cuti'!A:L,12,0), "")</f>
        <v/>
      </c>
      <c r="AH15" s="305"/>
      <c r="AI15" s="305"/>
      <c r="AJ15" s="305"/>
      <c r="AK15" s="305"/>
      <c r="AL15" s="305"/>
      <c r="AM15" s="305"/>
      <c r="AN15" s="4" t="s">
        <v>166</v>
      </c>
      <c r="AO15" s="307" t="s">
        <v>167</v>
      </c>
      <c r="AP15" s="307"/>
      <c r="AQ15" s="305">
        <f>SUMPRODUCT(('Master Cuti'!$A$3:$A$234='Form Cuti'!$BL$10)*('Master Cuti'!$C$3:$C$234='Form Cuti'!$AG$15:$AM$15)*('Master Cuti'!$B$3:$B$234="Cuti tahunan")*('Master Cuti'!$E$3:$E$234))+IF(VLOOKUP(Z8,'Input Data Cuti'!A:K,11,0)="Cuti tahunan",VLOOKUP(Z8,'Input Data Cuti'!A:N,14,0),0)</f>
        <v>0</v>
      </c>
      <c r="AR15" s="305"/>
      <c r="AS15" s="305"/>
      <c r="AT15" s="4" t="s">
        <v>168</v>
      </c>
      <c r="AU15" s="5"/>
      <c r="AX15" s="5" t="s">
        <v>165</v>
      </c>
      <c r="AZ15" s="4" t="s">
        <v>163</v>
      </c>
      <c r="BC15" s="4" t="s">
        <v>169</v>
      </c>
      <c r="BJ15" s="4" t="s">
        <v>164</v>
      </c>
      <c r="BK15" s="311">
        <f>IF(VLOOKUP($Z$8,'Input Data Cuti'!$A:$K,11,0)="Cuti panjang", VLOOKUP($Z$8,'Input Data Cuti'!$A:$L,12,0), "/")</f>
        <v>0</v>
      </c>
      <c r="BL15" s="311"/>
      <c r="BM15" s="311"/>
      <c r="BN15" s="311"/>
      <c r="BO15" s="311"/>
      <c r="BP15" s="311"/>
      <c r="BQ15" s="311"/>
      <c r="BR15" s="4" t="s">
        <v>166</v>
      </c>
      <c r="BS15" s="307" t="s">
        <v>167</v>
      </c>
      <c r="BT15" s="307"/>
      <c r="BU15" s="306">
        <f>SUMPRODUCT(('Master Cuti'!$A$3:$A$234='Form Cuti'!$BL$10)*('Master Cuti'!$C$3:$C$234='Form Cuti'!$BK$15)*('Master Cuti'!$B$3:$B$234="Cuti panjang")*('Master Cuti'!$E$3:$E$234))+IF(VLOOKUP(Z8,'Input Data Cuti'!A:K,11,0)="Cuti panjang",VLOOKUP(Z8,'Input Data Cuti'!A:N,14,0),0)</f>
        <v>5</v>
      </c>
      <c r="BV15" s="306"/>
      <c r="BW15" s="306"/>
      <c r="BX15" s="4" t="s">
        <v>168</v>
      </c>
      <c r="BY15" s="5"/>
      <c r="CR15" s="4" t="s">
        <v>802</v>
      </c>
    </row>
    <row r="16" spans="1:110" s="4" customFormat="1">
      <c r="A16" s="4" t="s">
        <v>170</v>
      </c>
      <c r="T16" s="5" t="s">
        <v>156</v>
      </c>
      <c r="AS16" s="5"/>
    </row>
    <row r="17" spans="1:123" s="4" customFormat="1">
      <c r="C17" s="4" t="s">
        <v>171</v>
      </c>
      <c r="E17" s="4" t="s">
        <v>172</v>
      </c>
      <c r="O17" s="4" t="s">
        <v>164</v>
      </c>
      <c r="P17" s="302" t="str">
        <f>AG15</f>
        <v/>
      </c>
      <c r="Q17" s="303"/>
      <c r="R17" s="303"/>
      <c r="S17" s="303"/>
      <c r="T17" s="303"/>
      <c r="U17" s="303"/>
      <c r="V17" s="303"/>
      <c r="W17" s="301" t="s">
        <v>1487</v>
      </c>
      <c r="X17" s="301"/>
      <c r="Y17" s="301"/>
      <c r="Z17" s="301"/>
      <c r="AA17" s="301"/>
      <c r="AB17" s="301"/>
      <c r="AC17" s="301"/>
      <c r="AD17" s="301"/>
      <c r="AE17" s="301"/>
      <c r="AF17" s="301"/>
      <c r="AG17" s="301"/>
      <c r="AH17" s="301"/>
      <c r="AI17" s="301"/>
      <c r="AJ17" s="301"/>
      <c r="AK17" s="301"/>
      <c r="AL17" s="301"/>
      <c r="AM17" s="301"/>
      <c r="AN17" s="301"/>
      <c r="AT17" s="4" t="s">
        <v>156</v>
      </c>
      <c r="AV17" s="295">
        <f>IF(VLOOKUP($Z$8,'Input Data Cuti'!A:K,11,0)="Cuti tahunan",VLOOKUP($Z$8,'Input Data Cuti'!A:N,14,0),)</f>
        <v>0</v>
      </c>
      <c r="AW17" s="295"/>
      <c r="AX17" s="295"/>
      <c r="AY17" s="295"/>
      <c r="AZ17" s="295"/>
      <c r="BA17" s="295"/>
      <c r="BC17" s="4" t="s">
        <v>168</v>
      </c>
      <c r="BG17" s="4" t="s">
        <v>173</v>
      </c>
      <c r="BL17" s="295">
        <f>SUMPRODUCT(('Master Cuti'!$A$3:$A$234='Form Cuti'!$BL$10)*('Master Cuti'!$C$3:$C$234='Form Cuti'!$AG$15:$AM$15)*('Master Cuti'!$B$3:$B$234="Cuti tahunan")*('Master Cuti'!$E$3:$E$234))</f>
        <v>0</v>
      </c>
      <c r="BM17" s="295"/>
      <c r="BN17" s="295"/>
      <c r="BO17" s="295" t="e">
        <f>SUMPRODUCT(('Master Cuti'!$A$3:$A$234='Form Cuti'!$BL$10)*('Master Cuti'!$C$3:$C$234='Form Cuti'!$AG$15:$AM$15)*('Master Cuti'!$B$3:$B$234="Cuti tahunan")*('Master Cuti'!$E$3:$E$234))+VLOOKUP(AY10,'Input Data Cuti'!AA:AO,15,0)</f>
        <v>#N/A</v>
      </c>
      <c r="BP17" s="295"/>
      <c r="BQ17" s="295"/>
      <c r="BS17" s="4" t="s">
        <v>168</v>
      </c>
      <c r="CP17" s="4" t="s">
        <v>802</v>
      </c>
    </row>
    <row r="18" spans="1:123" s="4" customFormat="1">
      <c r="C18" s="4" t="s">
        <v>171</v>
      </c>
      <c r="E18" s="293" t="s">
        <v>1342</v>
      </c>
      <c r="V18" s="292"/>
      <c r="W18" s="4" t="s">
        <v>802</v>
      </c>
      <c r="AL18" s="230"/>
      <c r="AT18" s="4" t="s">
        <v>156</v>
      </c>
      <c r="AV18" s="295">
        <f>IF(VLOOKUP($Z$8,'Input Data Cuti'!A:K,11,0)="Cuti panjang",VLOOKUP($Z$8,'Input Data Cuti'!A:N,14,0),)</f>
        <v>5</v>
      </c>
      <c r="AW18" s="295"/>
      <c r="AX18" s="295"/>
      <c r="AY18" s="295"/>
      <c r="AZ18" s="295"/>
      <c r="BA18" s="295"/>
      <c r="BC18" s="4" t="s">
        <v>168</v>
      </c>
      <c r="BG18" s="4" t="s">
        <v>173</v>
      </c>
      <c r="BL18" s="295">
        <f>SUMPRODUCT(('Master Cuti'!$A$3:$A$234='Form Cuti'!$BL$10)*('Master Cuti'!$C$3:$C$234='Form Cuti'!$BK$15)*('Master Cuti'!$B$3:$B$234="Cuti panjang")*('Master Cuti'!$E$3:$E$234))</f>
        <v>0</v>
      </c>
      <c r="BM18" s="295"/>
      <c r="BN18" s="295"/>
      <c r="BO18" s="295">
        <f>SUMPRODUCT(('Master Cuti'!$A$3:$A$234='Form Cuti'!$BL$10)*('Master Cuti'!$C$3:$C$234='Form Cuti'!$BK$15)*('Master Cuti'!$B$3:$B$234="Cuti panjang")*('Master Cuti'!$E$3:$E$234))</f>
        <v>0</v>
      </c>
      <c r="BP18" s="295"/>
      <c r="BQ18" s="295"/>
      <c r="BS18" s="4" t="s">
        <v>168</v>
      </c>
      <c r="DP18" s="4" t="s">
        <v>802</v>
      </c>
    </row>
    <row r="19" spans="1:123" s="4" customFormat="1">
      <c r="C19" s="4" t="s">
        <v>171</v>
      </c>
      <c r="E19" s="4" t="s">
        <v>174</v>
      </c>
      <c r="AT19" s="4" t="s">
        <v>156</v>
      </c>
      <c r="AV19" s="295">
        <f>IF(VLOOKUP($Z$8,'Input Data Cuti'!A:K,11,0)="Cuti pernikahan",VLOOKUP($Z$8,'Input Data Cuti'!A:N,14,0),)</f>
        <v>0</v>
      </c>
      <c r="AW19" s="295"/>
      <c r="AX19" s="295"/>
      <c r="AY19" s="295"/>
      <c r="AZ19" s="295"/>
      <c r="BA19" s="295"/>
      <c r="BC19" s="4" t="s">
        <v>168</v>
      </c>
      <c r="CL19" s="4" t="s">
        <v>484</v>
      </c>
    </row>
    <row r="20" spans="1:123" s="4" customFormat="1">
      <c r="C20" s="4" t="s">
        <v>171</v>
      </c>
      <c r="E20" s="4" t="s">
        <v>175</v>
      </c>
      <c r="AT20" s="4" t="s">
        <v>156</v>
      </c>
      <c r="AV20" s="295">
        <f>IF(VLOOKUP($Z$8,'Input Data Cuti'!A:K,11,0)="Cuti hamil dan bersalin",VLOOKUP($Z$8,'Input Data Cuti'!A:N,14,0),)</f>
        <v>0</v>
      </c>
      <c r="AW20" s="295"/>
      <c r="AX20" s="295"/>
      <c r="AY20" s="295"/>
      <c r="AZ20" s="295"/>
      <c r="BA20" s="295"/>
      <c r="BC20" s="4" t="s">
        <v>168</v>
      </c>
      <c r="CL20" s="4">
        <f>21-3</f>
        <v>18</v>
      </c>
      <c r="DP20" s="257"/>
      <c r="DS20" s="4" t="s">
        <v>802</v>
      </c>
    </row>
    <row r="21" spans="1:123" s="4" customFormat="1">
      <c r="C21" s="4" t="s">
        <v>171</v>
      </c>
      <c r="E21" s="4" t="s">
        <v>176</v>
      </c>
      <c r="AT21" s="4" t="s">
        <v>156</v>
      </c>
      <c r="AV21" s="295">
        <f>IF(VLOOKUP($Z$8,'Input Data Cuti'!A:K,11,0)="Cuti kelahiran",VLOOKUP($Z$8,'Input Data Cuti'!A:N,14,0),)</f>
        <v>0</v>
      </c>
      <c r="AW21" s="295"/>
      <c r="AX21" s="295"/>
      <c r="AY21" s="295"/>
      <c r="AZ21" s="295"/>
      <c r="BA21" s="295"/>
      <c r="BC21" s="4" t="s">
        <v>168</v>
      </c>
      <c r="CM21" s="4" t="s">
        <v>802</v>
      </c>
      <c r="CN21" s="4" t="s">
        <v>802</v>
      </c>
      <c r="CU21" s="4" t="s">
        <v>1182</v>
      </c>
    </row>
    <row r="22" spans="1:123" s="4" customFormat="1" ht="16.5" customHeight="1">
      <c r="C22" s="4" t="s">
        <v>171</v>
      </c>
      <c r="E22" s="4" t="s">
        <v>177</v>
      </c>
      <c r="AT22" s="4" t="s">
        <v>156</v>
      </c>
      <c r="AV22" s="295">
        <f>IF(VLOOKUP($Z$8,'Input Data Cuti'!A:K,11,0)="Cuti khitanan/baptis",VLOOKUP($Z$8,'Input Data Cuti'!A:N,14,0),)</f>
        <v>0</v>
      </c>
      <c r="AW22" s="295"/>
      <c r="AX22" s="295"/>
      <c r="AY22" s="295"/>
      <c r="AZ22" s="295"/>
      <c r="BA22" s="295"/>
      <c r="BC22" s="4" t="s">
        <v>168</v>
      </c>
      <c r="CO22" s="219"/>
      <c r="CW22" s="4" t="s">
        <v>802</v>
      </c>
    </row>
    <row r="23" spans="1:123" s="4" customFormat="1">
      <c r="C23" s="4" t="s">
        <v>171</v>
      </c>
      <c r="E23" s="4" t="s">
        <v>178</v>
      </c>
      <c r="AT23" s="4" t="s">
        <v>156</v>
      </c>
      <c r="AV23" s="295">
        <f>IF(VLOOKUP($Z$8,'Input Data Cuti'!A:K,11,0)="Cuti kematian",VLOOKUP($Z$8,'Input Data Cuti'!A:N,14,0),)</f>
        <v>0</v>
      </c>
      <c r="AW23" s="295"/>
      <c r="AX23" s="295"/>
      <c r="AY23" s="295"/>
      <c r="AZ23" s="295"/>
      <c r="BA23" s="295"/>
      <c r="BC23" s="4" t="s">
        <v>168</v>
      </c>
    </row>
    <row r="24" spans="1:123" s="4" customFormat="1">
      <c r="C24" s="4" t="s">
        <v>171</v>
      </c>
      <c r="E24" s="4" t="s">
        <v>179</v>
      </c>
      <c r="AT24" s="4" t="s">
        <v>156</v>
      </c>
      <c r="AV24" s="295">
        <f>IF(VLOOKUP($Z$8,'Input Data Cuti'!A:K,11,0)="Cuti diluar tanggungan",VLOOKUP($Z$8,'Input Data Cuti'!A:N,14,0),)</f>
        <v>0</v>
      </c>
      <c r="AW24" s="295"/>
      <c r="AX24" s="295"/>
      <c r="AY24" s="295"/>
      <c r="AZ24" s="295"/>
      <c r="BA24" s="295"/>
      <c r="BC24" s="4" t="s">
        <v>168</v>
      </c>
    </row>
    <row r="25" spans="1:123" s="4" customFormat="1">
      <c r="C25" s="4" t="s">
        <v>171</v>
      </c>
      <c r="E25" s="4" t="s">
        <v>856</v>
      </c>
      <c r="AT25" s="4" t="s">
        <v>156</v>
      </c>
      <c r="AV25" s="295">
        <f>IF(VLOOKUP($Z$8,'Input Data Cuti'!A:K,11,0)="Izin potong cuti",VLOOKUP($Z$8,'Input Data Cuti'!A:N,14,0),)</f>
        <v>0</v>
      </c>
      <c r="AW25" s="295"/>
      <c r="AX25" s="295"/>
      <c r="AY25" s="295"/>
      <c r="AZ25" s="295"/>
      <c r="BA25" s="295"/>
      <c r="BC25" s="4" t="s">
        <v>168</v>
      </c>
      <c r="BR25" s="4" t="s">
        <v>1432</v>
      </c>
      <c r="CS25" s="4">
        <v>1</v>
      </c>
    </row>
    <row r="26" spans="1:123" s="4" customFormat="1">
      <c r="C26" s="4" t="s">
        <v>171</v>
      </c>
      <c r="E26" s="4" t="s">
        <v>180</v>
      </c>
      <c r="U26" s="4" t="s">
        <v>164</v>
      </c>
      <c r="V26" s="298" t="str">
        <f>IF(VLOOKUP($Z$8,'Input Data Cuti'!$A:$K,11,0)="Advance cuti tahunan", VLOOKUP($Z$8,'Input Data Cuti'!$A:$L,12,0), "/")</f>
        <v>/</v>
      </c>
      <c r="W26" s="298"/>
      <c r="X26" s="298"/>
      <c r="Y26" s="298"/>
      <c r="Z26" s="298"/>
      <c r="AA26" s="298"/>
      <c r="AB26" s="298"/>
      <c r="AC26" s="7" t="s">
        <v>166</v>
      </c>
      <c r="AD26" s="202"/>
      <c r="AE26" s="173"/>
      <c r="AF26" s="174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T26" s="4" t="s">
        <v>156</v>
      </c>
      <c r="AV26" s="295">
        <f>IF(VLOOKUP($Z$8,'Input Data Cuti'!A:K,11,0)="Advance cuti tahunan",VLOOKUP($Z$8,'Input Data Cuti'!A:N,14,0),)</f>
        <v>0</v>
      </c>
      <c r="AW26" s="295"/>
      <c r="AX26" s="295"/>
      <c r="AY26" s="295"/>
      <c r="AZ26" s="295"/>
      <c r="BA26" s="295"/>
      <c r="BC26" s="4" t="s">
        <v>168</v>
      </c>
    </row>
    <row r="27" spans="1:123" s="4" customFormat="1">
      <c r="V27" s="43"/>
      <c r="W27" s="43"/>
      <c r="X27" s="177"/>
      <c r="Y27" s="43"/>
      <c r="Z27" s="43"/>
      <c r="AA27" s="43"/>
      <c r="AB27" s="43"/>
      <c r="AC27" s="7"/>
      <c r="AD27" s="7"/>
      <c r="AE27" s="7"/>
      <c r="AF27" s="6"/>
      <c r="AG27" s="13"/>
      <c r="AH27" s="13"/>
      <c r="AI27" s="13"/>
      <c r="AJ27" s="13"/>
      <c r="AK27" s="13"/>
      <c r="AL27" s="7"/>
      <c r="AM27" s="7"/>
      <c r="AN27" s="7"/>
      <c r="AO27" s="7"/>
      <c r="AP27" s="7"/>
      <c r="AQ27" s="7"/>
    </row>
    <row r="28" spans="1:123" s="4" customFormat="1">
      <c r="C28" s="4" t="s">
        <v>181</v>
      </c>
      <c r="N28" s="5" t="s">
        <v>156</v>
      </c>
      <c r="P28" s="296">
        <f>VLOOKUP(Z8,'Input Data Cuti'!A:P,16,0)</f>
        <v>44929</v>
      </c>
      <c r="Q28" s="296"/>
      <c r="R28" s="296"/>
      <c r="S28" s="296"/>
      <c r="T28" s="296"/>
      <c r="U28" s="296"/>
      <c r="V28" s="296"/>
      <c r="W28" s="296"/>
      <c r="X28" s="296"/>
      <c r="Y28" s="296"/>
      <c r="Z28" s="296"/>
      <c r="AA28" s="296"/>
      <c r="AB28" s="296"/>
      <c r="AC28" s="296"/>
      <c r="AD28" s="296"/>
      <c r="AE28" s="296"/>
      <c r="AF28" s="296"/>
      <c r="AG28" s="296"/>
      <c r="AH28" s="296"/>
      <c r="AI28" s="296"/>
      <c r="AJ28" s="296"/>
      <c r="AK28" s="296"/>
      <c r="AL28" s="296"/>
      <c r="AM28" s="296"/>
      <c r="AN28" s="296"/>
      <c r="AO28" s="296"/>
      <c r="AP28" s="160"/>
      <c r="AQ28" s="4" t="s">
        <v>182</v>
      </c>
      <c r="AR28" s="160"/>
      <c r="AS28" s="160"/>
      <c r="AT28" s="160"/>
      <c r="AU28" s="296">
        <f>VLOOKUP(Z8,'Input Data Cuti'!A:Q,17,0)</f>
        <v>44933</v>
      </c>
      <c r="AV28" s="296"/>
      <c r="AW28" s="296"/>
      <c r="AX28" s="296"/>
      <c r="AY28" s="296"/>
      <c r="AZ28" s="296"/>
      <c r="BA28" s="296"/>
      <c r="BB28" s="296"/>
      <c r="BC28" s="296"/>
      <c r="BD28" s="296"/>
      <c r="BE28" s="296"/>
      <c r="BF28" s="296"/>
      <c r="BG28" s="296"/>
      <c r="BH28" s="296"/>
      <c r="BI28" s="296"/>
      <c r="BJ28" s="296"/>
      <c r="BK28" s="296"/>
      <c r="BL28" s="296"/>
      <c r="BM28" s="296"/>
      <c r="BN28" s="296"/>
      <c r="BO28" s="296"/>
      <c r="BP28" s="296"/>
      <c r="BQ28" s="296"/>
      <c r="BR28" s="296"/>
      <c r="BS28" s="296"/>
      <c r="BT28" s="296"/>
    </row>
    <row r="29" spans="1:123" s="4" customFormat="1">
      <c r="C29" s="160" t="s">
        <v>183</v>
      </c>
      <c r="D29" s="160"/>
      <c r="E29" s="160"/>
      <c r="F29" s="160"/>
      <c r="G29" s="160"/>
      <c r="H29" s="160"/>
      <c r="I29" s="160"/>
      <c r="J29" s="160"/>
      <c r="K29" s="160"/>
      <c r="N29" s="5" t="s">
        <v>156</v>
      </c>
      <c r="P29" s="297">
        <f>VLOOKUP(Z8,'Input Data Cuti'!A:T,20,0)</f>
        <v>0</v>
      </c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97"/>
      <c r="AB29" s="297"/>
      <c r="AC29" s="297"/>
      <c r="AD29" s="297"/>
      <c r="AE29" s="297"/>
      <c r="AF29" s="297"/>
      <c r="AG29" s="297"/>
      <c r="AH29" s="297"/>
      <c r="AI29" s="297"/>
      <c r="AJ29" s="297"/>
      <c r="AK29" s="297"/>
      <c r="AL29" s="297"/>
      <c r="AM29" s="297"/>
      <c r="AN29" s="297"/>
      <c r="AO29" s="297"/>
      <c r="AP29" s="297"/>
      <c r="AQ29" s="297"/>
      <c r="AR29" s="297"/>
      <c r="AS29" s="297"/>
      <c r="AT29" s="297"/>
      <c r="AU29" s="297"/>
      <c r="AV29" s="297"/>
      <c r="AW29" s="297"/>
      <c r="AX29" s="297"/>
      <c r="AY29" s="297"/>
      <c r="AZ29" s="297"/>
      <c r="BA29" s="297"/>
      <c r="BB29" s="297"/>
      <c r="BC29" s="297"/>
      <c r="BD29" s="297"/>
      <c r="BE29" s="297"/>
      <c r="BF29" s="297"/>
      <c r="BG29" s="297"/>
      <c r="BH29" s="297"/>
      <c r="BI29" s="297"/>
      <c r="BJ29" s="297"/>
      <c r="BK29" s="297"/>
      <c r="BL29" s="297"/>
      <c r="BM29" s="297"/>
      <c r="BN29" s="297"/>
      <c r="BO29" s="297"/>
      <c r="BP29" s="297"/>
      <c r="BQ29" s="297"/>
      <c r="BR29" s="297"/>
      <c r="BS29" s="297"/>
      <c r="BT29" s="297"/>
      <c r="BU29" s="297"/>
      <c r="BV29" s="297"/>
      <c r="BW29" s="297"/>
      <c r="BX29" s="297"/>
      <c r="BY29" s="297"/>
    </row>
    <row r="30" spans="1:123" s="4" customFormat="1">
      <c r="P30" s="208"/>
    </row>
    <row r="31" spans="1:123" s="4" customFormat="1">
      <c r="A31" s="4" t="s">
        <v>184</v>
      </c>
    </row>
    <row r="32" spans="1:123" s="4" customFormat="1">
      <c r="A32" s="4" t="s">
        <v>171</v>
      </c>
      <c r="C32" s="4" t="s">
        <v>757</v>
      </c>
      <c r="U32" s="7"/>
      <c r="V32" s="294">
        <f>VLOOKUP(Z8,'Input Data Cuti'!A:BD,18,0)</f>
        <v>44936</v>
      </c>
      <c r="W32" s="294"/>
      <c r="X32" s="294"/>
      <c r="Y32" s="294"/>
      <c r="Z32" s="294"/>
      <c r="AA32" s="294"/>
      <c r="AB32" s="294"/>
      <c r="AC32" s="294"/>
      <c r="AD32" s="294"/>
      <c r="AE32" s="294"/>
      <c r="AF32" s="294"/>
      <c r="AG32" s="294"/>
      <c r="AH32" s="294"/>
      <c r="AI32" s="294"/>
      <c r="AJ32" s="294"/>
      <c r="AK32" s="294"/>
      <c r="AL32" s="294"/>
      <c r="AM32" s="294"/>
    </row>
    <row r="33" spans="1:105" s="4" customFormat="1">
      <c r="A33" s="4" t="s">
        <v>171</v>
      </c>
      <c r="C33" s="4" t="s">
        <v>185</v>
      </c>
      <c r="AS33" s="322" t="s">
        <v>139</v>
      </c>
      <c r="AT33" s="322"/>
      <c r="AU33" s="322"/>
      <c r="AV33" s="322"/>
      <c r="AW33" s="322"/>
      <c r="AX33" s="322"/>
      <c r="AY33" s="322"/>
      <c r="AZ33" s="322"/>
      <c r="BA33" s="322"/>
      <c r="BB33" s="322"/>
      <c r="BC33" s="322"/>
      <c r="BD33" s="322"/>
      <c r="BE33" s="4" t="s">
        <v>186</v>
      </c>
      <c r="BF33" s="323">
        <f ca="1">TODAY()</f>
        <v>44944</v>
      </c>
      <c r="BG33" s="323"/>
      <c r="BH33" s="323"/>
      <c r="BI33" s="323"/>
      <c r="BJ33" s="323"/>
      <c r="BK33" s="323"/>
      <c r="BL33" s="323"/>
      <c r="BM33" s="323"/>
      <c r="BN33" s="323"/>
      <c r="BO33" s="323"/>
      <c r="BP33" s="323"/>
      <c r="BQ33" s="323"/>
      <c r="BR33" s="323"/>
      <c r="BS33" s="323"/>
      <c r="BT33" s="323"/>
      <c r="BU33" s="323"/>
      <c r="BV33" s="323"/>
      <c r="BW33" s="323"/>
      <c r="BX33" s="323"/>
      <c r="BY33" s="323"/>
    </row>
    <row r="34" spans="1:105" s="4" customFormat="1">
      <c r="A34" s="4" t="s">
        <v>171</v>
      </c>
      <c r="C34" s="4" t="s">
        <v>187</v>
      </c>
      <c r="AS34" s="4" t="s">
        <v>188</v>
      </c>
    </row>
    <row r="35" spans="1:105" s="4" customFormat="1">
      <c r="A35" s="4" t="s">
        <v>171</v>
      </c>
      <c r="C35" s="13" t="s">
        <v>635</v>
      </c>
      <c r="D35" s="13"/>
      <c r="E35" s="13"/>
      <c r="F35" s="13"/>
      <c r="G35" s="13"/>
      <c r="H35" s="13"/>
      <c r="I35" s="13"/>
      <c r="J35" s="13"/>
      <c r="K35" s="6" t="s">
        <v>156</v>
      </c>
      <c r="L35" s="326">
        <f>VLOOKUP(Z8,'Input Data Cuti'!A:T,15,0)</f>
        <v>0</v>
      </c>
      <c r="M35" s="326"/>
      <c r="N35" s="326"/>
      <c r="O35" s="326"/>
      <c r="P35" s="7" t="s">
        <v>759</v>
      </c>
      <c r="Q35" s="7"/>
      <c r="R35" s="7"/>
      <c r="S35" s="7"/>
      <c r="T35" s="7"/>
      <c r="U35" s="7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</row>
    <row r="36" spans="1:105" s="4" customFormat="1">
      <c r="A36" s="4" t="s">
        <v>171</v>
      </c>
      <c r="C36" s="6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</row>
    <row r="37" spans="1:105" s="4" customFormat="1">
      <c r="A37" s="4" t="s">
        <v>171</v>
      </c>
      <c r="C37" s="229"/>
      <c r="D37" s="229"/>
      <c r="E37" s="229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</row>
    <row r="38" spans="1:105" s="4" customFormat="1">
      <c r="A38" s="4" t="s">
        <v>171</v>
      </c>
      <c r="C38" s="8"/>
      <c r="D38" s="229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CR38" s="4" t="s">
        <v>802</v>
      </c>
    </row>
    <row r="39" spans="1:105" s="4" customFormat="1">
      <c r="A39" s="4" t="s">
        <v>171</v>
      </c>
      <c r="C39" s="8"/>
      <c r="D39" s="8"/>
      <c r="E39" s="229"/>
      <c r="F39" s="229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DA39" s="4" t="s">
        <v>802</v>
      </c>
    </row>
    <row r="40" spans="1:105" s="4" customFormat="1">
      <c r="A40" s="4" t="s">
        <v>171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S40" s="4" t="s">
        <v>164</v>
      </c>
      <c r="AT40" s="318" t="str">
        <f>V10</f>
        <v>Rimba Harnowo</v>
      </c>
      <c r="AU40" s="318"/>
      <c r="AV40" s="318"/>
      <c r="AW40" s="318"/>
      <c r="AX40" s="318"/>
      <c r="AY40" s="318"/>
      <c r="AZ40" s="318"/>
      <c r="BA40" s="318"/>
      <c r="BB40" s="318"/>
      <c r="BC40" s="318"/>
      <c r="BD40" s="318"/>
      <c r="BE40" s="318"/>
      <c r="BF40" s="318"/>
      <c r="BG40" s="318"/>
      <c r="BH40" s="318"/>
      <c r="BI40" s="318"/>
      <c r="BJ40" s="318"/>
      <c r="BK40" s="318"/>
      <c r="BL40" s="318"/>
      <c r="BM40" s="318"/>
      <c r="BN40" s="318"/>
      <c r="BO40" s="318"/>
      <c r="BP40" s="318"/>
      <c r="BQ40" s="318"/>
      <c r="BR40" s="318"/>
      <c r="BS40" s="318"/>
      <c r="BT40" s="318"/>
      <c r="BU40" s="318"/>
      <c r="BV40" s="318"/>
      <c r="BW40" s="318"/>
      <c r="BX40" s="318"/>
      <c r="BY40" s="4" t="s">
        <v>166</v>
      </c>
    </row>
    <row r="41" spans="1:105" s="4" customFormat="1">
      <c r="A41" s="4" t="s">
        <v>171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</row>
    <row r="42" spans="1:105" s="4" customFormat="1">
      <c r="A42" s="4" t="s">
        <v>171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S42" s="324"/>
      <c r="AT42" s="325"/>
      <c r="AU42" s="4" t="s">
        <v>189</v>
      </c>
      <c r="BC42" s="324"/>
      <c r="BD42" s="325"/>
      <c r="BE42" s="4" t="s">
        <v>190</v>
      </c>
      <c r="BN42" s="324"/>
      <c r="BO42" s="325"/>
      <c r="BP42" s="4" t="s">
        <v>191</v>
      </c>
      <c r="CM42" s="41"/>
    </row>
    <row r="43" spans="1:105" s="4" customFormat="1" ht="2.25" customHeight="1"/>
    <row r="44" spans="1:105" s="4" customFormat="1">
      <c r="C44" s="317" t="s">
        <v>192</v>
      </c>
      <c r="D44" s="317"/>
      <c r="E44" s="317"/>
      <c r="F44" s="317"/>
      <c r="G44" s="317"/>
      <c r="H44" s="317"/>
      <c r="I44" s="317"/>
      <c r="J44" s="317"/>
      <c r="K44" s="317"/>
      <c r="L44" s="317"/>
      <c r="M44" s="317"/>
      <c r="N44" s="317"/>
      <c r="O44" s="317"/>
      <c r="P44" s="317"/>
      <c r="Q44" s="317"/>
      <c r="R44" s="317"/>
      <c r="S44" s="317"/>
      <c r="T44" s="317"/>
      <c r="U44" s="317"/>
      <c r="V44" s="317"/>
      <c r="W44" s="317"/>
      <c r="X44" s="317"/>
      <c r="Y44" s="317"/>
      <c r="Z44" s="317"/>
      <c r="AA44" s="317"/>
      <c r="AB44" s="317"/>
      <c r="AC44" s="317"/>
      <c r="AD44" s="317"/>
      <c r="AE44" s="317"/>
      <c r="AF44" s="317"/>
      <c r="AG44" s="317"/>
      <c r="AS44" s="324"/>
      <c r="AT44" s="325"/>
      <c r="AU44" s="9" t="s">
        <v>193</v>
      </c>
      <c r="BC44" s="324"/>
      <c r="BD44" s="325"/>
      <c r="BE44" s="4" t="s">
        <v>194</v>
      </c>
    </row>
    <row r="45" spans="1:105" s="4" customFormat="1"/>
    <row r="46" spans="1:105" s="4" customFormat="1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</row>
    <row r="47" spans="1:105" s="4" customFormat="1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CQ47" s="4" t="s">
        <v>802</v>
      </c>
    </row>
    <row r="48" spans="1:105" s="4" customFormat="1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</row>
    <row r="49" spans="2:102" s="4" customFormat="1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2:102" s="4" customFormat="1">
      <c r="B50" t="s">
        <v>164</v>
      </c>
      <c r="C50" s="318" t="s">
        <v>1326</v>
      </c>
      <c r="D50" s="318"/>
      <c r="E50" s="318"/>
      <c r="F50" s="318"/>
      <c r="G50" s="318"/>
      <c r="H50" s="318"/>
      <c r="I50" s="318"/>
      <c r="J50" s="318"/>
      <c r="K50" s="318"/>
      <c r="L50" s="318"/>
      <c r="M50" s="318"/>
      <c r="N50" s="318"/>
      <c r="O50" s="318"/>
      <c r="P50" s="318"/>
      <c r="Q50" s="318"/>
      <c r="R50" s="318"/>
      <c r="S50" s="318"/>
      <c r="T50" s="318"/>
      <c r="U50" s="318"/>
      <c r="V50" s="318"/>
      <c r="W50" s="318"/>
      <c r="X50" s="318"/>
      <c r="Y50" s="318"/>
      <c r="Z50" s="318"/>
      <c r="AA50" s="318"/>
      <c r="AB50" s="318"/>
      <c r="AC50" s="318"/>
      <c r="AD50" s="318"/>
      <c r="AE50" s="318"/>
      <c r="AF50" s="318"/>
      <c r="AG50" s="318"/>
      <c r="AH50" t="s">
        <v>166</v>
      </c>
      <c r="AS50" s="4" t="s">
        <v>164</v>
      </c>
      <c r="AT50" s="318" t="str">
        <f>VLOOKUP(Z8,'Input Data Cuti'!A:V,21,0)</f>
        <v>Tunggul Dj.</v>
      </c>
      <c r="AU50" s="318"/>
      <c r="AV50" s="318"/>
      <c r="AW50" s="318"/>
      <c r="AX50" s="318"/>
      <c r="AY50" s="318"/>
      <c r="AZ50" s="318"/>
      <c r="BA50" s="318"/>
      <c r="BB50" s="318"/>
      <c r="BC50" s="318"/>
      <c r="BD50" s="318"/>
      <c r="BE50" s="318"/>
      <c r="BF50" s="318"/>
      <c r="BG50" s="318"/>
      <c r="BH50" s="318"/>
      <c r="BI50" s="318"/>
      <c r="BJ50" s="318"/>
      <c r="BK50" s="318"/>
      <c r="BL50" s="318"/>
      <c r="BM50" s="318"/>
      <c r="BN50" s="318"/>
      <c r="BO50" s="318"/>
      <c r="BP50" s="318"/>
      <c r="BQ50" s="318"/>
      <c r="BR50" s="318"/>
      <c r="BS50" s="318"/>
      <c r="BT50" s="318"/>
      <c r="BU50" s="318"/>
      <c r="BV50" s="318"/>
      <c r="BW50" s="318"/>
      <c r="BX50" s="318"/>
      <c r="BY50" s="4" t="s">
        <v>166</v>
      </c>
      <c r="CP50" s="4" t="s">
        <v>1407</v>
      </c>
    </row>
    <row r="51" spans="2:102" s="4" customFormat="1">
      <c r="B51"/>
      <c r="C51" s="319" t="s">
        <v>1043</v>
      </c>
      <c r="D51" s="319"/>
      <c r="E51" s="319"/>
      <c r="F51" s="319"/>
      <c r="G51" s="319"/>
      <c r="H51" s="319"/>
      <c r="I51" s="319"/>
      <c r="J51" s="319"/>
      <c r="K51" s="319"/>
      <c r="L51" s="319"/>
      <c r="M51" s="319"/>
      <c r="N51" s="319"/>
      <c r="O51" s="319"/>
      <c r="P51" s="319"/>
      <c r="Q51" s="319"/>
      <c r="R51" s="319"/>
      <c r="S51" s="319"/>
      <c r="T51" s="319"/>
      <c r="U51" s="319"/>
      <c r="V51" s="319"/>
      <c r="W51" s="319"/>
      <c r="X51" s="319"/>
      <c r="Y51" s="319"/>
      <c r="Z51" s="319"/>
      <c r="AA51" s="319"/>
      <c r="AB51" s="319"/>
      <c r="AC51" s="319"/>
      <c r="AD51" s="319"/>
      <c r="AE51" s="319"/>
      <c r="AF51" s="319"/>
      <c r="AG51" s="319"/>
      <c r="AH51"/>
      <c r="AT51" s="321" t="str">
        <f>VLOOKUP(AT50,A60:Q100,17,FALSE)</f>
        <v>Port Dept. Head</v>
      </c>
      <c r="AU51" s="321"/>
      <c r="AV51" s="321"/>
      <c r="AW51" s="321"/>
      <c r="AX51" s="321"/>
      <c r="AY51" s="321"/>
      <c r="AZ51" s="321"/>
      <c r="BA51" s="321"/>
      <c r="BB51" s="321"/>
      <c r="BC51" s="321"/>
      <c r="BD51" s="321"/>
      <c r="BE51" s="321"/>
      <c r="BF51" s="321"/>
      <c r="BG51" s="321"/>
      <c r="BH51" s="321"/>
      <c r="BI51" s="321"/>
      <c r="BJ51" s="321"/>
      <c r="BK51" s="321"/>
      <c r="BL51" s="321"/>
      <c r="BM51" s="321"/>
      <c r="BN51" s="321"/>
      <c r="BO51" s="321"/>
      <c r="BP51" s="321"/>
      <c r="BQ51" s="321"/>
      <c r="BR51" s="321"/>
      <c r="BS51" s="321"/>
      <c r="BT51" s="321"/>
      <c r="BU51" s="321"/>
      <c r="BV51" s="321"/>
      <c r="BW51" s="321"/>
      <c r="BX51" s="321"/>
      <c r="CQ51" s="4" t="s">
        <v>802</v>
      </c>
    </row>
    <row r="52" spans="2:102" s="4" customFormat="1">
      <c r="C52" s="317" t="s">
        <v>195</v>
      </c>
      <c r="D52" s="317"/>
      <c r="E52" s="317"/>
      <c r="F52" s="317"/>
      <c r="G52" s="317"/>
      <c r="H52" s="317"/>
      <c r="I52" s="317"/>
      <c r="J52" s="317"/>
      <c r="K52" s="317"/>
      <c r="L52" s="317"/>
      <c r="M52" s="317"/>
      <c r="N52" s="317"/>
      <c r="O52" s="317"/>
      <c r="P52" s="317"/>
      <c r="Q52" s="317"/>
      <c r="R52" s="317"/>
      <c r="S52" s="317"/>
      <c r="T52" s="317"/>
      <c r="U52" s="317"/>
      <c r="V52" s="317"/>
      <c r="W52" s="317"/>
      <c r="X52" s="317"/>
      <c r="Y52" s="317"/>
      <c r="Z52" s="317"/>
      <c r="AA52" s="317"/>
      <c r="AB52" s="317"/>
      <c r="AC52" s="317"/>
      <c r="AD52" s="317"/>
      <c r="AE52" s="317"/>
      <c r="AF52" s="317"/>
      <c r="AG52" s="317"/>
      <c r="AT52" s="317" t="s">
        <v>196</v>
      </c>
      <c r="AU52" s="317"/>
      <c r="AV52" s="317"/>
      <c r="AW52" s="317"/>
      <c r="AX52" s="317"/>
      <c r="AY52" s="317"/>
      <c r="AZ52" s="317"/>
      <c r="BA52" s="317"/>
      <c r="BB52" s="317"/>
      <c r="BC52" s="317"/>
      <c r="BD52" s="317"/>
      <c r="BE52" s="317"/>
      <c r="BF52" s="317"/>
      <c r="BG52" s="317"/>
      <c r="BH52" s="317"/>
      <c r="BI52" s="317"/>
      <c r="BJ52" s="317"/>
      <c r="BK52" s="317"/>
      <c r="BL52" s="317"/>
      <c r="BM52" s="317"/>
      <c r="BN52" s="317"/>
      <c r="BO52" s="317"/>
      <c r="BP52" s="317"/>
      <c r="BQ52" s="317"/>
      <c r="BR52" s="317"/>
      <c r="BS52" s="317"/>
      <c r="BT52" s="317"/>
      <c r="BU52" s="317"/>
      <c r="BV52" s="317"/>
      <c r="BW52" s="317"/>
      <c r="BX52" s="317"/>
    </row>
    <row r="53" spans="2:102" s="4" customFormat="1"/>
    <row r="54" spans="2:102">
      <c r="AT54" s="107"/>
      <c r="AU54" s="107"/>
      <c r="AV54" s="107"/>
      <c r="AW54" s="107"/>
      <c r="AX54" s="107"/>
      <c r="AY54" s="107"/>
      <c r="AZ54" s="107"/>
      <c r="BA54" s="107"/>
      <c r="BB54" s="107"/>
      <c r="BC54" s="107"/>
      <c r="BD54" s="107"/>
      <c r="BE54" s="107"/>
      <c r="BF54" s="107"/>
      <c r="BG54" s="107"/>
      <c r="BH54" s="107"/>
      <c r="BI54" s="107"/>
      <c r="BJ54" s="107"/>
      <c r="BK54" s="107"/>
      <c r="BL54" s="107"/>
      <c r="BM54" s="107"/>
      <c r="BN54" s="107"/>
      <c r="BO54" s="107"/>
      <c r="BP54" s="107"/>
      <c r="BQ54" s="107"/>
      <c r="BR54" s="107"/>
      <c r="BS54" s="107"/>
      <c r="BT54" s="107"/>
      <c r="BU54" s="107"/>
      <c r="BV54" s="107"/>
      <c r="BW54" s="107"/>
      <c r="BX54" s="107"/>
      <c r="BY54" s="107"/>
      <c r="BZ54" s="107"/>
      <c r="CA54" s="107"/>
      <c r="CB54" s="107"/>
      <c r="CC54" s="107"/>
      <c r="CD54" s="107"/>
      <c r="CE54" s="107"/>
      <c r="CF54" s="107"/>
      <c r="CG54" s="107"/>
      <c r="CH54" s="107"/>
      <c r="CI54" s="107"/>
      <c r="CJ54" s="107"/>
      <c r="CK54" s="107"/>
      <c r="CL54" s="107"/>
      <c r="CM54" s="107"/>
      <c r="CN54" s="107"/>
      <c r="CO54" s="107"/>
      <c r="CP54" s="107"/>
      <c r="CQ54" s="107"/>
      <c r="CR54" s="107"/>
    </row>
    <row r="55" spans="2:102"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</row>
    <row r="56" spans="2:102">
      <c r="AR56" s="232"/>
      <c r="AS56" s="232"/>
      <c r="AT56" s="107"/>
      <c r="AU56" s="107"/>
      <c r="AV56" s="107"/>
      <c r="AW56" s="107"/>
      <c r="AX56" s="107"/>
      <c r="AY56" s="107"/>
      <c r="AZ56" s="107"/>
      <c r="BA56" s="107"/>
      <c r="BB56" s="107"/>
      <c r="BC56" s="107"/>
      <c r="BD56" s="107"/>
      <c r="BE56" s="107"/>
      <c r="BF56" s="107"/>
      <c r="BG56" s="107"/>
      <c r="BH56" s="107"/>
      <c r="BI56" s="107"/>
      <c r="BJ56" s="107"/>
      <c r="BK56" s="107"/>
      <c r="BL56" s="107"/>
      <c r="BM56" s="107"/>
      <c r="BN56" s="107"/>
      <c r="BO56" s="107"/>
      <c r="BP56" s="107"/>
      <c r="BQ56" s="107"/>
      <c r="BR56" s="107"/>
      <c r="BS56" s="107"/>
      <c r="BT56" s="107"/>
      <c r="BU56" s="107"/>
      <c r="BV56" s="107"/>
      <c r="BW56" s="107"/>
      <c r="BX56" s="107"/>
      <c r="BY56" s="107"/>
      <c r="BZ56" s="107"/>
      <c r="CA56" s="107"/>
      <c r="CB56" s="107"/>
      <c r="CC56" s="107"/>
      <c r="CD56" s="107"/>
      <c r="CE56" s="107"/>
      <c r="CF56" s="107"/>
      <c r="CG56" s="107"/>
      <c r="CH56" s="107"/>
      <c r="CI56" s="107"/>
      <c r="CJ56" s="107"/>
      <c r="CK56" s="107"/>
      <c r="CL56" s="107"/>
      <c r="CM56" s="107"/>
      <c r="CN56" s="107"/>
      <c r="CO56" s="107"/>
      <c r="CP56" s="107"/>
      <c r="CQ56" s="107"/>
      <c r="CR56" s="107"/>
    </row>
    <row r="57" spans="2:102">
      <c r="AP57" s="107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107"/>
      <c r="CE57" s="107"/>
      <c r="CF57" s="107"/>
      <c r="CG57" s="107"/>
      <c r="CH57" s="107"/>
      <c r="CI57" s="107"/>
      <c r="CJ57" s="107"/>
      <c r="CK57" s="107"/>
      <c r="CL57" s="107"/>
      <c r="CM57" s="107"/>
      <c r="CN57" s="107"/>
      <c r="CO57" s="107"/>
      <c r="CP57" s="107"/>
      <c r="CQ57" s="107"/>
      <c r="CR57" s="107"/>
      <c r="CX57" s="107" t="s">
        <v>802</v>
      </c>
    </row>
    <row r="58" spans="2:102">
      <c r="B58" t="s">
        <v>164</v>
      </c>
      <c r="C58" s="318" t="s">
        <v>325</v>
      </c>
      <c r="D58" s="318"/>
      <c r="E58" s="318"/>
      <c r="F58" s="318"/>
      <c r="G58" s="318"/>
      <c r="H58" s="318"/>
      <c r="I58" s="318"/>
      <c r="J58" s="318"/>
      <c r="K58" s="318"/>
      <c r="L58" s="318"/>
      <c r="M58" s="318"/>
      <c r="N58" s="318"/>
      <c r="O58" s="318"/>
      <c r="P58" s="318"/>
      <c r="Q58" s="318"/>
      <c r="R58" s="318"/>
      <c r="S58" s="318"/>
      <c r="T58" s="318"/>
      <c r="U58" s="318"/>
      <c r="V58" s="318"/>
      <c r="W58" s="318"/>
      <c r="X58" s="318"/>
      <c r="Y58" s="318"/>
      <c r="Z58" s="318"/>
      <c r="AA58" s="318"/>
      <c r="AB58" s="318"/>
      <c r="AC58" s="318"/>
      <c r="AD58" s="318"/>
      <c r="AE58" s="318"/>
      <c r="AF58" s="318"/>
      <c r="AG58" s="318"/>
      <c r="AH58" t="s">
        <v>166</v>
      </c>
      <c r="AP58" s="107"/>
      <c r="AQ58" s="63"/>
      <c r="AR58" s="63"/>
      <c r="AS58" s="63" t="s">
        <v>164</v>
      </c>
      <c r="AT58" s="320" t="str">
        <f>VLOOKUP(Z8,'Input Data Cuti'!A:V,22,0)</f>
        <v>Didied Sulistiyono</v>
      </c>
      <c r="AU58" s="320"/>
      <c r="AV58" s="320"/>
      <c r="AW58" s="320"/>
      <c r="AX58" s="320"/>
      <c r="AY58" s="320"/>
      <c r="AZ58" s="320"/>
      <c r="BA58" s="320"/>
      <c r="BB58" s="320"/>
      <c r="BC58" s="320"/>
      <c r="BD58" s="320"/>
      <c r="BE58" s="320"/>
      <c r="BF58" s="320"/>
      <c r="BG58" s="320"/>
      <c r="BH58" s="320"/>
      <c r="BI58" s="320"/>
      <c r="BJ58" s="320"/>
      <c r="BK58" s="320"/>
      <c r="BL58" s="320"/>
      <c r="BM58" s="320"/>
      <c r="BN58" s="320"/>
      <c r="BO58" s="320"/>
      <c r="BP58" s="320"/>
      <c r="BQ58" s="320"/>
      <c r="BR58" s="320"/>
      <c r="BS58" s="320"/>
      <c r="BT58" s="320"/>
      <c r="BU58" s="320"/>
      <c r="BV58" s="320"/>
      <c r="BW58" s="320"/>
      <c r="BX58" s="320"/>
      <c r="BY58" s="63" t="s">
        <v>166</v>
      </c>
      <c r="BZ58" s="63"/>
      <c r="CA58" s="63"/>
      <c r="CB58" s="63"/>
      <c r="CC58" s="63"/>
      <c r="CD58" s="107"/>
      <c r="CE58" s="107"/>
      <c r="CF58" s="107"/>
      <c r="CG58" s="107"/>
      <c r="CH58" s="107"/>
      <c r="CI58" s="107"/>
      <c r="CJ58" s="107"/>
      <c r="CK58" s="107"/>
      <c r="CL58" s="107"/>
      <c r="CM58" s="107"/>
      <c r="CN58" s="107"/>
      <c r="CO58" s="107"/>
      <c r="CP58" s="107"/>
      <c r="CQ58" s="107"/>
      <c r="CR58" s="107"/>
    </row>
    <row r="59" spans="2:102">
      <c r="C59" s="319" t="s">
        <v>1370</v>
      </c>
      <c r="D59" s="319"/>
      <c r="E59" s="319"/>
      <c r="F59" s="319"/>
      <c r="G59" s="319"/>
      <c r="H59" s="319"/>
      <c r="I59" s="319"/>
      <c r="J59" s="319"/>
      <c r="K59" s="319"/>
      <c r="L59" s="319"/>
      <c r="M59" s="319"/>
      <c r="N59" s="319"/>
      <c r="O59" s="319"/>
      <c r="P59" s="319"/>
      <c r="Q59" s="319"/>
      <c r="R59" s="319"/>
      <c r="S59" s="319"/>
      <c r="T59" s="319"/>
      <c r="U59" s="319"/>
      <c r="V59" s="319"/>
      <c r="W59" s="319"/>
      <c r="X59" s="319"/>
      <c r="Y59" s="319"/>
      <c r="Z59" s="319"/>
      <c r="AA59" s="319"/>
      <c r="AB59" s="319"/>
      <c r="AC59" s="319"/>
      <c r="AD59" s="319"/>
      <c r="AE59" s="319"/>
      <c r="AF59" s="319"/>
      <c r="AG59" s="319"/>
      <c r="AP59" s="107"/>
      <c r="AQ59" s="63"/>
      <c r="AR59" s="63"/>
      <c r="AS59" s="63"/>
      <c r="AT59" s="316" t="str">
        <f>VLOOKUP(AT58,A68:Q93,17,FALSE)</f>
        <v>General Manager</v>
      </c>
      <c r="AU59" s="316"/>
      <c r="AV59" s="316"/>
      <c r="AW59" s="316"/>
      <c r="AX59" s="316"/>
      <c r="AY59" s="316"/>
      <c r="AZ59" s="316"/>
      <c r="BA59" s="316"/>
      <c r="BB59" s="316"/>
      <c r="BC59" s="316"/>
      <c r="BD59" s="316"/>
      <c r="BE59" s="316"/>
      <c r="BF59" s="316"/>
      <c r="BG59" s="316"/>
      <c r="BH59" s="316"/>
      <c r="BI59" s="316"/>
      <c r="BJ59" s="316"/>
      <c r="BK59" s="316"/>
      <c r="BL59" s="316"/>
      <c r="BM59" s="316"/>
      <c r="BN59" s="316"/>
      <c r="BO59" s="316"/>
      <c r="BP59" s="316"/>
      <c r="BQ59" s="316"/>
      <c r="BR59" s="316"/>
      <c r="BS59" s="316"/>
      <c r="BT59" s="316"/>
      <c r="BU59" s="316"/>
      <c r="BV59" s="316"/>
      <c r="BW59" s="316"/>
      <c r="BX59" s="316"/>
      <c r="BY59" s="63"/>
      <c r="BZ59" s="63"/>
      <c r="CA59" s="63"/>
      <c r="CB59" s="63"/>
      <c r="CC59" s="63"/>
      <c r="CD59" s="107"/>
      <c r="CE59" s="107"/>
      <c r="CF59" s="107"/>
      <c r="CG59" s="107"/>
      <c r="CH59" s="107"/>
      <c r="CI59" s="107"/>
      <c r="CJ59" s="107"/>
      <c r="CK59" s="107"/>
      <c r="CL59" s="107"/>
      <c r="CM59" s="107"/>
      <c r="CN59" s="107"/>
      <c r="CO59" s="107"/>
      <c r="CP59" s="107"/>
      <c r="CQ59" s="107"/>
      <c r="CR59" s="107"/>
    </row>
    <row r="60" spans="2:102" s="107" customFormat="1">
      <c r="AQ60" s="251"/>
      <c r="AR60" s="251"/>
      <c r="AS60" s="251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251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</row>
    <row r="61" spans="2:102" s="107" customFormat="1">
      <c r="AQ61" s="251"/>
      <c r="AR61" s="251"/>
      <c r="AS61" s="251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</row>
    <row r="62" spans="2:102" s="107" customFormat="1"/>
    <row r="63" spans="2:102" s="107" customFormat="1"/>
    <row r="64" spans="2:102" s="107" customFormat="1"/>
    <row r="65" spans="1:60" s="107" customFormat="1"/>
    <row r="66" spans="1:60" s="107" customFormat="1"/>
    <row r="67" spans="1:60" s="107" customFormat="1"/>
    <row r="68" spans="1:60" s="107" customFormat="1">
      <c r="A68" s="121" t="s">
        <v>486</v>
      </c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 t="s">
        <v>1136</v>
      </c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231"/>
    </row>
    <row r="69" spans="1:60" s="107" customFormat="1">
      <c r="A69" s="121" t="s">
        <v>431</v>
      </c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 t="s">
        <v>1323</v>
      </c>
      <c r="R69" s="120"/>
      <c r="S69" s="120"/>
      <c r="T69" s="120"/>
      <c r="U69" s="120"/>
      <c r="V69" s="120"/>
      <c r="W69" s="120"/>
      <c r="X69" s="120"/>
      <c r="Y69" s="120"/>
      <c r="Z69" s="120"/>
      <c r="AA69" s="120"/>
      <c r="AB69" s="120"/>
      <c r="AC69" s="120"/>
      <c r="AD69" s="120"/>
      <c r="AE69" s="120"/>
      <c r="AF69" s="120"/>
      <c r="AG69" s="120"/>
      <c r="AH69" s="120"/>
      <c r="AI69" s="120"/>
      <c r="AJ69" s="120"/>
      <c r="AK69" s="231"/>
    </row>
    <row r="70" spans="1:60" s="107" customFormat="1">
      <c r="A70" s="121" t="s">
        <v>1153</v>
      </c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 t="s">
        <v>1151</v>
      </c>
      <c r="R70" s="120"/>
      <c r="S70" s="120"/>
      <c r="T70" s="120"/>
      <c r="U70" s="120"/>
      <c r="V70" s="120"/>
      <c r="W70" s="120"/>
      <c r="X70" s="120"/>
      <c r="Y70" s="120"/>
      <c r="Z70" s="120"/>
      <c r="AA70" s="120"/>
      <c r="AB70" s="120"/>
      <c r="AC70" s="120"/>
      <c r="AD70" s="120"/>
      <c r="AE70" s="120"/>
      <c r="AF70" s="120"/>
      <c r="AG70" s="120"/>
      <c r="AH70" s="120"/>
      <c r="AI70" s="120"/>
      <c r="AJ70" s="120"/>
      <c r="AK70" s="231"/>
    </row>
    <row r="71" spans="1:60" s="107" customFormat="1">
      <c r="A71" s="121" t="s">
        <v>1382</v>
      </c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 t="s">
        <v>1383</v>
      </c>
      <c r="R71" s="120"/>
      <c r="S71" s="120"/>
      <c r="T71" s="120"/>
      <c r="U71" s="120"/>
      <c r="V71" s="120"/>
      <c r="W71" s="120"/>
      <c r="X71" s="120"/>
      <c r="Y71" s="120"/>
      <c r="Z71" s="120"/>
      <c r="AA71" s="120"/>
      <c r="AB71" s="120"/>
      <c r="AC71" s="120"/>
      <c r="AD71" s="120"/>
      <c r="AE71" s="120"/>
      <c r="AF71" s="120"/>
      <c r="AG71" s="120"/>
      <c r="AH71" s="120"/>
      <c r="AI71" s="120"/>
      <c r="AJ71" s="120"/>
      <c r="AK71" s="231"/>
    </row>
    <row r="72" spans="1:60" s="107" customFormat="1">
      <c r="A72" s="121" t="s">
        <v>497</v>
      </c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 t="s">
        <v>1275</v>
      </c>
      <c r="R72" s="120"/>
      <c r="S72" s="120"/>
      <c r="T72" s="120"/>
      <c r="U72" s="120"/>
      <c r="V72" s="120"/>
      <c r="W72" s="120"/>
      <c r="X72" s="120"/>
      <c r="Y72" s="120"/>
      <c r="Z72" s="120"/>
      <c r="AA72" s="120"/>
      <c r="AB72" s="120"/>
      <c r="AC72" s="120"/>
      <c r="AD72" s="120"/>
      <c r="AE72" s="120"/>
      <c r="AF72" s="120"/>
      <c r="AG72" s="120"/>
      <c r="AH72" s="120"/>
      <c r="AI72" s="120"/>
      <c r="AJ72" s="120"/>
      <c r="AK72" s="231"/>
    </row>
    <row r="73" spans="1:60" s="107" customFormat="1">
      <c r="A73" s="121" t="s">
        <v>702</v>
      </c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 t="s">
        <v>1137</v>
      </c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231"/>
    </row>
    <row r="74" spans="1:60" s="107" customFormat="1">
      <c r="A74" s="121" t="s">
        <v>444</v>
      </c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 t="s">
        <v>1177</v>
      </c>
      <c r="R74" s="120"/>
      <c r="S74" s="120"/>
      <c r="T74" s="120"/>
      <c r="U74" s="120"/>
      <c r="V74" s="120"/>
      <c r="W74" s="120"/>
      <c r="X74" s="120"/>
      <c r="Y74" s="120"/>
      <c r="Z74" s="120"/>
      <c r="AA74" s="120"/>
      <c r="AB74" s="120"/>
      <c r="AC74" s="120"/>
      <c r="AD74" s="120"/>
      <c r="AE74" s="120"/>
      <c r="AF74" s="120"/>
      <c r="AG74" s="120"/>
      <c r="AH74" s="120"/>
      <c r="AI74" s="120"/>
      <c r="AJ74" s="120"/>
      <c r="AK74" s="231"/>
    </row>
    <row r="75" spans="1:60" s="107" customFormat="1">
      <c r="A75" s="121" t="s">
        <v>1412</v>
      </c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 t="s">
        <v>1413</v>
      </c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231"/>
      <c r="BH75" s="210"/>
    </row>
    <row r="76" spans="1:60" s="107" customFormat="1">
      <c r="A76" s="121" t="s">
        <v>1470</v>
      </c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 t="s">
        <v>1358</v>
      </c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231"/>
    </row>
    <row r="77" spans="1:60" s="107" customFormat="1">
      <c r="A77" s="121" t="s">
        <v>252</v>
      </c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 t="s">
        <v>1044</v>
      </c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  <c r="AK77" s="231"/>
    </row>
    <row r="78" spans="1:60" s="107" customFormat="1">
      <c r="A78" s="121" t="s">
        <v>243</v>
      </c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 t="s">
        <v>1077</v>
      </c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231"/>
    </row>
    <row r="79" spans="1:60" s="107" customFormat="1">
      <c r="A79" s="121" t="s">
        <v>704</v>
      </c>
      <c r="B79" s="120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 t="s">
        <v>1142</v>
      </c>
      <c r="R79" s="12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120"/>
      <c r="AF79" s="120"/>
      <c r="AG79" s="120"/>
      <c r="AH79" s="120"/>
      <c r="AI79" s="120"/>
      <c r="AJ79" s="120"/>
      <c r="AK79" s="231"/>
    </row>
    <row r="80" spans="1:60" s="107" customFormat="1">
      <c r="A80" s="121" t="s">
        <v>1130</v>
      </c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 t="s">
        <v>1131</v>
      </c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  <c r="AK80" s="231"/>
    </row>
    <row r="81" spans="1:37">
      <c r="A81" s="49" t="s">
        <v>705</v>
      </c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 t="s">
        <v>1046</v>
      </c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50"/>
    </row>
    <row r="82" spans="1:37">
      <c r="A82" s="51" t="s">
        <v>998</v>
      </c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 t="s">
        <v>1050</v>
      </c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52"/>
    </row>
    <row r="83" spans="1:37">
      <c r="A83" s="120" t="s">
        <v>282</v>
      </c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211" t="s">
        <v>1209</v>
      </c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</row>
    <row r="84" spans="1:37">
      <c r="A84" t="s">
        <v>1357</v>
      </c>
      <c r="Q84" s="120" t="s">
        <v>1358</v>
      </c>
    </row>
    <row r="85" spans="1:37">
      <c r="A85" s="47" t="s">
        <v>100</v>
      </c>
      <c r="Q85" s="47" t="s">
        <v>122</v>
      </c>
    </row>
    <row r="86" spans="1:37">
      <c r="A86" s="106" t="s">
        <v>849</v>
      </c>
      <c r="Q86" s="120" t="s">
        <v>1045</v>
      </c>
    </row>
    <row r="87" spans="1:37">
      <c r="A87" s="120" t="s">
        <v>357</v>
      </c>
      <c r="Q87" s="120" t="s">
        <v>1188</v>
      </c>
    </row>
    <row r="88" spans="1:37">
      <c r="A88" s="120" t="s">
        <v>1242</v>
      </c>
      <c r="Q88" s="120" t="s">
        <v>1243</v>
      </c>
    </row>
    <row r="89" spans="1:37">
      <c r="A89" t="s">
        <v>245</v>
      </c>
      <c r="Q89" s="120" t="s">
        <v>1348</v>
      </c>
    </row>
  </sheetData>
  <mergeCells count="58">
    <mergeCell ref="C51:AG51"/>
    <mergeCell ref="AT51:BX51"/>
    <mergeCell ref="AS33:BD33"/>
    <mergeCell ref="BF33:BY33"/>
    <mergeCell ref="BN42:BO42"/>
    <mergeCell ref="AT50:BX50"/>
    <mergeCell ref="AT40:BX40"/>
    <mergeCell ref="C44:AG44"/>
    <mergeCell ref="AS44:AT44"/>
    <mergeCell ref="BC42:BD42"/>
    <mergeCell ref="BC44:BD44"/>
    <mergeCell ref="AS42:AT42"/>
    <mergeCell ref="C50:AG50"/>
    <mergeCell ref="L35:O35"/>
    <mergeCell ref="AT59:BX59"/>
    <mergeCell ref="C52:AG52"/>
    <mergeCell ref="C58:AG58"/>
    <mergeCell ref="C59:AG59"/>
    <mergeCell ref="AT58:BX58"/>
    <mergeCell ref="AT52:BX52"/>
    <mergeCell ref="A7:CA7"/>
    <mergeCell ref="AQ15:AS15"/>
    <mergeCell ref="BU15:BW15"/>
    <mergeCell ref="AO15:AP15"/>
    <mergeCell ref="BS15:BT15"/>
    <mergeCell ref="AG15:AM15"/>
    <mergeCell ref="AT8:AV8"/>
    <mergeCell ref="AX8:BB8"/>
    <mergeCell ref="BK15:BQ15"/>
    <mergeCell ref="BL10:CA10"/>
    <mergeCell ref="Z8:AC8"/>
    <mergeCell ref="BL11:BY11"/>
    <mergeCell ref="BL12:BZ12"/>
    <mergeCell ref="V12:AZ12"/>
    <mergeCell ref="V14:AZ14"/>
    <mergeCell ref="V10:AZ10"/>
    <mergeCell ref="V11:AZ11"/>
    <mergeCell ref="V13:AZ13"/>
    <mergeCell ref="AV18:BA18"/>
    <mergeCell ref="AV19:BA19"/>
    <mergeCell ref="BL13:CA13"/>
    <mergeCell ref="W17:AN17"/>
    <mergeCell ref="AV17:BA17"/>
    <mergeCell ref="P17:V17"/>
    <mergeCell ref="V32:AM32"/>
    <mergeCell ref="AV20:BA20"/>
    <mergeCell ref="P28:AO28"/>
    <mergeCell ref="BL17:BQ17"/>
    <mergeCell ref="BL18:BQ18"/>
    <mergeCell ref="AV24:BA24"/>
    <mergeCell ref="AV26:BA26"/>
    <mergeCell ref="P29:BY29"/>
    <mergeCell ref="AU28:BT28"/>
    <mergeCell ref="AV21:BA21"/>
    <mergeCell ref="AV22:BA22"/>
    <mergeCell ref="AV23:BA23"/>
    <mergeCell ref="AV25:BA25"/>
    <mergeCell ref="V26:AB26"/>
  </mergeCells>
  <phoneticPr fontId="3" type="noConversion"/>
  <conditionalFormatting sqref="AT58:BX58">
    <cfRule type="cellIs" dxfId="1" priority="1" stopIfTrue="1" operator="equal">
      <formula>"-"</formula>
    </cfRule>
  </conditionalFormatting>
  <pageMargins left="0.75" right="0.25" top="0.51" bottom="0.51" header="0.5" footer="0.5"/>
  <pageSetup paperSize="9" scale="9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G76"/>
  <sheetViews>
    <sheetView showGridLines="0" view="pageBreakPreview" zoomScale="85" zoomScaleNormal="85" workbookViewId="0"/>
  </sheetViews>
  <sheetFormatPr defaultRowHeight="12.75"/>
  <cols>
    <col min="1" max="15" width="1.140625" style="4" customWidth="1"/>
    <col min="16" max="16" width="1.28515625" style="4" customWidth="1"/>
    <col min="17" max="17" width="1.7109375" style="4" customWidth="1"/>
    <col min="18" max="18" width="1.140625" style="4" customWidth="1"/>
    <col min="19" max="19" width="3.5703125" style="4" customWidth="1"/>
    <col min="20" max="26" width="1.140625" style="4" customWidth="1"/>
    <col min="27" max="28" width="1.28515625" style="4" customWidth="1"/>
    <col min="29" max="30" width="1.140625" style="4" customWidth="1"/>
    <col min="31" max="31" width="0.85546875" style="4" hidden="1" customWidth="1"/>
    <col min="32" max="32" width="1.42578125" style="4" customWidth="1"/>
    <col min="33" max="44" width="1.140625" style="4" customWidth="1"/>
    <col min="45" max="45" width="0.5703125" style="4" customWidth="1"/>
    <col min="46" max="46" width="1.140625" style="4" customWidth="1"/>
    <col min="47" max="47" width="0.140625" style="4" customWidth="1"/>
    <col min="48" max="57" width="1.140625" style="4" customWidth="1"/>
    <col min="58" max="58" width="1.28515625" style="4" customWidth="1"/>
    <col min="59" max="59" width="1.7109375" style="4" customWidth="1"/>
    <col min="60" max="60" width="1.85546875" style="4" customWidth="1"/>
    <col min="61" max="62" width="1.28515625" style="4" customWidth="1"/>
    <col min="63" max="64" width="1.140625" style="4" customWidth="1"/>
    <col min="65" max="66" width="1.42578125" style="4" customWidth="1"/>
    <col min="67" max="68" width="1.28515625" style="4" customWidth="1"/>
    <col min="69" max="69" width="1.140625" style="4" customWidth="1"/>
    <col min="70" max="70" width="1.7109375" style="4" customWidth="1"/>
    <col min="71" max="71" width="1.28515625" style="4" customWidth="1"/>
    <col min="72" max="72" width="1.140625" style="4" customWidth="1"/>
    <col min="73" max="73" width="1.28515625" style="4" customWidth="1"/>
    <col min="74" max="74" width="0.42578125" style="4" customWidth="1"/>
    <col min="75" max="80" width="1.140625" style="4" customWidth="1"/>
    <col min="81" max="81" width="4.42578125" style="4" customWidth="1"/>
    <col min="82" max="85" width="8.28515625" style="4" customWidth="1"/>
    <col min="86" max="139" width="1.140625" style="4" customWidth="1"/>
    <col min="140" max="16384" width="9.140625" style="4"/>
  </cols>
  <sheetData>
    <row r="1" spans="1:85">
      <c r="A1" s="40" t="str">
        <f>VLOOKUP(CE1,'Input Data Cuti'!A:D,4,0)</f>
        <v>MSJB000003</v>
      </c>
      <c r="B1" s="41"/>
      <c r="C1" s="41"/>
      <c r="D1" s="41"/>
      <c r="CE1" s="344">
        <v>491</v>
      </c>
      <c r="CF1" s="307"/>
      <c r="CG1" s="307"/>
    </row>
    <row r="5" spans="1:85" ht="13.5" customHeight="1">
      <c r="AW5" s="21" t="s">
        <v>108</v>
      </c>
    </row>
    <row r="6" spans="1:85" ht="10.5" customHeight="1">
      <c r="AW6" s="22" t="s">
        <v>1152</v>
      </c>
    </row>
    <row r="7" spans="1:85" ht="10.5" customHeight="1">
      <c r="AW7" s="22" t="s">
        <v>1064</v>
      </c>
    </row>
    <row r="8" spans="1:85" ht="10.5" customHeight="1">
      <c r="AW8" s="22" t="s">
        <v>1065</v>
      </c>
    </row>
    <row r="9" spans="1:85" ht="10.5" customHeight="1">
      <c r="AW9" s="22"/>
    </row>
    <row r="11" spans="1:85" ht="15">
      <c r="A11" s="1" t="s">
        <v>150</v>
      </c>
    </row>
    <row r="13" spans="1:85" s="23" customFormat="1" ht="14.25">
      <c r="A13" s="23" t="s">
        <v>109</v>
      </c>
      <c r="AU13" s="25"/>
      <c r="AV13" s="26" t="s">
        <v>118</v>
      </c>
      <c r="AW13" s="26"/>
      <c r="AX13" s="26"/>
      <c r="AY13" s="26"/>
      <c r="AZ13" s="26"/>
      <c r="BA13" s="26"/>
      <c r="BB13" s="26"/>
      <c r="BC13" s="26"/>
      <c r="BD13" s="26"/>
      <c r="BE13" s="26"/>
      <c r="BF13" s="345">
        <f ca="1">TODAY()</f>
        <v>44944</v>
      </c>
      <c r="BG13" s="345"/>
      <c r="BH13" s="345"/>
      <c r="BI13" s="345"/>
      <c r="BJ13" s="345"/>
      <c r="BK13" s="345"/>
      <c r="BL13" s="345"/>
      <c r="BM13" s="345"/>
      <c r="BN13" s="345"/>
      <c r="BO13" s="345"/>
      <c r="BP13" s="345"/>
      <c r="BQ13" s="345"/>
      <c r="BR13" s="345"/>
      <c r="BS13" s="345"/>
      <c r="BT13" s="345"/>
      <c r="BU13" s="345"/>
      <c r="BV13" s="345"/>
      <c r="BW13" s="345"/>
      <c r="BX13" s="345"/>
      <c r="BY13" s="345"/>
      <c r="BZ13" s="345"/>
      <c r="CA13" s="27"/>
    </row>
    <row r="14" spans="1:85" s="23" customFormat="1" ht="14.25">
      <c r="A14" s="336" t="s">
        <v>110</v>
      </c>
      <c r="B14" s="336"/>
      <c r="C14" s="336"/>
      <c r="D14" s="336"/>
      <c r="E14" s="336"/>
      <c r="F14" s="336"/>
      <c r="G14" s="336"/>
      <c r="H14" s="336"/>
      <c r="I14" s="336"/>
      <c r="J14" s="336"/>
      <c r="K14" s="336"/>
      <c r="L14" s="336"/>
      <c r="M14" s="336"/>
      <c r="N14" s="336"/>
      <c r="O14" s="336"/>
      <c r="P14" s="336"/>
      <c r="Q14" s="336"/>
      <c r="R14" s="336"/>
      <c r="S14" s="336"/>
      <c r="T14" s="336"/>
      <c r="U14" s="336"/>
      <c r="V14" s="336"/>
      <c r="W14" s="336"/>
      <c r="X14" s="336"/>
      <c r="Y14" s="336"/>
      <c r="Z14" s="336"/>
      <c r="AA14" s="336"/>
      <c r="AB14" s="336"/>
      <c r="AC14" s="336"/>
      <c r="AD14" s="336"/>
      <c r="AE14" s="336"/>
      <c r="AF14" s="336"/>
      <c r="AG14" s="336"/>
      <c r="AH14" s="336"/>
      <c r="AI14" s="336"/>
      <c r="AJ14" s="336"/>
      <c r="AK14" s="336"/>
      <c r="AL14" s="336"/>
      <c r="AM14" s="336"/>
      <c r="AN14" s="336"/>
      <c r="AO14" s="336"/>
      <c r="AP14" s="336"/>
      <c r="AQ14" s="336"/>
      <c r="AR14" s="336"/>
      <c r="AU14" s="28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30"/>
    </row>
    <row r="15" spans="1:85" s="23" customFormat="1" ht="14.25">
      <c r="A15" s="42" t="s">
        <v>1025</v>
      </c>
      <c r="B15" s="42"/>
      <c r="C15" s="42"/>
      <c r="D15" s="42"/>
      <c r="E15" s="42"/>
      <c r="F15" s="42"/>
      <c r="G15" s="42"/>
      <c r="H15" s="42"/>
      <c r="I15" s="348">
        <f>'Form Cuti'!P28</f>
        <v>44929</v>
      </c>
      <c r="J15" s="348"/>
      <c r="K15" s="348"/>
      <c r="L15" s="348"/>
      <c r="M15" s="348"/>
      <c r="N15" s="348"/>
      <c r="O15" s="348"/>
      <c r="P15" s="348"/>
      <c r="Q15" s="348"/>
      <c r="R15" s="42" t="str">
        <f>IF(V15=I15,"","s/d")</f>
        <v>s/d</v>
      </c>
      <c r="S15" s="42"/>
      <c r="T15" s="42"/>
      <c r="U15" s="42"/>
      <c r="V15" s="348">
        <f>'Form Cuti'!AU28</f>
        <v>44933</v>
      </c>
      <c r="W15" s="348"/>
      <c r="X15" s="348"/>
      <c r="Y15" s="348"/>
      <c r="Z15" s="348"/>
      <c r="AA15" s="348"/>
      <c r="AB15" s="348"/>
      <c r="AC15" s="348"/>
      <c r="AD15" s="348"/>
      <c r="AE15" s="42" t="s">
        <v>785</v>
      </c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U15" s="28"/>
      <c r="AV15" s="29" t="s">
        <v>155</v>
      </c>
      <c r="AW15" s="29"/>
      <c r="AX15" s="29"/>
      <c r="AY15" s="29"/>
      <c r="AZ15" s="349">
        <f>CE1</f>
        <v>491</v>
      </c>
      <c r="BA15" s="349"/>
      <c r="BB15" s="349"/>
      <c r="BC15" s="349"/>
      <c r="BD15" s="34" t="s">
        <v>119</v>
      </c>
      <c r="BE15" s="29"/>
      <c r="BF15" s="29"/>
      <c r="BG15" s="29"/>
      <c r="BH15" s="29"/>
      <c r="BI15" s="29"/>
      <c r="BJ15" s="29"/>
      <c r="BK15" s="29"/>
      <c r="BL15" s="29"/>
      <c r="BM15" s="328" t="str">
        <f>VLOOKUP(CE1,'Input Data Cuti'!A:B,2,0)</f>
        <v>XII</v>
      </c>
      <c r="BN15" s="328"/>
      <c r="BO15" s="328"/>
      <c r="BP15" s="34" t="s">
        <v>120</v>
      </c>
      <c r="BQ15" s="29"/>
      <c r="BR15" s="29"/>
      <c r="BS15" s="29"/>
      <c r="BT15" s="29"/>
      <c r="BU15" s="29"/>
      <c r="BV15" s="29"/>
      <c r="BW15" s="346">
        <f>VLOOKUP(CE1,'Input Data Cuti'!A:C,3,0)</f>
        <v>2022</v>
      </c>
      <c r="BX15" s="346"/>
      <c r="BY15" s="346"/>
      <c r="BZ15" s="346"/>
      <c r="CA15" s="347"/>
    </row>
    <row r="16" spans="1:85" s="23" customFormat="1" ht="14.25">
      <c r="A16" s="336" t="s">
        <v>1486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s="336"/>
      <c r="P16" s="336"/>
      <c r="Q16" s="336"/>
      <c r="R16" s="336"/>
      <c r="S16" s="336"/>
      <c r="T16" s="336"/>
      <c r="U16" s="336"/>
      <c r="V16" s="336"/>
      <c r="W16" s="336"/>
      <c r="X16" s="336"/>
      <c r="Y16" s="336"/>
      <c r="Z16" s="336"/>
      <c r="AA16" s="336"/>
      <c r="AB16" s="336"/>
      <c r="AC16" s="336"/>
      <c r="AD16" s="336"/>
      <c r="AE16" s="336"/>
      <c r="AF16" s="336"/>
      <c r="AG16" s="336"/>
      <c r="AH16" s="336"/>
      <c r="AI16" s="336"/>
      <c r="AJ16" s="336"/>
      <c r="AK16" s="336"/>
      <c r="AL16" s="336"/>
      <c r="AM16" s="336"/>
      <c r="AN16" s="336"/>
      <c r="AO16" s="336"/>
      <c r="AP16" s="336"/>
      <c r="AQ16" s="336"/>
      <c r="AR16" s="336"/>
      <c r="AU16" s="31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3"/>
    </row>
    <row r="17" spans="1:81" s="23" customFormat="1" ht="14.25">
      <c r="A17" s="23" t="str">
        <f xml:space="preserve"> "dengan tujuan "&amp;+VLOOKUP(A1,Dakar!A:K,11,0)</f>
        <v>dengan tujuan Yogyakarta</v>
      </c>
      <c r="AU17" s="25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7"/>
    </row>
    <row r="18" spans="1:81" s="23" customFormat="1" ht="14.25">
      <c r="AU18" s="28"/>
      <c r="AV18" s="29" t="s">
        <v>121</v>
      </c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30"/>
    </row>
    <row r="19" spans="1:81" s="23" customFormat="1" ht="14.25">
      <c r="B19" s="24" t="s">
        <v>111</v>
      </c>
      <c r="E19" s="23" t="s">
        <v>112</v>
      </c>
      <c r="P19" s="23" t="s">
        <v>156</v>
      </c>
      <c r="R19" s="341" t="str">
        <f>VLOOKUP(A1,Dakar!A:K,11,0)</f>
        <v>Yogyakarta</v>
      </c>
      <c r="S19" s="341"/>
      <c r="T19" s="341"/>
      <c r="U19" s="341"/>
      <c r="V19" s="341"/>
      <c r="W19" s="341"/>
      <c r="X19" s="341"/>
      <c r="Y19" s="341"/>
      <c r="Z19" s="341"/>
      <c r="AA19" s="341"/>
      <c r="AB19" s="341"/>
      <c r="AC19" s="341"/>
      <c r="AD19" s="341"/>
      <c r="AE19" s="341"/>
      <c r="AF19" s="341"/>
      <c r="AG19" s="341"/>
      <c r="AH19" s="341"/>
      <c r="AI19" s="341"/>
      <c r="AJ19" s="341"/>
      <c r="AK19" s="341"/>
      <c r="AL19" s="341"/>
      <c r="AM19" s="341"/>
      <c r="AN19" s="341"/>
      <c r="AO19" s="341"/>
      <c r="AP19" s="341"/>
      <c r="AQ19" s="341"/>
      <c r="AU19" s="28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30"/>
    </row>
    <row r="20" spans="1:81" s="23" customFormat="1" ht="14.25">
      <c r="B20" s="24" t="s">
        <v>111</v>
      </c>
      <c r="E20" s="23" t="s">
        <v>113</v>
      </c>
      <c r="P20" s="23" t="s">
        <v>156</v>
      </c>
      <c r="R20" s="342">
        <f>VLOOKUP(A1,Dakar!A:J,10,0)</f>
        <v>36831</v>
      </c>
      <c r="S20" s="342"/>
      <c r="T20" s="342"/>
      <c r="U20" s="342"/>
      <c r="V20" s="342"/>
      <c r="W20" s="342"/>
      <c r="X20" s="342"/>
      <c r="Y20" s="342"/>
      <c r="Z20" s="342"/>
      <c r="AA20" s="342"/>
      <c r="AB20" s="342"/>
      <c r="AC20" s="342"/>
      <c r="AD20" s="342"/>
      <c r="AE20" s="342"/>
      <c r="AF20" s="342"/>
      <c r="AG20" s="342"/>
      <c r="AH20" s="342"/>
      <c r="AI20" s="342"/>
      <c r="AJ20" s="342"/>
      <c r="AK20" s="342"/>
      <c r="AL20" s="342"/>
      <c r="AM20" s="342"/>
      <c r="AN20" s="342"/>
      <c r="AO20" s="342"/>
      <c r="AP20" s="342"/>
      <c r="AQ20" s="342"/>
      <c r="AR20" s="342"/>
      <c r="AU20" s="28"/>
      <c r="AV20" s="29"/>
      <c r="AW20" s="29"/>
      <c r="AX20" s="29"/>
      <c r="AY20" s="35" t="s">
        <v>111</v>
      </c>
      <c r="AZ20" s="29"/>
      <c r="BA20" s="29"/>
      <c r="BB20" s="29" t="s">
        <v>122</v>
      </c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30"/>
    </row>
    <row r="21" spans="1:81" s="23" customFormat="1" ht="14.25">
      <c r="B21" s="24" t="s">
        <v>111</v>
      </c>
      <c r="E21" s="336" t="s">
        <v>114</v>
      </c>
      <c r="F21" s="336"/>
      <c r="G21" s="336"/>
      <c r="H21" s="336"/>
      <c r="I21" s="336"/>
      <c r="J21" s="336"/>
      <c r="K21" s="336"/>
      <c r="L21" s="336"/>
      <c r="M21" s="336"/>
      <c r="N21" s="336"/>
      <c r="O21" s="336"/>
      <c r="P21" s="336"/>
      <c r="Q21" s="336"/>
      <c r="R21" s="336"/>
      <c r="S21" s="336"/>
      <c r="T21" s="336"/>
      <c r="U21" s="336"/>
      <c r="V21" s="336"/>
      <c r="W21" s="336"/>
      <c r="X21" s="336"/>
      <c r="Y21" s="336"/>
      <c r="Z21" s="336"/>
      <c r="AA21" s="336"/>
      <c r="AB21" s="336"/>
      <c r="AC21" s="336"/>
      <c r="AD21" s="336"/>
      <c r="AE21" s="336"/>
      <c r="AF21" s="336"/>
      <c r="AG21" s="336"/>
      <c r="AH21" s="336"/>
      <c r="AI21" s="336"/>
      <c r="AJ21" s="336"/>
      <c r="AK21" s="336"/>
      <c r="AL21" s="336"/>
      <c r="AM21" s="336"/>
      <c r="AN21" s="336"/>
      <c r="AO21" s="336"/>
      <c r="AP21" s="336"/>
      <c r="AQ21" s="336"/>
      <c r="AR21" s="336"/>
      <c r="AU21" s="28"/>
      <c r="AV21" s="29"/>
      <c r="AW21" s="29"/>
      <c r="AX21" s="29"/>
      <c r="AY21" s="29"/>
      <c r="AZ21" s="29"/>
      <c r="BA21" s="29"/>
      <c r="BB21" s="29" t="s">
        <v>123</v>
      </c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30"/>
    </row>
    <row r="22" spans="1:81" s="23" customFormat="1" ht="14.25">
      <c r="E22" s="343" t="str">
        <f>VLOOKUP(CE1,'Input Data Cuti'!A:S,19,0)</f>
        <v>uang tunai</v>
      </c>
      <c r="F22" s="343"/>
      <c r="G22" s="343"/>
      <c r="H22" s="343"/>
      <c r="I22" s="343"/>
      <c r="J22" s="343"/>
      <c r="K22" s="343"/>
      <c r="L22" s="343"/>
      <c r="M22" s="343"/>
      <c r="N22" s="343"/>
      <c r="O22" s="343"/>
      <c r="P22" s="343"/>
      <c r="Q22" s="343"/>
      <c r="R22" s="343"/>
      <c r="S22" s="343"/>
      <c r="T22" s="343"/>
      <c r="U22" s="343"/>
      <c r="V22" s="343"/>
      <c r="W22" s="343"/>
      <c r="X22" s="343"/>
      <c r="Y22" s="343"/>
      <c r="Z22" s="343"/>
      <c r="AU22" s="28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30"/>
    </row>
    <row r="23" spans="1:81" s="23" customFormat="1" ht="14.25">
      <c r="AU23" s="31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3"/>
    </row>
    <row r="24" spans="1:81" s="23" customFormat="1" ht="14.25">
      <c r="C24" s="351" t="s">
        <v>116</v>
      </c>
      <c r="D24" s="352"/>
      <c r="E24" s="352"/>
      <c r="F24" s="353"/>
      <c r="G24" s="351" t="s">
        <v>145</v>
      </c>
      <c r="H24" s="352"/>
      <c r="I24" s="352"/>
      <c r="J24" s="352"/>
      <c r="K24" s="352"/>
      <c r="L24" s="352"/>
      <c r="M24" s="352"/>
      <c r="N24" s="352"/>
      <c r="O24" s="352"/>
      <c r="P24" s="352"/>
      <c r="Q24" s="352"/>
      <c r="R24" s="352"/>
      <c r="S24" s="353"/>
      <c r="T24" s="351" t="s">
        <v>117</v>
      </c>
      <c r="U24" s="352"/>
      <c r="V24" s="352"/>
      <c r="W24" s="352"/>
      <c r="X24" s="352"/>
      <c r="Y24" s="352"/>
      <c r="Z24" s="352"/>
      <c r="AA24" s="352"/>
      <c r="AB24" s="352"/>
      <c r="AC24" s="352"/>
      <c r="AD24" s="352"/>
      <c r="AE24" s="352"/>
      <c r="AF24" s="353"/>
      <c r="AG24" s="351" t="s">
        <v>760</v>
      </c>
      <c r="AH24" s="352"/>
      <c r="AI24" s="352"/>
      <c r="AJ24" s="352"/>
      <c r="AK24" s="352"/>
      <c r="AL24" s="352"/>
      <c r="AM24" s="352"/>
      <c r="AN24" s="352"/>
      <c r="AO24" s="352"/>
      <c r="AP24" s="352"/>
      <c r="AQ24" s="352"/>
      <c r="AR24" s="353"/>
      <c r="AU24" s="25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7"/>
    </row>
    <row r="25" spans="1:81" s="23" customFormat="1" ht="14.25">
      <c r="C25" s="362" t="s">
        <v>126</v>
      </c>
      <c r="D25" s="363"/>
      <c r="E25" s="363"/>
      <c r="F25" s="363"/>
      <c r="G25" s="54" t="str">
        <f>VLOOKUP(A1,Dakar!A:B,2,0)</f>
        <v>Siswanto</v>
      </c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45"/>
      <c r="S25" s="45"/>
      <c r="T25" s="357" t="s">
        <v>133</v>
      </c>
      <c r="U25" s="358"/>
      <c r="V25" s="358"/>
      <c r="W25" s="358"/>
      <c r="X25" s="358"/>
      <c r="Y25" s="358"/>
      <c r="Z25" s="358"/>
      <c r="AA25" s="358"/>
      <c r="AB25" s="358"/>
      <c r="AC25" s="358"/>
      <c r="AD25" s="358"/>
      <c r="AE25" s="358"/>
      <c r="AF25" s="359"/>
      <c r="AG25" s="44" t="s">
        <v>1091</v>
      </c>
      <c r="AH25" s="45"/>
      <c r="AI25" s="45"/>
      <c r="AJ25" s="364">
        <v>1762390</v>
      </c>
      <c r="AK25" s="364"/>
      <c r="AL25" s="364"/>
      <c r="AM25" s="364"/>
      <c r="AN25" s="364"/>
      <c r="AO25" s="364"/>
      <c r="AP25" s="364"/>
      <c r="AQ25" s="364"/>
      <c r="AR25" s="46"/>
      <c r="AU25" s="28"/>
      <c r="AV25" s="29" t="s">
        <v>124</v>
      </c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30"/>
    </row>
    <row r="26" spans="1:81" s="23" customFormat="1" ht="14.25">
      <c r="C26" s="360" t="s">
        <v>127</v>
      </c>
      <c r="D26" s="361"/>
      <c r="E26" s="361"/>
      <c r="F26" s="361"/>
      <c r="G26" s="280" t="str">
        <f>IF(CC26&gt;0,VLOOKUP(CC26,Dakel!A:C,3,0),"")</f>
        <v>Frida Karunia Sari</v>
      </c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2" t="str">
        <f>IF(CC26&lt;&gt;0,"Istri","")</f>
        <v>Istri</v>
      </c>
      <c r="U26" s="283"/>
      <c r="V26" s="283"/>
      <c r="W26" s="283"/>
      <c r="X26" s="283"/>
      <c r="Y26" s="283"/>
      <c r="Z26" s="283"/>
      <c r="AA26" s="283"/>
      <c r="AB26" s="283"/>
      <c r="AC26" s="283"/>
      <c r="AD26" s="283"/>
      <c r="AE26" s="283"/>
      <c r="AF26" s="284"/>
      <c r="AG26" s="280" t="s">
        <v>1091</v>
      </c>
      <c r="AH26" s="281"/>
      <c r="AI26" s="281"/>
      <c r="AJ26" s="340">
        <v>1634890</v>
      </c>
      <c r="AK26" s="340"/>
      <c r="AL26" s="340"/>
      <c r="AM26" s="340"/>
      <c r="AN26" s="340"/>
      <c r="AO26" s="340"/>
      <c r="AP26" s="340"/>
      <c r="AQ26" s="340"/>
      <c r="AR26" s="285"/>
      <c r="AS26" s="271"/>
      <c r="AU26" s="28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30"/>
      <c r="CC26" s="23">
        <f>SUMPRODUCT((Dakel!$B$2:$B$297='Form Tiket'!$A$1)*(Dakel!$G$2:$G$297="Istri")*(Dakel!$A$2:$A$297))</f>
        <v>7</v>
      </c>
    </row>
    <row r="27" spans="1:81" s="23" customFormat="1" ht="14.25">
      <c r="C27" s="354" t="s">
        <v>128</v>
      </c>
      <c r="D27" s="355"/>
      <c r="E27" s="355"/>
      <c r="F27" s="356"/>
      <c r="G27" s="280" t="str">
        <f>IF(CC27&gt;0,VLOOKUP(CC27,Dakel!A:C,3,0),"")</f>
        <v>Radya Ahmad Kresnazia Arrasyid</v>
      </c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2" t="str">
        <f>IF(CC27&lt;&gt;0,"Anak ke 1","")</f>
        <v>Anak ke 1</v>
      </c>
      <c r="U27" s="283"/>
      <c r="V27" s="283"/>
      <c r="W27" s="283"/>
      <c r="X27" s="283"/>
      <c r="Y27" s="283"/>
      <c r="Z27" s="283"/>
      <c r="AA27" s="283"/>
      <c r="AB27" s="283"/>
      <c r="AC27" s="283"/>
      <c r="AD27" s="283"/>
      <c r="AE27" s="283"/>
      <c r="AF27" s="284"/>
      <c r="AG27" s="280" t="s">
        <v>1091</v>
      </c>
      <c r="AH27" s="281"/>
      <c r="AI27" s="281"/>
      <c r="AJ27" s="340">
        <v>1634890</v>
      </c>
      <c r="AK27" s="340"/>
      <c r="AL27" s="340"/>
      <c r="AM27" s="340"/>
      <c r="AN27" s="340"/>
      <c r="AO27" s="340"/>
      <c r="AP27" s="340"/>
      <c r="AQ27" s="340"/>
      <c r="AR27" s="285"/>
      <c r="AS27" s="271"/>
      <c r="AU27" s="28"/>
      <c r="AV27" s="29"/>
      <c r="AW27" s="29"/>
      <c r="AX27" s="29"/>
      <c r="AY27" s="35" t="s">
        <v>111</v>
      </c>
      <c r="AZ27" s="29"/>
      <c r="BA27" s="29"/>
      <c r="BB27" s="350" t="s">
        <v>125</v>
      </c>
      <c r="BC27" s="350"/>
      <c r="BD27" s="350"/>
      <c r="BE27" s="350"/>
      <c r="BF27" s="350"/>
      <c r="BG27" s="350"/>
      <c r="BH27" s="350"/>
      <c r="BI27" s="350"/>
      <c r="BJ27" s="350"/>
      <c r="BK27" s="350"/>
      <c r="BL27" s="350"/>
      <c r="BM27" s="350"/>
      <c r="BN27" s="350"/>
      <c r="BO27" s="350"/>
      <c r="BP27" s="350"/>
      <c r="BQ27" s="350"/>
      <c r="BR27" s="350"/>
      <c r="BS27" s="350"/>
      <c r="BT27" s="350"/>
      <c r="BU27" s="350"/>
      <c r="BV27" s="350"/>
      <c r="BW27" s="350"/>
      <c r="BX27" s="350"/>
      <c r="BY27" s="350"/>
      <c r="BZ27" s="350"/>
      <c r="CA27" s="30"/>
      <c r="CC27" s="23">
        <f>SUMPRODUCT((Dakel!$B$2:$B$319='Form Tiket'!$A$1)*(Dakel!$G$2:$G$319="Anak 1")*(Dakel!$A$2:$A$319))</f>
        <v>3</v>
      </c>
    </row>
    <row r="28" spans="1:81" s="23" customFormat="1" ht="14.25">
      <c r="C28" s="333" t="s">
        <v>1116</v>
      </c>
      <c r="D28" s="334"/>
      <c r="E28" s="334"/>
      <c r="F28" s="335"/>
      <c r="G28" s="280" t="str">
        <f>IF(CC28&gt;0,VLOOKUP(CC28,Dakel!A:C,3,0),"")</f>
        <v>Gneiss Khilisah R</v>
      </c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81"/>
      <c r="S28" s="281"/>
      <c r="T28" s="282" t="str">
        <f>IF(CC28&lt;&gt;0,"Anak ke 2","")</f>
        <v>Anak ke 2</v>
      </c>
      <c r="U28" s="283"/>
      <c r="V28" s="283"/>
      <c r="W28" s="283"/>
      <c r="X28" s="283"/>
      <c r="Y28" s="283"/>
      <c r="Z28" s="283"/>
      <c r="AA28" s="283"/>
      <c r="AB28" s="283"/>
      <c r="AC28" s="283"/>
      <c r="AD28" s="283"/>
      <c r="AE28" s="283"/>
      <c r="AF28" s="284"/>
      <c r="AG28" s="280" t="s">
        <v>1091</v>
      </c>
      <c r="AH28" s="281"/>
      <c r="AI28" s="281"/>
      <c r="AJ28" s="340">
        <v>1634890</v>
      </c>
      <c r="AK28" s="340"/>
      <c r="AL28" s="340"/>
      <c r="AM28" s="340"/>
      <c r="AN28" s="340"/>
      <c r="AO28" s="340"/>
      <c r="AP28" s="340"/>
      <c r="AQ28" s="340"/>
      <c r="AR28" s="285"/>
      <c r="AS28" s="271"/>
      <c r="AU28" s="28"/>
      <c r="AV28" s="29"/>
      <c r="AW28" s="29"/>
      <c r="AX28" s="29"/>
      <c r="AY28" s="29"/>
      <c r="AZ28" s="29"/>
      <c r="BA28" s="29"/>
      <c r="BB28" s="29" t="s">
        <v>201</v>
      </c>
      <c r="BC28" s="29"/>
      <c r="BD28" s="29"/>
      <c r="BE28" s="29"/>
      <c r="BF28" s="29"/>
      <c r="BG28" s="29"/>
      <c r="BH28" s="29"/>
      <c r="BI28" s="29" t="str">
        <f>+'Form Cuti'!W17:W17</f>
        <v xml:space="preserve">)   </v>
      </c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30"/>
      <c r="CC28" s="23">
        <f>SUMPRODUCT((Dakel!$B$2:$B$319='Form Tiket'!$A$1)*(Dakel!$G$2:$G$319="Anak 2")*(Dakel!$A$2:$A$319))</f>
        <v>4</v>
      </c>
    </row>
    <row r="29" spans="1:81" s="23" customFormat="1" ht="14.25">
      <c r="C29" s="338" t="s">
        <v>129</v>
      </c>
      <c r="D29" s="339"/>
      <c r="E29" s="339"/>
      <c r="F29" s="339"/>
      <c r="G29" s="286" t="str">
        <f>IF(CC29&gt;0,VLOOKUP(CC29,Dakel!A:C,3,0),"")</f>
        <v/>
      </c>
      <c r="H29" s="287"/>
      <c r="I29" s="287"/>
      <c r="J29" s="287"/>
      <c r="K29" s="287"/>
      <c r="L29" s="287"/>
      <c r="M29" s="287"/>
      <c r="N29" s="287"/>
      <c r="O29" s="287"/>
      <c r="P29" s="287"/>
      <c r="Q29" s="287"/>
      <c r="R29" s="287"/>
      <c r="S29" s="287"/>
      <c r="T29" s="330" t="str">
        <f>IF(CC29&lt;&gt;0,"Anak ke 3","")</f>
        <v/>
      </c>
      <c r="U29" s="331"/>
      <c r="V29" s="331"/>
      <c r="W29" s="331"/>
      <c r="X29" s="331"/>
      <c r="Y29" s="331"/>
      <c r="Z29" s="331"/>
      <c r="AA29" s="331"/>
      <c r="AB29" s="331"/>
      <c r="AC29" s="331"/>
      <c r="AD29" s="331"/>
      <c r="AE29" s="331"/>
      <c r="AF29" s="332"/>
      <c r="AG29" s="288" t="s">
        <v>1091</v>
      </c>
      <c r="AH29" s="289"/>
      <c r="AI29" s="287"/>
      <c r="AJ29" s="327">
        <v>0</v>
      </c>
      <c r="AK29" s="327"/>
      <c r="AL29" s="327"/>
      <c r="AM29" s="327"/>
      <c r="AN29" s="327"/>
      <c r="AO29" s="327"/>
      <c r="AP29" s="327"/>
      <c r="AQ29" s="327"/>
      <c r="AR29" s="290"/>
      <c r="AS29" s="214"/>
      <c r="AT29" s="179"/>
      <c r="AU29" s="31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3"/>
      <c r="CC29" s="23">
        <f>SUMPRODUCT((Dakel!$B$2:$B$319='Form Tiket'!$A$1)*(Dakel!$G$2:$G$319="Anak 3")*(Dakel!$A$2:$A$319))</f>
        <v>0</v>
      </c>
    </row>
    <row r="30" spans="1:81" s="23" customFormat="1" ht="14.25">
      <c r="AG30" s="199" t="s">
        <v>1091</v>
      </c>
      <c r="AH30" s="196"/>
      <c r="AI30" s="215"/>
      <c r="AJ30" s="337">
        <f>SUM(AJ25:AQ29)</f>
        <v>6667060</v>
      </c>
      <c r="AK30" s="337"/>
      <c r="AL30" s="337"/>
      <c r="AM30" s="337"/>
      <c r="AN30" s="337"/>
      <c r="AO30" s="337"/>
      <c r="AP30" s="337"/>
      <c r="AQ30" s="337"/>
      <c r="AR30" s="197"/>
      <c r="AU30" s="25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7"/>
    </row>
    <row r="31" spans="1:81" s="23" customFormat="1" ht="14.25">
      <c r="A31" s="336" t="s">
        <v>130</v>
      </c>
      <c r="B31" s="336"/>
      <c r="C31" s="336"/>
      <c r="D31" s="336"/>
      <c r="E31" s="336"/>
      <c r="F31" s="336"/>
      <c r="G31" s="336"/>
      <c r="H31" s="336"/>
      <c r="I31" s="336"/>
      <c r="J31" s="336"/>
      <c r="K31" s="336"/>
      <c r="L31" s="336"/>
      <c r="M31" s="336"/>
      <c r="N31" s="336"/>
      <c r="O31" s="336"/>
      <c r="P31" s="336"/>
      <c r="Q31" s="336"/>
      <c r="R31" s="336"/>
      <c r="S31" s="336"/>
      <c r="T31" s="336"/>
      <c r="U31" s="336"/>
      <c r="V31" s="336"/>
      <c r="W31" s="336"/>
      <c r="X31" s="336"/>
      <c r="Y31" s="336"/>
      <c r="Z31" s="336"/>
      <c r="AA31" s="336"/>
      <c r="AB31" s="336"/>
      <c r="AC31" s="336"/>
      <c r="AD31" s="336"/>
      <c r="AE31" s="336"/>
      <c r="AF31" s="336"/>
      <c r="AG31" s="336"/>
      <c r="AH31" s="336"/>
      <c r="AI31" s="336"/>
      <c r="AJ31" s="336"/>
      <c r="AK31" s="336"/>
      <c r="AL31" s="336"/>
      <c r="AM31" s="336"/>
      <c r="AN31" s="336"/>
      <c r="AO31" s="336"/>
      <c r="AP31" s="336"/>
      <c r="AQ31" s="336"/>
      <c r="AR31" s="336"/>
      <c r="AU31" s="28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30"/>
    </row>
    <row r="32" spans="1:81" s="23" customFormat="1" ht="14.25">
      <c r="A32" s="23" t="s">
        <v>1002</v>
      </c>
      <c r="AU32" s="28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30"/>
    </row>
    <row r="33" spans="1:79" s="23" customFormat="1" ht="14.25">
      <c r="AU33" s="28"/>
      <c r="AV33" s="29" t="s">
        <v>131</v>
      </c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30"/>
    </row>
    <row r="34" spans="1:79" s="23" customFormat="1" ht="14.25">
      <c r="AU34" s="28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30"/>
    </row>
    <row r="35" spans="1:79" s="23" customFormat="1" ht="14.25">
      <c r="AU35" s="28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30"/>
    </row>
    <row r="36" spans="1:79" s="23" customFormat="1" ht="14.25">
      <c r="A36" s="23" t="s">
        <v>132</v>
      </c>
      <c r="AU36" s="28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30"/>
    </row>
    <row r="37" spans="1:79" s="23" customFormat="1" ht="14.25">
      <c r="AU37" s="28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30"/>
    </row>
    <row r="38" spans="1:79" s="23" customFormat="1" ht="14.25">
      <c r="AU38" s="28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30"/>
    </row>
    <row r="39" spans="1:79" s="23" customFormat="1" ht="14.25">
      <c r="AU39" s="28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30"/>
    </row>
    <row r="40" spans="1:79" s="23" customFormat="1" ht="14.25">
      <c r="AU40" s="28"/>
      <c r="AV40" s="329" t="s">
        <v>974</v>
      </c>
      <c r="AW40" s="329"/>
      <c r="AX40" s="329"/>
      <c r="AY40" s="329"/>
      <c r="AZ40" s="329"/>
      <c r="BA40" s="329"/>
      <c r="BB40" s="329"/>
      <c r="BC40" s="329"/>
      <c r="BD40" s="329"/>
      <c r="BE40" s="329"/>
      <c r="BF40" s="329"/>
      <c r="BG40" s="329"/>
      <c r="BH40" s="329"/>
      <c r="BI40" s="329"/>
      <c r="BJ40" s="329"/>
      <c r="BK40" s="329"/>
      <c r="BL40" s="329"/>
      <c r="BM40" s="329"/>
      <c r="BN40" s="329"/>
      <c r="BO40" s="329"/>
      <c r="BP40" s="329"/>
      <c r="BQ40" s="329"/>
      <c r="BR40" s="329"/>
      <c r="BS40" s="329"/>
      <c r="BT40" s="329"/>
      <c r="BU40" s="329"/>
      <c r="BV40" s="329"/>
      <c r="BW40" s="329"/>
      <c r="BX40" s="329"/>
      <c r="BY40" s="329"/>
      <c r="BZ40" s="329"/>
      <c r="CA40" s="30"/>
    </row>
    <row r="41" spans="1:79" s="23" customFormat="1" ht="14.25">
      <c r="AU41" s="28"/>
      <c r="AV41" s="328" t="s">
        <v>1067</v>
      </c>
      <c r="AW41" s="328"/>
      <c r="AX41" s="328"/>
      <c r="AY41" s="328"/>
      <c r="AZ41" s="328"/>
      <c r="BA41" s="328"/>
      <c r="BB41" s="328"/>
      <c r="BC41" s="328"/>
      <c r="BD41" s="328"/>
      <c r="BE41" s="328"/>
      <c r="BF41" s="328"/>
      <c r="BG41" s="328"/>
      <c r="BH41" s="328"/>
      <c r="BI41" s="328"/>
      <c r="BJ41" s="328"/>
      <c r="BK41" s="328"/>
      <c r="BL41" s="328"/>
      <c r="BM41" s="328"/>
      <c r="BN41" s="328"/>
      <c r="BO41" s="328"/>
      <c r="BP41" s="328"/>
      <c r="BQ41" s="328"/>
      <c r="BR41" s="328"/>
      <c r="BS41" s="328"/>
      <c r="BT41" s="328"/>
      <c r="BU41" s="328"/>
      <c r="BV41" s="328"/>
      <c r="BW41" s="328"/>
      <c r="BX41" s="328"/>
      <c r="BY41" s="328"/>
      <c r="BZ41" s="328"/>
      <c r="CA41" s="30"/>
    </row>
    <row r="42" spans="1:79" s="23" customFormat="1" ht="14.25">
      <c r="A42" s="36" t="str">
        <f>G25</f>
        <v>Siswanto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AU42" s="31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3"/>
    </row>
    <row r="43" spans="1:79" s="23" customFormat="1" ht="14.25">
      <c r="A43" s="23" t="s">
        <v>133</v>
      </c>
    </row>
    <row r="44" spans="1:79" s="23" customFormat="1" ht="14.25"/>
    <row r="45" spans="1:79" s="23" customFormat="1" ht="14.25"/>
    <row r="46" spans="1:79" s="23" customFormat="1" ht="14.25"/>
    <row r="47" spans="1:79" s="23" customFormat="1" ht="14.25"/>
    <row r="48" spans="1:79" s="23" customFormat="1" ht="14.25"/>
    <row r="49" s="23" customFormat="1" ht="14.25"/>
    <row r="50" s="23" customFormat="1" ht="14.25"/>
    <row r="51" s="23" customFormat="1" ht="14.25"/>
    <row r="52" s="23" customFormat="1" ht="14.25"/>
    <row r="53" s="23" customFormat="1" ht="14.25"/>
    <row r="54" s="23" customFormat="1" ht="14.25"/>
    <row r="55" s="23" customFormat="1" ht="14.25"/>
    <row r="56" s="23" customFormat="1" ht="14.25"/>
    <row r="57" s="23" customFormat="1" ht="14.25"/>
    <row r="58" s="23" customFormat="1" ht="14.25"/>
    <row r="59" s="23" customFormat="1" ht="14.25"/>
    <row r="60" s="23" customFormat="1" ht="14.25"/>
    <row r="61" s="23" customFormat="1" ht="14.25"/>
    <row r="62" s="23" customFormat="1" ht="14.25"/>
    <row r="63" s="23" customFormat="1" ht="14.25"/>
    <row r="64" s="23" customFormat="1" ht="14.25"/>
    <row r="65" s="23" customFormat="1" ht="14.25"/>
    <row r="66" s="23" customFormat="1" ht="14.25"/>
    <row r="67" s="23" customFormat="1" ht="14.25"/>
    <row r="68" s="23" customFormat="1" ht="14.25"/>
    <row r="69" s="23" customFormat="1" ht="14.25"/>
    <row r="70" s="23" customFormat="1" ht="14.25"/>
    <row r="71" s="23" customFormat="1" ht="14.25"/>
    <row r="72" s="23" customFormat="1" ht="14.25"/>
    <row r="73" s="23" customFormat="1" ht="14.25"/>
    <row r="74" s="23" customFormat="1" ht="14.25"/>
    <row r="75" s="23" customFormat="1" ht="14.25"/>
    <row r="76" s="23" customFormat="1" ht="14.25"/>
  </sheetData>
  <mergeCells count="34">
    <mergeCell ref="BB27:BZ27"/>
    <mergeCell ref="T24:AF24"/>
    <mergeCell ref="G24:S24"/>
    <mergeCell ref="C24:F24"/>
    <mergeCell ref="C27:F27"/>
    <mergeCell ref="T25:AF25"/>
    <mergeCell ref="AG24:AR24"/>
    <mergeCell ref="AJ27:AQ27"/>
    <mergeCell ref="C26:F26"/>
    <mergeCell ref="C25:F25"/>
    <mergeCell ref="AJ25:AQ25"/>
    <mergeCell ref="AJ26:AQ26"/>
    <mergeCell ref="CE1:CG1"/>
    <mergeCell ref="BF13:BZ13"/>
    <mergeCell ref="BM15:BO15"/>
    <mergeCell ref="BW15:CA15"/>
    <mergeCell ref="A14:AR14"/>
    <mergeCell ref="V15:AD15"/>
    <mergeCell ref="AZ15:BC15"/>
    <mergeCell ref="I15:Q15"/>
    <mergeCell ref="A16:AR16"/>
    <mergeCell ref="R19:AQ19"/>
    <mergeCell ref="R20:AR20"/>
    <mergeCell ref="E21:AR21"/>
    <mergeCell ref="E22:Z22"/>
    <mergeCell ref="AJ29:AQ29"/>
    <mergeCell ref="AV41:BZ41"/>
    <mergeCell ref="AV40:BZ40"/>
    <mergeCell ref="T29:AF29"/>
    <mergeCell ref="C28:F28"/>
    <mergeCell ref="A31:AR31"/>
    <mergeCell ref="AJ30:AQ30"/>
    <mergeCell ref="C29:F29"/>
    <mergeCell ref="AJ28:AQ28"/>
  </mergeCells>
  <phoneticPr fontId="3" type="noConversion"/>
  <conditionalFormatting sqref="V15:AD15">
    <cfRule type="cellIs" dxfId="0" priority="1" stopIfTrue="1" operator="equal">
      <formula>$I$15</formula>
    </cfRule>
  </conditionalFormatting>
  <pageMargins left="0.5" right="0.5" top="1" bottom="1" header="0.5" footer="0.5"/>
  <pageSetup paperSize="9" scale="98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CA24"/>
  <sheetViews>
    <sheetView showGridLines="0" showZeros="0" workbookViewId="0"/>
  </sheetViews>
  <sheetFormatPr defaultRowHeight="12.75"/>
  <cols>
    <col min="1" max="105" width="1.140625" style="4" customWidth="1"/>
    <col min="106" max="153" width="1.5703125" style="4" customWidth="1"/>
    <col min="154" max="16384" width="9.140625" style="4"/>
  </cols>
  <sheetData>
    <row r="2" spans="1:79" ht="15">
      <c r="Q2" s="1" t="s">
        <v>150</v>
      </c>
    </row>
    <row r="3" spans="1:79">
      <c r="Q3" s="2" t="s">
        <v>151</v>
      </c>
    </row>
    <row r="4" spans="1:79">
      <c r="Q4" s="2" t="s">
        <v>152</v>
      </c>
    </row>
    <row r="5" spans="1:79">
      <c r="Q5" s="15" t="s">
        <v>153</v>
      </c>
    </row>
    <row r="7" spans="1:79" ht="16.5">
      <c r="A7" s="304" t="s">
        <v>634</v>
      </c>
      <c r="B7" s="304"/>
      <c r="C7" s="304"/>
      <c r="D7" s="304"/>
      <c r="E7" s="304"/>
      <c r="F7" s="304"/>
      <c r="G7" s="304"/>
      <c r="H7" s="304"/>
      <c r="I7" s="304"/>
      <c r="J7" s="304"/>
      <c r="K7" s="304"/>
      <c r="L7" s="304"/>
      <c r="M7" s="304"/>
      <c r="N7" s="304"/>
      <c r="O7" s="304"/>
      <c r="P7" s="304"/>
      <c r="Q7" s="304"/>
      <c r="R7" s="304"/>
      <c r="S7" s="304"/>
      <c r="T7" s="304"/>
      <c r="U7" s="304"/>
      <c r="V7" s="304"/>
      <c r="W7" s="304"/>
      <c r="X7" s="304"/>
      <c r="Y7" s="304"/>
      <c r="Z7" s="304"/>
      <c r="AA7" s="304"/>
      <c r="AB7" s="304"/>
      <c r="AC7" s="304"/>
      <c r="AD7" s="304"/>
      <c r="AE7" s="304"/>
      <c r="AF7" s="304"/>
      <c r="AG7" s="304"/>
      <c r="AH7" s="304"/>
      <c r="AI7" s="304"/>
      <c r="AJ7" s="304"/>
      <c r="AK7" s="304"/>
      <c r="AL7" s="304"/>
      <c r="AM7" s="304"/>
      <c r="AN7" s="304"/>
      <c r="AO7" s="304"/>
      <c r="AP7" s="304"/>
      <c r="AQ7" s="304"/>
      <c r="AR7" s="304"/>
      <c r="AS7" s="304"/>
      <c r="AT7" s="304"/>
      <c r="AU7" s="304"/>
      <c r="AV7" s="304"/>
      <c r="AW7" s="304"/>
      <c r="AX7" s="304"/>
      <c r="AY7" s="304"/>
      <c r="AZ7" s="304"/>
      <c r="BA7" s="304"/>
      <c r="BB7" s="304"/>
      <c r="BC7" s="304"/>
      <c r="BD7" s="304"/>
      <c r="BE7" s="304"/>
      <c r="BF7" s="304"/>
      <c r="BG7" s="304"/>
      <c r="BH7" s="304"/>
      <c r="BI7" s="304"/>
      <c r="BJ7" s="304"/>
      <c r="BK7" s="304"/>
      <c r="BL7" s="304"/>
      <c r="BM7" s="304"/>
      <c r="BN7" s="304"/>
      <c r="BO7" s="304"/>
      <c r="BP7" s="304"/>
      <c r="BQ7" s="304"/>
      <c r="BR7" s="304"/>
      <c r="BS7" s="304"/>
      <c r="BT7" s="304"/>
      <c r="BU7" s="304"/>
      <c r="BV7" s="304"/>
      <c r="BW7" s="304"/>
      <c r="BX7" s="304"/>
      <c r="BY7" s="304"/>
      <c r="BZ7" s="304"/>
      <c r="CA7" s="304"/>
    </row>
    <row r="9" spans="1:79">
      <c r="A9" s="4" t="s">
        <v>145</v>
      </c>
      <c r="T9" s="5" t="s">
        <v>156</v>
      </c>
      <c r="V9" s="312" t="str">
        <f>VLOOKUP(BL9,Dakar!A:B,2,0)</f>
        <v>Nina Zairina</v>
      </c>
      <c r="W9" s="312"/>
      <c r="X9" s="312"/>
      <c r="Y9" s="312"/>
      <c r="Z9" s="312"/>
      <c r="AA9" s="312"/>
      <c r="AB9" s="312"/>
      <c r="AC9" s="312"/>
      <c r="AD9" s="312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B9" s="4" t="s">
        <v>157</v>
      </c>
      <c r="BJ9" s="4" t="s">
        <v>156</v>
      </c>
      <c r="BL9" s="312" t="s">
        <v>249</v>
      </c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</row>
    <row r="10" spans="1:79">
      <c r="A10" s="4" t="s">
        <v>146</v>
      </c>
      <c r="T10" s="5" t="s">
        <v>156</v>
      </c>
      <c r="V10" s="299" t="str">
        <f>VLOOKUP(BL9,Dakar!A:F,6,0)</f>
        <v>Wages Officer</v>
      </c>
      <c r="W10" s="299"/>
      <c r="X10" s="299"/>
      <c r="Y10" s="299"/>
      <c r="Z10" s="299"/>
      <c r="AA10" s="299"/>
      <c r="AB10" s="299"/>
      <c r="AC10" s="299"/>
      <c r="AD10" s="299"/>
      <c r="AE10" s="299"/>
      <c r="AF10" s="299"/>
      <c r="AG10" s="299"/>
      <c r="AH10" s="299"/>
      <c r="AI10" s="299"/>
      <c r="AJ10" s="299"/>
      <c r="AK10" s="299"/>
      <c r="AL10" s="299"/>
      <c r="AM10" s="299"/>
      <c r="AN10" s="299"/>
      <c r="AO10" s="299"/>
      <c r="AP10" s="299"/>
      <c r="AQ10" s="299"/>
      <c r="AR10" s="299"/>
      <c r="AS10" s="299"/>
      <c r="AT10" s="299"/>
      <c r="AU10" s="299"/>
      <c r="AV10" s="299"/>
      <c r="AW10" s="299"/>
      <c r="AX10" s="299"/>
      <c r="AY10" s="299"/>
      <c r="AZ10" s="299"/>
      <c r="BB10" s="4" t="s">
        <v>149</v>
      </c>
      <c r="BJ10" s="4" t="s">
        <v>156</v>
      </c>
      <c r="BL10" s="299" t="str">
        <f>VLOOKUP(BL9,Dakar!A:K,11,0)</f>
        <v>Samarinda</v>
      </c>
      <c r="BM10" s="299"/>
      <c r="BN10" s="299"/>
      <c r="BO10" s="299"/>
      <c r="BP10" s="299"/>
      <c r="BQ10" s="299"/>
      <c r="BR10" s="299"/>
      <c r="BS10" s="299"/>
      <c r="BT10" s="299"/>
      <c r="BU10" s="299"/>
      <c r="BV10" s="299"/>
      <c r="BW10" s="299"/>
      <c r="BX10" s="299"/>
      <c r="BY10" s="299"/>
      <c r="BZ10" s="14"/>
      <c r="CA10" s="14"/>
    </row>
    <row r="11" spans="1:79">
      <c r="A11" s="4" t="s">
        <v>158</v>
      </c>
      <c r="T11" s="5" t="s">
        <v>156</v>
      </c>
      <c r="V11" s="299" t="str">
        <f>VLOOKUP(BL9,Dakar!A:C,3,0)&amp;+"/"&amp;+VLOOKUP(BL9,Dakar!A:D,4,0)&amp;+"/"&amp;+VLOOKUP(BL9,Dakar!A:E,5,0)</f>
        <v>HRDS/COMP, BENEFIT &amp; F/Wages</v>
      </c>
      <c r="W11" s="299"/>
      <c r="X11" s="299"/>
      <c r="Y11" s="299"/>
      <c r="Z11" s="299"/>
      <c r="AA11" s="299"/>
      <c r="AB11" s="299"/>
      <c r="AC11" s="299"/>
      <c r="AD11" s="299"/>
      <c r="AE11" s="299"/>
      <c r="AF11" s="299"/>
      <c r="AG11" s="299"/>
      <c r="AH11" s="299"/>
      <c r="AI11" s="299"/>
      <c r="AJ11" s="299"/>
      <c r="AK11" s="299"/>
      <c r="AL11" s="299"/>
      <c r="AM11" s="299"/>
      <c r="AN11" s="299"/>
      <c r="AO11" s="299"/>
      <c r="AP11" s="299"/>
      <c r="AQ11" s="299"/>
      <c r="AR11" s="299"/>
      <c r="AS11" s="299"/>
      <c r="AT11" s="299"/>
      <c r="AU11" s="299"/>
      <c r="AV11" s="299"/>
      <c r="AW11" s="299"/>
      <c r="AX11" s="299"/>
      <c r="AY11" s="299"/>
      <c r="AZ11" s="299"/>
      <c r="BB11" s="4" t="s">
        <v>148</v>
      </c>
      <c r="BJ11" s="4" t="s">
        <v>156</v>
      </c>
      <c r="BL11" s="299" t="str">
        <f>IF(VLOOKUP(BL9,Dakar!A:H,8,0)= "PT","Karyawan Tetap","Karyawan Kontrak")</f>
        <v>Karyawan Tetap</v>
      </c>
      <c r="BM11" s="299"/>
      <c r="BN11" s="299"/>
      <c r="BO11" s="299"/>
      <c r="BP11" s="299"/>
      <c r="BQ11" s="299"/>
      <c r="BR11" s="299"/>
      <c r="BS11" s="299"/>
      <c r="BT11" s="299"/>
      <c r="BU11" s="299"/>
      <c r="BV11" s="299"/>
      <c r="BW11" s="299"/>
      <c r="BX11" s="299"/>
      <c r="BY11" s="299"/>
      <c r="BZ11" s="299"/>
      <c r="CA11" s="14"/>
    </row>
    <row r="12" spans="1:79">
      <c r="A12" s="4" t="s">
        <v>161</v>
      </c>
      <c r="T12" s="5" t="s">
        <v>156</v>
      </c>
      <c r="V12" s="315">
        <f>VLOOKUP(BL9,Dakar!A:J,10,0)</f>
        <v>38131</v>
      </c>
      <c r="W12" s="315"/>
      <c r="X12" s="315"/>
      <c r="Y12" s="315"/>
      <c r="Z12" s="315"/>
      <c r="AA12" s="315"/>
      <c r="AB12" s="315"/>
      <c r="AC12" s="315"/>
      <c r="AD12" s="315"/>
      <c r="AE12" s="315"/>
      <c r="AF12" s="315"/>
      <c r="AG12" s="315"/>
      <c r="AH12" s="315"/>
      <c r="AI12" s="315"/>
      <c r="AJ12" s="315"/>
      <c r="AK12" s="315"/>
      <c r="AL12" s="315"/>
      <c r="AM12" s="315"/>
      <c r="AN12" s="315"/>
      <c r="AO12" s="315"/>
      <c r="AP12" s="315"/>
      <c r="AQ12" s="315"/>
      <c r="AR12" s="315"/>
      <c r="AS12" s="315"/>
      <c r="AT12" s="315"/>
      <c r="AU12" s="315"/>
      <c r="AV12" s="315"/>
      <c r="AW12" s="315"/>
      <c r="AX12" s="315"/>
      <c r="AY12" s="315"/>
      <c r="AZ12" s="315"/>
      <c r="BB12" s="4" t="s">
        <v>160</v>
      </c>
      <c r="BJ12" s="4" t="s">
        <v>156</v>
      </c>
      <c r="BL12" s="299" t="str">
        <f>VLOOKUP(BL9,Dakar!A:I,9,0)</f>
        <v>0813-50670988</v>
      </c>
      <c r="BM12" s="299"/>
      <c r="BN12" s="299"/>
      <c r="BO12" s="299"/>
      <c r="BP12" s="299"/>
      <c r="BQ12" s="299"/>
      <c r="BR12" s="299"/>
      <c r="BS12" s="299"/>
      <c r="BT12" s="299"/>
      <c r="BU12" s="299"/>
      <c r="BV12" s="299"/>
      <c r="BW12" s="299"/>
      <c r="BX12" s="299"/>
      <c r="BY12" s="299"/>
      <c r="BZ12" s="299"/>
      <c r="CA12" s="299"/>
    </row>
    <row r="13" spans="1:79" ht="13.5" thickBo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</row>
    <row r="14" spans="1:79" ht="14.25">
      <c r="A14" s="17"/>
    </row>
    <row r="15" spans="1:79">
      <c r="A15" s="5"/>
    </row>
    <row r="16" spans="1:79">
      <c r="A16" s="5"/>
      <c r="B16" s="5"/>
      <c r="D16" s="365"/>
      <c r="E16" s="365"/>
      <c r="F16" s="365"/>
      <c r="G16" s="365"/>
      <c r="H16" s="365"/>
      <c r="I16" s="365"/>
      <c r="J16" s="365"/>
      <c r="K16" s="365"/>
      <c r="L16" s="365"/>
      <c r="M16" s="365"/>
      <c r="N16" s="365"/>
      <c r="O16" s="365"/>
      <c r="P16" s="365"/>
      <c r="Q16" s="365"/>
      <c r="R16" s="365"/>
      <c r="S16" s="365"/>
      <c r="T16" s="365"/>
      <c r="U16" s="365"/>
      <c r="V16" s="365"/>
      <c r="W16" s="365"/>
      <c r="X16" s="365"/>
      <c r="Y16" s="365"/>
      <c r="Z16" s="365"/>
      <c r="AB16" s="5"/>
      <c r="AD16" s="365"/>
      <c r="AE16" s="365"/>
      <c r="AF16" s="365"/>
      <c r="AG16" s="365"/>
      <c r="AH16" s="365"/>
      <c r="AI16" s="365"/>
      <c r="AJ16" s="365"/>
      <c r="AK16" s="365"/>
      <c r="AL16" s="365"/>
      <c r="AM16" s="365"/>
      <c r="AN16" s="365"/>
      <c r="AO16" s="365"/>
      <c r="AP16" s="365"/>
      <c r="AQ16" s="365"/>
      <c r="AR16" s="365"/>
      <c r="AS16" s="365"/>
      <c r="AT16" s="365"/>
      <c r="AU16" s="365"/>
      <c r="AV16" s="365"/>
      <c r="AW16" s="365"/>
      <c r="AX16" s="365"/>
      <c r="AY16" s="365"/>
      <c r="AZ16" s="365"/>
      <c r="BB16" s="5"/>
      <c r="BD16" s="365"/>
      <c r="BE16" s="365"/>
      <c r="BF16" s="365"/>
      <c r="BG16" s="365"/>
      <c r="BH16" s="365"/>
      <c r="BI16" s="365"/>
      <c r="BJ16" s="365"/>
      <c r="BK16" s="365"/>
      <c r="BL16" s="365"/>
      <c r="BM16" s="365"/>
      <c r="BN16" s="365"/>
      <c r="BO16" s="365"/>
      <c r="BP16" s="365"/>
      <c r="BQ16" s="365"/>
      <c r="BR16" s="365"/>
      <c r="BS16" s="365"/>
      <c r="BT16" s="365"/>
      <c r="BU16" s="365"/>
      <c r="BV16" s="365"/>
      <c r="BW16" s="365"/>
      <c r="BX16" s="365"/>
      <c r="BY16" s="365"/>
      <c r="BZ16" s="365"/>
    </row>
    <row r="17" spans="1:78">
      <c r="A17" s="5"/>
    </row>
    <row r="18" spans="1:78">
      <c r="A18" s="5"/>
      <c r="B18" s="5"/>
      <c r="D18" s="365"/>
      <c r="E18" s="365"/>
      <c r="F18" s="365"/>
      <c r="G18" s="365"/>
      <c r="H18" s="365"/>
      <c r="I18" s="365"/>
      <c r="J18" s="365"/>
      <c r="K18" s="365"/>
      <c r="L18" s="365"/>
      <c r="M18" s="365"/>
      <c r="N18" s="365"/>
      <c r="O18" s="365"/>
      <c r="P18" s="365"/>
      <c r="Q18" s="365"/>
      <c r="R18" s="365"/>
      <c r="S18" s="365"/>
      <c r="T18" s="365"/>
      <c r="U18" s="365"/>
      <c r="V18" s="365"/>
      <c r="W18" s="365"/>
      <c r="X18" s="365"/>
      <c r="Y18" s="365"/>
      <c r="Z18" s="365"/>
      <c r="AB18" s="5"/>
      <c r="AD18" s="365"/>
      <c r="AE18" s="365"/>
      <c r="AF18" s="365"/>
      <c r="AG18" s="365"/>
      <c r="AH18" s="365"/>
      <c r="AI18" s="365"/>
      <c r="AJ18" s="365"/>
      <c r="AK18" s="365"/>
      <c r="AL18" s="365"/>
      <c r="AM18" s="365"/>
      <c r="AN18" s="365"/>
      <c r="AO18" s="365"/>
      <c r="AP18" s="365"/>
      <c r="AQ18" s="365"/>
      <c r="AR18" s="365"/>
      <c r="AS18" s="365"/>
      <c r="AT18" s="365"/>
      <c r="AU18" s="365"/>
      <c r="AV18" s="365"/>
      <c r="AW18" s="365"/>
      <c r="AX18" s="365"/>
      <c r="AY18" s="365"/>
      <c r="AZ18" s="365"/>
      <c r="BB18" s="5"/>
      <c r="BD18" s="365"/>
      <c r="BE18" s="365"/>
      <c r="BF18" s="365"/>
      <c r="BG18" s="365"/>
      <c r="BH18" s="365"/>
      <c r="BI18" s="365"/>
      <c r="BJ18" s="365"/>
      <c r="BK18" s="365"/>
      <c r="BL18" s="365"/>
      <c r="BM18" s="365"/>
      <c r="BN18" s="365"/>
      <c r="BO18" s="365"/>
      <c r="BP18" s="365"/>
      <c r="BQ18" s="365"/>
      <c r="BR18" s="365"/>
      <c r="BS18" s="365"/>
      <c r="BT18" s="365"/>
      <c r="BU18" s="365"/>
      <c r="BV18" s="365"/>
      <c r="BW18" s="365"/>
      <c r="BX18" s="365"/>
      <c r="BY18" s="365"/>
      <c r="BZ18" s="365"/>
    </row>
    <row r="24" spans="1:78">
      <c r="B24" s="5"/>
    </row>
  </sheetData>
  <mergeCells count="15">
    <mergeCell ref="D16:Z16"/>
    <mergeCell ref="AD16:AZ16"/>
    <mergeCell ref="BD16:BZ16"/>
    <mergeCell ref="D18:Z18"/>
    <mergeCell ref="AD18:AZ18"/>
    <mergeCell ref="BD18:BZ18"/>
    <mergeCell ref="V11:AZ11"/>
    <mergeCell ref="BL11:BZ11"/>
    <mergeCell ref="V12:AZ12"/>
    <mergeCell ref="BL12:CA12"/>
    <mergeCell ref="A7:CA7"/>
    <mergeCell ref="V9:AZ9"/>
    <mergeCell ref="BL9:CA9"/>
    <mergeCell ref="V10:AZ10"/>
    <mergeCell ref="BL10:BY10"/>
  </mergeCells>
  <phoneticPr fontId="3" type="noConversion"/>
  <hyperlinks>
    <hyperlink ref="Q5" r:id="rId1" display="mailto:msj@tanito.co.id" xr:uid="{00000000-0004-0000-0300-000000000000}"/>
  </hyperlinks>
  <pageMargins left="0.75" right="0.75" top="0.52" bottom="0.49" header="0.5" footer="0.5"/>
  <pageSetup orientation="portrait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209"/>
  <sheetViews>
    <sheetView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8" sqref="D8"/>
    </sheetView>
  </sheetViews>
  <sheetFormatPr defaultRowHeight="12.75"/>
  <cols>
    <col min="1" max="1" width="13.85546875" customWidth="1"/>
    <col min="2" max="2" width="18.42578125" customWidth="1"/>
    <col min="4" max="4" width="10.7109375" customWidth="1"/>
    <col min="5" max="5" width="12" style="38" customWidth="1"/>
    <col min="6" max="6" width="11" style="38" customWidth="1"/>
    <col min="7" max="7" width="11.42578125" style="38" customWidth="1"/>
    <col min="8" max="17" width="9.140625" style="38" customWidth="1"/>
    <col min="21" max="21" width="21" bestFit="1" customWidth="1"/>
  </cols>
  <sheetData>
    <row r="1" spans="1:21">
      <c r="F1" s="38">
        <v>1</v>
      </c>
      <c r="G1" s="38">
        <v>2</v>
      </c>
      <c r="H1" s="38">
        <v>3</v>
      </c>
      <c r="I1" s="38">
        <v>4</v>
      </c>
      <c r="J1" s="38">
        <v>5</v>
      </c>
      <c r="K1" s="38">
        <v>6</v>
      </c>
      <c r="L1" s="38">
        <v>7</v>
      </c>
      <c r="M1" s="38">
        <v>8</v>
      </c>
      <c r="N1" s="38">
        <v>9</v>
      </c>
      <c r="O1" s="38">
        <v>10</v>
      </c>
      <c r="P1" s="38">
        <v>11</v>
      </c>
      <c r="Q1" s="38">
        <v>12</v>
      </c>
      <c r="T1" s="128" t="s">
        <v>1387</v>
      </c>
      <c r="U1" s="4" t="s">
        <v>172</v>
      </c>
    </row>
    <row r="2" spans="1:21">
      <c r="A2" t="s">
        <v>144</v>
      </c>
      <c r="B2" t="s">
        <v>202</v>
      </c>
      <c r="C2" t="s">
        <v>201</v>
      </c>
      <c r="D2" t="s">
        <v>143</v>
      </c>
      <c r="E2" s="38" t="s">
        <v>141</v>
      </c>
      <c r="F2" s="38" t="s">
        <v>142</v>
      </c>
      <c r="G2" s="38" t="s">
        <v>142</v>
      </c>
      <c r="H2" s="38" t="s">
        <v>142</v>
      </c>
      <c r="I2" s="38" t="s">
        <v>142</v>
      </c>
      <c r="J2" s="38" t="s">
        <v>142</v>
      </c>
      <c r="K2" s="38" t="s">
        <v>142</v>
      </c>
      <c r="L2" s="38" t="s">
        <v>142</v>
      </c>
      <c r="M2" s="38" t="s">
        <v>142</v>
      </c>
      <c r="N2" s="38" t="s">
        <v>142</v>
      </c>
      <c r="O2" s="38" t="s">
        <v>142</v>
      </c>
      <c r="P2" s="38" t="s">
        <v>142</v>
      </c>
      <c r="Q2" s="38" t="s">
        <v>142</v>
      </c>
      <c r="T2" s="128" t="s">
        <v>1215</v>
      </c>
      <c r="U2" s="4" t="s">
        <v>203</v>
      </c>
    </row>
    <row r="3" spans="1:21">
      <c r="A3" t="s">
        <v>465</v>
      </c>
      <c r="B3" t="s">
        <v>172</v>
      </c>
      <c r="C3" s="107" t="s">
        <v>1387</v>
      </c>
      <c r="D3">
        <v>6</v>
      </c>
      <c r="E3" s="38">
        <f>D3-SUM(F3:Q3)</f>
        <v>1</v>
      </c>
      <c r="F3" s="38">
        <f>SUMPRODUCT(('Input Data Cuti'!$D$3:$D$493='Master Cuti'!$A3)*('Input Data Cuti'!$M$3:$M$493='Master Cuti'!F$1)*('Input Data Cuti'!$K$3:$K$493=$B3)*('Input Data Cuti'!$L$3:$L$493='Master Cuti'!$C3)*('Input Data Cuti'!$N$3:$N$493))</f>
        <v>5</v>
      </c>
      <c r="G3" s="38">
        <f>SUMPRODUCT(('Input Data Cuti'!$D$3:$D$493='Master Cuti'!$A3)*('Input Data Cuti'!$M$3:$M$493='Master Cuti'!G$1)*('Input Data Cuti'!$K$3:$K$493=$B3)*('Input Data Cuti'!$L$3:$L$493='Master Cuti'!$C3)*('Input Data Cuti'!$N$3:$N$493))</f>
        <v>0</v>
      </c>
      <c r="H3" s="38">
        <f>SUMPRODUCT(('Input Data Cuti'!$D$3:$D$493='Master Cuti'!$A3)*('Input Data Cuti'!$M$3:$M$493='Master Cuti'!H$1)*('Input Data Cuti'!$K$3:$K$493=$B3)*('Input Data Cuti'!$L$3:$L$493='Master Cuti'!$C3)*('Input Data Cuti'!$N$3:$N$493))</f>
        <v>0</v>
      </c>
      <c r="I3" s="38">
        <f>SUMPRODUCT(('Input Data Cuti'!$D$3:$D$493='Master Cuti'!$A3)*('Input Data Cuti'!$M$3:$M$493='Master Cuti'!I$1)*('Input Data Cuti'!$K$3:$K$493=$B3)*('Input Data Cuti'!$L$3:$L$493='Master Cuti'!$C3)*('Input Data Cuti'!$N$3:$N$493))</f>
        <v>0</v>
      </c>
      <c r="J3" s="38">
        <f>SUMPRODUCT(('Input Data Cuti'!$D$3:$D$493='Master Cuti'!$A3)*('Input Data Cuti'!$M$3:$M$493='Master Cuti'!J$1)*('Input Data Cuti'!$K$3:$K$493=$B3)*('Input Data Cuti'!$L$3:$L$493='Master Cuti'!$C3)*('Input Data Cuti'!$N$3:$N$493))</f>
        <v>0</v>
      </c>
      <c r="K3" s="38">
        <f>SUMPRODUCT(('Input Data Cuti'!$D$3:$D$493='Master Cuti'!$A3)*('Input Data Cuti'!$M$3:$M$493='Master Cuti'!K$1)*('Input Data Cuti'!$K$3:$K$493=$B3)*('Input Data Cuti'!$L$3:$L$493='Master Cuti'!$C3)*('Input Data Cuti'!$N$3:$N$493))</f>
        <v>0</v>
      </c>
      <c r="L3" s="38">
        <f>SUMPRODUCT(('Input Data Cuti'!$D$3:$D$493='Master Cuti'!$A3)*('Input Data Cuti'!$M$3:$M$493='Master Cuti'!L$1)*('Input Data Cuti'!$K$3:$K$493=$B3)*('Input Data Cuti'!$L$3:$L$493='Master Cuti'!$C3)*('Input Data Cuti'!$N$3:$N$493))</f>
        <v>0</v>
      </c>
      <c r="M3" s="38">
        <f>SUMPRODUCT(('Input Data Cuti'!$D$3:$D$493='Master Cuti'!$A3)*('Input Data Cuti'!$M$3:$M$493='Master Cuti'!M$1)*('Input Data Cuti'!$K$3:$K$493=$B3)*('Input Data Cuti'!$L$3:$L$493='Master Cuti'!$C3)*('Input Data Cuti'!$N$3:$N$493))</f>
        <v>0</v>
      </c>
      <c r="N3" s="38">
        <f>SUMPRODUCT(('Input Data Cuti'!$D$3:$D$493='Master Cuti'!$A3)*('Input Data Cuti'!$M$3:$M$493='Master Cuti'!N$1)*('Input Data Cuti'!$K$3:$K$493=$B3)*('Input Data Cuti'!$L$3:$L$493='Master Cuti'!$C3)*('Input Data Cuti'!$N$3:$N$493))</f>
        <v>0</v>
      </c>
      <c r="O3" s="38">
        <f>SUMPRODUCT(('Input Data Cuti'!$D$3:$D$493='Master Cuti'!$A3)*('Input Data Cuti'!$M$3:$M$493='Master Cuti'!O$1)*('Input Data Cuti'!$K$3:$K$493=$B3)*('Input Data Cuti'!$L$3:$L$493='Master Cuti'!$C3)*('Input Data Cuti'!$N$3:$N$493))</f>
        <v>0</v>
      </c>
      <c r="P3" s="38">
        <f>SUMPRODUCT(('Input Data Cuti'!$D$3:$D$493='Master Cuti'!$A3)*('Input Data Cuti'!$M$3:$M$493='Master Cuti'!P$1)*('Input Data Cuti'!$K$3:$K$493=$B3)*('Input Data Cuti'!$L$3:$L$493='Master Cuti'!$C3)*('Input Data Cuti'!$N$3:$N$493))</f>
        <v>0</v>
      </c>
      <c r="Q3" s="38">
        <f>SUMPRODUCT(('Input Data Cuti'!$D$3:$D$493='Master Cuti'!$A3)*('Input Data Cuti'!$M$3:$M$493='Master Cuti'!Q$1)*('Input Data Cuti'!$K$3:$K$493=$B3)*('Input Data Cuti'!$L$3:$L$493='Master Cuti'!$C3)*('Input Data Cuti'!$N$3:$N$493))</f>
        <v>0</v>
      </c>
      <c r="T3" s="207" t="s">
        <v>1319</v>
      </c>
      <c r="U3" s="4"/>
    </row>
    <row r="4" spans="1:21">
      <c r="A4" s="107" t="s">
        <v>394</v>
      </c>
      <c r="B4" t="s">
        <v>172</v>
      </c>
      <c r="C4" t="s">
        <v>1319</v>
      </c>
      <c r="D4">
        <v>5</v>
      </c>
      <c r="E4" s="38">
        <f t="shared" ref="E4:E53" si="0">D4-SUM(F4:Q4)</f>
        <v>0</v>
      </c>
      <c r="F4" s="38">
        <f>SUMPRODUCT(('Input Data Cuti'!$D$3:$D$493='Master Cuti'!$A4)*('Input Data Cuti'!$M$3:$M$493='Master Cuti'!F$1)*('Input Data Cuti'!$K$3:$K$493=$B4)*('Input Data Cuti'!$L$3:$L$493='Master Cuti'!$C4)*('Input Data Cuti'!$N$3:$N$493))</f>
        <v>3</v>
      </c>
      <c r="G4" s="38">
        <f>SUMPRODUCT(('Input Data Cuti'!$D$3:$D$493='Master Cuti'!$A4)*('Input Data Cuti'!$M$3:$M$493='Master Cuti'!G$1)*('Input Data Cuti'!$K$3:$K$493=$B4)*('Input Data Cuti'!$L$3:$L$493='Master Cuti'!$C4)*('Input Data Cuti'!$N$3:$N$493))</f>
        <v>2</v>
      </c>
      <c r="H4" s="38">
        <f>SUMPRODUCT(('Input Data Cuti'!$D$3:$D$493='Master Cuti'!$A4)*('Input Data Cuti'!$M$3:$M$493='Master Cuti'!H$1)*('Input Data Cuti'!$K$3:$K$493=$B4)*('Input Data Cuti'!$L$3:$L$493='Master Cuti'!$C4)*('Input Data Cuti'!$N$3:$N$493))</f>
        <v>0</v>
      </c>
      <c r="I4" s="38">
        <f>SUMPRODUCT(('Input Data Cuti'!$D$3:$D$493='Master Cuti'!$A4)*('Input Data Cuti'!$M$3:$M$493='Master Cuti'!I$1)*('Input Data Cuti'!$K$3:$K$493=$B4)*('Input Data Cuti'!$L$3:$L$493='Master Cuti'!$C4)*('Input Data Cuti'!$N$3:$N$493))</f>
        <v>0</v>
      </c>
      <c r="J4" s="38">
        <f>SUMPRODUCT(('Input Data Cuti'!$D$3:$D$493='Master Cuti'!$A4)*('Input Data Cuti'!$M$3:$M$493='Master Cuti'!J$1)*('Input Data Cuti'!$K$3:$K$493=$B4)*('Input Data Cuti'!$L$3:$L$493='Master Cuti'!$C4)*('Input Data Cuti'!$N$3:$N$493))</f>
        <v>0</v>
      </c>
      <c r="K4" s="38">
        <f>SUMPRODUCT(('Input Data Cuti'!$D$3:$D$493='Master Cuti'!$A4)*('Input Data Cuti'!$M$3:$M$493='Master Cuti'!K$1)*('Input Data Cuti'!$K$3:$K$493=$B4)*('Input Data Cuti'!$L$3:$L$493='Master Cuti'!$C4)*('Input Data Cuti'!$N$3:$N$493))</f>
        <v>0</v>
      </c>
      <c r="L4" s="38">
        <f>SUMPRODUCT(('Input Data Cuti'!$D$3:$D$493='Master Cuti'!$A4)*('Input Data Cuti'!$M$3:$M$493='Master Cuti'!L$1)*('Input Data Cuti'!$K$3:$K$493=$B4)*('Input Data Cuti'!$L$3:$L$493='Master Cuti'!$C4)*('Input Data Cuti'!$N$3:$N$493))</f>
        <v>0</v>
      </c>
      <c r="M4" s="38">
        <f>SUMPRODUCT(('Input Data Cuti'!$D$3:$D$493='Master Cuti'!$A4)*('Input Data Cuti'!$M$3:$M$493='Master Cuti'!M$1)*('Input Data Cuti'!$K$3:$K$493=$B4)*('Input Data Cuti'!$L$3:$L$493='Master Cuti'!$C4)*('Input Data Cuti'!$N$3:$N$493))</f>
        <v>0</v>
      </c>
      <c r="N4" s="38">
        <f>SUMPRODUCT(('Input Data Cuti'!$D$3:$D$493='Master Cuti'!$A4)*('Input Data Cuti'!$M$3:$M$493='Master Cuti'!N$1)*('Input Data Cuti'!$K$3:$K$493=$B4)*('Input Data Cuti'!$L$3:$L$493='Master Cuti'!$C4)*('Input Data Cuti'!$N$3:$N$493))</f>
        <v>0</v>
      </c>
      <c r="O4" s="38">
        <f>SUMPRODUCT(('Input Data Cuti'!$D$3:$D$493='Master Cuti'!$A4)*('Input Data Cuti'!$M$3:$M$493='Master Cuti'!O$1)*('Input Data Cuti'!$K$3:$K$493=$B4)*('Input Data Cuti'!$L$3:$L$493='Master Cuti'!$C4)*('Input Data Cuti'!$N$3:$N$493))</f>
        <v>0</v>
      </c>
      <c r="P4" s="38">
        <f>SUMPRODUCT(('Input Data Cuti'!$D$3:$D$493='Master Cuti'!$A4)*('Input Data Cuti'!$M$3:$M$493='Master Cuti'!P$1)*('Input Data Cuti'!$K$3:$K$493=$B4)*('Input Data Cuti'!$L$3:$L$493='Master Cuti'!$C4)*('Input Data Cuti'!$N$3:$N$493))</f>
        <v>0</v>
      </c>
      <c r="Q4" s="38">
        <f>SUMPRODUCT(('Input Data Cuti'!$D$3:$D$493='Master Cuti'!$A4)*('Input Data Cuti'!$M$3:$M$493='Master Cuti'!Q$1)*('Input Data Cuti'!$K$3:$K$493=$B4)*('Input Data Cuti'!$L$3:$L$493='Master Cuti'!$C4)*('Input Data Cuti'!$N$3:$N$493))</f>
        <v>0</v>
      </c>
      <c r="U4" s="4"/>
    </row>
    <row r="5" spans="1:21">
      <c r="A5" s="107" t="s">
        <v>1260</v>
      </c>
      <c r="B5" t="s">
        <v>172</v>
      </c>
      <c r="C5" t="s">
        <v>1319</v>
      </c>
      <c r="D5">
        <v>10</v>
      </c>
      <c r="E5" s="38">
        <f t="shared" si="0"/>
        <v>8</v>
      </c>
      <c r="F5" s="38">
        <f>SUMPRODUCT(('Input Data Cuti'!$D$3:$D$493='Master Cuti'!$A5)*('Input Data Cuti'!$M$3:$M$493='Master Cuti'!F$1)*('Input Data Cuti'!$K$3:$K$493=$B5)*('Input Data Cuti'!$L$3:$L$493='Master Cuti'!$C5)*('Input Data Cuti'!$N$3:$N$493))</f>
        <v>2</v>
      </c>
      <c r="G5" s="38">
        <f>SUMPRODUCT(('Input Data Cuti'!$D$3:$D$493='Master Cuti'!$A5)*('Input Data Cuti'!$M$3:$M$493='Master Cuti'!G$1)*('Input Data Cuti'!$K$3:$K$493=$B5)*('Input Data Cuti'!$L$3:$L$493='Master Cuti'!$C5)*('Input Data Cuti'!$N$3:$N$493))</f>
        <v>0</v>
      </c>
      <c r="H5" s="38">
        <f>SUMPRODUCT(('Input Data Cuti'!$D$3:$D$493='Master Cuti'!$A5)*('Input Data Cuti'!$M$3:$M$493='Master Cuti'!H$1)*('Input Data Cuti'!$K$3:$K$493=$B5)*('Input Data Cuti'!$L$3:$L$493='Master Cuti'!$C5)*('Input Data Cuti'!$N$3:$N$493))</f>
        <v>0</v>
      </c>
      <c r="I5" s="38">
        <f>SUMPRODUCT(('Input Data Cuti'!$D$3:$D$493='Master Cuti'!$A5)*('Input Data Cuti'!$M$3:$M$493='Master Cuti'!I$1)*('Input Data Cuti'!$K$3:$K$493=$B5)*('Input Data Cuti'!$L$3:$L$493='Master Cuti'!$C5)*('Input Data Cuti'!$N$3:$N$493))</f>
        <v>0</v>
      </c>
      <c r="J5" s="38">
        <f>SUMPRODUCT(('Input Data Cuti'!$D$3:$D$493='Master Cuti'!$A5)*('Input Data Cuti'!$M$3:$M$493='Master Cuti'!J$1)*('Input Data Cuti'!$K$3:$K$493=$B5)*('Input Data Cuti'!$L$3:$L$493='Master Cuti'!$C5)*('Input Data Cuti'!$N$3:$N$493))</f>
        <v>0</v>
      </c>
      <c r="K5" s="38">
        <f>SUMPRODUCT(('Input Data Cuti'!$D$3:$D$493='Master Cuti'!$A5)*('Input Data Cuti'!$M$3:$M$493='Master Cuti'!K$1)*('Input Data Cuti'!$K$3:$K$493=$B5)*('Input Data Cuti'!$L$3:$L$493='Master Cuti'!$C5)*('Input Data Cuti'!$N$3:$N$493))</f>
        <v>0</v>
      </c>
      <c r="L5" s="38">
        <f>SUMPRODUCT(('Input Data Cuti'!$D$3:$D$493='Master Cuti'!$A5)*('Input Data Cuti'!$M$3:$M$493='Master Cuti'!L$1)*('Input Data Cuti'!$K$3:$K$493=$B5)*('Input Data Cuti'!$L$3:$L$493='Master Cuti'!$C5)*('Input Data Cuti'!$N$3:$N$493))</f>
        <v>0</v>
      </c>
      <c r="M5" s="38">
        <f>SUMPRODUCT(('Input Data Cuti'!$D$3:$D$493='Master Cuti'!$A5)*('Input Data Cuti'!$M$3:$M$493='Master Cuti'!M$1)*('Input Data Cuti'!$K$3:$K$493=$B5)*('Input Data Cuti'!$L$3:$L$493='Master Cuti'!$C5)*('Input Data Cuti'!$N$3:$N$493))</f>
        <v>0</v>
      </c>
      <c r="N5" s="38">
        <f>SUMPRODUCT(('Input Data Cuti'!$D$3:$D$493='Master Cuti'!$A5)*('Input Data Cuti'!$M$3:$M$493='Master Cuti'!N$1)*('Input Data Cuti'!$K$3:$K$493=$B5)*('Input Data Cuti'!$L$3:$L$493='Master Cuti'!$C5)*('Input Data Cuti'!$N$3:$N$493))</f>
        <v>0</v>
      </c>
      <c r="O5" s="38">
        <f>SUMPRODUCT(('Input Data Cuti'!$D$3:$D$493='Master Cuti'!$A5)*('Input Data Cuti'!$M$3:$M$493='Master Cuti'!O$1)*('Input Data Cuti'!$K$3:$K$493=$B5)*('Input Data Cuti'!$L$3:$L$493='Master Cuti'!$C5)*('Input Data Cuti'!$N$3:$N$493))</f>
        <v>0</v>
      </c>
      <c r="P5" s="38">
        <f>SUMPRODUCT(('Input Data Cuti'!$D$3:$D$493='Master Cuti'!$A5)*('Input Data Cuti'!$M$3:$M$493='Master Cuti'!P$1)*('Input Data Cuti'!$K$3:$K$493=$B5)*('Input Data Cuti'!$L$3:$L$493='Master Cuti'!$C5)*('Input Data Cuti'!$N$3:$N$493))</f>
        <v>0</v>
      </c>
      <c r="Q5" s="38">
        <f>SUMPRODUCT(('Input Data Cuti'!$D$3:$D$493='Master Cuti'!$A5)*('Input Data Cuti'!$M$3:$M$493='Master Cuti'!Q$1)*('Input Data Cuti'!$K$3:$K$493=$B5)*('Input Data Cuti'!$L$3:$L$493='Master Cuti'!$C5)*('Input Data Cuti'!$N$3:$N$493))</f>
        <v>0</v>
      </c>
      <c r="U5" s="4"/>
    </row>
    <row r="6" spans="1:21">
      <c r="A6" s="107" t="s">
        <v>1263</v>
      </c>
      <c r="B6" t="s">
        <v>172</v>
      </c>
      <c r="C6" s="233" t="s">
        <v>1319</v>
      </c>
      <c r="D6">
        <v>15</v>
      </c>
      <c r="E6" s="38">
        <f t="shared" si="0"/>
        <v>9</v>
      </c>
      <c r="F6" s="38">
        <f>SUMPRODUCT(('Input Data Cuti'!$D$3:$D$493='Master Cuti'!$A6)*('Input Data Cuti'!$M$3:$M$493='Master Cuti'!F$1)*('Input Data Cuti'!$K$3:$K$493=$B6)*('Input Data Cuti'!$L$3:$L$493='Master Cuti'!$C6)*('Input Data Cuti'!$N$3:$N$493))</f>
        <v>2</v>
      </c>
      <c r="G6" s="38">
        <f>SUMPRODUCT(('Input Data Cuti'!$D$3:$D$493='Master Cuti'!$A6)*('Input Data Cuti'!$M$3:$M$493='Master Cuti'!G$1)*('Input Data Cuti'!$K$3:$K$493=$B6)*('Input Data Cuti'!$L$3:$L$493='Master Cuti'!$C6)*('Input Data Cuti'!$N$3:$N$493))</f>
        <v>4</v>
      </c>
      <c r="H6" s="38">
        <f>SUMPRODUCT(('Input Data Cuti'!$D$3:$D$493='Master Cuti'!$A6)*('Input Data Cuti'!$M$3:$M$493='Master Cuti'!H$1)*('Input Data Cuti'!$K$3:$K$493=$B6)*('Input Data Cuti'!$L$3:$L$493='Master Cuti'!$C6)*('Input Data Cuti'!$N$3:$N$493))</f>
        <v>0</v>
      </c>
      <c r="I6" s="38">
        <f>SUMPRODUCT(('Input Data Cuti'!$D$3:$D$493='Master Cuti'!$A6)*('Input Data Cuti'!$M$3:$M$493='Master Cuti'!I$1)*('Input Data Cuti'!$K$3:$K$493=$B6)*('Input Data Cuti'!$L$3:$L$493='Master Cuti'!$C6)*('Input Data Cuti'!$N$3:$N$493))</f>
        <v>0</v>
      </c>
      <c r="J6" s="38">
        <f>SUMPRODUCT(('Input Data Cuti'!$D$3:$D$493='Master Cuti'!$A6)*('Input Data Cuti'!$M$3:$M$493='Master Cuti'!J$1)*('Input Data Cuti'!$K$3:$K$493=$B6)*('Input Data Cuti'!$L$3:$L$493='Master Cuti'!$C6)*('Input Data Cuti'!$N$3:$N$493))</f>
        <v>0</v>
      </c>
      <c r="K6" s="38">
        <f>SUMPRODUCT(('Input Data Cuti'!$D$3:$D$493='Master Cuti'!$A6)*('Input Data Cuti'!$M$3:$M$493='Master Cuti'!K$1)*('Input Data Cuti'!$K$3:$K$493=$B6)*('Input Data Cuti'!$L$3:$L$493='Master Cuti'!$C6)*('Input Data Cuti'!$N$3:$N$493))</f>
        <v>0</v>
      </c>
      <c r="L6" s="38">
        <f>SUMPRODUCT(('Input Data Cuti'!$D$3:$D$493='Master Cuti'!$A6)*('Input Data Cuti'!$M$3:$M$493='Master Cuti'!L$1)*('Input Data Cuti'!$K$3:$K$493=$B6)*('Input Data Cuti'!$L$3:$L$493='Master Cuti'!$C6)*('Input Data Cuti'!$N$3:$N$493))</f>
        <v>0</v>
      </c>
      <c r="M6" s="38">
        <f>SUMPRODUCT(('Input Data Cuti'!$D$3:$D$493='Master Cuti'!$A6)*('Input Data Cuti'!$M$3:$M$493='Master Cuti'!M$1)*('Input Data Cuti'!$K$3:$K$493=$B6)*('Input Data Cuti'!$L$3:$L$493='Master Cuti'!$C6)*('Input Data Cuti'!$N$3:$N$493))</f>
        <v>0</v>
      </c>
      <c r="N6" s="38">
        <f>SUMPRODUCT(('Input Data Cuti'!$D$3:$D$493='Master Cuti'!$A6)*('Input Data Cuti'!$M$3:$M$493='Master Cuti'!N$1)*('Input Data Cuti'!$K$3:$K$493=$B6)*('Input Data Cuti'!$L$3:$L$493='Master Cuti'!$C6)*('Input Data Cuti'!$N$3:$N$493))</f>
        <v>0</v>
      </c>
      <c r="O6" s="38">
        <f>SUMPRODUCT(('Input Data Cuti'!$D$3:$D$493='Master Cuti'!$A6)*('Input Data Cuti'!$M$3:$M$493='Master Cuti'!O$1)*('Input Data Cuti'!$K$3:$K$493=$B6)*('Input Data Cuti'!$L$3:$L$493='Master Cuti'!$C6)*('Input Data Cuti'!$N$3:$N$493))</f>
        <v>0</v>
      </c>
      <c r="P6" s="38">
        <f>SUMPRODUCT(('Input Data Cuti'!$D$3:$D$493='Master Cuti'!$A6)*('Input Data Cuti'!$M$3:$M$493='Master Cuti'!P$1)*('Input Data Cuti'!$K$3:$K$493=$B6)*('Input Data Cuti'!$L$3:$L$493='Master Cuti'!$C6)*('Input Data Cuti'!$N$3:$N$493))</f>
        <v>0</v>
      </c>
      <c r="Q6" s="38">
        <f>SUMPRODUCT(('Input Data Cuti'!$D$3:$D$493='Master Cuti'!$A6)*('Input Data Cuti'!$M$3:$M$493='Master Cuti'!Q$1)*('Input Data Cuti'!$K$3:$K$493=$B6)*('Input Data Cuti'!$L$3:$L$493='Master Cuti'!$C6)*('Input Data Cuti'!$N$3:$N$493))</f>
        <v>0</v>
      </c>
      <c r="U6" s="4"/>
    </row>
    <row r="7" spans="1:21">
      <c r="A7" s="107" t="s">
        <v>390</v>
      </c>
      <c r="B7" t="s">
        <v>172</v>
      </c>
      <c r="C7" s="233" t="s">
        <v>1319</v>
      </c>
      <c r="D7">
        <v>19</v>
      </c>
      <c r="E7" s="38">
        <f t="shared" si="0"/>
        <v>8</v>
      </c>
      <c r="F7" s="38">
        <f>SUMPRODUCT(('Input Data Cuti'!$D$3:$D$493='Master Cuti'!$A7)*('Input Data Cuti'!$M$3:$M$493='Master Cuti'!F$1)*('Input Data Cuti'!$K$3:$K$493=$B7)*('Input Data Cuti'!$L$3:$L$493='Master Cuti'!$C7)*('Input Data Cuti'!$N$3:$N$493))</f>
        <v>4</v>
      </c>
      <c r="G7" s="38">
        <f>SUMPRODUCT(('Input Data Cuti'!$D$3:$D$493='Master Cuti'!$A7)*('Input Data Cuti'!$M$3:$M$493='Master Cuti'!G$1)*('Input Data Cuti'!$K$3:$K$493=$B7)*('Input Data Cuti'!$L$3:$L$493='Master Cuti'!$C7)*('Input Data Cuti'!$N$3:$N$493))</f>
        <v>2</v>
      </c>
      <c r="H7" s="38">
        <f>SUMPRODUCT(('Input Data Cuti'!$D$3:$D$493='Master Cuti'!$A7)*('Input Data Cuti'!$M$3:$M$493='Master Cuti'!H$1)*('Input Data Cuti'!$K$3:$K$493=$B7)*('Input Data Cuti'!$L$3:$L$493='Master Cuti'!$C7)*('Input Data Cuti'!$N$3:$N$493))</f>
        <v>5</v>
      </c>
      <c r="I7" s="38">
        <f>SUMPRODUCT(('Input Data Cuti'!$D$3:$D$493='Master Cuti'!$A7)*('Input Data Cuti'!$M$3:$M$493='Master Cuti'!I$1)*('Input Data Cuti'!$K$3:$K$493=$B7)*('Input Data Cuti'!$L$3:$L$493='Master Cuti'!$C7)*('Input Data Cuti'!$N$3:$N$493))</f>
        <v>0</v>
      </c>
      <c r="J7" s="38">
        <f>SUMPRODUCT(('Input Data Cuti'!$D$3:$D$493='Master Cuti'!$A7)*('Input Data Cuti'!$M$3:$M$493='Master Cuti'!J$1)*('Input Data Cuti'!$K$3:$K$493=$B7)*('Input Data Cuti'!$L$3:$L$493='Master Cuti'!$C7)*('Input Data Cuti'!$N$3:$N$493))</f>
        <v>0</v>
      </c>
      <c r="K7" s="38">
        <f>SUMPRODUCT(('Input Data Cuti'!$D$3:$D$493='Master Cuti'!$A7)*('Input Data Cuti'!$M$3:$M$493='Master Cuti'!K$1)*('Input Data Cuti'!$K$3:$K$493=$B7)*('Input Data Cuti'!$L$3:$L$493='Master Cuti'!$C7)*('Input Data Cuti'!$N$3:$N$493))</f>
        <v>0</v>
      </c>
      <c r="L7" s="38">
        <f>SUMPRODUCT(('Input Data Cuti'!$D$3:$D$493='Master Cuti'!$A7)*('Input Data Cuti'!$M$3:$M$493='Master Cuti'!L$1)*('Input Data Cuti'!$K$3:$K$493=$B7)*('Input Data Cuti'!$L$3:$L$493='Master Cuti'!$C7)*('Input Data Cuti'!$N$3:$N$493))</f>
        <v>0</v>
      </c>
      <c r="M7" s="38">
        <f>SUMPRODUCT(('Input Data Cuti'!$D$3:$D$493='Master Cuti'!$A7)*('Input Data Cuti'!$M$3:$M$493='Master Cuti'!M$1)*('Input Data Cuti'!$K$3:$K$493=$B7)*('Input Data Cuti'!$L$3:$L$493='Master Cuti'!$C7)*('Input Data Cuti'!$N$3:$N$493))</f>
        <v>0</v>
      </c>
      <c r="N7" s="38">
        <f>SUMPRODUCT(('Input Data Cuti'!$D$3:$D$493='Master Cuti'!$A7)*('Input Data Cuti'!$M$3:$M$493='Master Cuti'!N$1)*('Input Data Cuti'!$K$3:$K$493=$B7)*('Input Data Cuti'!$L$3:$L$493='Master Cuti'!$C7)*('Input Data Cuti'!$N$3:$N$493))</f>
        <v>0</v>
      </c>
      <c r="O7" s="38">
        <f>SUMPRODUCT(('Input Data Cuti'!$D$3:$D$493='Master Cuti'!$A7)*('Input Data Cuti'!$M$3:$M$493='Master Cuti'!O$1)*('Input Data Cuti'!$K$3:$K$493=$B7)*('Input Data Cuti'!$L$3:$L$493='Master Cuti'!$C7)*('Input Data Cuti'!$N$3:$N$493))</f>
        <v>0</v>
      </c>
      <c r="P7" s="38">
        <f>SUMPRODUCT(('Input Data Cuti'!$D$3:$D$493='Master Cuti'!$A7)*('Input Data Cuti'!$M$3:$M$493='Master Cuti'!P$1)*('Input Data Cuti'!$K$3:$K$493=$B7)*('Input Data Cuti'!$L$3:$L$493='Master Cuti'!$C7)*('Input Data Cuti'!$N$3:$N$493))</f>
        <v>0</v>
      </c>
      <c r="Q7" s="38">
        <f>SUMPRODUCT(('Input Data Cuti'!$D$3:$D$493='Master Cuti'!$A7)*('Input Data Cuti'!$M$3:$M$493='Master Cuti'!Q$1)*('Input Data Cuti'!$K$3:$K$493=$B7)*('Input Data Cuti'!$L$3:$L$493='Master Cuti'!$C7)*('Input Data Cuti'!$N$3:$N$493))</f>
        <v>0</v>
      </c>
      <c r="U7" s="4"/>
    </row>
    <row r="8" spans="1:21">
      <c r="A8" s="107" t="s">
        <v>929</v>
      </c>
      <c r="B8" t="s">
        <v>172</v>
      </c>
      <c r="C8" t="s">
        <v>1387</v>
      </c>
      <c r="D8">
        <v>10</v>
      </c>
      <c r="E8" s="38">
        <f>D8-SUM(F8:Q8)</f>
        <v>8</v>
      </c>
      <c r="F8" s="38">
        <f>SUMPRODUCT(('Input Data Cuti'!$D$3:$D$493='Master Cuti'!$A8)*('Input Data Cuti'!$M$3:$M$493='Master Cuti'!F$1)*('Input Data Cuti'!$K$3:$K$493=$B8)*('Input Data Cuti'!$L$3:$L$493='Master Cuti'!$C8)*('Input Data Cuti'!$N$3:$N$493))</f>
        <v>2</v>
      </c>
      <c r="G8" s="38">
        <f>SUMPRODUCT(('Input Data Cuti'!$D$3:$D$493='Master Cuti'!$A8)*('Input Data Cuti'!$M$3:$M$493='Master Cuti'!G$1)*('Input Data Cuti'!$K$3:$K$493=$B8)*('Input Data Cuti'!$L$3:$L$493='Master Cuti'!$C8)*('Input Data Cuti'!$N$3:$N$493))</f>
        <v>0</v>
      </c>
      <c r="H8" s="38">
        <f>SUMPRODUCT(('Input Data Cuti'!$D$3:$D$493='Master Cuti'!$A8)*('Input Data Cuti'!$M$3:$M$493='Master Cuti'!H$1)*('Input Data Cuti'!$K$3:$K$493=$B8)*('Input Data Cuti'!$L$3:$L$493='Master Cuti'!$C8)*('Input Data Cuti'!$N$3:$N$493))</f>
        <v>0</v>
      </c>
      <c r="I8" s="38">
        <f>SUMPRODUCT(('Input Data Cuti'!$D$3:$D$493='Master Cuti'!$A8)*('Input Data Cuti'!$M$3:$M$493='Master Cuti'!I$1)*('Input Data Cuti'!$K$3:$K$493=$B8)*('Input Data Cuti'!$L$3:$L$493='Master Cuti'!$C8)*('Input Data Cuti'!$N$3:$N$493))</f>
        <v>0</v>
      </c>
      <c r="J8" s="38">
        <f>SUMPRODUCT(('Input Data Cuti'!$D$3:$D$493='Master Cuti'!$A8)*('Input Data Cuti'!$M$3:$M$493='Master Cuti'!J$1)*('Input Data Cuti'!$K$3:$K$493=$B8)*('Input Data Cuti'!$L$3:$L$493='Master Cuti'!$C8)*('Input Data Cuti'!$N$3:$N$493))</f>
        <v>0</v>
      </c>
      <c r="K8" s="38">
        <f>SUMPRODUCT(('Input Data Cuti'!$D$3:$D$493='Master Cuti'!$A8)*('Input Data Cuti'!$M$3:$M$493='Master Cuti'!K$1)*('Input Data Cuti'!$K$3:$K$493=$B8)*('Input Data Cuti'!$L$3:$L$493='Master Cuti'!$C8)*('Input Data Cuti'!$N$3:$N$493))</f>
        <v>0</v>
      </c>
      <c r="L8" s="38">
        <f>SUMPRODUCT(('Input Data Cuti'!$D$3:$D$493='Master Cuti'!$A8)*('Input Data Cuti'!$M$3:$M$493='Master Cuti'!L$1)*('Input Data Cuti'!$K$3:$K$493=$B8)*('Input Data Cuti'!$L$3:$L$493='Master Cuti'!$C8)*('Input Data Cuti'!$N$3:$N$493))</f>
        <v>0</v>
      </c>
      <c r="M8" s="38">
        <f>SUMPRODUCT(('Input Data Cuti'!$D$3:$D$493='Master Cuti'!$A8)*('Input Data Cuti'!$M$3:$M$493='Master Cuti'!M$1)*('Input Data Cuti'!$K$3:$K$493=$B8)*('Input Data Cuti'!$L$3:$L$493='Master Cuti'!$C8)*('Input Data Cuti'!$N$3:$N$493))</f>
        <v>0</v>
      </c>
      <c r="N8" s="38">
        <f>SUMPRODUCT(('Input Data Cuti'!$D$3:$D$493='Master Cuti'!$A8)*('Input Data Cuti'!$M$3:$M$493='Master Cuti'!N$1)*('Input Data Cuti'!$K$3:$K$493=$B8)*('Input Data Cuti'!$L$3:$L$493='Master Cuti'!$C8)*('Input Data Cuti'!$N$3:$N$493))</f>
        <v>0</v>
      </c>
      <c r="O8" s="38">
        <f>SUMPRODUCT(('Input Data Cuti'!$D$3:$D$493='Master Cuti'!$A8)*('Input Data Cuti'!$M$3:$M$493='Master Cuti'!O$1)*('Input Data Cuti'!$K$3:$K$493=$B8)*('Input Data Cuti'!$L$3:$L$493='Master Cuti'!$C8)*('Input Data Cuti'!$N$3:$N$493))</f>
        <v>0</v>
      </c>
      <c r="P8" s="38">
        <f>SUMPRODUCT(('Input Data Cuti'!$D$3:$D$493='Master Cuti'!$A8)*('Input Data Cuti'!$M$3:$M$493='Master Cuti'!P$1)*('Input Data Cuti'!$K$3:$K$493=$B8)*('Input Data Cuti'!$L$3:$L$493='Master Cuti'!$C8)*('Input Data Cuti'!$N$3:$N$493))</f>
        <v>0</v>
      </c>
      <c r="Q8" s="38">
        <f>SUMPRODUCT(('Input Data Cuti'!$D$3:$D$493='Master Cuti'!$A8)*('Input Data Cuti'!$M$3:$M$493='Master Cuti'!Q$1)*('Input Data Cuti'!$K$3:$K$493=$B8)*('Input Data Cuti'!$L$3:$L$493='Master Cuti'!$C8)*('Input Data Cuti'!$N$3:$N$493))</f>
        <v>0</v>
      </c>
      <c r="U8" s="4"/>
    </row>
    <row r="9" spans="1:21">
      <c r="A9" s="107" t="s">
        <v>430</v>
      </c>
      <c r="B9" t="s">
        <v>172</v>
      </c>
      <c r="C9" s="233" t="s">
        <v>1387</v>
      </c>
      <c r="D9">
        <v>17</v>
      </c>
      <c r="E9" s="38">
        <f t="shared" si="0"/>
        <v>16</v>
      </c>
      <c r="F9" s="38">
        <f>SUMPRODUCT(('Input Data Cuti'!$D$3:$D$493='Master Cuti'!$A9)*('Input Data Cuti'!$M$3:$M$493='Master Cuti'!F$1)*('Input Data Cuti'!$K$3:$K$493=$B9)*('Input Data Cuti'!$L$3:$L$493='Master Cuti'!$C9)*('Input Data Cuti'!$N$3:$N$493))</f>
        <v>1</v>
      </c>
      <c r="G9" s="38">
        <f>SUMPRODUCT(('Input Data Cuti'!$D$3:$D$493='Master Cuti'!$A9)*('Input Data Cuti'!$M$3:$M$493='Master Cuti'!G$1)*('Input Data Cuti'!$K$3:$K$493=$B9)*('Input Data Cuti'!$L$3:$L$493='Master Cuti'!$C9)*('Input Data Cuti'!$N$3:$N$493))</f>
        <v>0</v>
      </c>
      <c r="H9" s="38">
        <f>SUMPRODUCT(('Input Data Cuti'!$D$3:$D$493='Master Cuti'!$A9)*('Input Data Cuti'!$M$3:$M$493='Master Cuti'!H$1)*('Input Data Cuti'!$K$3:$K$493=$B9)*('Input Data Cuti'!$L$3:$L$493='Master Cuti'!$C9)*('Input Data Cuti'!$N$3:$N$493))</f>
        <v>0</v>
      </c>
      <c r="I9" s="38">
        <f>SUMPRODUCT(('Input Data Cuti'!$D$3:$D$493='Master Cuti'!$A9)*('Input Data Cuti'!$M$3:$M$493='Master Cuti'!I$1)*('Input Data Cuti'!$K$3:$K$493=$B9)*('Input Data Cuti'!$L$3:$L$493='Master Cuti'!$C9)*('Input Data Cuti'!$N$3:$N$493))</f>
        <v>0</v>
      </c>
      <c r="J9" s="38">
        <f>SUMPRODUCT(('Input Data Cuti'!$D$3:$D$493='Master Cuti'!$A9)*('Input Data Cuti'!$M$3:$M$493='Master Cuti'!J$1)*('Input Data Cuti'!$K$3:$K$493=$B9)*('Input Data Cuti'!$L$3:$L$493='Master Cuti'!$C9)*('Input Data Cuti'!$N$3:$N$493))</f>
        <v>0</v>
      </c>
      <c r="K9" s="38">
        <f>SUMPRODUCT(('Input Data Cuti'!$D$3:$D$493='Master Cuti'!$A9)*('Input Data Cuti'!$M$3:$M$493='Master Cuti'!K$1)*('Input Data Cuti'!$K$3:$K$493=$B9)*('Input Data Cuti'!$L$3:$L$493='Master Cuti'!$C9)*('Input Data Cuti'!$N$3:$N$493))</f>
        <v>0</v>
      </c>
      <c r="L9" s="38">
        <f>SUMPRODUCT(('Input Data Cuti'!$D$3:$D$493='Master Cuti'!$A9)*('Input Data Cuti'!$M$3:$M$493='Master Cuti'!L$1)*('Input Data Cuti'!$K$3:$K$493=$B9)*('Input Data Cuti'!$L$3:$L$493='Master Cuti'!$C9)*('Input Data Cuti'!$N$3:$N$493))</f>
        <v>0</v>
      </c>
      <c r="M9" s="38">
        <f>SUMPRODUCT(('Input Data Cuti'!$D$3:$D$493='Master Cuti'!$A9)*('Input Data Cuti'!$M$3:$M$493='Master Cuti'!M$1)*('Input Data Cuti'!$K$3:$K$493=$B9)*('Input Data Cuti'!$L$3:$L$493='Master Cuti'!$C9)*('Input Data Cuti'!$N$3:$N$493))</f>
        <v>0</v>
      </c>
      <c r="N9" s="38">
        <f>SUMPRODUCT(('Input Data Cuti'!$D$3:$D$493='Master Cuti'!$A9)*('Input Data Cuti'!$M$3:$M$493='Master Cuti'!N$1)*('Input Data Cuti'!$K$3:$K$493=$B9)*('Input Data Cuti'!$L$3:$L$493='Master Cuti'!$C9)*('Input Data Cuti'!$N$3:$N$493))</f>
        <v>0</v>
      </c>
      <c r="O9" s="38">
        <f>SUMPRODUCT(('Input Data Cuti'!$D$3:$D$493='Master Cuti'!$A9)*('Input Data Cuti'!$M$3:$M$493='Master Cuti'!O$1)*('Input Data Cuti'!$K$3:$K$493=$B9)*('Input Data Cuti'!$L$3:$L$493='Master Cuti'!$C9)*('Input Data Cuti'!$N$3:$N$493))</f>
        <v>0</v>
      </c>
      <c r="P9" s="38">
        <f>SUMPRODUCT(('Input Data Cuti'!$D$3:$D$493='Master Cuti'!$A9)*('Input Data Cuti'!$M$3:$M$493='Master Cuti'!P$1)*('Input Data Cuti'!$K$3:$K$493=$B9)*('Input Data Cuti'!$L$3:$L$493='Master Cuti'!$C9)*('Input Data Cuti'!$N$3:$N$493))</f>
        <v>0</v>
      </c>
      <c r="Q9" s="38">
        <f>SUMPRODUCT(('Input Data Cuti'!$D$3:$D$493='Master Cuti'!$A9)*('Input Data Cuti'!$M$3:$M$493='Master Cuti'!Q$1)*('Input Data Cuti'!$K$3:$K$493=$B9)*('Input Data Cuti'!$L$3:$L$493='Master Cuti'!$C9)*('Input Data Cuti'!$N$3:$N$493))</f>
        <v>0</v>
      </c>
      <c r="U9" s="4"/>
    </row>
    <row r="10" spans="1:21">
      <c r="A10" s="107" t="s">
        <v>439</v>
      </c>
      <c r="B10" t="s">
        <v>172</v>
      </c>
      <c r="C10" s="233" t="s">
        <v>1387</v>
      </c>
      <c r="D10">
        <v>13</v>
      </c>
      <c r="E10" s="38">
        <f t="shared" si="0"/>
        <v>11</v>
      </c>
      <c r="F10" s="38">
        <f>SUMPRODUCT(('Input Data Cuti'!$D$3:$D$493='Master Cuti'!$A10)*('Input Data Cuti'!$M$3:$M$493='Master Cuti'!F$1)*('Input Data Cuti'!$K$3:$K$493=$B10)*('Input Data Cuti'!$L$3:$L$493='Master Cuti'!$C10)*('Input Data Cuti'!$N$3:$N$493))</f>
        <v>1</v>
      </c>
      <c r="G10" s="38">
        <f>SUMPRODUCT(('Input Data Cuti'!$D$3:$D$493='Master Cuti'!$A10)*('Input Data Cuti'!$M$3:$M$493='Master Cuti'!G$1)*('Input Data Cuti'!$K$3:$K$493=$B10)*('Input Data Cuti'!$L$3:$L$493='Master Cuti'!$C10)*('Input Data Cuti'!$N$3:$N$493))</f>
        <v>1</v>
      </c>
      <c r="H10" s="38">
        <f>SUMPRODUCT(('Input Data Cuti'!$D$3:$D$493='Master Cuti'!$A10)*('Input Data Cuti'!$M$3:$M$493='Master Cuti'!H$1)*('Input Data Cuti'!$K$3:$K$493=$B10)*('Input Data Cuti'!$L$3:$L$493='Master Cuti'!$C10)*('Input Data Cuti'!$N$3:$N$493))</f>
        <v>0</v>
      </c>
      <c r="I10" s="38">
        <f>SUMPRODUCT(('Input Data Cuti'!$D$3:$D$493='Master Cuti'!$A10)*('Input Data Cuti'!$M$3:$M$493='Master Cuti'!I$1)*('Input Data Cuti'!$K$3:$K$493=$B10)*('Input Data Cuti'!$L$3:$L$493='Master Cuti'!$C10)*('Input Data Cuti'!$N$3:$N$493))</f>
        <v>0</v>
      </c>
      <c r="J10" s="38">
        <f>SUMPRODUCT(('Input Data Cuti'!$D$3:$D$493='Master Cuti'!$A10)*('Input Data Cuti'!$M$3:$M$493='Master Cuti'!J$1)*('Input Data Cuti'!$K$3:$K$493=$B10)*('Input Data Cuti'!$L$3:$L$493='Master Cuti'!$C10)*('Input Data Cuti'!$N$3:$N$493))</f>
        <v>0</v>
      </c>
      <c r="K10" s="38">
        <f>SUMPRODUCT(('Input Data Cuti'!$D$3:$D$493='Master Cuti'!$A10)*('Input Data Cuti'!$M$3:$M$493='Master Cuti'!K$1)*('Input Data Cuti'!$K$3:$K$493=$B10)*('Input Data Cuti'!$L$3:$L$493='Master Cuti'!$C10)*('Input Data Cuti'!$N$3:$N$493))</f>
        <v>0</v>
      </c>
      <c r="L10" s="38">
        <f>SUMPRODUCT(('Input Data Cuti'!$D$3:$D$493='Master Cuti'!$A10)*('Input Data Cuti'!$M$3:$M$493='Master Cuti'!L$1)*('Input Data Cuti'!$K$3:$K$493=$B10)*('Input Data Cuti'!$L$3:$L$493='Master Cuti'!$C10)*('Input Data Cuti'!$N$3:$N$493))</f>
        <v>0</v>
      </c>
      <c r="M10" s="38">
        <f>SUMPRODUCT(('Input Data Cuti'!$D$3:$D$493='Master Cuti'!$A10)*('Input Data Cuti'!$M$3:$M$493='Master Cuti'!M$1)*('Input Data Cuti'!$K$3:$K$493=$B10)*('Input Data Cuti'!$L$3:$L$493='Master Cuti'!$C10)*('Input Data Cuti'!$N$3:$N$493))</f>
        <v>0</v>
      </c>
      <c r="N10" s="38">
        <f>SUMPRODUCT(('Input Data Cuti'!$D$3:$D$493='Master Cuti'!$A10)*('Input Data Cuti'!$M$3:$M$493='Master Cuti'!N$1)*('Input Data Cuti'!$K$3:$K$493=$B10)*('Input Data Cuti'!$L$3:$L$493='Master Cuti'!$C10)*('Input Data Cuti'!$N$3:$N$493))</f>
        <v>0</v>
      </c>
      <c r="O10" s="38">
        <f>SUMPRODUCT(('Input Data Cuti'!$D$3:$D$493='Master Cuti'!$A10)*('Input Data Cuti'!$M$3:$M$493='Master Cuti'!O$1)*('Input Data Cuti'!$K$3:$K$493=$B10)*('Input Data Cuti'!$L$3:$L$493='Master Cuti'!$C10)*('Input Data Cuti'!$N$3:$N$493))</f>
        <v>0</v>
      </c>
      <c r="P10" s="38">
        <f>SUMPRODUCT(('Input Data Cuti'!$D$3:$D$493='Master Cuti'!$A10)*('Input Data Cuti'!$M$3:$M$493='Master Cuti'!P$1)*('Input Data Cuti'!$K$3:$K$493=$B10)*('Input Data Cuti'!$L$3:$L$493='Master Cuti'!$C10)*('Input Data Cuti'!$N$3:$N$493))</f>
        <v>0</v>
      </c>
      <c r="Q10" s="38">
        <f>SUMPRODUCT(('Input Data Cuti'!$D$3:$D$493='Master Cuti'!$A10)*('Input Data Cuti'!$M$3:$M$493='Master Cuti'!Q$1)*('Input Data Cuti'!$K$3:$K$493=$B10)*('Input Data Cuti'!$L$3:$L$493='Master Cuti'!$C10)*('Input Data Cuti'!$N$3:$N$493))</f>
        <v>0</v>
      </c>
    </row>
    <row r="11" spans="1:21">
      <c r="A11" s="107" t="s">
        <v>834</v>
      </c>
      <c r="B11" t="s">
        <v>172</v>
      </c>
      <c r="C11" t="s">
        <v>1319</v>
      </c>
      <c r="D11">
        <v>18</v>
      </c>
      <c r="E11" s="38">
        <f t="shared" si="0"/>
        <v>8</v>
      </c>
      <c r="F11" s="38">
        <f>SUMPRODUCT(('Input Data Cuti'!$D$3:$D$493='Master Cuti'!$A11)*('Input Data Cuti'!$M$3:$M$493='Master Cuti'!F$1)*('Input Data Cuti'!$K$3:$K$493=$B11)*('Input Data Cuti'!$L$3:$L$493='Master Cuti'!$C11)*('Input Data Cuti'!$N$3:$N$493))</f>
        <v>10</v>
      </c>
      <c r="G11" s="38">
        <f>SUMPRODUCT(('Input Data Cuti'!$D$3:$D$493='Master Cuti'!$A11)*('Input Data Cuti'!$M$3:$M$493='Master Cuti'!G$1)*('Input Data Cuti'!$K$3:$K$493=$B11)*('Input Data Cuti'!$L$3:$L$493='Master Cuti'!$C11)*('Input Data Cuti'!$N$3:$N$493))</f>
        <v>0</v>
      </c>
      <c r="H11" s="38">
        <f>SUMPRODUCT(('Input Data Cuti'!$D$3:$D$493='Master Cuti'!$A11)*('Input Data Cuti'!$M$3:$M$493='Master Cuti'!H$1)*('Input Data Cuti'!$K$3:$K$493=$B11)*('Input Data Cuti'!$L$3:$L$493='Master Cuti'!$C11)*('Input Data Cuti'!$N$3:$N$493))</f>
        <v>0</v>
      </c>
      <c r="I11" s="38">
        <f>SUMPRODUCT(('Input Data Cuti'!$D$3:$D$493='Master Cuti'!$A11)*('Input Data Cuti'!$M$3:$M$493='Master Cuti'!I$1)*('Input Data Cuti'!$K$3:$K$493=$B11)*('Input Data Cuti'!$L$3:$L$493='Master Cuti'!$C11)*('Input Data Cuti'!$N$3:$N$493))</f>
        <v>0</v>
      </c>
      <c r="J11" s="38">
        <f>SUMPRODUCT(('Input Data Cuti'!$D$3:$D$493='Master Cuti'!$A11)*('Input Data Cuti'!$M$3:$M$493='Master Cuti'!J$1)*('Input Data Cuti'!$K$3:$K$493=$B11)*('Input Data Cuti'!$L$3:$L$493='Master Cuti'!$C11)*('Input Data Cuti'!$N$3:$N$493))</f>
        <v>0</v>
      </c>
      <c r="K11" s="38">
        <f>SUMPRODUCT(('Input Data Cuti'!$D$3:$D$493='Master Cuti'!$A11)*('Input Data Cuti'!$M$3:$M$493='Master Cuti'!K$1)*('Input Data Cuti'!$K$3:$K$493=$B11)*('Input Data Cuti'!$L$3:$L$493='Master Cuti'!$C11)*('Input Data Cuti'!$N$3:$N$493))</f>
        <v>0</v>
      </c>
      <c r="L11" s="38">
        <f>SUMPRODUCT(('Input Data Cuti'!$D$3:$D$493='Master Cuti'!$A11)*('Input Data Cuti'!$M$3:$M$493='Master Cuti'!L$1)*('Input Data Cuti'!$K$3:$K$493=$B11)*('Input Data Cuti'!$L$3:$L$493='Master Cuti'!$C11)*('Input Data Cuti'!$N$3:$N$493))</f>
        <v>0</v>
      </c>
      <c r="M11" s="38">
        <f>SUMPRODUCT(('Input Data Cuti'!$D$3:$D$493='Master Cuti'!$A11)*('Input Data Cuti'!$M$3:$M$493='Master Cuti'!M$1)*('Input Data Cuti'!$K$3:$K$493=$B11)*('Input Data Cuti'!$L$3:$L$493='Master Cuti'!$C11)*('Input Data Cuti'!$N$3:$N$493))</f>
        <v>0</v>
      </c>
      <c r="N11" s="38">
        <f>SUMPRODUCT(('Input Data Cuti'!$D$3:$D$493='Master Cuti'!$A11)*('Input Data Cuti'!$M$3:$M$493='Master Cuti'!N$1)*('Input Data Cuti'!$K$3:$K$493=$B11)*('Input Data Cuti'!$L$3:$L$493='Master Cuti'!$C11)*('Input Data Cuti'!$N$3:$N$493))</f>
        <v>0</v>
      </c>
      <c r="O11" s="38">
        <f>SUMPRODUCT(('Input Data Cuti'!$D$3:$D$493='Master Cuti'!$A11)*('Input Data Cuti'!$M$3:$M$493='Master Cuti'!O$1)*('Input Data Cuti'!$K$3:$K$493=$B11)*('Input Data Cuti'!$L$3:$L$493='Master Cuti'!$C11)*('Input Data Cuti'!$N$3:$N$493))</f>
        <v>0</v>
      </c>
      <c r="P11" s="38">
        <f>SUMPRODUCT(('Input Data Cuti'!$D$3:$D$493='Master Cuti'!$A11)*('Input Data Cuti'!$M$3:$M$493='Master Cuti'!P$1)*('Input Data Cuti'!$K$3:$K$493=$B11)*('Input Data Cuti'!$L$3:$L$493='Master Cuti'!$C11)*('Input Data Cuti'!$N$3:$N$493))</f>
        <v>0</v>
      </c>
      <c r="Q11" s="38">
        <f>SUMPRODUCT(('Input Data Cuti'!$D$3:$D$493='Master Cuti'!$A11)*('Input Data Cuti'!$M$3:$M$493='Master Cuti'!Q$1)*('Input Data Cuti'!$K$3:$K$493=$B11)*('Input Data Cuti'!$L$3:$L$493='Master Cuti'!$C11)*('Input Data Cuti'!$N$3:$N$493))</f>
        <v>0</v>
      </c>
    </row>
    <row r="12" spans="1:21">
      <c r="A12" s="107" t="s">
        <v>312</v>
      </c>
      <c r="B12" t="s">
        <v>172</v>
      </c>
      <c r="C12" s="233" t="s">
        <v>1319</v>
      </c>
      <c r="D12">
        <v>5</v>
      </c>
      <c r="E12" s="38">
        <f t="shared" si="0"/>
        <v>2</v>
      </c>
      <c r="F12" s="38">
        <f>SUMPRODUCT(('Input Data Cuti'!$D$3:$D$493='Master Cuti'!$A12)*('Input Data Cuti'!$M$3:$M$493='Master Cuti'!F$1)*('Input Data Cuti'!$K$3:$K$493=$B12)*('Input Data Cuti'!$L$3:$L$493='Master Cuti'!$C12)*('Input Data Cuti'!$N$3:$N$493))</f>
        <v>2</v>
      </c>
      <c r="G12" s="38">
        <f>SUMPRODUCT(('Input Data Cuti'!$D$3:$D$493='Master Cuti'!$A12)*('Input Data Cuti'!$M$3:$M$493='Master Cuti'!G$1)*('Input Data Cuti'!$K$3:$K$493=$B12)*('Input Data Cuti'!$L$3:$L$493='Master Cuti'!$C12)*('Input Data Cuti'!$N$3:$N$493))</f>
        <v>1</v>
      </c>
      <c r="H12" s="38">
        <f>SUMPRODUCT(('Input Data Cuti'!$D$3:$D$493='Master Cuti'!$A12)*('Input Data Cuti'!$M$3:$M$493='Master Cuti'!H$1)*('Input Data Cuti'!$K$3:$K$493=$B12)*('Input Data Cuti'!$L$3:$L$493='Master Cuti'!$C12)*('Input Data Cuti'!$N$3:$N$493))</f>
        <v>0</v>
      </c>
      <c r="I12" s="38">
        <f>SUMPRODUCT(('Input Data Cuti'!$D$3:$D$493='Master Cuti'!$A12)*('Input Data Cuti'!$M$3:$M$493='Master Cuti'!I$1)*('Input Data Cuti'!$K$3:$K$493=$B12)*('Input Data Cuti'!$L$3:$L$493='Master Cuti'!$C12)*('Input Data Cuti'!$N$3:$N$493))</f>
        <v>0</v>
      </c>
      <c r="J12" s="38">
        <f>SUMPRODUCT(('Input Data Cuti'!$D$3:$D$493='Master Cuti'!$A12)*('Input Data Cuti'!$M$3:$M$493='Master Cuti'!J$1)*('Input Data Cuti'!$K$3:$K$493=$B12)*('Input Data Cuti'!$L$3:$L$493='Master Cuti'!$C12)*('Input Data Cuti'!$N$3:$N$493))</f>
        <v>0</v>
      </c>
      <c r="K12" s="38">
        <f>SUMPRODUCT(('Input Data Cuti'!$D$3:$D$493='Master Cuti'!$A12)*('Input Data Cuti'!$M$3:$M$493='Master Cuti'!K$1)*('Input Data Cuti'!$K$3:$K$493=$B12)*('Input Data Cuti'!$L$3:$L$493='Master Cuti'!$C12)*('Input Data Cuti'!$N$3:$N$493))</f>
        <v>0</v>
      </c>
      <c r="L12" s="38">
        <f>SUMPRODUCT(('Input Data Cuti'!$D$3:$D$493='Master Cuti'!$A12)*('Input Data Cuti'!$M$3:$M$493='Master Cuti'!L$1)*('Input Data Cuti'!$K$3:$K$493=$B12)*('Input Data Cuti'!$L$3:$L$493='Master Cuti'!$C12)*('Input Data Cuti'!$N$3:$N$493))</f>
        <v>0</v>
      </c>
      <c r="M12" s="38">
        <f>SUMPRODUCT(('Input Data Cuti'!$D$3:$D$493='Master Cuti'!$A12)*('Input Data Cuti'!$M$3:$M$493='Master Cuti'!M$1)*('Input Data Cuti'!$K$3:$K$493=$B12)*('Input Data Cuti'!$L$3:$L$493='Master Cuti'!$C12)*('Input Data Cuti'!$N$3:$N$493))</f>
        <v>0</v>
      </c>
      <c r="N12" s="38">
        <f>SUMPRODUCT(('Input Data Cuti'!$D$3:$D$493='Master Cuti'!$A12)*('Input Data Cuti'!$M$3:$M$493='Master Cuti'!N$1)*('Input Data Cuti'!$K$3:$K$493=$B12)*('Input Data Cuti'!$L$3:$L$493='Master Cuti'!$C12)*('Input Data Cuti'!$N$3:$N$493))</f>
        <v>0</v>
      </c>
      <c r="O12" s="38">
        <f>SUMPRODUCT(('Input Data Cuti'!$D$3:$D$493='Master Cuti'!$A12)*('Input Data Cuti'!$M$3:$M$493='Master Cuti'!O$1)*('Input Data Cuti'!$K$3:$K$493=$B12)*('Input Data Cuti'!$L$3:$L$493='Master Cuti'!$C12)*('Input Data Cuti'!$N$3:$N$493))</f>
        <v>0</v>
      </c>
      <c r="P12" s="38">
        <f>SUMPRODUCT(('Input Data Cuti'!$D$3:$D$493='Master Cuti'!$A12)*('Input Data Cuti'!$M$3:$M$493='Master Cuti'!P$1)*('Input Data Cuti'!$K$3:$K$493=$B12)*('Input Data Cuti'!$L$3:$L$493='Master Cuti'!$C12)*('Input Data Cuti'!$N$3:$N$493))</f>
        <v>0</v>
      </c>
      <c r="Q12" s="38">
        <f>SUMPRODUCT(('Input Data Cuti'!$D$3:$D$493='Master Cuti'!$A12)*('Input Data Cuti'!$M$3:$M$493='Master Cuti'!Q$1)*('Input Data Cuti'!$K$3:$K$493=$B12)*('Input Data Cuti'!$L$3:$L$493='Master Cuti'!$C12)*('Input Data Cuti'!$N$3:$N$493))</f>
        <v>0</v>
      </c>
    </row>
    <row r="13" spans="1:21">
      <c r="A13" s="107" t="s">
        <v>481</v>
      </c>
      <c r="B13" t="s">
        <v>172</v>
      </c>
      <c r="C13" t="s">
        <v>1215</v>
      </c>
      <c r="D13">
        <v>5</v>
      </c>
      <c r="E13" s="38">
        <f t="shared" si="0"/>
        <v>2</v>
      </c>
      <c r="F13" s="38">
        <f>SUMPRODUCT(('Input Data Cuti'!$D$3:$D$493='Master Cuti'!$A13)*('Input Data Cuti'!$M$3:$M$493='Master Cuti'!F$1)*('Input Data Cuti'!$K$3:$K$493=$B13)*('Input Data Cuti'!$L$3:$L$493='Master Cuti'!$C13)*('Input Data Cuti'!$N$3:$N$493))</f>
        <v>2</v>
      </c>
      <c r="G13" s="38">
        <f>SUMPRODUCT(('Input Data Cuti'!$D$3:$D$493='Master Cuti'!$A13)*('Input Data Cuti'!$M$3:$M$493='Master Cuti'!G$1)*('Input Data Cuti'!$K$3:$K$493=$B13)*('Input Data Cuti'!$L$3:$L$493='Master Cuti'!$C13)*('Input Data Cuti'!$N$3:$N$493))</f>
        <v>1</v>
      </c>
      <c r="H13" s="38">
        <f>SUMPRODUCT(('Input Data Cuti'!$D$3:$D$493='Master Cuti'!$A13)*('Input Data Cuti'!$M$3:$M$493='Master Cuti'!H$1)*('Input Data Cuti'!$K$3:$K$493=$B13)*('Input Data Cuti'!$L$3:$L$493='Master Cuti'!$C13)*('Input Data Cuti'!$N$3:$N$493))</f>
        <v>0</v>
      </c>
      <c r="I13" s="38">
        <f>SUMPRODUCT(('Input Data Cuti'!$D$3:$D$493='Master Cuti'!$A13)*('Input Data Cuti'!$M$3:$M$493='Master Cuti'!I$1)*('Input Data Cuti'!$K$3:$K$493=$B13)*('Input Data Cuti'!$L$3:$L$493='Master Cuti'!$C13)*('Input Data Cuti'!$N$3:$N$493))</f>
        <v>0</v>
      </c>
      <c r="J13" s="38">
        <f>SUMPRODUCT(('Input Data Cuti'!$D$3:$D$493='Master Cuti'!$A13)*('Input Data Cuti'!$M$3:$M$493='Master Cuti'!J$1)*('Input Data Cuti'!$K$3:$K$493=$B13)*('Input Data Cuti'!$L$3:$L$493='Master Cuti'!$C13)*('Input Data Cuti'!$N$3:$N$493))</f>
        <v>0</v>
      </c>
      <c r="K13" s="38">
        <f>SUMPRODUCT(('Input Data Cuti'!$D$3:$D$493='Master Cuti'!$A13)*('Input Data Cuti'!$M$3:$M$493='Master Cuti'!K$1)*('Input Data Cuti'!$K$3:$K$493=$B13)*('Input Data Cuti'!$L$3:$L$493='Master Cuti'!$C13)*('Input Data Cuti'!$N$3:$N$493))</f>
        <v>0</v>
      </c>
      <c r="L13" s="38">
        <f>SUMPRODUCT(('Input Data Cuti'!$D$3:$D$493='Master Cuti'!$A13)*('Input Data Cuti'!$M$3:$M$493='Master Cuti'!L$1)*('Input Data Cuti'!$K$3:$K$493=$B13)*('Input Data Cuti'!$L$3:$L$493='Master Cuti'!$C13)*('Input Data Cuti'!$N$3:$N$493))</f>
        <v>0</v>
      </c>
      <c r="M13" s="38">
        <f>SUMPRODUCT(('Input Data Cuti'!$D$3:$D$493='Master Cuti'!$A13)*('Input Data Cuti'!$M$3:$M$493='Master Cuti'!M$1)*('Input Data Cuti'!$K$3:$K$493=$B13)*('Input Data Cuti'!$L$3:$L$493='Master Cuti'!$C13)*('Input Data Cuti'!$N$3:$N$493))</f>
        <v>0</v>
      </c>
      <c r="N13" s="38">
        <f>SUMPRODUCT(('Input Data Cuti'!$D$3:$D$493='Master Cuti'!$A13)*('Input Data Cuti'!$M$3:$M$493='Master Cuti'!N$1)*('Input Data Cuti'!$K$3:$K$493=$B13)*('Input Data Cuti'!$L$3:$L$493='Master Cuti'!$C13)*('Input Data Cuti'!$N$3:$N$493))</f>
        <v>0</v>
      </c>
      <c r="O13" s="38">
        <f>SUMPRODUCT(('Input Data Cuti'!$D$3:$D$493='Master Cuti'!$A13)*('Input Data Cuti'!$M$3:$M$493='Master Cuti'!O$1)*('Input Data Cuti'!$K$3:$K$493=$B13)*('Input Data Cuti'!$L$3:$L$493='Master Cuti'!$C13)*('Input Data Cuti'!$N$3:$N$493))</f>
        <v>0</v>
      </c>
      <c r="P13" s="38">
        <f>SUMPRODUCT(('Input Data Cuti'!$D$3:$D$493='Master Cuti'!$A13)*('Input Data Cuti'!$M$3:$M$493='Master Cuti'!P$1)*('Input Data Cuti'!$K$3:$K$493=$B13)*('Input Data Cuti'!$L$3:$L$493='Master Cuti'!$C13)*('Input Data Cuti'!$N$3:$N$493))</f>
        <v>0</v>
      </c>
      <c r="Q13" s="38">
        <f>SUMPRODUCT(('Input Data Cuti'!$D$3:$D$493='Master Cuti'!$A13)*('Input Data Cuti'!$M$3:$M$493='Master Cuti'!Q$1)*('Input Data Cuti'!$K$3:$K$493=$B13)*('Input Data Cuti'!$L$3:$L$493='Master Cuti'!$C13)*('Input Data Cuti'!$N$3:$N$493))</f>
        <v>0</v>
      </c>
    </row>
    <row r="14" spans="1:21">
      <c r="A14" s="107" t="s">
        <v>921</v>
      </c>
      <c r="B14" t="s">
        <v>172</v>
      </c>
      <c r="C14" t="s">
        <v>1319</v>
      </c>
      <c r="D14">
        <v>9</v>
      </c>
      <c r="E14" s="38">
        <f t="shared" si="0"/>
        <v>1</v>
      </c>
      <c r="F14" s="38">
        <f>SUMPRODUCT(('Input Data Cuti'!$D$3:$D$493='Master Cuti'!$A14)*('Input Data Cuti'!$M$3:$M$493='Master Cuti'!F$1)*('Input Data Cuti'!$K$3:$K$493=$B14)*('Input Data Cuti'!$L$3:$L$493='Master Cuti'!$C14)*('Input Data Cuti'!$N$3:$N$493))</f>
        <v>3</v>
      </c>
      <c r="G14" s="38">
        <f>SUMPRODUCT(('Input Data Cuti'!$D$3:$D$493='Master Cuti'!$A14)*('Input Data Cuti'!$M$3:$M$493='Master Cuti'!G$1)*('Input Data Cuti'!$K$3:$K$493=$B14)*('Input Data Cuti'!$L$3:$L$493='Master Cuti'!$C14)*('Input Data Cuti'!$N$3:$N$493))</f>
        <v>5</v>
      </c>
      <c r="H14" s="38">
        <f>SUMPRODUCT(('Input Data Cuti'!$D$3:$D$493='Master Cuti'!$A14)*('Input Data Cuti'!$M$3:$M$493='Master Cuti'!H$1)*('Input Data Cuti'!$K$3:$K$493=$B14)*('Input Data Cuti'!$L$3:$L$493='Master Cuti'!$C14)*('Input Data Cuti'!$N$3:$N$493))</f>
        <v>0</v>
      </c>
      <c r="I14" s="38">
        <f>SUMPRODUCT(('Input Data Cuti'!$D$3:$D$493='Master Cuti'!$A14)*('Input Data Cuti'!$M$3:$M$493='Master Cuti'!I$1)*('Input Data Cuti'!$K$3:$K$493=$B14)*('Input Data Cuti'!$L$3:$L$493='Master Cuti'!$C14)*('Input Data Cuti'!$N$3:$N$493))</f>
        <v>0</v>
      </c>
      <c r="J14" s="38">
        <f>SUMPRODUCT(('Input Data Cuti'!$D$3:$D$493='Master Cuti'!$A14)*('Input Data Cuti'!$M$3:$M$493='Master Cuti'!J$1)*('Input Data Cuti'!$K$3:$K$493=$B14)*('Input Data Cuti'!$L$3:$L$493='Master Cuti'!$C14)*('Input Data Cuti'!$N$3:$N$493))</f>
        <v>0</v>
      </c>
      <c r="K14" s="38">
        <f>SUMPRODUCT(('Input Data Cuti'!$D$3:$D$493='Master Cuti'!$A14)*('Input Data Cuti'!$M$3:$M$493='Master Cuti'!K$1)*('Input Data Cuti'!$K$3:$K$493=$B14)*('Input Data Cuti'!$L$3:$L$493='Master Cuti'!$C14)*('Input Data Cuti'!$N$3:$N$493))</f>
        <v>0</v>
      </c>
      <c r="L14" s="38">
        <f>SUMPRODUCT(('Input Data Cuti'!$D$3:$D$493='Master Cuti'!$A14)*('Input Data Cuti'!$M$3:$M$493='Master Cuti'!L$1)*('Input Data Cuti'!$K$3:$K$493=$B14)*('Input Data Cuti'!$L$3:$L$493='Master Cuti'!$C14)*('Input Data Cuti'!$N$3:$N$493))</f>
        <v>0</v>
      </c>
      <c r="M14" s="38">
        <f>SUMPRODUCT(('Input Data Cuti'!$D$3:$D$493='Master Cuti'!$A14)*('Input Data Cuti'!$M$3:$M$493='Master Cuti'!M$1)*('Input Data Cuti'!$K$3:$K$493=$B14)*('Input Data Cuti'!$L$3:$L$493='Master Cuti'!$C14)*('Input Data Cuti'!$N$3:$N$493))</f>
        <v>0</v>
      </c>
      <c r="N14" s="38">
        <f>SUMPRODUCT(('Input Data Cuti'!$D$3:$D$493='Master Cuti'!$A14)*('Input Data Cuti'!$M$3:$M$493='Master Cuti'!N$1)*('Input Data Cuti'!$K$3:$K$493=$B14)*('Input Data Cuti'!$L$3:$L$493='Master Cuti'!$C14)*('Input Data Cuti'!$N$3:$N$493))</f>
        <v>0</v>
      </c>
      <c r="O14" s="38">
        <f>SUMPRODUCT(('Input Data Cuti'!$D$3:$D$493='Master Cuti'!$A14)*('Input Data Cuti'!$M$3:$M$493='Master Cuti'!O$1)*('Input Data Cuti'!$K$3:$K$493=$B14)*('Input Data Cuti'!$L$3:$L$493='Master Cuti'!$C14)*('Input Data Cuti'!$N$3:$N$493))</f>
        <v>0</v>
      </c>
      <c r="P14" s="38">
        <f>SUMPRODUCT(('Input Data Cuti'!$D$3:$D$493='Master Cuti'!$A14)*('Input Data Cuti'!$M$3:$M$493='Master Cuti'!P$1)*('Input Data Cuti'!$K$3:$K$493=$B14)*('Input Data Cuti'!$L$3:$L$493='Master Cuti'!$C14)*('Input Data Cuti'!$N$3:$N$493))</f>
        <v>0</v>
      </c>
      <c r="Q14" s="38">
        <f>SUMPRODUCT(('Input Data Cuti'!$D$3:$D$493='Master Cuti'!$A14)*('Input Data Cuti'!$M$3:$M$493='Master Cuti'!Q$1)*('Input Data Cuti'!$K$3:$K$493=$B14)*('Input Data Cuti'!$L$3:$L$493='Master Cuti'!$C14)*('Input Data Cuti'!$N$3:$N$493))</f>
        <v>0</v>
      </c>
    </row>
    <row r="15" spans="1:21">
      <c r="A15" s="107" t="s">
        <v>342</v>
      </c>
      <c r="B15" t="s">
        <v>172</v>
      </c>
      <c r="C15" t="s">
        <v>1319</v>
      </c>
      <c r="D15">
        <v>12</v>
      </c>
      <c r="E15" s="38">
        <f t="shared" si="0"/>
        <v>6</v>
      </c>
      <c r="F15" s="38">
        <f>SUMPRODUCT(('Input Data Cuti'!$D$3:$D$493='Master Cuti'!$A15)*('Input Data Cuti'!$M$3:$M$493='Master Cuti'!F$1)*('Input Data Cuti'!$K$3:$K$493=$B15)*('Input Data Cuti'!$L$3:$L$493='Master Cuti'!$C15)*('Input Data Cuti'!$N$3:$N$493))</f>
        <v>6</v>
      </c>
      <c r="G15" s="38">
        <f>SUMPRODUCT(('Input Data Cuti'!$D$3:$D$493='Master Cuti'!$A15)*('Input Data Cuti'!$M$3:$M$493='Master Cuti'!G$1)*('Input Data Cuti'!$K$3:$K$493=$B15)*('Input Data Cuti'!$L$3:$L$493='Master Cuti'!$C15)*('Input Data Cuti'!$N$3:$N$493))</f>
        <v>0</v>
      </c>
      <c r="H15" s="38">
        <f>SUMPRODUCT(('Input Data Cuti'!$D$3:$D$493='Master Cuti'!$A15)*('Input Data Cuti'!$M$3:$M$493='Master Cuti'!H$1)*('Input Data Cuti'!$K$3:$K$493=$B15)*('Input Data Cuti'!$L$3:$L$493='Master Cuti'!$C15)*('Input Data Cuti'!$N$3:$N$493))</f>
        <v>0</v>
      </c>
      <c r="I15" s="38">
        <f>SUMPRODUCT(('Input Data Cuti'!$D$3:$D$493='Master Cuti'!$A15)*('Input Data Cuti'!$M$3:$M$493='Master Cuti'!I$1)*('Input Data Cuti'!$K$3:$K$493=$B15)*('Input Data Cuti'!$L$3:$L$493='Master Cuti'!$C15)*('Input Data Cuti'!$N$3:$N$493))</f>
        <v>0</v>
      </c>
      <c r="J15" s="38">
        <f>SUMPRODUCT(('Input Data Cuti'!$D$3:$D$493='Master Cuti'!$A15)*('Input Data Cuti'!$M$3:$M$493='Master Cuti'!J$1)*('Input Data Cuti'!$K$3:$K$493=$B15)*('Input Data Cuti'!$L$3:$L$493='Master Cuti'!$C15)*('Input Data Cuti'!$N$3:$N$493))</f>
        <v>0</v>
      </c>
      <c r="K15" s="38">
        <f>SUMPRODUCT(('Input Data Cuti'!$D$3:$D$493='Master Cuti'!$A15)*('Input Data Cuti'!$M$3:$M$493='Master Cuti'!K$1)*('Input Data Cuti'!$K$3:$K$493=$B15)*('Input Data Cuti'!$L$3:$L$493='Master Cuti'!$C15)*('Input Data Cuti'!$N$3:$N$493))</f>
        <v>0</v>
      </c>
      <c r="L15" s="38">
        <f>SUMPRODUCT(('Input Data Cuti'!$D$3:$D$493='Master Cuti'!$A15)*('Input Data Cuti'!$M$3:$M$493='Master Cuti'!L$1)*('Input Data Cuti'!$K$3:$K$493=$B15)*('Input Data Cuti'!$L$3:$L$493='Master Cuti'!$C15)*('Input Data Cuti'!$N$3:$N$493))</f>
        <v>0</v>
      </c>
      <c r="M15" s="38">
        <f>SUMPRODUCT(('Input Data Cuti'!$D$3:$D$493='Master Cuti'!$A15)*('Input Data Cuti'!$M$3:$M$493='Master Cuti'!M$1)*('Input Data Cuti'!$K$3:$K$493=$B15)*('Input Data Cuti'!$L$3:$L$493='Master Cuti'!$C15)*('Input Data Cuti'!$N$3:$N$493))</f>
        <v>0</v>
      </c>
      <c r="N15" s="38">
        <f>SUMPRODUCT(('Input Data Cuti'!$D$3:$D$493='Master Cuti'!$A15)*('Input Data Cuti'!$M$3:$M$493='Master Cuti'!N$1)*('Input Data Cuti'!$K$3:$K$493=$B15)*('Input Data Cuti'!$L$3:$L$493='Master Cuti'!$C15)*('Input Data Cuti'!$N$3:$N$493))</f>
        <v>0</v>
      </c>
      <c r="O15" s="38">
        <f>SUMPRODUCT(('Input Data Cuti'!$D$3:$D$493='Master Cuti'!$A15)*('Input Data Cuti'!$M$3:$M$493='Master Cuti'!O$1)*('Input Data Cuti'!$K$3:$K$493=$B15)*('Input Data Cuti'!$L$3:$L$493='Master Cuti'!$C15)*('Input Data Cuti'!$N$3:$N$493))</f>
        <v>0</v>
      </c>
      <c r="P15" s="38">
        <f>SUMPRODUCT(('Input Data Cuti'!$D$3:$D$493='Master Cuti'!$A15)*('Input Data Cuti'!$M$3:$M$493='Master Cuti'!P$1)*('Input Data Cuti'!$K$3:$K$493=$B15)*('Input Data Cuti'!$L$3:$L$493='Master Cuti'!$C15)*('Input Data Cuti'!$N$3:$N$493))</f>
        <v>0</v>
      </c>
      <c r="Q15" s="38">
        <f>SUMPRODUCT(('Input Data Cuti'!$D$3:$D$493='Master Cuti'!$A15)*('Input Data Cuti'!$M$3:$M$493='Master Cuti'!Q$1)*('Input Data Cuti'!$K$3:$K$493=$B15)*('Input Data Cuti'!$L$3:$L$493='Master Cuti'!$C15)*('Input Data Cuti'!$N$3:$N$493))</f>
        <v>0</v>
      </c>
    </row>
    <row r="16" spans="1:21">
      <c r="A16" s="107" t="s">
        <v>485</v>
      </c>
      <c r="B16" t="s">
        <v>172</v>
      </c>
      <c r="C16" t="s">
        <v>1387</v>
      </c>
      <c r="D16">
        <v>16</v>
      </c>
      <c r="E16" s="38">
        <f t="shared" si="0"/>
        <v>15</v>
      </c>
      <c r="F16" s="38">
        <f>SUMPRODUCT(('Input Data Cuti'!$D$3:$D$493='Master Cuti'!$A16)*('Input Data Cuti'!$M$3:$M$493='Master Cuti'!F$1)*('Input Data Cuti'!$K$3:$K$493=$B16)*('Input Data Cuti'!$L$3:$L$493='Master Cuti'!$C16)*('Input Data Cuti'!$N$3:$N$493))</f>
        <v>1</v>
      </c>
      <c r="G16" s="38">
        <f>SUMPRODUCT(('Input Data Cuti'!$D$3:$D$493='Master Cuti'!$A16)*('Input Data Cuti'!$M$3:$M$493='Master Cuti'!G$1)*('Input Data Cuti'!$K$3:$K$493=$B16)*('Input Data Cuti'!$L$3:$L$493='Master Cuti'!$C16)*('Input Data Cuti'!$N$3:$N$493))</f>
        <v>0</v>
      </c>
      <c r="H16" s="38">
        <f>SUMPRODUCT(('Input Data Cuti'!$D$3:$D$493='Master Cuti'!$A16)*('Input Data Cuti'!$M$3:$M$493='Master Cuti'!H$1)*('Input Data Cuti'!$K$3:$K$493=$B16)*('Input Data Cuti'!$L$3:$L$493='Master Cuti'!$C16)*('Input Data Cuti'!$N$3:$N$493))</f>
        <v>0</v>
      </c>
      <c r="I16" s="38">
        <f>SUMPRODUCT(('Input Data Cuti'!$D$3:$D$493='Master Cuti'!$A16)*('Input Data Cuti'!$M$3:$M$493='Master Cuti'!I$1)*('Input Data Cuti'!$K$3:$K$493=$B16)*('Input Data Cuti'!$L$3:$L$493='Master Cuti'!$C16)*('Input Data Cuti'!$N$3:$N$493))</f>
        <v>0</v>
      </c>
      <c r="J16" s="38">
        <f>SUMPRODUCT(('Input Data Cuti'!$D$3:$D$493='Master Cuti'!$A16)*('Input Data Cuti'!$M$3:$M$493='Master Cuti'!J$1)*('Input Data Cuti'!$K$3:$K$493=$B16)*('Input Data Cuti'!$L$3:$L$493='Master Cuti'!$C16)*('Input Data Cuti'!$N$3:$N$493))</f>
        <v>0</v>
      </c>
      <c r="K16" s="38">
        <f>SUMPRODUCT(('Input Data Cuti'!$D$3:$D$493='Master Cuti'!$A16)*('Input Data Cuti'!$M$3:$M$493='Master Cuti'!K$1)*('Input Data Cuti'!$K$3:$K$493=$B16)*('Input Data Cuti'!$L$3:$L$493='Master Cuti'!$C16)*('Input Data Cuti'!$N$3:$N$493))</f>
        <v>0</v>
      </c>
      <c r="L16" s="38">
        <f>SUMPRODUCT(('Input Data Cuti'!$D$3:$D$493='Master Cuti'!$A16)*('Input Data Cuti'!$M$3:$M$493='Master Cuti'!L$1)*('Input Data Cuti'!$K$3:$K$493=$B16)*('Input Data Cuti'!$L$3:$L$493='Master Cuti'!$C16)*('Input Data Cuti'!$N$3:$N$493))</f>
        <v>0</v>
      </c>
      <c r="M16" s="38">
        <f>SUMPRODUCT(('Input Data Cuti'!$D$3:$D$493='Master Cuti'!$A16)*('Input Data Cuti'!$M$3:$M$493='Master Cuti'!M$1)*('Input Data Cuti'!$K$3:$K$493=$B16)*('Input Data Cuti'!$L$3:$L$493='Master Cuti'!$C16)*('Input Data Cuti'!$N$3:$N$493))</f>
        <v>0</v>
      </c>
      <c r="N16" s="38">
        <f>SUMPRODUCT(('Input Data Cuti'!$D$3:$D$493='Master Cuti'!$A16)*('Input Data Cuti'!$M$3:$M$493='Master Cuti'!N$1)*('Input Data Cuti'!$K$3:$K$493=$B16)*('Input Data Cuti'!$L$3:$L$493='Master Cuti'!$C16)*('Input Data Cuti'!$N$3:$N$493))</f>
        <v>0</v>
      </c>
      <c r="O16" s="38">
        <f>SUMPRODUCT(('Input Data Cuti'!$D$3:$D$493='Master Cuti'!$A16)*('Input Data Cuti'!$M$3:$M$493='Master Cuti'!O$1)*('Input Data Cuti'!$K$3:$K$493=$B16)*('Input Data Cuti'!$L$3:$L$493='Master Cuti'!$C16)*('Input Data Cuti'!$N$3:$N$493))</f>
        <v>0</v>
      </c>
      <c r="P16" s="38">
        <f>SUMPRODUCT(('Input Data Cuti'!$D$3:$D$493='Master Cuti'!$A16)*('Input Data Cuti'!$M$3:$M$493='Master Cuti'!P$1)*('Input Data Cuti'!$K$3:$K$493=$B16)*('Input Data Cuti'!$L$3:$L$493='Master Cuti'!$C16)*('Input Data Cuti'!$N$3:$N$493))</f>
        <v>0</v>
      </c>
      <c r="Q16" s="38">
        <f>SUMPRODUCT(('Input Data Cuti'!$D$3:$D$493='Master Cuti'!$A16)*('Input Data Cuti'!$M$3:$M$493='Master Cuti'!Q$1)*('Input Data Cuti'!$K$3:$K$493=$B16)*('Input Data Cuti'!$L$3:$L$493='Master Cuti'!$C16)*('Input Data Cuti'!$N$3:$N$493))</f>
        <v>0</v>
      </c>
    </row>
    <row r="17" spans="1:17">
      <c r="A17" s="107" t="s">
        <v>1248</v>
      </c>
      <c r="B17" t="s">
        <v>172</v>
      </c>
      <c r="C17" t="s">
        <v>1215</v>
      </c>
      <c r="D17">
        <v>7</v>
      </c>
      <c r="E17" s="38">
        <f t="shared" si="0"/>
        <v>1</v>
      </c>
      <c r="F17" s="38">
        <f>SUMPRODUCT(('Input Data Cuti'!$D$3:$D$493='Master Cuti'!$A17)*('Input Data Cuti'!$M$3:$M$493='Master Cuti'!F$1)*('Input Data Cuti'!$K$3:$K$493=$B17)*('Input Data Cuti'!$L$3:$L$493='Master Cuti'!$C17)*('Input Data Cuti'!$N$3:$N$493))</f>
        <v>3</v>
      </c>
      <c r="G17" s="38">
        <f>SUMPRODUCT(('Input Data Cuti'!$D$3:$D$493='Master Cuti'!$A17)*('Input Data Cuti'!$M$3:$M$493='Master Cuti'!G$1)*('Input Data Cuti'!$K$3:$K$493=$B17)*('Input Data Cuti'!$L$3:$L$493='Master Cuti'!$C17)*('Input Data Cuti'!$N$3:$N$493))</f>
        <v>3</v>
      </c>
      <c r="H17" s="38">
        <f>SUMPRODUCT(('Input Data Cuti'!$D$3:$D$493='Master Cuti'!$A17)*('Input Data Cuti'!$M$3:$M$493='Master Cuti'!H$1)*('Input Data Cuti'!$K$3:$K$493=$B17)*('Input Data Cuti'!$L$3:$L$493='Master Cuti'!$C17)*('Input Data Cuti'!$N$3:$N$493))</f>
        <v>0</v>
      </c>
      <c r="I17" s="38">
        <f>SUMPRODUCT(('Input Data Cuti'!$D$3:$D$493='Master Cuti'!$A17)*('Input Data Cuti'!$M$3:$M$493='Master Cuti'!I$1)*('Input Data Cuti'!$K$3:$K$493=$B17)*('Input Data Cuti'!$L$3:$L$493='Master Cuti'!$C17)*('Input Data Cuti'!$N$3:$N$493))</f>
        <v>0</v>
      </c>
      <c r="J17" s="38">
        <f>SUMPRODUCT(('Input Data Cuti'!$D$3:$D$493='Master Cuti'!$A17)*('Input Data Cuti'!$M$3:$M$493='Master Cuti'!J$1)*('Input Data Cuti'!$K$3:$K$493=$B17)*('Input Data Cuti'!$L$3:$L$493='Master Cuti'!$C17)*('Input Data Cuti'!$N$3:$N$493))</f>
        <v>0</v>
      </c>
      <c r="K17" s="38">
        <f>SUMPRODUCT(('Input Data Cuti'!$D$3:$D$493='Master Cuti'!$A17)*('Input Data Cuti'!$M$3:$M$493='Master Cuti'!K$1)*('Input Data Cuti'!$K$3:$K$493=$B17)*('Input Data Cuti'!$L$3:$L$493='Master Cuti'!$C17)*('Input Data Cuti'!$N$3:$N$493))</f>
        <v>0</v>
      </c>
      <c r="L17" s="38">
        <f>SUMPRODUCT(('Input Data Cuti'!$D$3:$D$493='Master Cuti'!$A17)*('Input Data Cuti'!$M$3:$M$493='Master Cuti'!L$1)*('Input Data Cuti'!$K$3:$K$493=$B17)*('Input Data Cuti'!$L$3:$L$493='Master Cuti'!$C17)*('Input Data Cuti'!$N$3:$N$493))</f>
        <v>0</v>
      </c>
      <c r="M17" s="38">
        <f>SUMPRODUCT(('Input Data Cuti'!$D$3:$D$493='Master Cuti'!$A17)*('Input Data Cuti'!$M$3:$M$493='Master Cuti'!M$1)*('Input Data Cuti'!$K$3:$K$493=$B17)*('Input Data Cuti'!$L$3:$L$493='Master Cuti'!$C17)*('Input Data Cuti'!$N$3:$N$493))</f>
        <v>0</v>
      </c>
      <c r="N17" s="38">
        <f>SUMPRODUCT(('Input Data Cuti'!$D$3:$D$493='Master Cuti'!$A17)*('Input Data Cuti'!$M$3:$M$493='Master Cuti'!N$1)*('Input Data Cuti'!$K$3:$K$493=$B17)*('Input Data Cuti'!$L$3:$L$493='Master Cuti'!$C17)*('Input Data Cuti'!$N$3:$N$493))</f>
        <v>0</v>
      </c>
      <c r="O17" s="38">
        <f>SUMPRODUCT(('Input Data Cuti'!$D$3:$D$493='Master Cuti'!$A17)*('Input Data Cuti'!$M$3:$M$493='Master Cuti'!O$1)*('Input Data Cuti'!$K$3:$K$493=$B17)*('Input Data Cuti'!$L$3:$L$493='Master Cuti'!$C17)*('Input Data Cuti'!$N$3:$N$493))</f>
        <v>0</v>
      </c>
      <c r="P17" s="38">
        <f>SUMPRODUCT(('Input Data Cuti'!$D$3:$D$493='Master Cuti'!$A17)*('Input Data Cuti'!$M$3:$M$493='Master Cuti'!P$1)*('Input Data Cuti'!$K$3:$K$493=$B17)*('Input Data Cuti'!$L$3:$L$493='Master Cuti'!$C17)*('Input Data Cuti'!$N$3:$N$493))</f>
        <v>0</v>
      </c>
      <c r="Q17" s="38">
        <f>SUMPRODUCT(('Input Data Cuti'!$D$3:$D$493='Master Cuti'!$A17)*('Input Data Cuti'!$M$3:$M$493='Master Cuti'!Q$1)*('Input Data Cuti'!$K$3:$K$493=$B17)*('Input Data Cuti'!$L$3:$L$493='Master Cuti'!$C17)*('Input Data Cuti'!$N$3:$N$493))</f>
        <v>0</v>
      </c>
    </row>
    <row r="18" spans="1:17">
      <c r="A18" s="107" t="s">
        <v>336</v>
      </c>
      <c r="B18" t="s">
        <v>172</v>
      </c>
      <c r="C18" t="s">
        <v>1215</v>
      </c>
      <c r="D18">
        <v>10</v>
      </c>
      <c r="E18" s="38">
        <f t="shared" si="0"/>
        <v>8</v>
      </c>
      <c r="F18" s="38">
        <f>SUMPRODUCT(('Input Data Cuti'!$D$3:$D$493='Master Cuti'!$A18)*('Input Data Cuti'!$M$3:$M$493='Master Cuti'!F$1)*('Input Data Cuti'!$K$3:$K$493=$B18)*('Input Data Cuti'!$L$3:$L$493='Master Cuti'!$C18)*('Input Data Cuti'!$N$3:$N$493))</f>
        <v>2</v>
      </c>
      <c r="G18" s="38">
        <f>SUMPRODUCT(('Input Data Cuti'!$D$3:$D$493='Master Cuti'!$A18)*('Input Data Cuti'!$M$3:$M$493='Master Cuti'!G$1)*('Input Data Cuti'!$K$3:$K$493=$B18)*('Input Data Cuti'!$L$3:$L$493='Master Cuti'!$C18)*('Input Data Cuti'!$N$3:$N$493))</f>
        <v>0</v>
      </c>
      <c r="H18" s="38">
        <f>SUMPRODUCT(('Input Data Cuti'!$D$3:$D$493='Master Cuti'!$A18)*('Input Data Cuti'!$M$3:$M$493='Master Cuti'!H$1)*('Input Data Cuti'!$K$3:$K$493=$B18)*('Input Data Cuti'!$L$3:$L$493='Master Cuti'!$C18)*('Input Data Cuti'!$N$3:$N$493))</f>
        <v>0</v>
      </c>
      <c r="I18" s="38">
        <f>SUMPRODUCT(('Input Data Cuti'!$D$3:$D$493='Master Cuti'!$A18)*('Input Data Cuti'!$M$3:$M$493='Master Cuti'!I$1)*('Input Data Cuti'!$K$3:$K$493=$B18)*('Input Data Cuti'!$L$3:$L$493='Master Cuti'!$C18)*('Input Data Cuti'!$N$3:$N$493))</f>
        <v>0</v>
      </c>
      <c r="J18" s="38">
        <f>SUMPRODUCT(('Input Data Cuti'!$D$3:$D$493='Master Cuti'!$A18)*('Input Data Cuti'!$M$3:$M$493='Master Cuti'!J$1)*('Input Data Cuti'!$K$3:$K$493=$B18)*('Input Data Cuti'!$L$3:$L$493='Master Cuti'!$C18)*('Input Data Cuti'!$N$3:$N$493))</f>
        <v>0</v>
      </c>
      <c r="K18" s="38">
        <f>SUMPRODUCT(('Input Data Cuti'!$D$3:$D$493='Master Cuti'!$A18)*('Input Data Cuti'!$M$3:$M$493='Master Cuti'!K$1)*('Input Data Cuti'!$K$3:$K$493=$B18)*('Input Data Cuti'!$L$3:$L$493='Master Cuti'!$C18)*('Input Data Cuti'!$N$3:$N$493))</f>
        <v>0</v>
      </c>
      <c r="L18" s="38">
        <f>SUMPRODUCT(('Input Data Cuti'!$D$3:$D$493='Master Cuti'!$A18)*('Input Data Cuti'!$M$3:$M$493='Master Cuti'!L$1)*('Input Data Cuti'!$K$3:$K$493=$B18)*('Input Data Cuti'!$L$3:$L$493='Master Cuti'!$C18)*('Input Data Cuti'!$N$3:$N$493))</f>
        <v>0</v>
      </c>
      <c r="M18" s="38">
        <f>SUMPRODUCT(('Input Data Cuti'!$D$3:$D$493='Master Cuti'!$A18)*('Input Data Cuti'!$M$3:$M$493='Master Cuti'!M$1)*('Input Data Cuti'!$K$3:$K$493=$B18)*('Input Data Cuti'!$L$3:$L$493='Master Cuti'!$C18)*('Input Data Cuti'!$N$3:$N$493))</f>
        <v>0</v>
      </c>
      <c r="N18" s="38">
        <f>SUMPRODUCT(('Input Data Cuti'!$D$3:$D$493='Master Cuti'!$A18)*('Input Data Cuti'!$M$3:$M$493='Master Cuti'!N$1)*('Input Data Cuti'!$K$3:$K$493=$B18)*('Input Data Cuti'!$L$3:$L$493='Master Cuti'!$C18)*('Input Data Cuti'!$N$3:$N$493))</f>
        <v>0</v>
      </c>
      <c r="O18" s="38">
        <f>SUMPRODUCT(('Input Data Cuti'!$D$3:$D$493='Master Cuti'!$A18)*('Input Data Cuti'!$M$3:$M$493='Master Cuti'!O$1)*('Input Data Cuti'!$K$3:$K$493=$B18)*('Input Data Cuti'!$L$3:$L$493='Master Cuti'!$C18)*('Input Data Cuti'!$N$3:$N$493))</f>
        <v>0</v>
      </c>
      <c r="P18" s="38">
        <f>SUMPRODUCT(('Input Data Cuti'!$D$3:$D$493='Master Cuti'!$A18)*('Input Data Cuti'!$M$3:$M$493='Master Cuti'!P$1)*('Input Data Cuti'!$K$3:$K$493=$B18)*('Input Data Cuti'!$L$3:$L$493='Master Cuti'!$C18)*('Input Data Cuti'!$N$3:$N$493))</f>
        <v>0</v>
      </c>
      <c r="Q18" s="38">
        <f>SUMPRODUCT(('Input Data Cuti'!$D$3:$D$493='Master Cuti'!$A18)*('Input Data Cuti'!$M$3:$M$493='Master Cuti'!Q$1)*('Input Data Cuti'!$K$3:$K$493=$B18)*('Input Data Cuti'!$L$3:$L$493='Master Cuti'!$C18)*('Input Data Cuti'!$N$3:$N$493))</f>
        <v>0</v>
      </c>
    </row>
    <row r="19" spans="1:17">
      <c r="A19" s="107" t="s">
        <v>481</v>
      </c>
      <c r="B19" t="s">
        <v>172</v>
      </c>
      <c r="C19" t="s">
        <v>1319</v>
      </c>
      <c r="D19">
        <v>12</v>
      </c>
      <c r="E19" s="38">
        <f t="shared" si="0"/>
        <v>8</v>
      </c>
      <c r="F19" s="38">
        <f>SUMPRODUCT(('Input Data Cuti'!$D$3:$D$493='Master Cuti'!$A19)*('Input Data Cuti'!$M$3:$M$493='Master Cuti'!F$1)*('Input Data Cuti'!$K$3:$K$493=$B19)*('Input Data Cuti'!$L$3:$L$493='Master Cuti'!$C19)*('Input Data Cuti'!$N$3:$N$493))</f>
        <v>4</v>
      </c>
      <c r="G19" s="38">
        <f>SUMPRODUCT(('Input Data Cuti'!$D$3:$D$493='Master Cuti'!$A19)*('Input Data Cuti'!$M$3:$M$493='Master Cuti'!G$1)*('Input Data Cuti'!$K$3:$K$493=$B19)*('Input Data Cuti'!$L$3:$L$493='Master Cuti'!$C19)*('Input Data Cuti'!$N$3:$N$493))</f>
        <v>0</v>
      </c>
      <c r="H19" s="38">
        <f>SUMPRODUCT(('Input Data Cuti'!$D$3:$D$493='Master Cuti'!$A19)*('Input Data Cuti'!$M$3:$M$493='Master Cuti'!H$1)*('Input Data Cuti'!$K$3:$K$493=$B19)*('Input Data Cuti'!$L$3:$L$493='Master Cuti'!$C19)*('Input Data Cuti'!$N$3:$N$493))</f>
        <v>0</v>
      </c>
      <c r="I19" s="38">
        <f>SUMPRODUCT(('Input Data Cuti'!$D$3:$D$493='Master Cuti'!$A19)*('Input Data Cuti'!$M$3:$M$493='Master Cuti'!I$1)*('Input Data Cuti'!$K$3:$K$493=$B19)*('Input Data Cuti'!$L$3:$L$493='Master Cuti'!$C19)*('Input Data Cuti'!$N$3:$N$493))</f>
        <v>0</v>
      </c>
      <c r="J19" s="38">
        <f>SUMPRODUCT(('Input Data Cuti'!$D$3:$D$493='Master Cuti'!$A19)*('Input Data Cuti'!$M$3:$M$493='Master Cuti'!J$1)*('Input Data Cuti'!$K$3:$K$493=$B19)*('Input Data Cuti'!$L$3:$L$493='Master Cuti'!$C19)*('Input Data Cuti'!$N$3:$N$493))</f>
        <v>0</v>
      </c>
      <c r="K19" s="38">
        <f>SUMPRODUCT(('Input Data Cuti'!$D$3:$D$493='Master Cuti'!$A19)*('Input Data Cuti'!$M$3:$M$493='Master Cuti'!K$1)*('Input Data Cuti'!$K$3:$K$493=$B19)*('Input Data Cuti'!$L$3:$L$493='Master Cuti'!$C19)*('Input Data Cuti'!$N$3:$N$493))</f>
        <v>0</v>
      </c>
      <c r="L19" s="38">
        <f>SUMPRODUCT(('Input Data Cuti'!$D$3:$D$493='Master Cuti'!$A19)*('Input Data Cuti'!$M$3:$M$493='Master Cuti'!L$1)*('Input Data Cuti'!$K$3:$K$493=$B19)*('Input Data Cuti'!$L$3:$L$493='Master Cuti'!$C19)*('Input Data Cuti'!$N$3:$N$493))</f>
        <v>0</v>
      </c>
      <c r="M19" s="38">
        <f>SUMPRODUCT(('Input Data Cuti'!$D$3:$D$493='Master Cuti'!$A19)*('Input Data Cuti'!$M$3:$M$493='Master Cuti'!M$1)*('Input Data Cuti'!$K$3:$K$493=$B19)*('Input Data Cuti'!$L$3:$L$493='Master Cuti'!$C19)*('Input Data Cuti'!$N$3:$N$493))</f>
        <v>0</v>
      </c>
      <c r="N19" s="38">
        <f>SUMPRODUCT(('Input Data Cuti'!$D$3:$D$493='Master Cuti'!$A19)*('Input Data Cuti'!$M$3:$M$493='Master Cuti'!N$1)*('Input Data Cuti'!$K$3:$K$493=$B19)*('Input Data Cuti'!$L$3:$L$493='Master Cuti'!$C19)*('Input Data Cuti'!$N$3:$N$493))</f>
        <v>0</v>
      </c>
      <c r="O19" s="38">
        <f>SUMPRODUCT(('Input Data Cuti'!$D$3:$D$493='Master Cuti'!$A19)*('Input Data Cuti'!$M$3:$M$493='Master Cuti'!O$1)*('Input Data Cuti'!$K$3:$K$493=$B19)*('Input Data Cuti'!$L$3:$L$493='Master Cuti'!$C19)*('Input Data Cuti'!$N$3:$N$493))</f>
        <v>0</v>
      </c>
      <c r="P19" s="38">
        <f>SUMPRODUCT(('Input Data Cuti'!$D$3:$D$493='Master Cuti'!$A19)*('Input Data Cuti'!$M$3:$M$493='Master Cuti'!P$1)*('Input Data Cuti'!$K$3:$K$493=$B19)*('Input Data Cuti'!$L$3:$L$493='Master Cuti'!$C19)*('Input Data Cuti'!$N$3:$N$493))</f>
        <v>0</v>
      </c>
      <c r="Q19" s="38">
        <f>SUMPRODUCT(('Input Data Cuti'!$D$3:$D$493='Master Cuti'!$A19)*('Input Data Cuti'!$M$3:$M$493='Master Cuti'!Q$1)*('Input Data Cuti'!$K$3:$K$493=$B19)*('Input Data Cuti'!$L$3:$L$493='Master Cuti'!$C19)*('Input Data Cuti'!$N$3:$N$493))</f>
        <v>0</v>
      </c>
    </row>
    <row r="20" spans="1:17">
      <c r="A20" s="107" t="s">
        <v>396</v>
      </c>
      <c r="B20" t="s">
        <v>172</v>
      </c>
      <c r="C20" t="s">
        <v>1215</v>
      </c>
      <c r="D20">
        <v>6</v>
      </c>
      <c r="E20" s="38">
        <f t="shared" si="0"/>
        <v>2</v>
      </c>
      <c r="F20" s="38">
        <f>SUMPRODUCT(('Input Data Cuti'!$D$3:$D$493='Master Cuti'!$A20)*('Input Data Cuti'!$M$3:$M$493='Master Cuti'!F$1)*('Input Data Cuti'!$K$3:$K$493=$B20)*('Input Data Cuti'!$L$3:$L$493='Master Cuti'!$C20)*('Input Data Cuti'!$N$3:$N$493))</f>
        <v>2</v>
      </c>
      <c r="G20" s="38">
        <f>SUMPRODUCT(('Input Data Cuti'!$D$3:$D$493='Master Cuti'!$A20)*('Input Data Cuti'!$M$3:$M$493='Master Cuti'!G$1)*('Input Data Cuti'!$K$3:$K$493=$B20)*('Input Data Cuti'!$L$3:$L$493='Master Cuti'!$C20)*('Input Data Cuti'!$N$3:$N$493))</f>
        <v>2</v>
      </c>
      <c r="H20" s="38">
        <f>SUMPRODUCT(('Input Data Cuti'!$D$3:$D$493='Master Cuti'!$A20)*('Input Data Cuti'!$M$3:$M$493='Master Cuti'!H$1)*('Input Data Cuti'!$K$3:$K$493=$B20)*('Input Data Cuti'!$L$3:$L$493='Master Cuti'!$C20)*('Input Data Cuti'!$N$3:$N$493))</f>
        <v>0</v>
      </c>
      <c r="I20" s="38">
        <f>SUMPRODUCT(('Input Data Cuti'!$D$3:$D$493='Master Cuti'!$A20)*('Input Data Cuti'!$M$3:$M$493='Master Cuti'!I$1)*('Input Data Cuti'!$K$3:$K$493=$B20)*('Input Data Cuti'!$L$3:$L$493='Master Cuti'!$C20)*('Input Data Cuti'!$N$3:$N$493))</f>
        <v>0</v>
      </c>
      <c r="J20" s="38">
        <f>SUMPRODUCT(('Input Data Cuti'!$D$3:$D$493='Master Cuti'!$A20)*('Input Data Cuti'!$M$3:$M$493='Master Cuti'!J$1)*('Input Data Cuti'!$K$3:$K$493=$B20)*('Input Data Cuti'!$L$3:$L$493='Master Cuti'!$C20)*('Input Data Cuti'!$N$3:$N$493))</f>
        <v>0</v>
      </c>
      <c r="K20" s="38">
        <f>SUMPRODUCT(('Input Data Cuti'!$D$3:$D$493='Master Cuti'!$A20)*('Input Data Cuti'!$M$3:$M$493='Master Cuti'!K$1)*('Input Data Cuti'!$K$3:$K$493=$B20)*('Input Data Cuti'!$L$3:$L$493='Master Cuti'!$C20)*('Input Data Cuti'!$N$3:$N$493))</f>
        <v>0</v>
      </c>
      <c r="L20" s="38">
        <f>SUMPRODUCT(('Input Data Cuti'!$D$3:$D$493='Master Cuti'!$A20)*('Input Data Cuti'!$M$3:$M$493='Master Cuti'!L$1)*('Input Data Cuti'!$K$3:$K$493=$B20)*('Input Data Cuti'!$L$3:$L$493='Master Cuti'!$C20)*('Input Data Cuti'!$N$3:$N$493))</f>
        <v>0</v>
      </c>
      <c r="M20" s="38">
        <f>SUMPRODUCT(('Input Data Cuti'!$D$3:$D$493='Master Cuti'!$A20)*('Input Data Cuti'!$M$3:$M$493='Master Cuti'!M$1)*('Input Data Cuti'!$K$3:$K$493=$B20)*('Input Data Cuti'!$L$3:$L$493='Master Cuti'!$C20)*('Input Data Cuti'!$N$3:$N$493))</f>
        <v>0</v>
      </c>
      <c r="N20" s="38">
        <f>SUMPRODUCT(('Input Data Cuti'!$D$3:$D$493='Master Cuti'!$A20)*('Input Data Cuti'!$M$3:$M$493='Master Cuti'!N$1)*('Input Data Cuti'!$K$3:$K$493=$B20)*('Input Data Cuti'!$L$3:$L$493='Master Cuti'!$C20)*('Input Data Cuti'!$N$3:$N$493))</f>
        <v>0</v>
      </c>
      <c r="O20" s="38">
        <f>SUMPRODUCT(('Input Data Cuti'!$D$3:$D$493='Master Cuti'!$A20)*('Input Data Cuti'!$M$3:$M$493='Master Cuti'!O$1)*('Input Data Cuti'!$K$3:$K$493=$B20)*('Input Data Cuti'!$L$3:$L$493='Master Cuti'!$C20)*('Input Data Cuti'!$N$3:$N$493))</f>
        <v>0</v>
      </c>
      <c r="P20" s="38">
        <f>SUMPRODUCT(('Input Data Cuti'!$D$3:$D$493='Master Cuti'!$A20)*('Input Data Cuti'!$M$3:$M$493='Master Cuti'!P$1)*('Input Data Cuti'!$K$3:$K$493=$B20)*('Input Data Cuti'!$L$3:$L$493='Master Cuti'!$C20)*('Input Data Cuti'!$N$3:$N$493))</f>
        <v>0</v>
      </c>
      <c r="Q20" s="38">
        <f>SUMPRODUCT(('Input Data Cuti'!$D$3:$D$493='Master Cuti'!$A20)*('Input Data Cuti'!$M$3:$M$493='Master Cuti'!Q$1)*('Input Data Cuti'!$K$3:$K$493=$B20)*('Input Data Cuti'!$L$3:$L$493='Master Cuti'!$C20)*('Input Data Cuti'!$N$3:$N$493))</f>
        <v>0</v>
      </c>
    </row>
    <row r="21" spans="1:17">
      <c r="A21" s="107" t="s">
        <v>915</v>
      </c>
      <c r="B21" t="s">
        <v>172</v>
      </c>
      <c r="C21" t="s">
        <v>1319</v>
      </c>
      <c r="D21">
        <v>9</v>
      </c>
      <c r="E21" s="38">
        <f t="shared" si="0"/>
        <v>6</v>
      </c>
      <c r="F21" s="38">
        <f>SUMPRODUCT(('Input Data Cuti'!$D$3:$D$493='Master Cuti'!$A21)*('Input Data Cuti'!$M$3:$M$493='Master Cuti'!F$1)*('Input Data Cuti'!$K$3:$K$493=$B21)*('Input Data Cuti'!$L$3:$L$493='Master Cuti'!$C21)*('Input Data Cuti'!$N$3:$N$493))</f>
        <v>3</v>
      </c>
      <c r="G21" s="38">
        <f>SUMPRODUCT(('Input Data Cuti'!$D$3:$D$493='Master Cuti'!$A21)*('Input Data Cuti'!$M$3:$M$493='Master Cuti'!G$1)*('Input Data Cuti'!$K$3:$K$493=$B21)*('Input Data Cuti'!$L$3:$L$493='Master Cuti'!$C21)*('Input Data Cuti'!$N$3:$N$493))</f>
        <v>0</v>
      </c>
      <c r="H21" s="38">
        <f>SUMPRODUCT(('Input Data Cuti'!$D$3:$D$493='Master Cuti'!$A21)*('Input Data Cuti'!$M$3:$M$493='Master Cuti'!H$1)*('Input Data Cuti'!$K$3:$K$493=$B21)*('Input Data Cuti'!$L$3:$L$493='Master Cuti'!$C21)*('Input Data Cuti'!$N$3:$N$493))</f>
        <v>0</v>
      </c>
      <c r="I21" s="38">
        <f>SUMPRODUCT(('Input Data Cuti'!$D$3:$D$493='Master Cuti'!$A21)*('Input Data Cuti'!$M$3:$M$493='Master Cuti'!I$1)*('Input Data Cuti'!$K$3:$K$493=$B21)*('Input Data Cuti'!$L$3:$L$493='Master Cuti'!$C21)*('Input Data Cuti'!$N$3:$N$493))</f>
        <v>0</v>
      </c>
      <c r="J21" s="38">
        <f>SUMPRODUCT(('Input Data Cuti'!$D$3:$D$493='Master Cuti'!$A21)*('Input Data Cuti'!$M$3:$M$493='Master Cuti'!J$1)*('Input Data Cuti'!$K$3:$K$493=$B21)*('Input Data Cuti'!$L$3:$L$493='Master Cuti'!$C21)*('Input Data Cuti'!$N$3:$N$493))</f>
        <v>0</v>
      </c>
      <c r="K21" s="38">
        <f>SUMPRODUCT(('Input Data Cuti'!$D$3:$D$493='Master Cuti'!$A21)*('Input Data Cuti'!$M$3:$M$493='Master Cuti'!K$1)*('Input Data Cuti'!$K$3:$K$493=$B21)*('Input Data Cuti'!$L$3:$L$493='Master Cuti'!$C21)*('Input Data Cuti'!$N$3:$N$493))</f>
        <v>0</v>
      </c>
      <c r="L21" s="38">
        <f>SUMPRODUCT(('Input Data Cuti'!$D$3:$D$493='Master Cuti'!$A21)*('Input Data Cuti'!$M$3:$M$493='Master Cuti'!L$1)*('Input Data Cuti'!$K$3:$K$493=$B21)*('Input Data Cuti'!$L$3:$L$493='Master Cuti'!$C21)*('Input Data Cuti'!$N$3:$N$493))</f>
        <v>0</v>
      </c>
      <c r="M21" s="38">
        <f>SUMPRODUCT(('Input Data Cuti'!$D$3:$D$493='Master Cuti'!$A21)*('Input Data Cuti'!$M$3:$M$493='Master Cuti'!M$1)*('Input Data Cuti'!$K$3:$K$493=$B21)*('Input Data Cuti'!$L$3:$L$493='Master Cuti'!$C21)*('Input Data Cuti'!$N$3:$N$493))</f>
        <v>0</v>
      </c>
      <c r="N21" s="38">
        <f>SUMPRODUCT(('Input Data Cuti'!$D$3:$D$493='Master Cuti'!$A21)*('Input Data Cuti'!$M$3:$M$493='Master Cuti'!N$1)*('Input Data Cuti'!$K$3:$K$493=$B21)*('Input Data Cuti'!$L$3:$L$493='Master Cuti'!$C21)*('Input Data Cuti'!$N$3:$N$493))</f>
        <v>0</v>
      </c>
      <c r="O21" s="38">
        <f>SUMPRODUCT(('Input Data Cuti'!$D$3:$D$493='Master Cuti'!$A21)*('Input Data Cuti'!$M$3:$M$493='Master Cuti'!O$1)*('Input Data Cuti'!$K$3:$K$493=$B21)*('Input Data Cuti'!$L$3:$L$493='Master Cuti'!$C21)*('Input Data Cuti'!$N$3:$N$493))</f>
        <v>0</v>
      </c>
      <c r="P21" s="38">
        <f>SUMPRODUCT(('Input Data Cuti'!$D$3:$D$493='Master Cuti'!$A21)*('Input Data Cuti'!$M$3:$M$493='Master Cuti'!P$1)*('Input Data Cuti'!$K$3:$K$493=$B21)*('Input Data Cuti'!$L$3:$L$493='Master Cuti'!$C21)*('Input Data Cuti'!$N$3:$N$493))</f>
        <v>0</v>
      </c>
      <c r="Q21" s="38">
        <f>SUMPRODUCT(('Input Data Cuti'!$D$3:$D$493='Master Cuti'!$A21)*('Input Data Cuti'!$M$3:$M$493='Master Cuti'!Q$1)*('Input Data Cuti'!$K$3:$K$493=$B21)*('Input Data Cuti'!$L$3:$L$493='Master Cuti'!$C21)*('Input Data Cuti'!$N$3:$N$493))</f>
        <v>0</v>
      </c>
    </row>
    <row r="22" spans="1:17">
      <c r="A22" s="107" t="s">
        <v>321</v>
      </c>
      <c r="B22" t="s">
        <v>172</v>
      </c>
      <c r="C22" t="s">
        <v>1319</v>
      </c>
      <c r="D22">
        <v>13</v>
      </c>
      <c r="E22" s="38">
        <f t="shared" si="0"/>
        <v>3</v>
      </c>
      <c r="F22" s="38">
        <f>SUMPRODUCT(('Input Data Cuti'!$D$3:$D$493='Master Cuti'!$A22)*('Input Data Cuti'!$M$3:$M$493='Master Cuti'!F$1)*('Input Data Cuti'!$K$3:$K$493=$B22)*('Input Data Cuti'!$L$3:$L$493='Master Cuti'!$C22)*('Input Data Cuti'!$N$3:$N$493))</f>
        <v>5</v>
      </c>
      <c r="G22" s="38">
        <f>SUMPRODUCT(('Input Data Cuti'!$D$3:$D$493='Master Cuti'!$A22)*('Input Data Cuti'!$M$3:$M$493='Master Cuti'!G$1)*('Input Data Cuti'!$K$3:$K$493=$B22)*('Input Data Cuti'!$L$3:$L$493='Master Cuti'!$C22)*('Input Data Cuti'!$N$3:$N$493))</f>
        <v>5</v>
      </c>
      <c r="H22" s="38">
        <f>SUMPRODUCT(('Input Data Cuti'!$D$3:$D$493='Master Cuti'!$A22)*('Input Data Cuti'!$M$3:$M$493='Master Cuti'!H$1)*('Input Data Cuti'!$K$3:$K$493=$B22)*('Input Data Cuti'!$L$3:$L$493='Master Cuti'!$C22)*('Input Data Cuti'!$N$3:$N$493))</f>
        <v>0</v>
      </c>
      <c r="I22" s="38">
        <f>SUMPRODUCT(('Input Data Cuti'!$D$3:$D$493='Master Cuti'!$A22)*('Input Data Cuti'!$M$3:$M$493='Master Cuti'!I$1)*('Input Data Cuti'!$K$3:$K$493=$B22)*('Input Data Cuti'!$L$3:$L$493='Master Cuti'!$C22)*('Input Data Cuti'!$N$3:$N$493))</f>
        <v>0</v>
      </c>
      <c r="J22" s="38">
        <f>SUMPRODUCT(('Input Data Cuti'!$D$3:$D$493='Master Cuti'!$A22)*('Input Data Cuti'!$M$3:$M$493='Master Cuti'!J$1)*('Input Data Cuti'!$K$3:$K$493=$B22)*('Input Data Cuti'!$L$3:$L$493='Master Cuti'!$C22)*('Input Data Cuti'!$N$3:$N$493))</f>
        <v>0</v>
      </c>
      <c r="K22" s="38">
        <f>SUMPRODUCT(('Input Data Cuti'!$D$3:$D$493='Master Cuti'!$A22)*('Input Data Cuti'!$M$3:$M$493='Master Cuti'!K$1)*('Input Data Cuti'!$K$3:$K$493=$B22)*('Input Data Cuti'!$L$3:$L$493='Master Cuti'!$C22)*('Input Data Cuti'!$N$3:$N$493))</f>
        <v>0</v>
      </c>
      <c r="L22" s="38">
        <f>SUMPRODUCT(('Input Data Cuti'!$D$3:$D$493='Master Cuti'!$A22)*('Input Data Cuti'!$M$3:$M$493='Master Cuti'!L$1)*('Input Data Cuti'!$K$3:$K$493=$B22)*('Input Data Cuti'!$L$3:$L$493='Master Cuti'!$C22)*('Input Data Cuti'!$N$3:$N$493))</f>
        <v>0</v>
      </c>
      <c r="M22" s="38">
        <f>SUMPRODUCT(('Input Data Cuti'!$D$3:$D$493='Master Cuti'!$A22)*('Input Data Cuti'!$M$3:$M$493='Master Cuti'!M$1)*('Input Data Cuti'!$K$3:$K$493=$B22)*('Input Data Cuti'!$L$3:$L$493='Master Cuti'!$C22)*('Input Data Cuti'!$N$3:$N$493))</f>
        <v>0</v>
      </c>
      <c r="N22" s="38">
        <f>SUMPRODUCT(('Input Data Cuti'!$D$3:$D$493='Master Cuti'!$A22)*('Input Data Cuti'!$M$3:$M$493='Master Cuti'!N$1)*('Input Data Cuti'!$K$3:$K$493=$B22)*('Input Data Cuti'!$L$3:$L$493='Master Cuti'!$C22)*('Input Data Cuti'!$N$3:$N$493))</f>
        <v>0</v>
      </c>
      <c r="O22" s="38">
        <f>SUMPRODUCT(('Input Data Cuti'!$D$3:$D$493='Master Cuti'!$A22)*('Input Data Cuti'!$M$3:$M$493='Master Cuti'!O$1)*('Input Data Cuti'!$K$3:$K$493=$B22)*('Input Data Cuti'!$L$3:$L$493='Master Cuti'!$C22)*('Input Data Cuti'!$N$3:$N$493))</f>
        <v>0</v>
      </c>
      <c r="P22" s="38">
        <f>SUMPRODUCT(('Input Data Cuti'!$D$3:$D$493='Master Cuti'!$A22)*('Input Data Cuti'!$M$3:$M$493='Master Cuti'!P$1)*('Input Data Cuti'!$K$3:$K$493=$B22)*('Input Data Cuti'!$L$3:$L$493='Master Cuti'!$C22)*('Input Data Cuti'!$N$3:$N$493))</f>
        <v>0</v>
      </c>
      <c r="Q22" s="38">
        <f>SUMPRODUCT(('Input Data Cuti'!$D$3:$D$493='Master Cuti'!$A22)*('Input Data Cuti'!$M$3:$M$493='Master Cuti'!Q$1)*('Input Data Cuti'!$K$3:$K$493=$B22)*('Input Data Cuti'!$L$3:$L$493='Master Cuti'!$C22)*('Input Data Cuti'!$N$3:$N$493))</f>
        <v>0</v>
      </c>
    </row>
    <row r="23" spans="1:17">
      <c r="A23" s="107" t="s">
        <v>227</v>
      </c>
      <c r="B23" t="s">
        <v>172</v>
      </c>
      <c r="C23" t="s">
        <v>1387</v>
      </c>
      <c r="D23">
        <v>18</v>
      </c>
      <c r="E23" s="38">
        <f t="shared" si="0"/>
        <v>16</v>
      </c>
      <c r="F23" s="38">
        <f>SUMPRODUCT(('Input Data Cuti'!$D$3:$D$493='Master Cuti'!$A23)*('Input Data Cuti'!$M$3:$M$493='Master Cuti'!F$1)*('Input Data Cuti'!$K$3:$K$493=$B23)*('Input Data Cuti'!$L$3:$L$493='Master Cuti'!$C23)*('Input Data Cuti'!$N$3:$N$493))</f>
        <v>1</v>
      </c>
      <c r="G23" s="38">
        <f>SUMPRODUCT(('Input Data Cuti'!$D$3:$D$493='Master Cuti'!$A23)*('Input Data Cuti'!$M$3:$M$493='Master Cuti'!G$1)*('Input Data Cuti'!$K$3:$K$493=$B23)*('Input Data Cuti'!$L$3:$L$493='Master Cuti'!$C23)*('Input Data Cuti'!$N$3:$N$493))</f>
        <v>1</v>
      </c>
      <c r="H23" s="38">
        <f>SUMPRODUCT(('Input Data Cuti'!$D$3:$D$493='Master Cuti'!$A23)*('Input Data Cuti'!$M$3:$M$493='Master Cuti'!H$1)*('Input Data Cuti'!$K$3:$K$493=$B23)*('Input Data Cuti'!$L$3:$L$493='Master Cuti'!$C23)*('Input Data Cuti'!$N$3:$N$493))</f>
        <v>0</v>
      </c>
      <c r="I23" s="38">
        <f>SUMPRODUCT(('Input Data Cuti'!$D$3:$D$493='Master Cuti'!$A23)*('Input Data Cuti'!$M$3:$M$493='Master Cuti'!I$1)*('Input Data Cuti'!$K$3:$K$493=$B23)*('Input Data Cuti'!$L$3:$L$493='Master Cuti'!$C23)*('Input Data Cuti'!$N$3:$N$493))</f>
        <v>0</v>
      </c>
      <c r="J23" s="38">
        <f>SUMPRODUCT(('Input Data Cuti'!$D$3:$D$493='Master Cuti'!$A23)*('Input Data Cuti'!$M$3:$M$493='Master Cuti'!J$1)*('Input Data Cuti'!$K$3:$K$493=$B23)*('Input Data Cuti'!$L$3:$L$493='Master Cuti'!$C23)*('Input Data Cuti'!$N$3:$N$493))</f>
        <v>0</v>
      </c>
      <c r="K23" s="38">
        <f>SUMPRODUCT(('Input Data Cuti'!$D$3:$D$493='Master Cuti'!$A23)*('Input Data Cuti'!$M$3:$M$493='Master Cuti'!K$1)*('Input Data Cuti'!$K$3:$K$493=$B23)*('Input Data Cuti'!$L$3:$L$493='Master Cuti'!$C23)*('Input Data Cuti'!$N$3:$N$493))</f>
        <v>0</v>
      </c>
      <c r="L23" s="38">
        <f>SUMPRODUCT(('Input Data Cuti'!$D$3:$D$493='Master Cuti'!$A23)*('Input Data Cuti'!$M$3:$M$493='Master Cuti'!L$1)*('Input Data Cuti'!$K$3:$K$493=$B23)*('Input Data Cuti'!$L$3:$L$493='Master Cuti'!$C23)*('Input Data Cuti'!$N$3:$N$493))</f>
        <v>0</v>
      </c>
      <c r="M23" s="38">
        <f>SUMPRODUCT(('Input Data Cuti'!$D$3:$D$493='Master Cuti'!$A23)*('Input Data Cuti'!$M$3:$M$493='Master Cuti'!M$1)*('Input Data Cuti'!$K$3:$K$493=$B23)*('Input Data Cuti'!$L$3:$L$493='Master Cuti'!$C23)*('Input Data Cuti'!$N$3:$N$493))</f>
        <v>0</v>
      </c>
      <c r="N23" s="38">
        <f>SUMPRODUCT(('Input Data Cuti'!$D$3:$D$493='Master Cuti'!$A23)*('Input Data Cuti'!$M$3:$M$493='Master Cuti'!N$1)*('Input Data Cuti'!$K$3:$K$493=$B23)*('Input Data Cuti'!$L$3:$L$493='Master Cuti'!$C23)*('Input Data Cuti'!$N$3:$N$493))</f>
        <v>0</v>
      </c>
      <c r="O23" s="38">
        <f>SUMPRODUCT(('Input Data Cuti'!$D$3:$D$493='Master Cuti'!$A23)*('Input Data Cuti'!$M$3:$M$493='Master Cuti'!O$1)*('Input Data Cuti'!$K$3:$K$493=$B23)*('Input Data Cuti'!$L$3:$L$493='Master Cuti'!$C23)*('Input Data Cuti'!$N$3:$N$493))</f>
        <v>0</v>
      </c>
      <c r="P23" s="38">
        <f>SUMPRODUCT(('Input Data Cuti'!$D$3:$D$493='Master Cuti'!$A23)*('Input Data Cuti'!$M$3:$M$493='Master Cuti'!P$1)*('Input Data Cuti'!$K$3:$K$493=$B23)*('Input Data Cuti'!$L$3:$L$493='Master Cuti'!$C23)*('Input Data Cuti'!$N$3:$N$493))</f>
        <v>0</v>
      </c>
      <c r="Q23" s="38">
        <f>SUMPRODUCT(('Input Data Cuti'!$D$3:$D$493='Master Cuti'!$A23)*('Input Data Cuti'!$M$3:$M$493='Master Cuti'!Q$1)*('Input Data Cuti'!$K$3:$K$493=$B23)*('Input Data Cuti'!$L$3:$L$493='Master Cuti'!$C23)*('Input Data Cuti'!$N$3:$N$493))</f>
        <v>0</v>
      </c>
    </row>
    <row r="24" spans="1:17">
      <c r="A24" s="107" t="s">
        <v>1283</v>
      </c>
      <c r="B24" t="s">
        <v>172</v>
      </c>
      <c r="C24" t="s">
        <v>1215</v>
      </c>
      <c r="D24">
        <v>30</v>
      </c>
      <c r="E24" s="38">
        <f t="shared" si="0"/>
        <v>26</v>
      </c>
      <c r="F24" s="38">
        <f>SUMPRODUCT(('Input Data Cuti'!$D$3:$D$493='Master Cuti'!$A24)*('Input Data Cuti'!$M$3:$M$493='Master Cuti'!F$1)*('Input Data Cuti'!$K$3:$K$493=$B24)*('Input Data Cuti'!$L$3:$L$493='Master Cuti'!$C24)*('Input Data Cuti'!$N$3:$N$493))</f>
        <v>4</v>
      </c>
      <c r="G24" s="38">
        <f>SUMPRODUCT(('Input Data Cuti'!$D$3:$D$493='Master Cuti'!$A24)*('Input Data Cuti'!$M$3:$M$493='Master Cuti'!G$1)*('Input Data Cuti'!$K$3:$K$493=$B24)*('Input Data Cuti'!$L$3:$L$493='Master Cuti'!$C24)*('Input Data Cuti'!$N$3:$N$493))</f>
        <v>0</v>
      </c>
      <c r="H24" s="38">
        <f>SUMPRODUCT(('Input Data Cuti'!$D$3:$D$493='Master Cuti'!$A24)*('Input Data Cuti'!$M$3:$M$493='Master Cuti'!H$1)*('Input Data Cuti'!$K$3:$K$493=$B24)*('Input Data Cuti'!$L$3:$L$493='Master Cuti'!$C24)*('Input Data Cuti'!$N$3:$N$493))</f>
        <v>0</v>
      </c>
      <c r="I24" s="38">
        <f>SUMPRODUCT(('Input Data Cuti'!$D$3:$D$493='Master Cuti'!$A24)*('Input Data Cuti'!$M$3:$M$493='Master Cuti'!I$1)*('Input Data Cuti'!$K$3:$K$493=$B24)*('Input Data Cuti'!$L$3:$L$493='Master Cuti'!$C24)*('Input Data Cuti'!$N$3:$N$493))</f>
        <v>0</v>
      </c>
      <c r="J24" s="38">
        <f>SUMPRODUCT(('Input Data Cuti'!$D$3:$D$493='Master Cuti'!$A24)*('Input Data Cuti'!$M$3:$M$493='Master Cuti'!J$1)*('Input Data Cuti'!$K$3:$K$493=$B24)*('Input Data Cuti'!$L$3:$L$493='Master Cuti'!$C24)*('Input Data Cuti'!$N$3:$N$493))</f>
        <v>0</v>
      </c>
      <c r="K24" s="38">
        <f>SUMPRODUCT(('Input Data Cuti'!$D$3:$D$493='Master Cuti'!$A24)*('Input Data Cuti'!$M$3:$M$493='Master Cuti'!K$1)*('Input Data Cuti'!$K$3:$K$493=$B24)*('Input Data Cuti'!$L$3:$L$493='Master Cuti'!$C24)*('Input Data Cuti'!$N$3:$N$493))</f>
        <v>0</v>
      </c>
      <c r="L24" s="38">
        <f>SUMPRODUCT(('Input Data Cuti'!$D$3:$D$493='Master Cuti'!$A24)*('Input Data Cuti'!$M$3:$M$493='Master Cuti'!L$1)*('Input Data Cuti'!$K$3:$K$493=$B24)*('Input Data Cuti'!$L$3:$L$493='Master Cuti'!$C24)*('Input Data Cuti'!$N$3:$N$493))</f>
        <v>0</v>
      </c>
      <c r="M24" s="38">
        <f>SUMPRODUCT(('Input Data Cuti'!$D$3:$D$493='Master Cuti'!$A24)*('Input Data Cuti'!$M$3:$M$493='Master Cuti'!M$1)*('Input Data Cuti'!$K$3:$K$493=$B24)*('Input Data Cuti'!$L$3:$L$493='Master Cuti'!$C24)*('Input Data Cuti'!$N$3:$N$493))</f>
        <v>0</v>
      </c>
      <c r="N24" s="38">
        <f>SUMPRODUCT(('Input Data Cuti'!$D$3:$D$493='Master Cuti'!$A24)*('Input Data Cuti'!$M$3:$M$493='Master Cuti'!N$1)*('Input Data Cuti'!$K$3:$K$493=$B24)*('Input Data Cuti'!$L$3:$L$493='Master Cuti'!$C24)*('Input Data Cuti'!$N$3:$N$493))</f>
        <v>0</v>
      </c>
      <c r="O24" s="38">
        <f>SUMPRODUCT(('Input Data Cuti'!$D$3:$D$493='Master Cuti'!$A24)*('Input Data Cuti'!$M$3:$M$493='Master Cuti'!O$1)*('Input Data Cuti'!$K$3:$K$493=$B24)*('Input Data Cuti'!$L$3:$L$493='Master Cuti'!$C24)*('Input Data Cuti'!$N$3:$N$493))</f>
        <v>0</v>
      </c>
      <c r="P24" s="38">
        <f>SUMPRODUCT(('Input Data Cuti'!$D$3:$D$493='Master Cuti'!$A24)*('Input Data Cuti'!$M$3:$M$493='Master Cuti'!P$1)*('Input Data Cuti'!$K$3:$K$493=$B24)*('Input Data Cuti'!$L$3:$L$493='Master Cuti'!$C24)*('Input Data Cuti'!$N$3:$N$493))</f>
        <v>0</v>
      </c>
      <c r="Q24" s="38">
        <f>SUMPRODUCT(('Input Data Cuti'!$D$3:$D$493='Master Cuti'!$A24)*('Input Data Cuti'!$M$3:$M$493='Master Cuti'!Q$1)*('Input Data Cuti'!$K$3:$K$493=$B24)*('Input Data Cuti'!$L$3:$L$493='Master Cuti'!$C24)*('Input Data Cuti'!$N$3:$N$493))</f>
        <v>0</v>
      </c>
    </row>
    <row r="25" spans="1:17">
      <c r="A25" s="107" t="s">
        <v>838</v>
      </c>
      <c r="B25" t="s">
        <v>172</v>
      </c>
      <c r="C25" t="s">
        <v>1319</v>
      </c>
      <c r="D25">
        <v>10</v>
      </c>
      <c r="E25" s="38">
        <f t="shared" si="0"/>
        <v>3</v>
      </c>
      <c r="F25" s="38">
        <f>SUMPRODUCT(('Input Data Cuti'!$D$3:$D$493='Master Cuti'!$A25)*('Input Data Cuti'!$M$3:$M$493='Master Cuti'!F$1)*('Input Data Cuti'!$K$3:$K$493=$B25)*('Input Data Cuti'!$L$3:$L$493='Master Cuti'!$C25)*('Input Data Cuti'!$N$3:$N$493))</f>
        <v>4</v>
      </c>
      <c r="G25" s="38">
        <f>SUMPRODUCT(('Input Data Cuti'!$D$3:$D$493='Master Cuti'!$A25)*('Input Data Cuti'!$M$3:$M$493='Master Cuti'!G$1)*('Input Data Cuti'!$K$3:$K$493=$B25)*('Input Data Cuti'!$L$3:$L$493='Master Cuti'!$C25)*('Input Data Cuti'!$N$3:$N$493))</f>
        <v>3</v>
      </c>
      <c r="H25" s="38">
        <f>SUMPRODUCT(('Input Data Cuti'!$D$3:$D$493='Master Cuti'!$A25)*('Input Data Cuti'!$M$3:$M$493='Master Cuti'!H$1)*('Input Data Cuti'!$K$3:$K$493=$B25)*('Input Data Cuti'!$L$3:$L$493='Master Cuti'!$C25)*('Input Data Cuti'!$N$3:$N$493))</f>
        <v>0</v>
      </c>
      <c r="I25" s="38">
        <f>SUMPRODUCT(('Input Data Cuti'!$D$3:$D$493='Master Cuti'!$A25)*('Input Data Cuti'!$M$3:$M$493='Master Cuti'!I$1)*('Input Data Cuti'!$K$3:$K$493=$B25)*('Input Data Cuti'!$L$3:$L$493='Master Cuti'!$C25)*('Input Data Cuti'!$N$3:$N$493))</f>
        <v>0</v>
      </c>
      <c r="J25" s="38">
        <f>SUMPRODUCT(('Input Data Cuti'!$D$3:$D$493='Master Cuti'!$A25)*('Input Data Cuti'!$M$3:$M$493='Master Cuti'!J$1)*('Input Data Cuti'!$K$3:$K$493=$B25)*('Input Data Cuti'!$L$3:$L$493='Master Cuti'!$C25)*('Input Data Cuti'!$N$3:$N$493))</f>
        <v>0</v>
      </c>
      <c r="K25" s="38">
        <f>SUMPRODUCT(('Input Data Cuti'!$D$3:$D$493='Master Cuti'!$A25)*('Input Data Cuti'!$M$3:$M$493='Master Cuti'!K$1)*('Input Data Cuti'!$K$3:$K$493=$B25)*('Input Data Cuti'!$L$3:$L$493='Master Cuti'!$C25)*('Input Data Cuti'!$N$3:$N$493))</f>
        <v>0</v>
      </c>
      <c r="L25" s="38">
        <f>SUMPRODUCT(('Input Data Cuti'!$D$3:$D$493='Master Cuti'!$A25)*('Input Data Cuti'!$M$3:$M$493='Master Cuti'!L$1)*('Input Data Cuti'!$K$3:$K$493=$B25)*('Input Data Cuti'!$L$3:$L$493='Master Cuti'!$C25)*('Input Data Cuti'!$N$3:$N$493))</f>
        <v>0</v>
      </c>
      <c r="M25" s="38">
        <f>SUMPRODUCT(('Input Data Cuti'!$D$3:$D$493='Master Cuti'!$A25)*('Input Data Cuti'!$M$3:$M$493='Master Cuti'!M$1)*('Input Data Cuti'!$K$3:$K$493=$B25)*('Input Data Cuti'!$L$3:$L$493='Master Cuti'!$C25)*('Input Data Cuti'!$N$3:$N$493))</f>
        <v>0</v>
      </c>
      <c r="N25" s="38">
        <f>SUMPRODUCT(('Input Data Cuti'!$D$3:$D$493='Master Cuti'!$A25)*('Input Data Cuti'!$M$3:$M$493='Master Cuti'!N$1)*('Input Data Cuti'!$K$3:$K$493=$B25)*('Input Data Cuti'!$L$3:$L$493='Master Cuti'!$C25)*('Input Data Cuti'!$N$3:$N$493))</f>
        <v>0</v>
      </c>
      <c r="O25" s="38">
        <f>SUMPRODUCT(('Input Data Cuti'!$D$3:$D$493='Master Cuti'!$A25)*('Input Data Cuti'!$M$3:$M$493='Master Cuti'!O$1)*('Input Data Cuti'!$K$3:$K$493=$B25)*('Input Data Cuti'!$L$3:$L$493='Master Cuti'!$C25)*('Input Data Cuti'!$N$3:$N$493))</f>
        <v>0</v>
      </c>
      <c r="P25" s="38">
        <f>SUMPRODUCT(('Input Data Cuti'!$D$3:$D$493='Master Cuti'!$A25)*('Input Data Cuti'!$M$3:$M$493='Master Cuti'!P$1)*('Input Data Cuti'!$K$3:$K$493=$B25)*('Input Data Cuti'!$L$3:$L$493='Master Cuti'!$C25)*('Input Data Cuti'!$N$3:$N$493))</f>
        <v>0</v>
      </c>
      <c r="Q25" s="38">
        <f>SUMPRODUCT(('Input Data Cuti'!$D$3:$D$493='Master Cuti'!$A25)*('Input Data Cuti'!$M$3:$M$493='Master Cuti'!Q$1)*('Input Data Cuti'!$K$3:$K$493=$B25)*('Input Data Cuti'!$L$3:$L$493='Master Cuti'!$C25)*('Input Data Cuti'!$N$3:$N$493))</f>
        <v>0</v>
      </c>
    </row>
    <row r="26" spans="1:17">
      <c r="A26" s="107" t="s">
        <v>432</v>
      </c>
      <c r="B26" t="s">
        <v>172</v>
      </c>
      <c r="C26" s="233" t="s">
        <v>1319</v>
      </c>
      <c r="D26">
        <v>8</v>
      </c>
      <c r="E26" s="38">
        <f t="shared" si="0"/>
        <v>5</v>
      </c>
      <c r="F26" s="38">
        <f>SUMPRODUCT(('Input Data Cuti'!$D$3:$D$493='Master Cuti'!$A26)*('Input Data Cuti'!$M$3:$M$493='Master Cuti'!F$1)*('Input Data Cuti'!$K$3:$K$493=$B26)*('Input Data Cuti'!$L$3:$L$493='Master Cuti'!$C26)*('Input Data Cuti'!$N$3:$N$493))</f>
        <v>3</v>
      </c>
      <c r="G26" s="38">
        <f>SUMPRODUCT(('Input Data Cuti'!$D$3:$D$493='Master Cuti'!$A26)*('Input Data Cuti'!$M$3:$M$493='Master Cuti'!G$1)*('Input Data Cuti'!$K$3:$K$493=$B26)*('Input Data Cuti'!$L$3:$L$493='Master Cuti'!$C26)*('Input Data Cuti'!$N$3:$N$493))</f>
        <v>0</v>
      </c>
      <c r="H26" s="38">
        <f>SUMPRODUCT(('Input Data Cuti'!$D$3:$D$493='Master Cuti'!$A26)*('Input Data Cuti'!$M$3:$M$493='Master Cuti'!H$1)*('Input Data Cuti'!$K$3:$K$493=$B26)*('Input Data Cuti'!$L$3:$L$493='Master Cuti'!$C26)*('Input Data Cuti'!$N$3:$N$493))</f>
        <v>0</v>
      </c>
      <c r="I26" s="38">
        <f>SUMPRODUCT(('Input Data Cuti'!$D$3:$D$493='Master Cuti'!$A26)*('Input Data Cuti'!$M$3:$M$493='Master Cuti'!I$1)*('Input Data Cuti'!$K$3:$K$493=$B26)*('Input Data Cuti'!$L$3:$L$493='Master Cuti'!$C26)*('Input Data Cuti'!$N$3:$N$493))</f>
        <v>0</v>
      </c>
      <c r="J26" s="38">
        <f>SUMPRODUCT(('Input Data Cuti'!$D$3:$D$493='Master Cuti'!$A26)*('Input Data Cuti'!$M$3:$M$493='Master Cuti'!J$1)*('Input Data Cuti'!$K$3:$K$493=$B26)*('Input Data Cuti'!$L$3:$L$493='Master Cuti'!$C26)*('Input Data Cuti'!$N$3:$N$493))</f>
        <v>0</v>
      </c>
      <c r="K26" s="38">
        <f>SUMPRODUCT(('Input Data Cuti'!$D$3:$D$493='Master Cuti'!$A26)*('Input Data Cuti'!$M$3:$M$493='Master Cuti'!K$1)*('Input Data Cuti'!$K$3:$K$493=$B26)*('Input Data Cuti'!$L$3:$L$493='Master Cuti'!$C26)*('Input Data Cuti'!$N$3:$N$493))</f>
        <v>0</v>
      </c>
      <c r="L26" s="38">
        <f>SUMPRODUCT(('Input Data Cuti'!$D$3:$D$493='Master Cuti'!$A26)*('Input Data Cuti'!$M$3:$M$493='Master Cuti'!L$1)*('Input Data Cuti'!$K$3:$K$493=$B26)*('Input Data Cuti'!$L$3:$L$493='Master Cuti'!$C26)*('Input Data Cuti'!$N$3:$N$493))</f>
        <v>0</v>
      </c>
      <c r="M26" s="38">
        <f>SUMPRODUCT(('Input Data Cuti'!$D$3:$D$493='Master Cuti'!$A26)*('Input Data Cuti'!$M$3:$M$493='Master Cuti'!M$1)*('Input Data Cuti'!$K$3:$K$493=$B26)*('Input Data Cuti'!$L$3:$L$493='Master Cuti'!$C26)*('Input Data Cuti'!$N$3:$N$493))</f>
        <v>0</v>
      </c>
      <c r="N26" s="38">
        <f>SUMPRODUCT(('Input Data Cuti'!$D$3:$D$493='Master Cuti'!$A26)*('Input Data Cuti'!$M$3:$M$493='Master Cuti'!N$1)*('Input Data Cuti'!$K$3:$K$493=$B26)*('Input Data Cuti'!$L$3:$L$493='Master Cuti'!$C26)*('Input Data Cuti'!$N$3:$N$493))</f>
        <v>0</v>
      </c>
      <c r="O26" s="38">
        <f>SUMPRODUCT(('Input Data Cuti'!$D$3:$D$493='Master Cuti'!$A26)*('Input Data Cuti'!$M$3:$M$493='Master Cuti'!O$1)*('Input Data Cuti'!$K$3:$K$493=$B26)*('Input Data Cuti'!$L$3:$L$493='Master Cuti'!$C26)*('Input Data Cuti'!$N$3:$N$493))</f>
        <v>0</v>
      </c>
      <c r="P26" s="38">
        <f>SUMPRODUCT(('Input Data Cuti'!$D$3:$D$493='Master Cuti'!$A26)*('Input Data Cuti'!$M$3:$M$493='Master Cuti'!P$1)*('Input Data Cuti'!$K$3:$K$493=$B26)*('Input Data Cuti'!$L$3:$L$493='Master Cuti'!$C26)*('Input Data Cuti'!$N$3:$N$493))</f>
        <v>0</v>
      </c>
      <c r="Q26" s="38">
        <f>SUMPRODUCT(('Input Data Cuti'!$D$3:$D$493='Master Cuti'!$A26)*('Input Data Cuti'!$M$3:$M$493='Master Cuti'!Q$1)*('Input Data Cuti'!$K$3:$K$493=$B26)*('Input Data Cuti'!$L$3:$L$493='Master Cuti'!$C26)*('Input Data Cuti'!$N$3:$N$493))</f>
        <v>0</v>
      </c>
    </row>
    <row r="27" spans="1:17">
      <c r="A27" s="107" t="s">
        <v>314</v>
      </c>
      <c r="B27" t="s">
        <v>172</v>
      </c>
      <c r="C27" s="233" t="s">
        <v>1319</v>
      </c>
      <c r="D27">
        <v>8</v>
      </c>
      <c r="E27" s="38">
        <f t="shared" si="0"/>
        <v>1</v>
      </c>
      <c r="F27" s="38">
        <f>SUMPRODUCT(('Input Data Cuti'!$D$3:$D$493='Master Cuti'!$A27)*('Input Data Cuti'!$M$3:$M$493='Master Cuti'!F$1)*('Input Data Cuti'!$K$3:$K$493=$B27)*('Input Data Cuti'!$L$3:$L$493='Master Cuti'!$C27)*('Input Data Cuti'!$N$3:$N$493))</f>
        <v>2</v>
      </c>
      <c r="G27" s="38">
        <f>SUMPRODUCT(('Input Data Cuti'!$D$3:$D$493='Master Cuti'!$A27)*('Input Data Cuti'!$M$3:$M$493='Master Cuti'!G$1)*('Input Data Cuti'!$K$3:$K$493=$B27)*('Input Data Cuti'!$L$3:$L$493='Master Cuti'!$C27)*('Input Data Cuti'!$N$3:$N$493))</f>
        <v>2</v>
      </c>
      <c r="H27" s="38">
        <f>SUMPRODUCT(('Input Data Cuti'!$D$3:$D$493='Master Cuti'!$A27)*('Input Data Cuti'!$M$3:$M$493='Master Cuti'!H$1)*('Input Data Cuti'!$K$3:$K$493=$B27)*('Input Data Cuti'!$L$3:$L$493='Master Cuti'!$C27)*('Input Data Cuti'!$N$3:$N$493))</f>
        <v>3</v>
      </c>
      <c r="I27" s="38">
        <f>SUMPRODUCT(('Input Data Cuti'!$D$3:$D$493='Master Cuti'!$A27)*('Input Data Cuti'!$M$3:$M$493='Master Cuti'!I$1)*('Input Data Cuti'!$K$3:$K$493=$B27)*('Input Data Cuti'!$L$3:$L$493='Master Cuti'!$C27)*('Input Data Cuti'!$N$3:$N$493))</f>
        <v>0</v>
      </c>
      <c r="J27" s="38">
        <f>SUMPRODUCT(('Input Data Cuti'!$D$3:$D$493='Master Cuti'!$A27)*('Input Data Cuti'!$M$3:$M$493='Master Cuti'!J$1)*('Input Data Cuti'!$K$3:$K$493=$B27)*('Input Data Cuti'!$L$3:$L$493='Master Cuti'!$C27)*('Input Data Cuti'!$N$3:$N$493))</f>
        <v>0</v>
      </c>
      <c r="K27" s="38">
        <f>SUMPRODUCT(('Input Data Cuti'!$D$3:$D$493='Master Cuti'!$A27)*('Input Data Cuti'!$M$3:$M$493='Master Cuti'!K$1)*('Input Data Cuti'!$K$3:$K$493=$B27)*('Input Data Cuti'!$L$3:$L$493='Master Cuti'!$C27)*('Input Data Cuti'!$N$3:$N$493))</f>
        <v>0</v>
      </c>
      <c r="L27" s="38">
        <f>SUMPRODUCT(('Input Data Cuti'!$D$3:$D$493='Master Cuti'!$A27)*('Input Data Cuti'!$M$3:$M$493='Master Cuti'!L$1)*('Input Data Cuti'!$K$3:$K$493=$B27)*('Input Data Cuti'!$L$3:$L$493='Master Cuti'!$C27)*('Input Data Cuti'!$N$3:$N$493))</f>
        <v>0</v>
      </c>
      <c r="M27" s="38">
        <f>SUMPRODUCT(('Input Data Cuti'!$D$3:$D$493='Master Cuti'!$A27)*('Input Data Cuti'!$M$3:$M$493='Master Cuti'!M$1)*('Input Data Cuti'!$K$3:$K$493=$B27)*('Input Data Cuti'!$L$3:$L$493='Master Cuti'!$C27)*('Input Data Cuti'!$N$3:$N$493))</f>
        <v>0</v>
      </c>
      <c r="N27" s="38">
        <f>SUMPRODUCT(('Input Data Cuti'!$D$3:$D$493='Master Cuti'!$A27)*('Input Data Cuti'!$M$3:$M$493='Master Cuti'!N$1)*('Input Data Cuti'!$K$3:$K$493=$B27)*('Input Data Cuti'!$L$3:$L$493='Master Cuti'!$C27)*('Input Data Cuti'!$N$3:$N$493))</f>
        <v>0</v>
      </c>
      <c r="O27" s="38">
        <f>SUMPRODUCT(('Input Data Cuti'!$D$3:$D$493='Master Cuti'!$A27)*('Input Data Cuti'!$M$3:$M$493='Master Cuti'!O$1)*('Input Data Cuti'!$K$3:$K$493=$B27)*('Input Data Cuti'!$L$3:$L$493='Master Cuti'!$C27)*('Input Data Cuti'!$N$3:$N$493))</f>
        <v>0</v>
      </c>
      <c r="P27" s="38">
        <f>SUMPRODUCT(('Input Data Cuti'!$D$3:$D$493='Master Cuti'!$A27)*('Input Data Cuti'!$M$3:$M$493='Master Cuti'!P$1)*('Input Data Cuti'!$K$3:$K$493=$B27)*('Input Data Cuti'!$L$3:$L$493='Master Cuti'!$C27)*('Input Data Cuti'!$N$3:$N$493))</f>
        <v>0</v>
      </c>
      <c r="Q27" s="38">
        <f>SUMPRODUCT(('Input Data Cuti'!$D$3:$D$493='Master Cuti'!$A27)*('Input Data Cuti'!$M$3:$M$493='Master Cuti'!Q$1)*('Input Data Cuti'!$K$3:$K$493=$B27)*('Input Data Cuti'!$L$3:$L$493='Master Cuti'!$C27)*('Input Data Cuti'!$N$3:$N$493))</f>
        <v>0</v>
      </c>
    </row>
    <row r="28" spans="1:17">
      <c r="A28" s="107" t="s">
        <v>1422</v>
      </c>
      <c r="B28" t="s">
        <v>172</v>
      </c>
      <c r="C28" t="s">
        <v>1319</v>
      </c>
      <c r="D28">
        <v>10</v>
      </c>
      <c r="E28" s="38">
        <f t="shared" si="0"/>
        <v>3</v>
      </c>
      <c r="F28" s="38">
        <f>SUMPRODUCT(('Input Data Cuti'!$D$3:$D$493='Master Cuti'!$A28)*('Input Data Cuti'!$M$3:$M$493='Master Cuti'!F$1)*('Input Data Cuti'!$K$3:$K$493=$B28)*('Input Data Cuti'!$L$3:$L$493='Master Cuti'!$C28)*('Input Data Cuti'!$N$3:$N$493))</f>
        <v>3</v>
      </c>
      <c r="G28" s="38">
        <f>SUMPRODUCT(('Input Data Cuti'!$D$3:$D$493='Master Cuti'!$A28)*('Input Data Cuti'!$M$3:$M$493='Master Cuti'!G$1)*('Input Data Cuti'!$K$3:$K$493=$B28)*('Input Data Cuti'!$L$3:$L$493='Master Cuti'!$C28)*('Input Data Cuti'!$N$3:$N$493))</f>
        <v>4</v>
      </c>
      <c r="H28" s="38">
        <f>SUMPRODUCT(('Input Data Cuti'!$D$3:$D$493='Master Cuti'!$A28)*('Input Data Cuti'!$M$3:$M$493='Master Cuti'!H$1)*('Input Data Cuti'!$K$3:$K$493=$B28)*('Input Data Cuti'!$L$3:$L$493='Master Cuti'!$C28)*('Input Data Cuti'!$N$3:$N$493))</f>
        <v>0</v>
      </c>
      <c r="I28" s="38">
        <f>SUMPRODUCT(('Input Data Cuti'!$D$3:$D$493='Master Cuti'!$A28)*('Input Data Cuti'!$M$3:$M$493='Master Cuti'!I$1)*('Input Data Cuti'!$K$3:$K$493=$B28)*('Input Data Cuti'!$L$3:$L$493='Master Cuti'!$C28)*('Input Data Cuti'!$N$3:$N$493))</f>
        <v>0</v>
      </c>
      <c r="J28" s="38">
        <f>SUMPRODUCT(('Input Data Cuti'!$D$3:$D$493='Master Cuti'!$A28)*('Input Data Cuti'!$M$3:$M$493='Master Cuti'!J$1)*('Input Data Cuti'!$K$3:$K$493=$B28)*('Input Data Cuti'!$L$3:$L$493='Master Cuti'!$C28)*('Input Data Cuti'!$N$3:$N$493))</f>
        <v>0</v>
      </c>
      <c r="K28" s="38">
        <f>SUMPRODUCT(('Input Data Cuti'!$D$3:$D$493='Master Cuti'!$A28)*('Input Data Cuti'!$M$3:$M$493='Master Cuti'!K$1)*('Input Data Cuti'!$K$3:$K$493=$B28)*('Input Data Cuti'!$L$3:$L$493='Master Cuti'!$C28)*('Input Data Cuti'!$N$3:$N$493))</f>
        <v>0</v>
      </c>
      <c r="L28" s="38">
        <f>SUMPRODUCT(('Input Data Cuti'!$D$3:$D$493='Master Cuti'!$A28)*('Input Data Cuti'!$M$3:$M$493='Master Cuti'!L$1)*('Input Data Cuti'!$K$3:$K$493=$B28)*('Input Data Cuti'!$L$3:$L$493='Master Cuti'!$C28)*('Input Data Cuti'!$N$3:$N$493))</f>
        <v>0</v>
      </c>
      <c r="M28" s="38">
        <f>SUMPRODUCT(('Input Data Cuti'!$D$3:$D$493='Master Cuti'!$A28)*('Input Data Cuti'!$M$3:$M$493='Master Cuti'!M$1)*('Input Data Cuti'!$K$3:$K$493=$B28)*('Input Data Cuti'!$L$3:$L$493='Master Cuti'!$C28)*('Input Data Cuti'!$N$3:$N$493))</f>
        <v>0</v>
      </c>
      <c r="N28" s="38">
        <f>SUMPRODUCT(('Input Data Cuti'!$D$3:$D$493='Master Cuti'!$A28)*('Input Data Cuti'!$M$3:$M$493='Master Cuti'!N$1)*('Input Data Cuti'!$K$3:$K$493=$B28)*('Input Data Cuti'!$L$3:$L$493='Master Cuti'!$C28)*('Input Data Cuti'!$N$3:$N$493))</f>
        <v>0</v>
      </c>
      <c r="O28" s="38">
        <f>SUMPRODUCT(('Input Data Cuti'!$D$3:$D$493='Master Cuti'!$A28)*('Input Data Cuti'!$M$3:$M$493='Master Cuti'!O$1)*('Input Data Cuti'!$K$3:$K$493=$B28)*('Input Data Cuti'!$L$3:$L$493='Master Cuti'!$C28)*('Input Data Cuti'!$N$3:$N$493))</f>
        <v>0</v>
      </c>
      <c r="P28" s="38">
        <f>SUMPRODUCT(('Input Data Cuti'!$D$3:$D$493='Master Cuti'!$A28)*('Input Data Cuti'!$M$3:$M$493='Master Cuti'!P$1)*('Input Data Cuti'!$K$3:$K$493=$B28)*('Input Data Cuti'!$L$3:$L$493='Master Cuti'!$C28)*('Input Data Cuti'!$N$3:$N$493))</f>
        <v>0</v>
      </c>
      <c r="Q28" s="38">
        <f>SUMPRODUCT(('Input Data Cuti'!$D$3:$D$493='Master Cuti'!$A28)*('Input Data Cuti'!$M$3:$M$493='Master Cuti'!Q$1)*('Input Data Cuti'!$K$3:$K$493=$B28)*('Input Data Cuti'!$L$3:$L$493='Master Cuti'!$C28)*('Input Data Cuti'!$N$3:$N$493))</f>
        <v>0</v>
      </c>
    </row>
    <row r="29" spans="1:17">
      <c r="A29" s="107" t="s">
        <v>12</v>
      </c>
      <c r="B29" t="s">
        <v>172</v>
      </c>
      <c r="C29" s="233" t="s">
        <v>1319</v>
      </c>
      <c r="D29">
        <v>19</v>
      </c>
      <c r="E29" s="38">
        <f t="shared" si="0"/>
        <v>6</v>
      </c>
      <c r="F29" s="38">
        <f>SUMPRODUCT(('Input Data Cuti'!$D$3:$D$493='Master Cuti'!$A29)*('Input Data Cuti'!$M$3:$M$493='Master Cuti'!F$1)*('Input Data Cuti'!$K$3:$K$493=$B29)*('Input Data Cuti'!$L$3:$L$493='Master Cuti'!$C29)*('Input Data Cuti'!$N$3:$N$493))</f>
        <v>13</v>
      </c>
      <c r="G29" s="38">
        <f>SUMPRODUCT(('Input Data Cuti'!$D$3:$D$493='Master Cuti'!$A29)*('Input Data Cuti'!$M$3:$M$493='Master Cuti'!G$1)*('Input Data Cuti'!$K$3:$K$493=$B29)*('Input Data Cuti'!$L$3:$L$493='Master Cuti'!$C29)*('Input Data Cuti'!$N$3:$N$493))</f>
        <v>0</v>
      </c>
      <c r="H29" s="38">
        <f>SUMPRODUCT(('Input Data Cuti'!$D$3:$D$493='Master Cuti'!$A29)*('Input Data Cuti'!$M$3:$M$493='Master Cuti'!H$1)*('Input Data Cuti'!$K$3:$K$493=$B29)*('Input Data Cuti'!$L$3:$L$493='Master Cuti'!$C29)*('Input Data Cuti'!$N$3:$N$493))</f>
        <v>0</v>
      </c>
      <c r="I29" s="38">
        <f>SUMPRODUCT(('Input Data Cuti'!$D$3:$D$493='Master Cuti'!$A29)*('Input Data Cuti'!$M$3:$M$493='Master Cuti'!I$1)*('Input Data Cuti'!$K$3:$K$493=$B29)*('Input Data Cuti'!$L$3:$L$493='Master Cuti'!$C29)*('Input Data Cuti'!$N$3:$N$493))</f>
        <v>0</v>
      </c>
      <c r="J29" s="38">
        <f>SUMPRODUCT(('Input Data Cuti'!$D$3:$D$493='Master Cuti'!$A29)*('Input Data Cuti'!$M$3:$M$493='Master Cuti'!J$1)*('Input Data Cuti'!$K$3:$K$493=$B29)*('Input Data Cuti'!$L$3:$L$493='Master Cuti'!$C29)*('Input Data Cuti'!$N$3:$N$493))</f>
        <v>0</v>
      </c>
      <c r="K29" s="38">
        <f>SUMPRODUCT(('Input Data Cuti'!$D$3:$D$493='Master Cuti'!$A29)*('Input Data Cuti'!$M$3:$M$493='Master Cuti'!K$1)*('Input Data Cuti'!$K$3:$K$493=$B29)*('Input Data Cuti'!$L$3:$L$493='Master Cuti'!$C29)*('Input Data Cuti'!$N$3:$N$493))</f>
        <v>0</v>
      </c>
      <c r="L29" s="38">
        <f>SUMPRODUCT(('Input Data Cuti'!$D$3:$D$493='Master Cuti'!$A29)*('Input Data Cuti'!$M$3:$M$493='Master Cuti'!L$1)*('Input Data Cuti'!$K$3:$K$493=$B29)*('Input Data Cuti'!$L$3:$L$493='Master Cuti'!$C29)*('Input Data Cuti'!$N$3:$N$493))</f>
        <v>0</v>
      </c>
      <c r="M29" s="38">
        <f>SUMPRODUCT(('Input Data Cuti'!$D$3:$D$493='Master Cuti'!$A29)*('Input Data Cuti'!$M$3:$M$493='Master Cuti'!M$1)*('Input Data Cuti'!$K$3:$K$493=$B29)*('Input Data Cuti'!$L$3:$L$493='Master Cuti'!$C29)*('Input Data Cuti'!$N$3:$N$493))</f>
        <v>0</v>
      </c>
      <c r="N29" s="38">
        <f>SUMPRODUCT(('Input Data Cuti'!$D$3:$D$493='Master Cuti'!$A29)*('Input Data Cuti'!$M$3:$M$493='Master Cuti'!N$1)*('Input Data Cuti'!$K$3:$K$493=$B29)*('Input Data Cuti'!$L$3:$L$493='Master Cuti'!$C29)*('Input Data Cuti'!$N$3:$N$493))</f>
        <v>0</v>
      </c>
      <c r="O29" s="38">
        <f>SUMPRODUCT(('Input Data Cuti'!$D$3:$D$493='Master Cuti'!$A29)*('Input Data Cuti'!$M$3:$M$493='Master Cuti'!O$1)*('Input Data Cuti'!$K$3:$K$493=$B29)*('Input Data Cuti'!$L$3:$L$493='Master Cuti'!$C29)*('Input Data Cuti'!$N$3:$N$493))</f>
        <v>0</v>
      </c>
      <c r="P29" s="38">
        <f>SUMPRODUCT(('Input Data Cuti'!$D$3:$D$493='Master Cuti'!$A29)*('Input Data Cuti'!$M$3:$M$493='Master Cuti'!P$1)*('Input Data Cuti'!$K$3:$K$493=$B29)*('Input Data Cuti'!$L$3:$L$493='Master Cuti'!$C29)*('Input Data Cuti'!$N$3:$N$493))</f>
        <v>0</v>
      </c>
      <c r="Q29" s="38">
        <f>SUMPRODUCT(('Input Data Cuti'!$D$3:$D$493='Master Cuti'!$A29)*('Input Data Cuti'!$M$3:$M$493='Master Cuti'!Q$1)*('Input Data Cuti'!$K$3:$K$493=$B29)*('Input Data Cuti'!$L$3:$L$493='Master Cuti'!$C29)*('Input Data Cuti'!$N$3:$N$493))</f>
        <v>0</v>
      </c>
    </row>
    <row r="30" spans="1:17">
      <c r="A30" s="107" t="s">
        <v>923</v>
      </c>
      <c r="B30" t="s">
        <v>172</v>
      </c>
      <c r="C30" t="s">
        <v>1387</v>
      </c>
      <c r="D30">
        <v>8</v>
      </c>
      <c r="E30" s="38">
        <f t="shared" si="0"/>
        <v>2</v>
      </c>
      <c r="F30" s="38">
        <f>SUMPRODUCT(('Input Data Cuti'!$D$3:$D$493='Master Cuti'!$A30)*('Input Data Cuti'!$M$3:$M$493='Master Cuti'!F$1)*('Input Data Cuti'!$K$3:$K$493=$B30)*('Input Data Cuti'!$L$3:$L$493='Master Cuti'!$C30)*('Input Data Cuti'!$N$3:$N$493))</f>
        <v>4</v>
      </c>
      <c r="G30" s="38">
        <f>SUMPRODUCT(('Input Data Cuti'!$D$3:$D$493='Master Cuti'!$A30)*('Input Data Cuti'!$M$3:$M$493='Master Cuti'!G$1)*('Input Data Cuti'!$K$3:$K$493=$B30)*('Input Data Cuti'!$L$3:$L$493='Master Cuti'!$C30)*('Input Data Cuti'!$N$3:$N$493))</f>
        <v>2</v>
      </c>
      <c r="H30" s="38">
        <f>SUMPRODUCT(('Input Data Cuti'!$D$3:$D$493='Master Cuti'!$A30)*('Input Data Cuti'!$M$3:$M$493='Master Cuti'!H$1)*('Input Data Cuti'!$K$3:$K$493=$B30)*('Input Data Cuti'!$L$3:$L$493='Master Cuti'!$C30)*('Input Data Cuti'!$N$3:$N$493))</f>
        <v>0</v>
      </c>
      <c r="I30" s="38">
        <f>SUMPRODUCT(('Input Data Cuti'!$D$3:$D$493='Master Cuti'!$A30)*('Input Data Cuti'!$M$3:$M$493='Master Cuti'!I$1)*('Input Data Cuti'!$K$3:$K$493=$B30)*('Input Data Cuti'!$L$3:$L$493='Master Cuti'!$C30)*('Input Data Cuti'!$N$3:$N$493))</f>
        <v>0</v>
      </c>
      <c r="J30" s="38">
        <f>SUMPRODUCT(('Input Data Cuti'!$D$3:$D$493='Master Cuti'!$A30)*('Input Data Cuti'!$M$3:$M$493='Master Cuti'!J$1)*('Input Data Cuti'!$K$3:$K$493=$B30)*('Input Data Cuti'!$L$3:$L$493='Master Cuti'!$C30)*('Input Data Cuti'!$N$3:$N$493))</f>
        <v>0</v>
      </c>
      <c r="K30" s="38">
        <f>SUMPRODUCT(('Input Data Cuti'!$D$3:$D$493='Master Cuti'!$A30)*('Input Data Cuti'!$M$3:$M$493='Master Cuti'!K$1)*('Input Data Cuti'!$K$3:$K$493=$B30)*('Input Data Cuti'!$L$3:$L$493='Master Cuti'!$C30)*('Input Data Cuti'!$N$3:$N$493))</f>
        <v>0</v>
      </c>
      <c r="L30" s="38">
        <f>SUMPRODUCT(('Input Data Cuti'!$D$3:$D$493='Master Cuti'!$A30)*('Input Data Cuti'!$M$3:$M$493='Master Cuti'!L$1)*('Input Data Cuti'!$K$3:$K$493=$B30)*('Input Data Cuti'!$L$3:$L$493='Master Cuti'!$C30)*('Input Data Cuti'!$N$3:$N$493))</f>
        <v>0</v>
      </c>
      <c r="M30" s="38">
        <f>SUMPRODUCT(('Input Data Cuti'!$D$3:$D$493='Master Cuti'!$A30)*('Input Data Cuti'!$M$3:$M$493='Master Cuti'!M$1)*('Input Data Cuti'!$K$3:$K$493=$B30)*('Input Data Cuti'!$L$3:$L$493='Master Cuti'!$C30)*('Input Data Cuti'!$N$3:$N$493))</f>
        <v>0</v>
      </c>
      <c r="N30" s="38">
        <f>SUMPRODUCT(('Input Data Cuti'!$D$3:$D$493='Master Cuti'!$A30)*('Input Data Cuti'!$M$3:$M$493='Master Cuti'!N$1)*('Input Data Cuti'!$K$3:$K$493=$B30)*('Input Data Cuti'!$L$3:$L$493='Master Cuti'!$C30)*('Input Data Cuti'!$N$3:$N$493))</f>
        <v>0</v>
      </c>
      <c r="O30" s="38">
        <f>SUMPRODUCT(('Input Data Cuti'!$D$3:$D$493='Master Cuti'!$A30)*('Input Data Cuti'!$M$3:$M$493='Master Cuti'!O$1)*('Input Data Cuti'!$K$3:$K$493=$B30)*('Input Data Cuti'!$L$3:$L$493='Master Cuti'!$C30)*('Input Data Cuti'!$N$3:$N$493))</f>
        <v>0</v>
      </c>
      <c r="P30" s="38">
        <f>SUMPRODUCT(('Input Data Cuti'!$D$3:$D$493='Master Cuti'!$A30)*('Input Data Cuti'!$M$3:$M$493='Master Cuti'!P$1)*('Input Data Cuti'!$K$3:$K$493=$B30)*('Input Data Cuti'!$L$3:$L$493='Master Cuti'!$C30)*('Input Data Cuti'!$N$3:$N$493))</f>
        <v>0</v>
      </c>
      <c r="Q30" s="38">
        <f>SUMPRODUCT(('Input Data Cuti'!$D$3:$D$493='Master Cuti'!$A30)*('Input Data Cuti'!$M$3:$M$493='Master Cuti'!Q$1)*('Input Data Cuti'!$K$3:$K$493=$B30)*('Input Data Cuti'!$L$3:$L$493='Master Cuti'!$C30)*('Input Data Cuti'!$N$3:$N$493))</f>
        <v>0</v>
      </c>
    </row>
    <row r="31" spans="1:17">
      <c r="A31" s="107" t="s">
        <v>258</v>
      </c>
      <c r="B31" t="s">
        <v>172</v>
      </c>
      <c r="C31" t="s">
        <v>1319</v>
      </c>
      <c r="D31">
        <v>16</v>
      </c>
      <c r="E31" s="38">
        <f t="shared" si="0"/>
        <v>6</v>
      </c>
      <c r="F31" s="38">
        <f>SUMPRODUCT(('Input Data Cuti'!$D$3:$D$493='Master Cuti'!$A31)*('Input Data Cuti'!$M$3:$M$493='Master Cuti'!F$1)*('Input Data Cuti'!$K$3:$K$493=$B31)*('Input Data Cuti'!$L$3:$L$493='Master Cuti'!$C31)*('Input Data Cuti'!$N$3:$N$493))</f>
        <v>4</v>
      </c>
      <c r="G31" s="38">
        <f>SUMPRODUCT(('Input Data Cuti'!$D$3:$D$493='Master Cuti'!$A31)*('Input Data Cuti'!$M$3:$M$493='Master Cuti'!G$1)*('Input Data Cuti'!$K$3:$K$493=$B31)*('Input Data Cuti'!$L$3:$L$493='Master Cuti'!$C31)*('Input Data Cuti'!$N$3:$N$493))</f>
        <v>6</v>
      </c>
      <c r="H31" s="38">
        <f>SUMPRODUCT(('Input Data Cuti'!$D$3:$D$493='Master Cuti'!$A31)*('Input Data Cuti'!$M$3:$M$493='Master Cuti'!H$1)*('Input Data Cuti'!$K$3:$K$493=$B31)*('Input Data Cuti'!$L$3:$L$493='Master Cuti'!$C31)*('Input Data Cuti'!$N$3:$N$493))</f>
        <v>0</v>
      </c>
      <c r="I31" s="38">
        <f>SUMPRODUCT(('Input Data Cuti'!$D$3:$D$493='Master Cuti'!$A31)*('Input Data Cuti'!$M$3:$M$493='Master Cuti'!I$1)*('Input Data Cuti'!$K$3:$K$493=$B31)*('Input Data Cuti'!$L$3:$L$493='Master Cuti'!$C31)*('Input Data Cuti'!$N$3:$N$493))</f>
        <v>0</v>
      </c>
      <c r="J31" s="38">
        <f>SUMPRODUCT(('Input Data Cuti'!$D$3:$D$493='Master Cuti'!$A31)*('Input Data Cuti'!$M$3:$M$493='Master Cuti'!J$1)*('Input Data Cuti'!$K$3:$K$493=$B31)*('Input Data Cuti'!$L$3:$L$493='Master Cuti'!$C31)*('Input Data Cuti'!$N$3:$N$493))</f>
        <v>0</v>
      </c>
      <c r="K31" s="38">
        <f>SUMPRODUCT(('Input Data Cuti'!$D$3:$D$493='Master Cuti'!$A31)*('Input Data Cuti'!$M$3:$M$493='Master Cuti'!K$1)*('Input Data Cuti'!$K$3:$K$493=$B31)*('Input Data Cuti'!$L$3:$L$493='Master Cuti'!$C31)*('Input Data Cuti'!$N$3:$N$493))</f>
        <v>0</v>
      </c>
      <c r="L31" s="38">
        <f>SUMPRODUCT(('Input Data Cuti'!$D$3:$D$493='Master Cuti'!$A31)*('Input Data Cuti'!$M$3:$M$493='Master Cuti'!L$1)*('Input Data Cuti'!$K$3:$K$493=$B31)*('Input Data Cuti'!$L$3:$L$493='Master Cuti'!$C31)*('Input Data Cuti'!$N$3:$N$493))</f>
        <v>0</v>
      </c>
      <c r="M31" s="38">
        <f>SUMPRODUCT(('Input Data Cuti'!$D$3:$D$493='Master Cuti'!$A31)*('Input Data Cuti'!$M$3:$M$493='Master Cuti'!M$1)*('Input Data Cuti'!$K$3:$K$493=$B31)*('Input Data Cuti'!$L$3:$L$493='Master Cuti'!$C31)*('Input Data Cuti'!$N$3:$N$493))</f>
        <v>0</v>
      </c>
      <c r="N31" s="38">
        <f>SUMPRODUCT(('Input Data Cuti'!$D$3:$D$493='Master Cuti'!$A31)*('Input Data Cuti'!$M$3:$M$493='Master Cuti'!N$1)*('Input Data Cuti'!$K$3:$K$493=$B31)*('Input Data Cuti'!$L$3:$L$493='Master Cuti'!$C31)*('Input Data Cuti'!$N$3:$N$493))</f>
        <v>0</v>
      </c>
      <c r="O31" s="38">
        <f>SUMPRODUCT(('Input Data Cuti'!$D$3:$D$493='Master Cuti'!$A31)*('Input Data Cuti'!$M$3:$M$493='Master Cuti'!O$1)*('Input Data Cuti'!$K$3:$K$493=$B31)*('Input Data Cuti'!$L$3:$L$493='Master Cuti'!$C31)*('Input Data Cuti'!$N$3:$N$493))</f>
        <v>0</v>
      </c>
      <c r="P31" s="38">
        <f>SUMPRODUCT(('Input Data Cuti'!$D$3:$D$493='Master Cuti'!$A31)*('Input Data Cuti'!$M$3:$M$493='Master Cuti'!P$1)*('Input Data Cuti'!$K$3:$K$493=$B31)*('Input Data Cuti'!$L$3:$L$493='Master Cuti'!$C31)*('Input Data Cuti'!$N$3:$N$493))</f>
        <v>0</v>
      </c>
      <c r="Q31" s="38">
        <f>SUMPRODUCT(('Input Data Cuti'!$D$3:$D$493='Master Cuti'!$A31)*('Input Data Cuti'!$M$3:$M$493='Master Cuti'!Q$1)*('Input Data Cuti'!$K$3:$K$493=$B31)*('Input Data Cuti'!$L$3:$L$493='Master Cuti'!$C31)*('Input Data Cuti'!$N$3:$N$493))</f>
        <v>0</v>
      </c>
    </row>
    <row r="32" spans="1:17">
      <c r="A32" s="107" t="s">
        <v>832</v>
      </c>
      <c r="B32" t="s">
        <v>172</v>
      </c>
      <c r="C32" s="233" t="s">
        <v>1319</v>
      </c>
      <c r="D32">
        <v>16</v>
      </c>
      <c r="E32" s="38">
        <f t="shared" si="0"/>
        <v>9</v>
      </c>
      <c r="F32" s="38">
        <f>SUMPRODUCT(('Input Data Cuti'!$D$3:$D$493='Master Cuti'!$A32)*('Input Data Cuti'!$M$3:$M$493='Master Cuti'!F$1)*('Input Data Cuti'!$K$3:$K$493=$B32)*('Input Data Cuti'!$L$3:$L$493='Master Cuti'!$C32)*('Input Data Cuti'!$N$3:$N$493))</f>
        <v>7</v>
      </c>
      <c r="G32" s="38">
        <f>SUMPRODUCT(('Input Data Cuti'!$D$3:$D$493='Master Cuti'!$A32)*('Input Data Cuti'!$M$3:$M$493='Master Cuti'!G$1)*('Input Data Cuti'!$K$3:$K$493=$B32)*('Input Data Cuti'!$L$3:$L$493='Master Cuti'!$C32)*('Input Data Cuti'!$N$3:$N$493))</f>
        <v>0</v>
      </c>
      <c r="H32" s="38">
        <f>SUMPRODUCT(('Input Data Cuti'!$D$3:$D$493='Master Cuti'!$A32)*('Input Data Cuti'!$M$3:$M$493='Master Cuti'!H$1)*('Input Data Cuti'!$K$3:$K$493=$B32)*('Input Data Cuti'!$L$3:$L$493='Master Cuti'!$C32)*('Input Data Cuti'!$N$3:$N$493))</f>
        <v>0</v>
      </c>
      <c r="I32" s="38">
        <f>SUMPRODUCT(('Input Data Cuti'!$D$3:$D$493='Master Cuti'!$A32)*('Input Data Cuti'!$M$3:$M$493='Master Cuti'!I$1)*('Input Data Cuti'!$K$3:$K$493=$B32)*('Input Data Cuti'!$L$3:$L$493='Master Cuti'!$C32)*('Input Data Cuti'!$N$3:$N$493))</f>
        <v>0</v>
      </c>
      <c r="J32" s="38">
        <f>SUMPRODUCT(('Input Data Cuti'!$D$3:$D$493='Master Cuti'!$A32)*('Input Data Cuti'!$M$3:$M$493='Master Cuti'!J$1)*('Input Data Cuti'!$K$3:$K$493=$B32)*('Input Data Cuti'!$L$3:$L$493='Master Cuti'!$C32)*('Input Data Cuti'!$N$3:$N$493))</f>
        <v>0</v>
      </c>
      <c r="K32" s="38">
        <f>SUMPRODUCT(('Input Data Cuti'!$D$3:$D$493='Master Cuti'!$A32)*('Input Data Cuti'!$M$3:$M$493='Master Cuti'!K$1)*('Input Data Cuti'!$K$3:$K$493=$B32)*('Input Data Cuti'!$L$3:$L$493='Master Cuti'!$C32)*('Input Data Cuti'!$N$3:$N$493))</f>
        <v>0</v>
      </c>
      <c r="L32" s="38">
        <f>SUMPRODUCT(('Input Data Cuti'!$D$3:$D$493='Master Cuti'!$A32)*('Input Data Cuti'!$M$3:$M$493='Master Cuti'!L$1)*('Input Data Cuti'!$K$3:$K$493=$B32)*('Input Data Cuti'!$L$3:$L$493='Master Cuti'!$C32)*('Input Data Cuti'!$N$3:$N$493))</f>
        <v>0</v>
      </c>
      <c r="M32" s="38">
        <f>SUMPRODUCT(('Input Data Cuti'!$D$3:$D$493='Master Cuti'!$A32)*('Input Data Cuti'!$M$3:$M$493='Master Cuti'!M$1)*('Input Data Cuti'!$K$3:$K$493=$B32)*('Input Data Cuti'!$L$3:$L$493='Master Cuti'!$C32)*('Input Data Cuti'!$N$3:$N$493))</f>
        <v>0</v>
      </c>
      <c r="N32" s="38">
        <f>SUMPRODUCT(('Input Data Cuti'!$D$3:$D$493='Master Cuti'!$A32)*('Input Data Cuti'!$M$3:$M$493='Master Cuti'!N$1)*('Input Data Cuti'!$K$3:$K$493=$B32)*('Input Data Cuti'!$L$3:$L$493='Master Cuti'!$C32)*('Input Data Cuti'!$N$3:$N$493))</f>
        <v>0</v>
      </c>
      <c r="O32" s="38">
        <f>SUMPRODUCT(('Input Data Cuti'!$D$3:$D$493='Master Cuti'!$A32)*('Input Data Cuti'!$M$3:$M$493='Master Cuti'!O$1)*('Input Data Cuti'!$K$3:$K$493=$B32)*('Input Data Cuti'!$L$3:$L$493='Master Cuti'!$C32)*('Input Data Cuti'!$N$3:$N$493))</f>
        <v>0</v>
      </c>
      <c r="P32" s="38">
        <f>SUMPRODUCT(('Input Data Cuti'!$D$3:$D$493='Master Cuti'!$A32)*('Input Data Cuti'!$M$3:$M$493='Master Cuti'!P$1)*('Input Data Cuti'!$K$3:$K$493=$B32)*('Input Data Cuti'!$L$3:$L$493='Master Cuti'!$C32)*('Input Data Cuti'!$N$3:$N$493))</f>
        <v>0</v>
      </c>
      <c r="Q32" s="38">
        <f>SUMPRODUCT(('Input Data Cuti'!$D$3:$D$493='Master Cuti'!$A32)*('Input Data Cuti'!$M$3:$M$493='Master Cuti'!Q$1)*('Input Data Cuti'!$K$3:$K$493=$B32)*('Input Data Cuti'!$L$3:$L$493='Master Cuti'!$C32)*('Input Data Cuti'!$N$3:$N$493))</f>
        <v>0</v>
      </c>
    </row>
    <row r="33" spans="1:17">
      <c r="A33" s="107" t="s">
        <v>716</v>
      </c>
      <c r="B33" t="s">
        <v>172</v>
      </c>
      <c r="C33" t="s">
        <v>1387</v>
      </c>
      <c r="D33">
        <v>14</v>
      </c>
      <c r="E33" s="38">
        <f t="shared" si="0"/>
        <v>4</v>
      </c>
      <c r="F33" s="38">
        <f>SUMPRODUCT(('Input Data Cuti'!$D$3:$D$493='Master Cuti'!$A33)*('Input Data Cuti'!$M$3:$M$493='Master Cuti'!F$1)*('Input Data Cuti'!$K$3:$K$493=$B33)*('Input Data Cuti'!$L$3:$L$493='Master Cuti'!$C33)*('Input Data Cuti'!$N$3:$N$493))</f>
        <v>4</v>
      </c>
      <c r="G33" s="38">
        <f>SUMPRODUCT(('Input Data Cuti'!$D$3:$D$493='Master Cuti'!$A33)*('Input Data Cuti'!$M$3:$M$493='Master Cuti'!G$1)*('Input Data Cuti'!$K$3:$K$493=$B33)*('Input Data Cuti'!$L$3:$L$493='Master Cuti'!$C33)*('Input Data Cuti'!$N$3:$N$493))</f>
        <v>2</v>
      </c>
      <c r="H33" s="38">
        <f>SUMPRODUCT(('Input Data Cuti'!$D$3:$D$493='Master Cuti'!$A33)*('Input Data Cuti'!$M$3:$M$493='Master Cuti'!H$1)*('Input Data Cuti'!$K$3:$K$493=$B33)*('Input Data Cuti'!$L$3:$L$493='Master Cuti'!$C33)*('Input Data Cuti'!$N$3:$N$493))</f>
        <v>4</v>
      </c>
      <c r="I33" s="38">
        <f>SUMPRODUCT(('Input Data Cuti'!$D$3:$D$493='Master Cuti'!$A33)*('Input Data Cuti'!$M$3:$M$493='Master Cuti'!I$1)*('Input Data Cuti'!$K$3:$K$493=$B33)*('Input Data Cuti'!$L$3:$L$493='Master Cuti'!$C33)*('Input Data Cuti'!$N$3:$N$493))</f>
        <v>0</v>
      </c>
      <c r="J33" s="38">
        <f>SUMPRODUCT(('Input Data Cuti'!$D$3:$D$493='Master Cuti'!$A33)*('Input Data Cuti'!$M$3:$M$493='Master Cuti'!J$1)*('Input Data Cuti'!$K$3:$K$493=$B33)*('Input Data Cuti'!$L$3:$L$493='Master Cuti'!$C33)*('Input Data Cuti'!$N$3:$N$493))</f>
        <v>0</v>
      </c>
      <c r="K33" s="38">
        <f>SUMPRODUCT(('Input Data Cuti'!$D$3:$D$493='Master Cuti'!$A33)*('Input Data Cuti'!$M$3:$M$493='Master Cuti'!K$1)*('Input Data Cuti'!$K$3:$K$493=$B33)*('Input Data Cuti'!$L$3:$L$493='Master Cuti'!$C33)*('Input Data Cuti'!$N$3:$N$493))</f>
        <v>0</v>
      </c>
      <c r="L33" s="38">
        <f>SUMPRODUCT(('Input Data Cuti'!$D$3:$D$493='Master Cuti'!$A33)*('Input Data Cuti'!$M$3:$M$493='Master Cuti'!L$1)*('Input Data Cuti'!$K$3:$K$493=$B33)*('Input Data Cuti'!$L$3:$L$493='Master Cuti'!$C33)*('Input Data Cuti'!$N$3:$N$493))</f>
        <v>0</v>
      </c>
      <c r="M33" s="38">
        <f>SUMPRODUCT(('Input Data Cuti'!$D$3:$D$493='Master Cuti'!$A33)*('Input Data Cuti'!$M$3:$M$493='Master Cuti'!M$1)*('Input Data Cuti'!$K$3:$K$493=$B33)*('Input Data Cuti'!$L$3:$L$493='Master Cuti'!$C33)*('Input Data Cuti'!$N$3:$N$493))</f>
        <v>0</v>
      </c>
      <c r="N33" s="38">
        <f>SUMPRODUCT(('Input Data Cuti'!$D$3:$D$493='Master Cuti'!$A33)*('Input Data Cuti'!$M$3:$M$493='Master Cuti'!N$1)*('Input Data Cuti'!$K$3:$K$493=$B33)*('Input Data Cuti'!$L$3:$L$493='Master Cuti'!$C33)*('Input Data Cuti'!$N$3:$N$493))</f>
        <v>0</v>
      </c>
      <c r="O33" s="38">
        <f>SUMPRODUCT(('Input Data Cuti'!$D$3:$D$493='Master Cuti'!$A33)*('Input Data Cuti'!$M$3:$M$493='Master Cuti'!O$1)*('Input Data Cuti'!$K$3:$K$493=$B33)*('Input Data Cuti'!$L$3:$L$493='Master Cuti'!$C33)*('Input Data Cuti'!$N$3:$N$493))</f>
        <v>0</v>
      </c>
      <c r="P33" s="38">
        <f>SUMPRODUCT(('Input Data Cuti'!$D$3:$D$493='Master Cuti'!$A33)*('Input Data Cuti'!$M$3:$M$493='Master Cuti'!P$1)*('Input Data Cuti'!$K$3:$K$493=$B33)*('Input Data Cuti'!$L$3:$L$493='Master Cuti'!$C33)*('Input Data Cuti'!$N$3:$N$493))</f>
        <v>0</v>
      </c>
      <c r="Q33" s="38">
        <f>SUMPRODUCT(('Input Data Cuti'!$D$3:$D$493='Master Cuti'!$A33)*('Input Data Cuti'!$M$3:$M$493='Master Cuti'!Q$1)*('Input Data Cuti'!$K$3:$K$493=$B33)*('Input Data Cuti'!$L$3:$L$493='Master Cuti'!$C33)*('Input Data Cuti'!$N$3:$N$493))</f>
        <v>0</v>
      </c>
    </row>
    <row r="34" spans="1:17">
      <c r="A34" s="107" t="s">
        <v>1396</v>
      </c>
      <c r="B34" t="s">
        <v>172</v>
      </c>
      <c r="C34" s="233" t="s">
        <v>1319</v>
      </c>
      <c r="D34">
        <v>11</v>
      </c>
      <c r="E34" s="38">
        <f t="shared" si="0"/>
        <v>6</v>
      </c>
      <c r="F34" s="38">
        <f>SUMPRODUCT(('Input Data Cuti'!$D$3:$D$493='Master Cuti'!$A34)*('Input Data Cuti'!$M$3:$M$493='Master Cuti'!F$1)*('Input Data Cuti'!$K$3:$K$493=$B34)*('Input Data Cuti'!$L$3:$L$493='Master Cuti'!$C34)*('Input Data Cuti'!$N$3:$N$493))</f>
        <v>5</v>
      </c>
      <c r="G34" s="38">
        <f>SUMPRODUCT(('Input Data Cuti'!$D$3:$D$493='Master Cuti'!$A34)*('Input Data Cuti'!$M$3:$M$493='Master Cuti'!G$1)*('Input Data Cuti'!$K$3:$K$493=$B34)*('Input Data Cuti'!$L$3:$L$493='Master Cuti'!$C34)*('Input Data Cuti'!$N$3:$N$493))</f>
        <v>0</v>
      </c>
      <c r="H34" s="38">
        <f>SUMPRODUCT(('Input Data Cuti'!$D$3:$D$493='Master Cuti'!$A34)*('Input Data Cuti'!$M$3:$M$493='Master Cuti'!H$1)*('Input Data Cuti'!$K$3:$K$493=$B34)*('Input Data Cuti'!$L$3:$L$493='Master Cuti'!$C34)*('Input Data Cuti'!$N$3:$N$493))</f>
        <v>0</v>
      </c>
      <c r="I34" s="38">
        <f>SUMPRODUCT(('Input Data Cuti'!$D$3:$D$493='Master Cuti'!$A34)*('Input Data Cuti'!$M$3:$M$493='Master Cuti'!I$1)*('Input Data Cuti'!$K$3:$K$493=$B34)*('Input Data Cuti'!$L$3:$L$493='Master Cuti'!$C34)*('Input Data Cuti'!$N$3:$N$493))</f>
        <v>0</v>
      </c>
      <c r="J34" s="38">
        <f>SUMPRODUCT(('Input Data Cuti'!$D$3:$D$493='Master Cuti'!$A34)*('Input Data Cuti'!$M$3:$M$493='Master Cuti'!J$1)*('Input Data Cuti'!$K$3:$K$493=$B34)*('Input Data Cuti'!$L$3:$L$493='Master Cuti'!$C34)*('Input Data Cuti'!$N$3:$N$493))</f>
        <v>0</v>
      </c>
      <c r="K34" s="38">
        <f>SUMPRODUCT(('Input Data Cuti'!$D$3:$D$493='Master Cuti'!$A34)*('Input Data Cuti'!$M$3:$M$493='Master Cuti'!K$1)*('Input Data Cuti'!$K$3:$K$493=$B34)*('Input Data Cuti'!$L$3:$L$493='Master Cuti'!$C34)*('Input Data Cuti'!$N$3:$N$493))</f>
        <v>0</v>
      </c>
      <c r="L34" s="38">
        <f>SUMPRODUCT(('Input Data Cuti'!$D$3:$D$493='Master Cuti'!$A34)*('Input Data Cuti'!$M$3:$M$493='Master Cuti'!L$1)*('Input Data Cuti'!$K$3:$K$493=$B34)*('Input Data Cuti'!$L$3:$L$493='Master Cuti'!$C34)*('Input Data Cuti'!$N$3:$N$493))</f>
        <v>0</v>
      </c>
      <c r="M34" s="38">
        <f>SUMPRODUCT(('Input Data Cuti'!$D$3:$D$493='Master Cuti'!$A34)*('Input Data Cuti'!$M$3:$M$493='Master Cuti'!M$1)*('Input Data Cuti'!$K$3:$K$493=$B34)*('Input Data Cuti'!$L$3:$L$493='Master Cuti'!$C34)*('Input Data Cuti'!$N$3:$N$493))</f>
        <v>0</v>
      </c>
      <c r="N34" s="38">
        <f>SUMPRODUCT(('Input Data Cuti'!$D$3:$D$493='Master Cuti'!$A34)*('Input Data Cuti'!$M$3:$M$493='Master Cuti'!N$1)*('Input Data Cuti'!$K$3:$K$493=$B34)*('Input Data Cuti'!$L$3:$L$493='Master Cuti'!$C34)*('Input Data Cuti'!$N$3:$N$493))</f>
        <v>0</v>
      </c>
      <c r="O34" s="38">
        <f>SUMPRODUCT(('Input Data Cuti'!$D$3:$D$493='Master Cuti'!$A34)*('Input Data Cuti'!$M$3:$M$493='Master Cuti'!O$1)*('Input Data Cuti'!$K$3:$K$493=$B34)*('Input Data Cuti'!$L$3:$L$493='Master Cuti'!$C34)*('Input Data Cuti'!$N$3:$N$493))</f>
        <v>0</v>
      </c>
      <c r="P34" s="38">
        <f>SUMPRODUCT(('Input Data Cuti'!$D$3:$D$493='Master Cuti'!$A34)*('Input Data Cuti'!$M$3:$M$493='Master Cuti'!P$1)*('Input Data Cuti'!$K$3:$K$493=$B34)*('Input Data Cuti'!$L$3:$L$493='Master Cuti'!$C34)*('Input Data Cuti'!$N$3:$N$493))</f>
        <v>0</v>
      </c>
      <c r="Q34" s="38">
        <f>SUMPRODUCT(('Input Data Cuti'!$D$3:$D$493='Master Cuti'!$A34)*('Input Data Cuti'!$M$3:$M$493='Master Cuti'!Q$1)*('Input Data Cuti'!$K$3:$K$493=$B34)*('Input Data Cuti'!$L$3:$L$493='Master Cuti'!$C34)*('Input Data Cuti'!$N$3:$N$493))</f>
        <v>0</v>
      </c>
    </row>
    <row r="35" spans="1:17">
      <c r="A35" s="107" t="s">
        <v>1392</v>
      </c>
      <c r="B35" t="s">
        <v>172</v>
      </c>
      <c r="C35" t="s">
        <v>1215</v>
      </c>
      <c r="D35">
        <v>10</v>
      </c>
      <c r="E35" s="38">
        <f t="shared" si="0"/>
        <v>7</v>
      </c>
      <c r="F35" s="38">
        <f>SUMPRODUCT(('Input Data Cuti'!$D$3:$D$493='Master Cuti'!$A35)*('Input Data Cuti'!$M$3:$M$493='Master Cuti'!F$1)*('Input Data Cuti'!$K$3:$K$493=$B35)*('Input Data Cuti'!$L$3:$L$493='Master Cuti'!$C35)*('Input Data Cuti'!$N$3:$N$493))</f>
        <v>3</v>
      </c>
      <c r="G35" s="38">
        <f>SUMPRODUCT(('Input Data Cuti'!$D$3:$D$493='Master Cuti'!$A35)*('Input Data Cuti'!$M$3:$M$493='Master Cuti'!G$1)*('Input Data Cuti'!$K$3:$K$493=$B35)*('Input Data Cuti'!$L$3:$L$493='Master Cuti'!$C35)*('Input Data Cuti'!$N$3:$N$493))</f>
        <v>0</v>
      </c>
      <c r="H35" s="38">
        <f>SUMPRODUCT(('Input Data Cuti'!$D$3:$D$493='Master Cuti'!$A35)*('Input Data Cuti'!$M$3:$M$493='Master Cuti'!H$1)*('Input Data Cuti'!$K$3:$K$493=$B35)*('Input Data Cuti'!$L$3:$L$493='Master Cuti'!$C35)*('Input Data Cuti'!$N$3:$N$493))</f>
        <v>0</v>
      </c>
      <c r="I35" s="38">
        <f>SUMPRODUCT(('Input Data Cuti'!$D$3:$D$493='Master Cuti'!$A35)*('Input Data Cuti'!$M$3:$M$493='Master Cuti'!I$1)*('Input Data Cuti'!$K$3:$K$493=$B35)*('Input Data Cuti'!$L$3:$L$493='Master Cuti'!$C35)*('Input Data Cuti'!$N$3:$N$493))</f>
        <v>0</v>
      </c>
      <c r="J35" s="38">
        <f>SUMPRODUCT(('Input Data Cuti'!$D$3:$D$493='Master Cuti'!$A35)*('Input Data Cuti'!$M$3:$M$493='Master Cuti'!J$1)*('Input Data Cuti'!$K$3:$K$493=$B35)*('Input Data Cuti'!$L$3:$L$493='Master Cuti'!$C35)*('Input Data Cuti'!$N$3:$N$493))</f>
        <v>0</v>
      </c>
      <c r="K35" s="38">
        <f>SUMPRODUCT(('Input Data Cuti'!$D$3:$D$493='Master Cuti'!$A35)*('Input Data Cuti'!$M$3:$M$493='Master Cuti'!K$1)*('Input Data Cuti'!$K$3:$K$493=$B35)*('Input Data Cuti'!$L$3:$L$493='Master Cuti'!$C35)*('Input Data Cuti'!$N$3:$N$493))</f>
        <v>0</v>
      </c>
      <c r="L35" s="38">
        <f>SUMPRODUCT(('Input Data Cuti'!$D$3:$D$493='Master Cuti'!$A35)*('Input Data Cuti'!$M$3:$M$493='Master Cuti'!L$1)*('Input Data Cuti'!$K$3:$K$493=$B35)*('Input Data Cuti'!$L$3:$L$493='Master Cuti'!$C35)*('Input Data Cuti'!$N$3:$N$493))</f>
        <v>0</v>
      </c>
      <c r="M35" s="38">
        <f>SUMPRODUCT(('Input Data Cuti'!$D$3:$D$493='Master Cuti'!$A35)*('Input Data Cuti'!$M$3:$M$493='Master Cuti'!M$1)*('Input Data Cuti'!$K$3:$K$493=$B35)*('Input Data Cuti'!$L$3:$L$493='Master Cuti'!$C35)*('Input Data Cuti'!$N$3:$N$493))</f>
        <v>0</v>
      </c>
      <c r="N35" s="38">
        <f>SUMPRODUCT(('Input Data Cuti'!$D$3:$D$493='Master Cuti'!$A35)*('Input Data Cuti'!$M$3:$M$493='Master Cuti'!N$1)*('Input Data Cuti'!$K$3:$K$493=$B35)*('Input Data Cuti'!$L$3:$L$493='Master Cuti'!$C35)*('Input Data Cuti'!$N$3:$N$493))</f>
        <v>0</v>
      </c>
      <c r="O35" s="38">
        <f>SUMPRODUCT(('Input Data Cuti'!$D$3:$D$493='Master Cuti'!$A35)*('Input Data Cuti'!$M$3:$M$493='Master Cuti'!O$1)*('Input Data Cuti'!$K$3:$K$493=$B35)*('Input Data Cuti'!$L$3:$L$493='Master Cuti'!$C35)*('Input Data Cuti'!$N$3:$N$493))</f>
        <v>0</v>
      </c>
      <c r="P35" s="38">
        <f>SUMPRODUCT(('Input Data Cuti'!$D$3:$D$493='Master Cuti'!$A35)*('Input Data Cuti'!$M$3:$M$493='Master Cuti'!P$1)*('Input Data Cuti'!$K$3:$K$493=$B35)*('Input Data Cuti'!$L$3:$L$493='Master Cuti'!$C35)*('Input Data Cuti'!$N$3:$N$493))</f>
        <v>0</v>
      </c>
      <c r="Q35" s="38">
        <f>SUMPRODUCT(('Input Data Cuti'!$D$3:$D$493='Master Cuti'!$A35)*('Input Data Cuti'!$M$3:$M$493='Master Cuti'!Q$1)*('Input Data Cuti'!$K$3:$K$493=$B35)*('Input Data Cuti'!$L$3:$L$493='Master Cuti'!$C35)*('Input Data Cuti'!$N$3:$N$493))</f>
        <v>0</v>
      </c>
    </row>
    <row r="36" spans="1:17">
      <c r="A36" s="107" t="s">
        <v>804</v>
      </c>
      <c r="B36" t="s">
        <v>172</v>
      </c>
      <c r="C36" t="s">
        <v>1319</v>
      </c>
      <c r="D36">
        <v>9</v>
      </c>
      <c r="E36" s="38">
        <f t="shared" si="0"/>
        <v>4</v>
      </c>
      <c r="F36" s="38">
        <f>SUMPRODUCT(('Input Data Cuti'!$D$3:$D$493='Master Cuti'!$A36)*('Input Data Cuti'!$M$3:$M$493='Master Cuti'!F$1)*('Input Data Cuti'!$K$3:$K$493=$B36)*('Input Data Cuti'!$L$3:$L$493='Master Cuti'!$C36)*('Input Data Cuti'!$N$3:$N$493))</f>
        <v>2</v>
      </c>
      <c r="G36" s="38">
        <f>SUMPRODUCT(('Input Data Cuti'!$D$3:$D$493='Master Cuti'!$A36)*('Input Data Cuti'!$M$3:$M$493='Master Cuti'!G$1)*('Input Data Cuti'!$K$3:$K$493=$B36)*('Input Data Cuti'!$L$3:$L$493='Master Cuti'!$C36)*('Input Data Cuti'!$N$3:$N$493))</f>
        <v>3</v>
      </c>
      <c r="H36" s="38">
        <f>SUMPRODUCT(('Input Data Cuti'!$D$3:$D$493='Master Cuti'!$A36)*('Input Data Cuti'!$M$3:$M$493='Master Cuti'!H$1)*('Input Data Cuti'!$K$3:$K$493=$B36)*('Input Data Cuti'!$L$3:$L$493='Master Cuti'!$C36)*('Input Data Cuti'!$N$3:$N$493))</f>
        <v>0</v>
      </c>
      <c r="I36" s="38">
        <f>SUMPRODUCT(('Input Data Cuti'!$D$3:$D$493='Master Cuti'!$A36)*('Input Data Cuti'!$M$3:$M$493='Master Cuti'!I$1)*('Input Data Cuti'!$K$3:$K$493=$B36)*('Input Data Cuti'!$L$3:$L$493='Master Cuti'!$C36)*('Input Data Cuti'!$N$3:$N$493))</f>
        <v>0</v>
      </c>
      <c r="J36" s="38">
        <f>SUMPRODUCT(('Input Data Cuti'!$D$3:$D$493='Master Cuti'!$A36)*('Input Data Cuti'!$M$3:$M$493='Master Cuti'!J$1)*('Input Data Cuti'!$K$3:$K$493=$B36)*('Input Data Cuti'!$L$3:$L$493='Master Cuti'!$C36)*('Input Data Cuti'!$N$3:$N$493))</f>
        <v>0</v>
      </c>
      <c r="K36" s="38">
        <f>SUMPRODUCT(('Input Data Cuti'!$D$3:$D$493='Master Cuti'!$A36)*('Input Data Cuti'!$M$3:$M$493='Master Cuti'!K$1)*('Input Data Cuti'!$K$3:$K$493=$B36)*('Input Data Cuti'!$L$3:$L$493='Master Cuti'!$C36)*('Input Data Cuti'!$N$3:$N$493))</f>
        <v>0</v>
      </c>
      <c r="L36" s="38">
        <f>SUMPRODUCT(('Input Data Cuti'!$D$3:$D$493='Master Cuti'!$A36)*('Input Data Cuti'!$M$3:$M$493='Master Cuti'!L$1)*('Input Data Cuti'!$K$3:$K$493=$B36)*('Input Data Cuti'!$L$3:$L$493='Master Cuti'!$C36)*('Input Data Cuti'!$N$3:$N$493))</f>
        <v>0</v>
      </c>
      <c r="M36" s="38">
        <f>SUMPRODUCT(('Input Data Cuti'!$D$3:$D$493='Master Cuti'!$A36)*('Input Data Cuti'!$M$3:$M$493='Master Cuti'!M$1)*('Input Data Cuti'!$K$3:$K$493=$B36)*('Input Data Cuti'!$L$3:$L$493='Master Cuti'!$C36)*('Input Data Cuti'!$N$3:$N$493))</f>
        <v>0</v>
      </c>
      <c r="N36" s="38">
        <f>SUMPRODUCT(('Input Data Cuti'!$D$3:$D$493='Master Cuti'!$A36)*('Input Data Cuti'!$M$3:$M$493='Master Cuti'!N$1)*('Input Data Cuti'!$K$3:$K$493=$B36)*('Input Data Cuti'!$L$3:$L$493='Master Cuti'!$C36)*('Input Data Cuti'!$N$3:$N$493))</f>
        <v>0</v>
      </c>
      <c r="O36" s="38">
        <f>SUMPRODUCT(('Input Data Cuti'!$D$3:$D$493='Master Cuti'!$A36)*('Input Data Cuti'!$M$3:$M$493='Master Cuti'!O$1)*('Input Data Cuti'!$K$3:$K$493=$B36)*('Input Data Cuti'!$L$3:$L$493='Master Cuti'!$C36)*('Input Data Cuti'!$N$3:$N$493))</f>
        <v>0</v>
      </c>
      <c r="P36" s="38">
        <f>SUMPRODUCT(('Input Data Cuti'!$D$3:$D$493='Master Cuti'!$A36)*('Input Data Cuti'!$M$3:$M$493='Master Cuti'!P$1)*('Input Data Cuti'!$K$3:$K$493=$B36)*('Input Data Cuti'!$L$3:$L$493='Master Cuti'!$C36)*('Input Data Cuti'!$N$3:$N$493))</f>
        <v>0</v>
      </c>
      <c r="Q36" s="38">
        <f>SUMPRODUCT(('Input Data Cuti'!$D$3:$D$493='Master Cuti'!$A36)*('Input Data Cuti'!$M$3:$M$493='Master Cuti'!Q$1)*('Input Data Cuti'!$K$3:$K$493=$B36)*('Input Data Cuti'!$L$3:$L$493='Master Cuti'!$C36)*('Input Data Cuti'!$N$3:$N$493))</f>
        <v>0</v>
      </c>
    </row>
    <row r="37" spans="1:17">
      <c r="A37" s="107" t="s">
        <v>836</v>
      </c>
      <c r="B37" t="s">
        <v>172</v>
      </c>
      <c r="C37" t="s">
        <v>1215</v>
      </c>
      <c r="D37">
        <v>26</v>
      </c>
      <c r="E37" s="38">
        <f t="shared" si="0"/>
        <v>18</v>
      </c>
      <c r="F37" s="38">
        <f>SUMPRODUCT(('Input Data Cuti'!$D$3:$D$493='Master Cuti'!$A37)*('Input Data Cuti'!$M$3:$M$493='Master Cuti'!F$1)*('Input Data Cuti'!$K$3:$K$493=$B37)*('Input Data Cuti'!$L$3:$L$493='Master Cuti'!$C37)*('Input Data Cuti'!$N$3:$N$493))</f>
        <v>2</v>
      </c>
      <c r="G37" s="38">
        <f>SUMPRODUCT(('Input Data Cuti'!$D$3:$D$493='Master Cuti'!$A37)*('Input Data Cuti'!$M$3:$M$493='Master Cuti'!G$1)*('Input Data Cuti'!$K$3:$K$493=$B37)*('Input Data Cuti'!$L$3:$L$493='Master Cuti'!$C37)*('Input Data Cuti'!$N$3:$N$493))</f>
        <v>6</v>
      </c>
      <c r="H37" s="38">
        <f>SUMPRODUCT(('Input Data Cuti'!$D$3:$D$493='Master Cuti'!$A37)*('Input Data Cuti'!$M$3:$M$493='Master Cuti'!H$1)*('Input Data Cuti'!$K$3:$K$493=$B37)*('Input Data Cuti'!$L$3:$L$493='Master Cuti'!$C37)*('Input Data Cuti'!$N$3:$N$493))</f>
        <v>0</v>
      </c>
      <c r="I37" s="38">
        <f>SUMPRODUCT(('Input Data Cuti'!$D$3:$D$493='Master Cuti'!$A37)*('Input Data Cuti'!$M$3:$M$493='Master Cuti'!I$1)*('Input Data Cuti'!$K$3:$K$493=$B37)*('Input Data Cuti'!$L$3:$L$493='Master Cuti'!$C37)*('Input Data Cuti'!$N$3:$N$493))</f>
        <v>0</v>
      </c>
      <c r="J37" s="38">
        <f>SUMPRODUCT(('Input Data Cuti'!$D$3:$D$493='Master Cuti'!$A37)*('Input Data Cuti'!$M$3:$M$493='Master Cuti'!J$1)*('Input Data Cuti'!$K$3:$K$493=$B37)*('Input Data Cuti'!$L$3:$L$493='Master Cuti'!$C37)*('Input Data Cuti'!$N$3:$N$493))</f>
        <v>0</v>
      </c>
      <c r="K37" s="38">
        <f>SUMPRODUCT(('Input Data Cuti'!$D$3:$D$493='Master Cuti'!$A37)*('Input Data Cuti'!$M$3:$M$493='Master Cuti'!K$1)*('Input Data Cuti'!$K$3:$K$493=$B37)*('Input Data Cuti'!$L$3:$L$493='Master Cuti'!$C37)*('Input Data Cuti'!$N$3:$N$493))</f>
        <v>0</v>
      </c>
      <c r="L37" s="38">
        <f>SUMPRODUCT(('Input Data Cuti'!$D$3:$D$493='Master Cuti'!$A37)*('Input Data Cuti'!$M$3:$M$493='Master Cuti'!L$1)*('Input Data Cuti'!$K$3:$K$493=$B37)*('Input Data Cuti'!$L$3:$L$493='Master Cuti'!$C37)*('Input Data Cuti'!$N$3:$N$493))</f>
        <v>0</v>
      </c>
      <c r="M37" s="38">
        <f>SUMPRODUCT(('Input Data Cuti'!$D$3:$D$493='Master Cuti'!$A37)*('Input Data Cuti'!$M$3:$M$493='Master Cuti'!M$1)*('Input Data Cuti'!$K$3:$K$493=$B37)*('Input Data Cuti'!$L$3:$L$493='Master Cuti'!$C37)*('Input Data Cuti'!$N$3:$N$493))</f>
        <v>0</v>
      </c>
      <c r="N37" s="38">
        <f>SUMPRODUCT(('Input Data Cuti'!$D$3:$D$493='Master Cuti'!$A37)*('Input Data Cuti'!$M$3:$M$493='Master Cuti'!N$1)*('Input Data Cuti'!$K$3:$K$493=$B37)*('Input Data Cuti'!$L$3:$L$493='Master Cuti'!$C37)*('Input Data Cuti'!$N$3:$N$493))</f>
        <v>0</v>
      </c>
      <c r="O37" s="38">
        <f>SUMPRODUCT(('Input Data Cuti'!$D$3:$D$493='Master Cuti'!$A37)*('Input Data Cuti'!$M$3:$M$493='Master Cuti'!O$1)*('Input Data Cuti'!$K$3:$K$493=$B37)*('Input Data Cuti'!$L$3:$L$493='Master Cuti'!$C37)*('Input Data Cuti'!$N$3:$N$493))</f>
        <v>0</v>
      </c>
      <c r="P37" s="38">
        <f>SUMPRODUCT(('Input Data Cuti'!$D$3:$D$493='Master Cuti'!$A37)*('Input Data Cuti'!$M$3:$M$493='Master Cuti'!P$1)*('Input Data Cuti'!$K$3:$K$493=$B37)*('Input Data Cuti'!$L$3:$L$493='Master Cuti'!$C37)*('Input Data Cuti'!$N$3:$N$493))</f>
        <v>0</v>
      </c>
      <c r="Q37" s="38">
        <f>SUMPRODUCT(('Input Data Cuti'!$D$3:$D$493='Master Cuti'!$A37)*('Input Data Cuti'!$M$3:$M$493='Master Cuti'!Q$1)*('Input Data Cuti'!$K$3:$K$493=$B37)*('Input Data Cuti'!$L$3:$L$493='Master Cuti'!$C37)*('Input Data Cuti'!$N$3:$N$493))</f>
        <v>0</v>
      </c>
    </row>
    <row r="38" spans="1:17">
      <c r="A38" s="107" t="s">
        <v>964</v>
      </c>
      <c r="B38" t="s">
        <v>172</v>
      </c>
      <c r="C38" t="s">
        <v>1387</v>
      </c>
      <c r="D38">
        <v>12</v>
      </c>
      <c r="E38" s="38">
        <f t="shared" si="0"/>
        <v>2</v>
      </c>
      <c r="F38" s="38">
        <f>SUMPRODUCT(('Input Data Cuti'!$D$3:$D$493='Master Cuti'!$A38)*('Input Data Cuti'!$M$3:$M$493='Master Cuti'!F$1)*('Input Data Cuti'!$K$3:$K$493=$B38)*('Input Data Cuti'!$L$3:$L$493='Master Cuti'!$C38)*('Input Data Cuti'!$N$3:$N$493))</f>
        <v>10</v>
      </c>
      <c r="G38" s="38">
        <f>SUMPRODUCT(('Input Data Cuti'!$D$3:$D$493='Master Cuti'!$A38)*('Input Data Cuti'!$M$3:$M$493='Master Cuti'!G$1)*('Input Data Cuti'!$K$3:$K$493=$B38)*('Input Data Cuti'!$L$3:$L$493='Master Cuti'!$C38)*('Input Data Cuti'!$N$3:$N$493))</f>
        <v>0</v>
      </c>
      <c r="H38" s="38">
        <f>SUMPRODUCT(('Input Data Cuti'!$D$3:$D$493='Master Cuti'!$A38)*('Input Data Cuti'!$M$3:$M$493='Master Cuti'!H$1)*('Input Data Cuti'!$K$3:$K$493=$B38)*('Input Data Cuti'!$L$3:$L$493='Master Cuti'!$C38)*('Input Data Cuti'!$N$3:$N$493))</f>
        <v>0</v>
      </c>
      <c r="I38" s="38">
        <f>SUMPRODUCT(('Input Data Cuti'!$D$3:$D$493='Master Cuti'!$A38)*('Input Data Cuti'!$M$3:$M$493='Master Cuti'!I$1)*('Input Data Cuti'!$K$3:$K$493=$B38)*('Input Data Cuti'!$L$3:$L$493='Master Cuti'!$C38)*('Input Data Cuti'!$N$3:$N$493))</f>
        <v>0</v>
      </c>
      <c r="J38" s="38">
        <f>SUMPRODUCT(('Input Data Cuti'!$D$3:$D$493='Master Cuti'!$A38)*('Input Data Cuti'!$M$3:$M$493='Master Cuti'!J$1)*('Input Data Cuti'!$K$3:$K$493=$B38)*('Input Data Cuti'!$L$3:$L$493='Master Cuti'!$C38)*('Input Data Cuti'!$N$3:$N$493))</f>
        <v>0</v>
      </c>
      <c r="K38" s="38">
        <f>SUMPRODUCT(('Input Data Cuti'!$D$3:$D$493='Master Cuti'!$A38)*('Input Data Cuti'!$M$3:$M$493='Master Cuti'!K$1)*('Input Data Cuti'!$K$3:$K$493=$B38)*('Input Data Cuti'!$L$3:$L$493='Master Cuti'!$C38)*('Input Data Cuti'!$N$3:$N$493))</f>
        <v>0</v>
      </c>
      <c r="L38" s="38">
        <f>SUMPRODUCT(('Input Data Cuti'!$D$3:$D$493='Master Cuti'!$A38)*('Input Data Cuti'!$M$3:$M$493='Master Cuti'!L$1)*('Input Data Cuti'!$K$3:$K$493=$B38)*('Input Data Cuti'!$L$3:$L$493='Master Cuti'!$C38)*('Input Data Cuti'!$N$3:$N$493))</f>
        <v>0</v>
      </c>
      <c r="M38" s="38">
        <f>SUMPRODUCT(('Input Data Cuti'!$D$3:$D$493='Master Cuti'!$A38)*('Input Data Cuti'!$M$3:$M$493='Master Cuti'!M$1)*('Input Data Cuti'!$K$3:$K$493=$B38)*('Input Data Cuti'!$L$3:$L$493='Master Cuti'!$C38)*('Input Data Cuti'!$N$3:$N$493))</f>
        <v>0</v>
      </c>
      <c r="N38" s="38">
        <f>SUMPRODUCT(('Input Data Cuti'!$D$3:$D$493='Master Cuti'!$A38)*('Input Data Cuti'!$M$3:$M$493='Master Cuti'!N$1)*('Input Data Cuti'!$K$3:$K$493=$B38)*('Input Data Cuti'!$L$3:$L$493='Master Cuti'!$C38)*('Input Data Cuti'!$N$3:$N$493))</f>
        <v>0</v>
      </c>
      <c r="O38" s="38">
        <f>SUMPRODUCT(('Input Data Cuti'!$D$3:$D$493='Master Cuti'!$A38)*('Input Data Cuti'!$M$3:$M$493='Master Cuti'!O$1)*('Input Data Cuti'!$K$3:$K$493=$B38)*('Input Data Cuti'!$L$3:$L$493='Master Cuti'!$C38)*('Input Data Cuti'!$N$3:$N$493))</f>
        <v>0</v>
      </c>
      <c r="P38" s="38">
        <f>SUMPRODUCT(('Input Data Cuti'!$D$3:$D$493='Master Cuti'!$A38)*('Input Data Cuti'!$M$3:$M$493='Master Cuti'!P$1)*('Input Data Cuti'!$K$3:$K$493=$B38)*('Input Data Cuti'!$L$3:$L$493='Master Cuti'!$C38)*('Input Data Cuti'!$N$3:$N$493))</f>
        <v>0</v>
      </c>
      <c r="Q38" s="38">
        <f>SUMPRODUCT(('Input Data Cuti'!$D$3:$D$493='Master Cuti'!$A38)*('Input Data Cuti'!$M$3:$M$493='Master Cuti'!Q$1)*('Input Data Cuti'!$K$3:$K$493=$B38)*('Input Data Cuti'!$L$3:$L$493='Master Cuti'!$C38)*('Input Data Cuti'!$N$3:$N$493))</f>
        <v>0</v>
      </c>
    </row>
    <row r="39" spans="1:17">
      <c r="A39" s="107" t="s">
        <v>1365</v>
      </c>
      <c r="B39" t="s">
        <v>172</v>
      </c>
      <c r="C39" t="s">
        <v>1319</v>
      </c>
      <c r="D39">
        <v>5</v>
      </c>
      <c r="E39" s="38">
        <f t="shared" si="0"/>
        <v>0</v>
      </c>
      <c r="F39" s="38">
        <f>SUMPRODUCT(('Input Data Cuti'!$D$3:$D$493='Master Cuti'!$A39)*('Input Data Cuti'!$M$3:$M$493='Master Cuti'!F$1)*('Input Data Cuti'!$K$3:$K$493=$B39)*('Input Data Cuti'!$L$3:$L$493='Master Cuti'!$C39)*('Input Data Cuti'!$N$3:$N$493))</f>
        <v>3</v>
      </c>
      <c r="G39" s="38">
        <f>SUMPRODUCT(('Input Data Cuti'!$D$3:$D$493='Master Cuti'!$A39)*('Input Data Cuti'!$M$3:$M$493='Master Cuti'!G$1)*('Input Data Cuti'!$K$3:$K$493=$B39)*('Input Data Cuti'!$L$3:$L$493='Master Cuti'!$C39)*('Input Data Cuti'!$N$3:$N$493))</f>
        <v>2</v>
      </c>
      <c r="H39" s="38">
        <f>SUMPRODUCT(('Input Data Cuti'!$D$3:$D$493='Master Cuti'!$A39)*('Input Data Cuti'!$M$3:$M$493='Master Cuti'!H$1)*('Input Data Cuti'!$K$3:$K$493=$B39)*('Input Data Cuti'!$L$3:$L$493='Master Cuti'!$C39)*('Input Data Cuti'!$N$3:$N$493))</f>
        <v>0</v>
      </c>
      <c r="I39" s="38">
        <f>SUMPRODUCT(('Input Data Cuti'!$D$3:$D$493='Master Cuti'!$A39)*('Input Data Cuti'!$M$3:$M$493='Master Cuti'!I$1)*('Input Data Cuti'!$K$3:$K$493=$B39)*('Input Data Cuti'!$L$3:$L$493='Master Cuti'!$C39)*('Input Data Cuti'!$N$3:$N$493))</f>
        <v>0</v>
      </c>
      <c r="J39" s="38">
        <f>SUMPRODUCT(('Input Data Cuti'!$D$3:$D$493='Master Cuti'!$A39)*('Input Data Cuti'!$M$3:$M$493='Master Cuti'!J$1)*('Input Data Cuti'!$K$3:$K$493=$B39)*('Input Data Cuti'!$L$3:$L$493='Master Cuti'!$C39)*('Input Data Cuti'!$N$3:$N$493))</f>
        <v>0</v>
      </c>
      <c r="K39" s="38">
        <f>SUMPRODUCT(('Input Data Cuti'!$D$3:$D$493='Master Cuti'!$A39)*('Input Data Cuti'!$M$3:$M$493='Master Cuti'!K$1)*('Input Data Cuti'!$K$3:$K$493=$B39)*('Input Data Cuti'!$L$3:$L$493='Master Cuti'!$C39)*('Input Data Cuti'!$N$3:$N$493))</f>
        <v>0</v>
      </c>
      <c r="L39" s="38">
        <f>SUMPRODUCT(('Input Data Cuti'!$D$3:$D$493='Master Cuti'!$A39)*('Input Data Cuti'!$M$3:$M$493='Master Cuti'!L$1)*('Input Data Cuti'!$K$3:$K$493=$B39)*('Input Data Cuti'!$L$3:$L$493='Master Cuti'!$C39)*('Input Data Cuti'!$N$3:$N$493))</f>
        <v>0</v>
      </c>
      <c r="M39" s="38">
        <f>SUMPRODUCT(('Input Data Cuti'!$D$3:$D$493='Master Cuti'!$A39)*('Input Data Cuti'!$M$3:$M$493='Master Cuti'!M$1)*('Input Data Cuti'!$K$3:$K$493=$B39)*('Input Data Cuti'!$L$3:$L$493='Master Cuti'!$C39)*('Input Data Cuti'!$N$3:$N$493))</f>
        <v>0</v>
      </c>
      <c r="N39" s="38">
        <f>SUMPRODUCT(('Input Data Cuti'!$D$3:$D$493='Master Cuti'!$A39)*('Input Data Cuti'!$M$3:$M$493='Master Cuti'!N$1)*('Input Data Cuti'!$K$3:$K$493=$B39)*('Input Data Cuti'!$L$3:$L$493='Master Cuti'!$C39)*('Input Data Cuti'!$N$3:$N$493))</f>
        <v>0</v>
      </c>
      <c r="O39" s="38">
        <f>SUMPRODUCT(('Input Data Cuti'!$D$3:$D$493='Master Cuti'!$A39)*('Input Data Cuti'!$M$3:$M$493='Master Cuti'!O$1)*('Input Data Cuti'!$K$3:$K$493=$B39)*('Input Data Cuti'!$L$3:$L$493='Master Cuti'!$C39)*('Input Data Cuti'!$N$3:$N$493))</f>
        <v>0</v>
      </c>
      <c r="P39" s="38">
        <f>SUMPRODUCT(('Input Data Cuti'!$D$3:$D$493='Master Cuti'!$A39)*('Input Data Cuti'!$M$3:$M$493='Master Cuti'!P$1)*('Input Data Cuti'!$K$3:$K$493=$B39)*('Input Data Cuti'!$L$3:$L$493='Master Cuti'!$C39)*('Input Data Cuti'!$N$3:$N$493))</f>
        <v>0</v>
      </c>
      <c r="Q39" s="38">
        <f>SUMPRODUCT(('Input Data Cuti'!$D$3:$D$493='Master Cuti'!$A39)*('Input Data Cuti'!$M$3:$M$493='Master Cuti'!Q$1)*('Input Data Cuti'!$K$3:$K$493=$B39)*('Input Data Cuti'!$L$3:$L$493='Master Cuti'!$C39)*('Input Data Cuti'!$N$3:$N$493))</f>
        <v>0</v>
      </c>
    </row>
    <row r="40" spans="1:17">
      <c r="A40" s="107" t="s">
        <v>875</v>
      </c>
      <c r="B40" t="s">
        <v>172</v>
      </c>
      <c r="C40" t="s">
        <v>1387</v>
      </c>
      <c r="D40">
        <v>6</v>
      </c>
      <c r="E40" s="38">
        <f t="shared" si="0"/>
        <v>3</v>
      </c>
      <c r="F40" s="38">
        <f>SUMPRODUCT(('Input Data Cuti'!$D$3:$D$493='Master Cuti'!$A40)*('Input Data Cuti'!$M$3:$M$493='Master Cuti'!F$1)*('Input Data Cuti'!$K$3:$K$493=$B40)*('Input Data Cuti'!$L$3:$L$493='Master Cuti'!$C40)*('Input Data Cuti'!$N$3:$N$493))</f>
        <v>3</v>
      </c>
      <c r="G40" s="38">
        <f>SUMPRODUCT(('Input Data Cuti'!$D$3:$D$493='Master Cuti'!$A40)*('Input Data Cuti'!$M$3:$M$493='Master Cuti'!G$1)*('Input Data Cuti'!$K$3:$K$493=$B40)*('Input Data Cuti'!$L$3:$L$493='Master Cuti'!$C40)*('Input Data Cuti'!$N$3:$N$493))</f>
        <v>0</v>
      </c>
      <c r="H40" s="38">
        <f>SUMPRODUCT(('Input Data Cuti'!$D$3:$D$493='Master Cuti'!$A40)*('Input Data Cuti'!$M$3:$M$493='Master Cuti'!H$1)*('Input Data Cuti'!$K$3:$K$493=$B40)*('Input Data Cuti'!$L$3:$L$493='Master Cuti'!$C40)*('Input Data Cuti'!$N$3:$N$493))</f>
        <v>0</v>
      </c>
      <c r="I40" s="38">
        <f>SUMPRODUCT(('Input Data Cuti'!$D$3:$D$493='Master Cuti'!$A40)*('Input Data Cuti'!$M$3:$M$493='Master Cuti'!I$1)*('Input Data Cuti'!$K$3:$K$493=$B40)*('Input Data Cuti'!$L$3:$L$493='Master Cuti'!$C40)*('Input Data Cuti'!$N$3:$N$493))</f>
        <v>0</v>
      </c>
      <c r="J40" s="38">
        <f>SUMPRODUCT(('Input Data Cuti'!$D$3:$D$493='Master Cuti'!$A40)*('Input Data Cuti'!$M$3:$M$493='Master Cuti'!J$1)*('Input Data Cuti'!$K$3:$K$493=$B40)*('Input Data Cuti'!$L$3:$L$493='Master Cuti'!$C40)*('Input Data Cuti'!$N$3:$N$493))</f>
        <v>0</v>
      </c>
      <c r="K40" s="38">
        <f>SUMPRODUCT(('Input Data Cuti'!$D$3:$D$493='Master Cuti'!$A40)*('Input Data Cuti'!$M$3:$M$493='Master Cuti'!K$1)*('Input Data Cuti'!$K$3:$K$493=$B40)*('Input Data Cuti'!$L$3:$L$493='Master Cuti'!$C40)*('Input Data Cuti'!$N$3:$N$493))</f>
        <v>0</v>
      </c>
      <c r="L40" s="38">
        <f>SUMPRODUCT(('Input Data Cuti'!$D$3:$D$493='Master Cuti'!$A40)*('Input Data Cuti'!$M$3:$M$493='Master Cuti'!L$1)*('Input Data Cuti'!$K$3:$K$493=$B40)*('Input Data Cuti'!$L$3:$L$493='Master Cuti'!$C40)*('Input Data Cuti'!$N$3:$N$493))</f>
        <v>0</v>
      </c>
      <c r="M40" s="38">
        <f>SUMPRODUCT(('Input Data Cuti'!$D$3:$D$493='Master Cuti'!$A40)*('Input Data Cuti'!$M$3:$M$493='Master Cuti'!M$1)*('Input Data Cuti'!$K$3:$K$493=$B40)*('Input Data Cuti'!$L$3:$L$493='Master Cuti'!$C40)*('Input Data Cuti'!$N$3:$N$493))</f>
        <v>0</v>
      </c>
      <c r="N40" s="38">
        <f>SUMPRODUCT(('Input Data Cuti'!$D$3:$D$493='Master Cuti'!$A40)*('Input Data Cuti'!$M$3:$M$493='Master Cuti'!N$1)*('Input Data Cuti'!$K$3:$K$493=$B40)*('Input Data Cuti'!$L$3:$L$493='Master Cuti'!$C40)*('Input Data Cuti'!$N$3:$N$493))</f>
        <v>0</v>
      </c>
      <c r="O40" s="38">
        <f>SUMPRODUCT(('Input Data Cuti'!$D$3:$D$493='Master Cuti'!$A40)*('Input Data Cuti'!$M$3:$M$493='Master Cuti'!O$1)*('Input Data Cuti'!$K$3:$K$493=$B40)*('Input Data Cuti'!$L$3:$L$493='Master Cuti'!$C40)*('Input Data Cuti'!$N$3:$N$493))</f>
        <v>0</v>
      </c>
      <c r="P40" s="38">
        <f>SUMPRODUCT(('Input Data Cuti'!$D$3:$D$493='Master Cuti'!$A40)*('Input Data Cuti'!$M$3:$M$493='Master Cuti'!P$1)*('Input Data Cuti'!$K$3:$K$493=$B40)*('Input Data Cuti'!$L$3:$L$493='Master Cuti'!$C40)*('Input Data Cuti'!$N$3:$N$493))</f>
        <v>0</v>
      </c>
      <c r="Q40" s="38">
        <f>SUMPRODUCT(('Input Data Cuti'!$D$3:$D$493='Master Cuti'!$A40)*('Input Data Cuti'!$M$3:$M$493='Master Cuti'!Q$1)*('Input Data Cuti'!$K$3:$K$493=$B40)*('Input Data Cuti'!$L$3:$L$493='Master Cuti'!$C40)*('Input Data Cuti'!$N$3:$N$493))</f>
        <v>0</v>
      </c>
    </row>
    <row r="41" spans="1:17">
      <c r="A41" s="107" t="s">
        <v>970</v>
      </c>
      <c r="B41" t="s">
        <v>172</v>
      </c>
      <c r="C41" s="233" t="s">
        <v>1387</v>
      </c>
      <c r="D41">
        <v>8</v>
      </c>
      <c r="E41" s="38">
        <f t="shared" si="0"/>
        <v>5</v>
      </c>
      <c r="F41" s="38">
        <f>SUMPRODUCT(('Input Data Cuti'!$D$3:$D$493='Master Cuti'!$A41)*('Input Data Cuti'!$M$3:$M$493='Master Cuti'!F$1)*('Input Data Cuti'!$K$3:$K$493=$B41)*('Input Data Cuti'!$L$3:$L$493='Master Cuti'!$C41)*('Input Data Cuti'!$N$3:$N$493))</f>
        <v>3</v>
      </c>
      <c r="G41" s="38">
        <f>SUMPRODUCT(('Input Data Cuti'!$D$3:$D$493='Master Cuti'!$A41)*('Input Data Cuti'!$M$3:$M$493='Master Cuti'!G$1)*('Input Data Cuti'!$K$3:$K$493=$B41)*('Input Data Cuti'!$L$3:$L$493='Master Cuti'!$C41)*('Input Data Cuti'!$N$3:$N$493))</f>
        <v>0</v>
      </c>
      <c r="H41" s="38">
        <f>SUMPRODUCT(('Input Data Cuti'!$D$3:$D$493='Master Cuti'!$A41)*('Input Data Cuti'!$M$3:$M$493='Master Cuti'!H$1)*('Input Data Cuti'!$K$3:$K$493=$B41)*('Input Data Cuti'!$L$3:$L$493='Master Cuti'!$C41)*('Input Data Cuti'!$N$3:$N$493))</f>
        <v>0</v>
      </c>
      <c r="I41" s="38">
        <f>SUMPRODUCT(('Input Data Cuti'!$D$3:$D$493='Master Cuti'!$A41)*('Input Data Cuti'!$M$3:$M$493='Master Cuti'!I$1)*('Input Data Cuti'!$K$3:$K$493=$B41)*('Input Data Cuti'!$L$3:$L$493='Master Cuti'!$C41)*('Input Data Cuti'!$N$3:$N$493))</f>
        <v>0</v>
      </c>
      <c r="J41" s="38">
        <f>SUMPRODUCT(('Input Data Cuti'!$D$3:$D$493='Master Cuti'!$A41)*('Input Data Cuti'!$M$3:$M$493='Master Cuti'!J$1)*('Input Data Cuti'!$K$3:$K$493=$B41)*('Input Data Cuti'!$L$3:$L$493='Master Cuti'!$C41)*('Input Data Cuti'!$N$3:$N$493))</f>
        <v>0</v>
      </c>
      <c r="K41" s="38">
        <f>SUMPRODUCT(('Input Data Cuti'!$D$3:$D$493='Master Cuti'!$A41)*('Input Data Cuti'!$M$3:$M$493='Master Cuti'!K$1)*('Input Data Cuti'!$K$3:$K$493=$B41)*('Input Data Cuti'!$L$3:$L$493='Master Cuti'!$C41)*('Input Data Cuti'!$N$3:$N$493))</f>
        <v>0</v>
      </c>
      <c r="L41" s="38">
        <f>SUMPRODUCT(('Input Data Cuti'!$D$3:$D$493='Master Cuti'!$A41)*('Input Data Cuti'!$M$3:$M$493='Master Cuti'!L$1)*('Input Data Cuti'!$K$3:$K$493=$B41)*('Input Data Cuti'!$L$3:$L$493='Master Cuti'!$C41)*('Input Data Cuti'!$N$3:$N$493))</f>
        <v>0</v>
      </c>
      <c r="M41" s="38">
        <f>SUMPRODUCT(('Input Data Cuti'!$D$3:$D$493='Master Cuti'!$A41)*('Input Data Cuti'!$M$3:$M$493='Master Cuti'!M$1)*('Input Data Cuti'!$K$3:$K$493=$B41)*('Input Data Cuti'!$L$3:$L$493='Master Cuti'!$C41)*('Input Data Cuti'!$N$3:$N$493))</f>
        <v>0</v>
      </c>
      <c r="N41" s="38">
        <f>SUMPRODUCT(('Input Data Cuti'!$D$3:$D$493='Master Cuti'!$A41)*('Input Data Cuti'!$M$3:$M$493='Master Cuti'!N$1)*('Input Data Cuti'!$K$3:$K$493=$B41)*('Input Data Cuti'!$L$3:$L$493='Master Cuti'!$C41)*('Input Data Cuti'!$N$3:$N$493))</f>
        <v>0</v>
      </c>
      <c r="O41" s="38">
        <f>SUMPRODUCT(('Input Data Cuti'!$D$3:$D$493='Master Cuti'!$A41)*('Input Data Cuti'!$M$3:$M$493='Master Cuti'!O$1)*('Input Data Cuti'!$K$3:$K$493=$B41)*('Input Data Cuti'!$L$3:$L$493='Master Cuti'!$C41)*('Input Data Cuti'!$N$3:$N$493))</f>
        <v>0</v>
      </c>
      <c r="P41" s="38">
        <f>SUMPRODUCT(('Input Data Cuti'!$D$3:$D$493='Master Cuti'!$A41)*('Input Data Cuti'!$M$3:$M$493='Master Cuti'!P$1)*('Input Data Cuti'!$K$3:$K$493=$B41)*('Input Data Cuti'!$L$3:$L$493='Master Cuti'!$C41)*('Input Data Cuti'!$N$3:$N$493))</f>
        <v>0</v>
      </c>
      <c r="Q41" s="38">
        <f>SUMPRODUCT(('Input Data Cuti'!$D$3:$D$493='Master Cuti'!$A41)*('Input Data Cuti'!$M$3:$M$493='Master Cuti'!Q$1)*('Input Data Cuti'!$K$3:$K$493=$B41)*('Input Data Cuti'!$L$3:$L$493='Master Cuti'!$C41)*('Input Data Cuti'!$N$3:$N$493))</f>
        <v>0</v>
      </c>
    </row>
    <row r="42" spans="1:17">
      <c r="A42" s="107" t="s">
        <v>378</v>
      </c>
      <c r="B42" t="s">
        <v>172</v>
      </c>
      <c r="C42" t="s">
        <v>1319</v>
      </c>
      <c r="D42">
        <v>8</v>
      </c>
      <c r="E42" s="38">
        <f t="shared" si="0"/>
        <v>5</v>
      </c>
      <c r="F42" s="38">
        <f>SUMPRODUCT(('Input Data Cuti'!$D$3:$D$493='Master Cuti'!$A42)*('Input Data Cuti'!$M$3:$M$493='Master Cuti'!F$1)*('Input Data Cuti'!$K$3:$K$493=$B42)*('Input Data Cuti'!$L$3:$L$493='Master Cuti'!$C42)*('Input Data Cuti'!$N$3:$N$493))</f>
        <v>3</v>
      </c>
      <c r="G42" s="38">
        <f>SUMPRODUCT(('Input Data Cuti'!$D$3:$D$493='Master Cuti'!$A42)*('Input Data Cuti'!$M$3:$M$493='Master Cuti'!G$1)*('Input Data Cuti'!$K$3:$K$493=$B42)*('Input Data Cuti'!$L$3:$L$493='Master Cuti'!$C42)*('Input Data Cuti'!$N$3:$N$493))</f>
        <v>0</v>
      </c>
      <c r="H42" s="38">
        <f>SUMPRODUCT(('Input Data Cuti'!$D$3:$D$493='Master Cuti'!$A42)*('Input Data Cuti'!$M$3:$M$493='Master Cuti'!H$1)*('Input Data Cuti'!$K$3:$K$493=$B42)*('Input Data Cuti'!$L$3:$L$493='Master Cuti'!$C42)*('Input Data Cuti'!$N$3:$N$493))</f>
        <v>0</v>
      </c>
      <c r="I42" s="38">
        <f>SUMPRODUCT(('Input Data Cuti'!$D$3:$D$493='Master Cuti'!$A42)*('Input Data Cuti'!$M$3:$M$493='Master Cuti'!I$1)*('Input Data Cuti'!$K$3:$K$493=$B42)*('Input Data Cuti'!$L$3:$L$493='Master Cuti'!$C42)*('Input Data Cuti'!$N$3:$N$493))</f>
        <v>0</v>
      </c>
      <c r="J42" s="38">
        <f>SUMPRODUCT(('Input Data Cuti'!$D$3:$D$493='Master Cuti'!$A42)*('Input Data Cuti'!$M$3:$M$493='Master Cuti'!J$1)*('Input Data Cuti'!$K$3:$K$493=$B42)*('Input Data Cuti'!$L$3:$L$493='Master Cuti'!$C42)*('Input Data Cuti'!$N$3:$N$493))</f>
        <v>0</v>
      </c>
      <c r="K42" s="38">
        <f>SUMPRODUCT(('Input Data Cuti'!$D$3:$D$493='Master Cuti'!$A42)*('Input Data Cuti'!$M$3:$M$493='Master Cuti'!K$1)*('Input Data Cuti'!$K$3:$K$493=$B42)*('Input Data Cuti'!$L$3:$L$493='Master Cuti'!$C42)*('Input Data Cuti'!$N$3:$N$493))</f>
        <v>0</v>
      </c>
      <c r="L42" s="38">
        <f>SUMPRODUCT(('Input Data Cuti'!$D$3:$D$493='Master Cuti'!$A42)*('Input Data Cuti'!$M$3:$M$493='Master Cuti'!L$1)*('Input Data Cuti'!$K$3:$K$493=$B42)*('Input Data Cuti'!$L$3:$L$493='Master Cuti'!$C42)*('Input Data Cuti'!$N$3:$N$493))</f>
        <v>0</v>
      </c>
      <c r="M42" s="38">
        <f>SUMPRODUCT(('Input Data Cuti'!$D$3:$D$493='Master Cuti'!$A42)*('Input Data Cuti'!$M$3:$M$493='Master Cuti'!M$1)*('Input Data Cuti'!$K$3:$K$493=$B42)*('Input Data Cuti'!$L$3:$L$493='Master Cuti'!$C42)*('Input Data Cuti'!$N$3:$N$493))</f>
        <v>0</v>
      </c>
      <c r="N42" s="38">
        <f>SUMPRODUCT(('Input Data Cuti'!$D$3:$D$493='Master Cuti'!$A42)*('Input Data Cuti'!$M$3:$M$493='Master Cuti'!N$1)*('Input Data Cuti'!$K$3:$K$493=$B42)*('Input Data Cuti'!$L$3:$L$493='Master Cuti'!$C42)*('Input Data Cuti'!$N$3:$N$493))</f>
        <v>0</v>
      </c>
      <c r="O42" s="38">
        <f>SUMPRODUCT(('Input Data Cuti'!$D$3:$D$493='Master Cuti'!$A42)*('Input Data Cuti'!$M$3:$M$493='Master Cuti'!O$1)*('Input Data Cuti'!$K$3:$K$493=$B42)*('Input Data Cuti'!$L$3:$L$493='Master Cuti'!$C42)*('Input Data Cuti'!$N$3:$N$493))</f>
        <v>0</v>
      </c>
      <c r="P42" s="38">
        <f>SUMPRODUCT(('Input Data Cuti'!$D$3:$D$493='Master Cuti'!$A42)*('Input Data Cuti'!$M$3:$M$493='Master Cuti'!P$1)*('Input Data Cuti'!$K$3:$K$493=$B42)*('Input Data Cuti'!$L$3:$L$493='Master Cuti'!$C42)*('Input Data Cuti'!$N$3:$N$493))</f>
        <v>0</v>
      </c>
      <c r="Q42" s="38">
        <f>SUMPRODUCT(('Input Data Cuti'!$D$3:$D$493='Master Cuti'!$A42)*('Input Data Cuti'!$M$3:$M$493='Master Cuti'!Q$1)*('Input Data Cuti'!$K$3:$K$493=$B42)*('Input Data Cuti'!$L$3:$L$493='Master Cuti'!$C42)*('Input Data Cuti'!$N$3:$N$493))</f>
        <v>0</v>
      </c>
    </row>
    <row r="43" spans="1:17">
      <c r="A43" s="107" t="s">
        <v>247</v>
      </c>
      <c r="B43" t="s">
        <v>172</v>
      </c>
      <c r="C43" t="s">
        <v>1215</v>
      </c>
      <c r="D43">
        <v>24</v>
      </c>
      <c r="E43" s="38">
        <f t="shared" si="0"/>
        <v>21</v>
      </c>
      <c r="F43" s="38">
        <f>SUMPRODUCT(('Input Data Cuti'!$D$3:$D$493='Master Cuti'!$A43)*('Input Data Cuti'!$M$3:$M$493='Master Cuti'!F$1)*('Input Data Cuti'!$K$3:$K$493=$B43)*('Input Data Cuti'!$L$3:$L$493='Master Cuti'!$C43)*('Input Data Cuti'!$N$3:$N$493))</f>
        <v>3</v>
      </c>
      <c r="G43" s="38">
        <f>SUMPRODUCT(('Input Data Cuti'!$D$3:$D$493='Master Cuti'!$A43)*('Input Data Cuti'!$M$3:$M$493='Master Cuti'!G$1)*('Input Data Cuti'!$K$3:$K$493=$B43)*('Input Data Cuti'!$L$3:$L$493='Master Cuti'!$C43)*('Input Data Cuti'!$N$3:$N$493))</f>
        <v>0</v>
      </c>
      <c r="H43" s="38">
        <f>SUMPRODUCT(('Input Data Cuti'!$D$3:$D$493='Master Cuti'!$A43)*('Input Data Cuti'!$M$3:$M$493='Master Cuti'!H$1)*('Input Data Cuti'!$K$3:$K$493=$B43)*('Input Data Cuti'!$L$3:$L$493='Master Cuti'!$C43)*('Input Data Cuti'!$N$3:$N$493))</f>
        <v>0</v>
      </c>
      <c r="I43" s="38">
        <f>SUMPRODUCT(('Input Data Cuti'!$D$3:$D$493='Master Cuti'!$A43)*('Input Data Cuti'!$M$3:$M$493='Master Cuti'!I$1)*('Input Data Cuti'!$K$3:$K$493=$B43)*('Input Data Cuti'!$L$3:$L$493='Master Cuti'!$C43)*('Input Data Cuti'!$N$3:$N$493))</f>
        <v>0</v>
      </c>
      <c r="J43" s="38">
        <f>SUMPRODUCT(('Input Data Cuti'!$D$3:$D$493='Master Cuti'!$A43)*('Input Data Cuti'!$M$3:$M$493='Master Cuti'!J$1)*('Input Data Cuti'!$K$3:$K$493=$B43)*('Input Data Cuti'!$L$3:$L$493='Master Cuti'!$C43)*('Input Data Cuti'!$N$3:$N$493))</f>
        <v>0</v>
      </c>
      <c r="K43" s="38">
        <f>SUMPRODUCT(('Input Data Cuti'!$D$3:$D$493='Master Cuti'!$A43)*('Input Data Cuti'!$M$3:$M$493='Master Cuti'!K$1)*('Input Data Cuti'!$K$3:$K$493=$B43)*('Input Data Cuti'!$L$3:$L$493='Master Cuti'!$C43)*('Input Data Cuti'!$N$3:$N$493))</f>
        <v>0</v>
      </c>
      <c r="L43" s="38">
        <f>SUMPRODUCT(('Input Data Cuti'!$D$3:$D$493='Master Cuti'!$A43)*('Input Data Cuti'!$M$3:$M$493='Master Cuti'!L$1)*('Input Data Cuti'!$K$3:$K$493=$B43)*('Input Data Cuti'!$L$3:$L$493='Master Cuti'!$C43)*('Input Data Cuti'!$N$3:$N$493))</f>
        <v>0</v>
      </c>
      <c r="M43" s="38">
        <f>SUMPRODUCT(('Input Data Cuti'!$D$3:$D$493='Master Cuti'!$A43)*('Input Data Cuti'!$M$3:$M$493='Master Cuti'!M$1)*('Input Data Cuti'!$K$3:$K$493=$B43)*('Input Data Cuti'!$L$3:$L$493='Master Cuti'!$C43)*('Input Data Cuti'!$N$3:$N$493))</f>
        <v>0</v>
      </c>
      <c r="N43" s="38">
        <f>SUMPRODUCT(('Input Data Cuti'!$D$3:$D$493='Master Cuti'!$A43)*('Input Data Cuti'!$M$3:$M$493='Master Cuti'!N$1)*('Input Data Cuti'!$K$3:$K$493=$B43)*('Input Data Cuti'!$L$3:$L$493='Master Cuti'!$C43)*('Input Data Cuti'!$N$3:$N$493))</f>
        <v>0</v>
      </c>
      <c r="O43" s="38">
        <f>SUMPRODUCT(('Input Data Cuti'!$D$3:$D$493='Master Cuti'!$A43)*('Input Data Cuti'!$M$3:$M$493='Master Cuti'!O$1)*('Input Data Cuti'!$K$3:$K$493=$B43)*('Input Data Cuti'!$L$3:$L$493='Master Cuti'!$C43)*('Input Data Cuti'!$N$3:$N$493))</f>
        <v>0</v>
      </c>
      <c r="P43" s="38">
        <f>SUMPRODUCT(('Input Data Cuti'!$D$3:$D$493='Master Cuti'!$A43)*('Input Data Cuti'!$M$3:$M$493='Master Cuti'!P$1)*('Input Data Cuti'!$K$3:$K$493=$B43)*('Input Data Cuti'!$L$3:$L$493='Master Cuti'!$C43)*('Input Data Cuti'!$N$3:$N$493))</f>
        <v>0</v>
      </c>
      <c r="Q43" s="38">
        <f>SUMPRODUCT(('Input Data Cuti'!$D$3:$D$493='Master Cuti'!$A43)*('Input Data Cuti'!$M$3:$M$493='Master Cuti'!Q$1)*('Input Data Cuti'!$K$3:$K$493=$B43)*('Input Data Cuti'!$L$3:$L$493='Master Cuti'!$C43)*('Input Data Cuti'!$N$3:$N$493))</f>
        <v>0</v>
      </c>
    </row>
    <row r="44" spans="1:17">
      <c r="A44" s="107" t="s">
        <v>814</v>
      </c>
      <c r="B44" t="s">
        <v>172</v>
      </c>
      <c r="C44" t="s">
        <v>1319</v>
      </c>
      <c r="D44">
        <v>17</v>
      </c>
      <c r="E44" s="38">
        <f t="shared" si="0"/>
        <v>6</v>
      </c>
      <c r="F44" s="38">
        <f>SUMPRODUCT(('Input Data Cuti'!$D$3:$D$493='Master Cuti'!$A44)*('Input Data Cuti'!$M$3:$M$493='Master Cuti'!F$1)*('Input Data Cuti'!$K$3:$K$493=$B44)*('Input Data Cuti'!$L$3:$L$493='Master Cuti'!$C44)*('Input Data Cuti'!$N$3:$N$493))</f>
        <v>6</v>
      </c>
      <c r="G44" s="38">
        <f>SUMPRODUCT(('Input Data Cuti'!$D$3:$D$493='Master Cuti'!$A44)*('Input Data Cuti'!$M$3:$M$493='Master Cuti'!G$1)*('Input Data Cuti'!$K$3:$K$493=$B44)*('Input Data Cuti'!$L$3:$L$493='Master Cuti'!$C44)*('Input Data Cuti'!$N$3:$N$493))</f>
        <v>2</v>
      </c>
      <c r="H44" s="38">
        <f>SUMPRODUCT(('Input Data Cuti'!$D$3:$D$493='Master Cuti'!$A44)*('Input Data Cuti'!$M$3:$M$493='Master Cuti'!H$1)*('Input Data Cuti'!$K$3:$K$493=$B44)*('Input Data Cuti'!$L$3:$L$493='Master Cuti'!$C44)*('Input Data Cuti'!$N$3:$N$493))</f>
        <v>3</v>
      </c>
      <c r="I44" s="38">
        <f>SUMPRODUCT(('Input Data Cuti'!$D$3:$D$493='Master Cuti'!$A44)*('Input Data Cuti'!$M$3:$M$493='Master Cuti'!I$1)*('Input Data Cuti'!$K$3:$K$493=$B44)*('Input Data Cuti'!$L$3:$L$493='Master Cuti'!$C44)*('Input Data Cuti'!$N$3:$N$493))</f>
        <v>0</v>
      </c>
      <c r="J44" s="38">
        <f>SUMPRODUCT(('Input Data Cuti'!$D$3:$D$493='Master Cuti'!$A44)*('Input Data Cuti'!$M$3:$M$493='Master Cuti'!J$1)*('Input Data Cuti'!$K$3:$K$493=$B44)*('Input Data Cuti'!$L$3:$L$493='Master Cuti'!$C44)*('Input Data Cuti'!$N$3:$N$493))</f>
        <v>0</v>
      </c>
      <c r="K44" s="38">
        <f>SUMPRODUCT(('Input Data Cuti'!$D$3:$D$493='Master Cuti'!$A44)*('Input Data Cuti'!$M$3:$M$493='Master Cuti'!K$1)*('Input Data Cuti'!$K$3:$K$493=$B44)*('Input Data Cuti'!$L$3:$L$493='Master Cuti'!$C44)*('Input Data Cuti'!$N$3:$N$493))</f>
        <v>0</v>
      </c>
      <c r="L44" s="38">
        <f>SUMPRODUCT(('Input Data Cuti'!$D$3:$D$493='Master Cuti'!$A44)*('Input Data Cuti'!$M$3:$M$493='Master Cuti'!L$1)*('Input Data Cuti'!$K$3:$K$493=$B44)*('Input Data Cuti'!$L$3:$L$493='Master Cuti'!$C44)*('Input Data Cuti'!$N$3:$N$493))</f>
        <v>0</v>
      </c>
      <c r="M44" s="38">
        <f>SUMPRODUCT(('Input Data Cuti'!$D$3:$D$493='Master Cuti'!$A44)*('Input Data Cuti'!$M$3:$M$493='Master Cuti'!M$1)*('Input Data Cuti'!$K$3:$K$493=$B44)*('Input Data Cuti'!$L$3:$L$493='Master Cuti'!$C44)*('Input Data Cuti'!$N$3:$N$493))</f>
        <v>0</v>
      </c>
      <c r="N44" s="38">
        <f>SUMPRODUCT(('Input Data Cuti'!$D$3:$D$493='Master Cuti'!$A44)*('Input Data Cuti'!$M$3:$M$493='Master Cuti'!N$1)*('Input Data Cuti'!$K$3:$K$493=$B44)*('Input Data Cuti'!$L$3:$L$493='Master Cuti'!$C44)*('Input Data Cuti'!$N$3:$N$493))</f>
        <v>0</v>
      </c>
      <c r="O44" s="38">
        <f>SUMPRODUCT(('Input Data Cuti'!$D$3:$D$493='Master Cuti'!$A44)*('Input Data Cuti'!$M$3:$M$493='Master Cuti'!O$1)*('Input Data Cuti'!$K$3:$K$493=$B44)*('Input Data Cuti'!$L$3:$L$493='Master Cuti'!$C44)*('Input Data Cuti'!$N$3:$N$493))</f>
        <v>0</v>
      </c>
      <c r="P44" s="38">
        <f>SUMPRODUCT(('Input Data Cuti'!$D$3:$D$493='Master Cuti'!$A44)*('Input Data Cuti'!$M$3:$M$493='Master Cuti'!P$1)*('Input Data Cuti'!$K$3:$K$493=$B44)*('Input Data Cuti'!$L$3:$L$493='Master Cuti'!$C44)*('Input Data Cuti'!$N$3:$N$493))</f>
        <v>0</v>
      </c>
      <c r="Q44" s="38">
        <f>SUMPRODUCT(('Input Data Cuti'!$D$3:$D$493='Master Cuti'!$A44)*('Input Data Cuti'!$M$3:$M$493='Master Cuti'!Q$1)*('Input Data Cuti'!$K$3:$K$493=$B44)*('Input Data Cuti'!$L$3:$L$493='Master Cuti'!$C44)*('Input Data Cuti'!$N$3:$N$493))</f>
        <v>0</v>
      </c>
    </row>
    <row r="45" spans="1:17">
      <c r="A45" s="107" t="s">
        <v>716</v>
      </c>
      <c r="B45" t="s">
        <v>172</v>
      </c>
      <c r="C45" s="233" t="s">
        <v>1319</v>
      </c>
      <c r="D45">
        <v>10</v>
      </c>
      <c r="E45" s="38">
        <f t="shared" si="0"/>
        <v>6</v>
      </c>
      <c r="F45" s="38">
        <f>SUMPRODUCT(('Input Data Cuti'!$D$3:$D$493='Master Cuti'!$A45)*('Input Data Cuti'!$M$3:$M$493='Master Cuti'!F$1)*('Input Data Cuti'!$K$3:$K$493=$B45)*('Input Data Cuti'!$L$3:$L$493='Master Cuti'!$C45)*('Input Data Cuti'!$N$3:$N$493))</f>
        <v>4</v>
      </c>
      <c r="G45" s="38">
        <f>SUMPRODUCT(('Input Data Cuti'!$D$3:$D$493='Master Cuti'!$A45)*('Input Data Cuti'!$M$3:$M$493='Master Cuti'!G$1)*('Input Data Cuti'!$K$3:$K$493=$B45)*('Input Data Cuti'!$L$3:$L$493='Master Cuti'!$C45)*('Input Data Cuti'!$N$3:$N$493))</f>
        <v>0</v>
      </c>
      <c r="H45" s="38">
        <f>SUMPRODUCT(('Input Data Cuti'!$D$3:$D$493='Master Cuti'!$A45)*('Input Data Cuti'!$M$3:$M$493='Master Cuti'!H$1)*('Input Data Cuti'!$K$3:$K$493=$B45)*('Input Data Cuti'!$L$3:$L$493='Master Cuti'!$C45)*('Input Data Cuti'!$N$3:$N$493))</f>
        <v>0</v>
      </c>
      <c r="I45" s="38">
        <f>SUMPRODUCT(('Input Data Cuti'!$D$3:$D$493='Master Cuti'!$A45)*('Input Data Cuti'!$M$3:$M$493='Master Cuti'!I$1)*('Input Data Cuti'!$K$3:$K$493=$B45)*('Input Data Cuti'!$L$3:$L$493='Master Cuti'!$C45)*('Input Data Cuti'!$N$3:$N$493))</f>
        <v>0</v>
      </c>
      <c r="J45" s="38">
        <f>SUMPRODUCT(('Input Data Cuti'!$D$3:$D$493='Master Cuti'!$A45)*('Input Data Cuti'!$M$3:$M$493='Master Cuti'!J$1)*('Input Data Cuti'!$K$3:$K$493=$B45)*('Input Data Cuti'!$L$3:$L$493='Master Cuti'!$C45)*('Input Data Cuti'!$N$3:$N$493))</f>
        <v>0</v>
      </c>
      <c r="K45" s="38">
        <f>SUMPRODUCT(('Input Data Cuti'!$D$3:$D$493='Master Cuti'!$A45)*('Input Data Cuti'!$M$3:$M$493='Master Cuti'!K$1)*('Input Data Cuti'!$K$3:$K$493=$B45)*('Input Data Cuti'!$L$3:$L$493='Master Cuti'!$C45)*('Input Data Cuti'!$N$3:$N$493))</f>
        <v>0</v>
      </c>
      <c r="L45" s="38">
        <f>SUMPRODUCT(('Input Data Cuti'!$D$3:$D$493='Master Cuti'!$A45)*('Input Data Cuti'!$M$3:$M$493='Master Cuti'!L$1)*('Input Data Cuti'!$K$3:$K$493=$B45)*('Input Data Cuti'!$L$3:$L$493='Master Cuti'!$C45)*('Input Data Cuti'!$N$3:$N$493))</f>
        <v>0</v>
      </c>
      <c r="M45" s="38">
        <f>SUMPRODUCT(('Input Data Cuti'!$D$3:$D$493='Master Cuti'!$A45)*('Input Data Cuti'!$M$3:$M$493='Master Cuti'!M$1)*('Input Data Cuti'!$K$3:$K$493=$B45)*('Input Data Cuti'!$L$3:$L$493='Master Cuti'!$C45)*('Input Data Cuti'!$N$3:$N$493))</f>
        <v>0</v>
      </c>
      <c r="N45" s="38">
        <f>SUMPRODUCT(('Input Data Cuti'!$D$3:$D$493='Master Cuti'!$A45)*('Input Data Cuti'!$M$3:$M$493='Master Cuti'!N$1)*('Input Data Cuti'!$K$3:$K$493=$B45)*('Input Data Cuti'!$L$3:$L$493='Master Cuti'!$C45)*('Input Data Cuti'!$N$3:$N$493))</f>
        <v>0</v>
      </c>
      <c r="O45" s="38">
        <f>SUMPRODUCT(('Input Data Cuti'!$D$3:$D$493='Master Cuti'!$A45)*('Input Data Cuti'!$M$3:$M$493='Master Cuti'!O$1)*('Input Data Cuti'!$K$3:$K$493=$B45)*('Input Data Cuti'!$L$3:$L$493='Master Cuti'!$C45)*('Input Data Cuti'!$N$3:$N$493))</f>
        <v>0</v>
      </c>
      <c r="P45" s="38">
        <f>SUMPRODUCT(('Input Data Cuti'!$D$3:$D$493='Master Cuti'!$A45)*('Input Data Cuti'!$M$3:$M$493='Master Cuti'!P$1)*('Input Data Cuti'!$K$3:$K$493=$B45)*('Input Data Cuti'!$L$3:$L$493='Master Cuti'!$C45)*('Input Data Cuti'!$N$3:$N$493))</f>
        <v>0</v>
      </c>
      <c r="Q45" s="38">
        <f>SUMPRODUCT(('Input Data Cuti'!$D$3:$D$493='Master Cuti'!$A45)*('Input Data Cuti'!$M$3:$M$493='Master Cuti'!Q$1)*('Input Data Cuti'!$K$3:$K$493=$B45)*('Input Data Cuti'!$L$3:$L$493='Master Cuti'!$C45)*('Input Data Cuti'!$N$3:$N$493))</f>
        <v>0</v>
      </c>
    </row>
    <row r="46" spans="1:17">
      <c r="A46" s="107" t="s">
        <v>1271</v>
      </c>
      <c r="B46" t="s">
        <v>172</v>
      </c>
      <c r="C46" t="s">
        <v>1387</v>
      </c>
      <c r="D46">
        <v>7</v>
      </c>
      <c r="E46" s="38">
        <f t="shared" si="0"/>
        <v>3</v>
      </c>
      <c r="F46" s="38">
        <f>SUMPRODUCT(('Input Data Cuti'!$D$3:$D$493='Master Cuti'!$A46)*('Input Data Cuti'!$M$3:$M$493='Master Cuti'!F$1)*('Input Data Cuti'!$K$3:$K$493=$B46)*('Input Data Cuti'!$L$3:$L$493='Master Cuti'!$C46)*('Input Data Cuti'!$N$3:$N$493))</f>
        <v>4</v>
      </c>
      <c r="G46" s="38">
        <f>SUMPRODUCT(('Input Data Cuti'!$D$3:$D$493='Master Cuti'!$A46)*('Input Data Cuti'!$M$3:$M$493='Master Cuti'!G$1)*('Input Data Cuti'!$K$3:$K$493=$B46)*('Input Data Cuti'!$L$3:$L$493='Master Cuti'!$C46)*('Input Data Cuti'!$N$3:$N$493))</f>
        <v>0</v>
      </c>
      <c r="H46" s="38">
        <f>SUMPRODUCT(('Input Data Cuti'!$D$3:$D$493='Master Cuti'!$A46)*('Input Data Cuti'!$M$3:$M$493='Master Cuti'!H$1)*('Input Data Cuti'!$K$3:$K$493=$B46)*('Input Data Cuti'!$L$3:$L$493='Master Cuti'!$C46)*('Input Data Cuti'!$N$3:$N$493))</f>
        <v>0</v>
      </c>
      <c r="I46" s="38">
        <f>SUMPRODUCT(('Input Data Cuti'!$D$3:$D$493='Master Cuti'!$A46)*('Input Data Cuti'!$M$3:$M$493='Master Cuti'!I$1)*('Input Data Cuti'!$K$3:$K$493=$B46)*('Input Data Cuti'!$L$3:$L$493='Master Cuti'!$C46)*('Input Data Cuti'!$N$3:$N$493))</f>
        <v>0</v>
      </c>
      <c r="J46" s="38">
        <f>SUMPRODUCT(('Input Data Cuti'!$D$3:$D$493='Master Cuti'!$A46)*('Input Data Cuti'!$M$3:$M$493='Master Cuti'!J$1)*('Input Data Cuti'!$K$3:$K$493=$B46)*('Input Data Cuti'!$L$3:$L$493='Master Cuti'!$C46)*('Input Data Cuti'!$N$3:$N$493))</f>
        <v>0</v>
      </c>
      <c r="K46" s="38">
        <f>SUMPRODUCT(('Input Data Cuti'!$D$3:$D$493='Master Cuti'!$A46)*('Input Data Cuti'!$M$3:$M$493='Master Cuti'!K$1)*('Input Data Cuti'!$K$3:$K$493=$B46)*('Input Data Cuti'!$L$3:$L$493='Master Cuti'!$C46)*('Input Data Cuti'!$N$3:$N$493))</f>
        <v>0</v>
      </c>
      <c r="L46" s="38">
        <f>SUMPRODUCT(('Input Data Cuti'!$D$3:$D$493='Master Cuti'!$A46)*('Input Data Cuti'!$M$3:$M$493='Master Cuti'!L$1)*('Input Data Cuti'!$K$3:$K$493=$B46)*('Input Data Cuti'!$L$3:$L$493='Master Cuti'!$C46)*('Input Data Cuti'!$N$3:$N$493))</f>
        <v>0</v>
      </c>
      <c r="M46" s="38">
        <f>SUMPRODUCT(('Input Data Cuti'!$D$3:$D$493='Master Cuti'!$A46)*('Input Data Cuti'!$M$3:$M$493='Master Cuti'!M$1)*('Input Data Cuti'!$K$3:$K$493=$B46)*('Input Data Cuti'!$L$3:$L$493='Master Cuti'!$C46)*('Input Data Cuti'!$N$3:$N$493))</f>
        <v>0</v>
      </c>
      <c r="N46" s="38">
        <f>SUMPRODUCT(('Input Data Cuti'!$D$3:$D$493='Master Cuti'!$A46)*('Input Data Cuti'!$M$3:$M$493='Master Cuti'!N$1)*('Input Data Cuti'!$K$3:$K$493=$B46)*('Input Data Cuti'!$L$3:$L$493='Master Cuti'!$C46)*('Input Data Cuti'!$N$3:$N$493))</f>
        <v>0</v>
      </c>
      <c r="O46" s="38">
        <f>SUMPRODUCT(('Input Data Cuti'!$D$3:$D$493='Master Cuti'!$A46)*('Input Data Cuti'!$M$3:$M$493='Master Cuti'!O$1)*('Input Data Cuti'!$K$3:$K$493=$B46)*('Input Data Cuti'!$L$3:$L$493='Master Cuti'!$C46)*('Input Data Cuti'!$N$3:$N$493))</f>
        <v>0</v>
      </c>
      <c r="P46" s="38">
        <f>SUMPRODUCT(('Input Data Cuti'!$D$3:$D$493='Master Cuti'!$A46)*('Input Data Cuti'!$M$3:$M$493='Master Cuti'!P$1)*('Input Data Cuti'!$K$3:$K$493=$B46)*('Input Data Cuti'!$L$3:$L$493='Master Cuti'!$C46)*('Input Data Cuti'!$N$3:$N$493))</f>
        <v>0</v>
      </c>
      <c r="Q46" s="38">
        <f>SUMPRODUCT(('Input Data Cuti'!$D$3:$D$493='Master Cuti'!$A46)*('Input Data Cuti'!$M$3:$M$493='Master Cuti'!Q$1)*('Input Data Cuti'!$K$3:$K$493=$B46)*('Input Data Cuti'!$L$3:$L$493='Master Cuti'!$C46)*('Input Data Cuti'!$N$3:$N$493))</f>
        <v>0</v>
      </c>
    </row>
    <row r="47" spans="1:17">
      <c r="A47" s="107" t="s">
        <v>1126</v>
      </c>
      <c r="B47" t="s">
        <v>172</v>
      </c>
      <c r="C47" t="s">
        <v>1319</v>
      </c>
      <c r="D47">
        <v>12</v>
      </c>
      <c r="E47" s="38">
        <f t="shared" si="0"/>
        <v>4</v>
      </c>
      <c r="F47" s="38">
        <f>SUMPRODUCT(('Input Data Cuti'!$D$3:$D$493='Master Cuti'!$A47)*('Input Data Cuti'!$M$3:$M$493='Master Cuti'!F$1)*('Input Data Cuti'!$K$3:$K$493=$B47)*('Input Data Cuti'!$L$3:$L$493='Master Cuti'!$C47)*('Input Data Cuti'!$N$3:$N$493))</f>
        <v>1</v>
      </c>
      <c r="G47" s="38">
        <f>SUMPRODUCT(('Input Data Cuti'!$D$3:$D$493='Master Cuti'!$A47)*('Input Data Cuti'!$M$3:$M$493='Master Cuti'!G$1)*('Input Data Cuti'!$K$3:$K$493=$B47)*('Input Data Cuti'!$L$3:$L$493='Master Cuti'!$C47)*('Input Data Cuti'!$N$3:$N$493))</f>
        <v>1</v>
      </c>
      <c r="H47" s="38">
        <f>SUMPRODUCT(('Input Data Cuti'!$D$3:$D$493='Master Cuti'!$A47)*('Input Data Cuti'!$M$3:$M$493='Master Cuti'!H$1)*('Input Data Cuti'!$K$3:$K$493=$B47)*('Input Data Cuti'!$L$3:$L$493='Master Cuti'!$C47)*('Input Data Cuti'!$N$3:$N$493))</f>
        <v>2</v>
      </c>
      <c r="I47" s="38">
        <f>SUMPRODUCT(('Input Data Cuti'!$D$3:$D$493='Master Cuti'!$A47)*('Input Data Cuti'!$M$3:$M$493='Master Cuti'!I$1)*('Input Data Cuti'!$K$3:$K$493=$B47)*('Input Data Cuti'!$L$3:$L$493='Master Cuti'!$C47)*('Input Data Cuti'!$N$3:$N$493))</f>
        <v>4</v>
      </c>
      <c r="J47" s="38">
        <f>SUMPRODUCT(('Input Data Cuti'!$D$3:$D$493='Master Cuti'!$A47)*('Input Data Cuti'!$M$3:$M$493='Master Cuti'!J$1)*('Input Data Cuti'!$K$3:$K$493=$B47)*('Input Data Cuti'!$L$3:$L$493='Master Cuti'!$C47)*('Input Data Cuti'!$N$3:$N$493))</f>
        <v>0</v>
      </c>
      <c r="K47" s="38">
        <f>SUMPRODUCT(('Input Data Cuti'!$D$3:$D$493='Master Cuti'!$A47)*('Input Data Cuti'!$M$3:$M$493='Master Cuti'!K$1)*('Input Data Cuti'!$K$3:$K$493=$B47)*('Input Data Cuti'!$L$3:$L$493='Master Cuti'!$C47)*('Input Data Cuti'!$N$3:$N$493))</f>
        <v>0</v>
      </c>
      <c r="L47" s="38">
        <f>SUMPRODUCT(('Input Data Cuti'!$D$3:$D$493='Master Cuti'!$A47)*('Input Data Cuti'!$M$3:$M$493='Master Cuti'!L$1)*('Input Data Cuti'!$K$3:$K$493=$B47)*('Input Data Cuti'!$L$3:$L$493='Master Cuti'!$C47)*('Input Data Cuti'!$N$3:$N$493))</f>
        <v>0</v>
      </c>
      <c r="M47" s="38">
        <f>SUMPRODUCT(('Input Data Cuti'!$D$3:$D$493='Master Cuti'!$A47)*('Input Data Cuti'!$M$3:$M$493='Master Cuti'!M$1)*('Input Data Cuti'!$K$3:$K$493=$B47)*('Input Data Cuti'!$L$3:$L$493='Master Cuti'!$C47)*('Input Data Cuti'!$N$3:$N$493))</f>
        <v>0</v>
      </c>
      <c r="N47" s="38">
        <f>SUMPRODUCT(('Input Data Cuti'!$D$3:$D$493='Master Cuti'!$A47)*('Input Data Cuti'!$M$3:$M$493='Master Cuti'!N$1)*('Input Data Cuti'!$K$3:$K$493=$B47)*('Input Data Cuti'!$L$3:$L$493='Master Cuti'!$C47)*('Input Data Cuti'!$N$3:$N$493))</f>
        <v>0</v>
      </c>
      <c r="O47" s="38">
        <f>SUMPRODUCT(('Input Data Cuti'!$D$3:$D$493='Master Cuti'!$A47)*('Input Data Cuti'!$M$3:$M$493='Master Cuti'!O$1)*('Input Data Cuti'!$K$3:$K$493=$B47)*('Input Data Cuti'!$L$3:$L$493='Master Cuti'!$C47)*('Input Data Cuti'!$N$3:$N$493))</f>
        <v>0</v>
      </c>
      <c r="P47" s="38">
        <f>SUMPRODUCT(('Input Data Cuti'!$D$3:$D$493='Master Cuti'!$A47)*('Input Data Cuti'!$M$3:$M$493='Master Cuti'!P$1)*('Input Data Cuti'!$K$3:$K$493=$B47)*('Input Data Cuti'!$L$3:$L$493='Master Cuti'!$C47)*('Input Data Cuti'!$N$3:$N$493))</f>
        <v>0</v>
      </c>
      <c r="Q47" s="38">
        <f>SUMPRODUCT(('Input Data Cuti'!$D$3:$D$493='Master Cuti'!$A47)*('Input Data Cuti'!$M$3:$M$493='Master Cuti'!Q$1)*('Input Data Cuti'!$K$3:$K$493=$B47)*('Input Data Cuti'!$L$3:$L$493='Master Cuti'!$C47)*('Input Data Cuti'!$N$3:$N$493))</f>
        <v>0</v>
      </c>
    </row>
    <row r="48" spans="1:17">
      <c r="A48" s="107" t="s">
        <v>841</v>
      </c>
      <c r="B48" t="s">
        <v>172</v>
      </c>
      <c r="C48" t="s">
        <v>1319</v>
      </c>
      <c r="D48">
        <v>5</v>
      </c>
      <c r="E48" s="38">
        <f t="shared" si="0"/>
        <v>1</v>
      </c>
      <c r="F48" s="38">
        <f>SUMPRODUCT(('Input Data Cuti'!$D$3:$D$493='Master Cuti'!$A48)*('Input Data Cuti'!$M$3:$M$493='Master Cuti'!F$1)*('Input Data Cuti'!$K$3:$K$493=$B48)*('Input Data Cuti'!$L$3:$L$493='Master Cuti'!$C48)*('Input Data Cuti'!$N$3:$N$493))</f>
        <v>2</v>
      </c>
      <c r="G48" s="38">
        <f>SUMPRODUCT(('Input Data Cuti'!$D$3:$D$493='Master Cuti'!$A48)*('Input Data Cuti'!$M$3:$M$493='Master Cuti'!G$1)*('Input Data Cuti'!$K$3:$K$493=$B48)*('Input Data Cuti'!$L$3:$L$493='Master Cuti'!$C48)*('Input Data Cuti'!$N$3:$N$493))</f>
        <v>2</v>
      </c>
      <c r="H48" s="38">
        <f>SUMPRODUCT(('Input Data Cuti'!$D$3:$D$493='Master Cuti'!$A48)*('Input Data Cuti'!$M$3:$M$493='Master Cuti'!H$1)*('Input Data Cuti'!$K$3:$K$493=$B48)*('Input Data Cuti'!$L$3:$L$493='Master Cuti'!$C48)*('Input Data Cuti'!$N$3:$N$493))</f>
        <v>0</v>
      </c>
      <c r="I48" s="38">
        <f>SUMPRODUCT(('Input Data Cuti'!$D$3:$D$493='Master Cuti'!$A48)*('Input Data Cuti'!$M$3:$M$493='Master Cuti'!I$1)*('Input Data Cuti'!$K$3:$K$493=$B48)*('Input Data Cuti'!$L$3:$L$493='Master Cuti'!$C48)*('Input Data Cuti'!$N$3:$N$493))</f>
        <v>0</v>
      </c>
      <c r="J48" s="38">
        <f>SUMPRODUCT(('Input Data Cuti'!$D$3:$D$493='Master Cuti'!$A48)*('Input Data Cuti'!$M$3:$M$493='Master Cuti'!J$1)*('Input Data Cuti'!$K$3:$K$493=$B48)*('Input Data Cuti'!$L$3:$L$493='Master Cuti'!$C48)*('Input Data Cuti'!$N$3:$N$493))</f>
        <v>0</v>
      </c>
      <c r="K48" s="38">
        <f>SUMPRODUCT(('Input Data Cuti'!$D$3:$D$493='Master Cuti'!$A48)*('Input Data Cuti'!$M$3:$M$493='Master Cuti'!K$1)*('Input Data Cuti'!$K$3:$K$493=$B48)*('Input Data Cuti'!$L$3:$L$493='Master Cuti'!$C48)*('Input Data Cuti'!$N$3:$N$493))</f>
        <v>0</v>
      </c>
      <c r="L48" s="38">
        <f>SUMPRODUCT(('Input Data Cuti'!$D$3:$D$493='Master Cuti'!$A48)*('Input Data Cuti'!$M$3:$M$493='Master Cuti'!L$1)*('Input Data Cuti'!$K$3:$K$493=$B48)*('Input Data Cuti'!$L$3:$L$493='Master Cuti'!$C48)*('Input Data Cuti'!$N$3:$N$493))</f>
        <v>0</v>
      </c>
      <c r="M48" s="38">
        <f>SUMPRODUCT(('Input Data Cuti'!$D$3:$D$493='Master Cuti'!$A48)*('Input Data Cuti'!$M$3:$M$493='Master Cuti'!M$1)*('Input Data Cuti'!$K$3:$K$493=$B48)*('Input Data Cuti'!$L$3:$L$493='Master Cuti'!$C48)*('Input Data Cuti'!$N$3:$N$493))</f>
        <v>0</v>
      </c>
      <c r="N48" s="38">
        <f>SUMPRODUCT(('Input Data Cuti'!$D$3:$D$493='Master Cuti'!$A48)*('Input Data Cuti'!$M$3:$M$493='Master Cuti'!N$1)*('Input Data Cuti'!$K$3:$K$493=$B48)*('Input Data Cuti'!$L$3:$L$493='Master Cuti'!$C48)*('Input Data Cuti'!$N$3:$N$493))</f>
        <v>0</v>
      </c>
      <c r="O48" s="38">
        <f>SUMPRODUCT(('Input Data Cuti'!$D$3:$D$493='Master Cuti'!$A48)*('Input Data Cuti'!$M$3:$M$493='Master Cuti'!O$1)*('Input Data Cuti'!$K$3:$K$493=$B48)*('Input Data Cuti'!$L$3:$L$493='Master Cuti'!$C48)*('Input Data Cuti'!$N$3:$N$493))</f>
        <v>0</v>
      </c>
      <c r="P48" s="38">
        <f>SUMPRODUCT(('Input Data Cuti'!$D$3:$D$493='Master Cuti'!$A48)*('Input Data Cuti'!$M$3:$M$493='Master Cuti'!P$1)*('Input Data Cuti'!$K$3:$K$493=$B48)*('Input Data Cuti'!$L$3:$L$493='Master Cuti'!$C48)*('Input Data Cuti'!$N$3:$N$493))</f>
        <v>0</v>
      </c>
      <c r="Q48" s="38">
        <f>SUMPRODUCT(('Input Data Cuti'!$D$3:$D$493='Master Cuti'!$A48)*('Input Data Cuti'!$M$3:$M$493='Master Cuti'!Q$1)*('Input Data Cuti'!$K$3:$K$493=$B48)*('Input Data Cuti'!$L$3:$L$493='Master Cuti'!$C48)*('Input Data Cuti'!$N$3:$N$493))</f>
        <v>0</v>
      </c>
    </row>
    <row r="49" spans="1:17">
      <c r="A49" s="107" t="s">
        <v>239</v>
      </c>
      <c r="B49" t="s">
        <v>172</v>
      </c>
      <c r="C49" t="s">
        <v>1319</v>
      </c>
      <c r="D49">
        <v>15</v>
      </c>
      <c r="E49" s="38">
        <f t="shared" si="0"/>
        <v>0</v>
      </c>
      <c r="F49" s="38">
        <f>SUMPRODUCT(('Input Data Cuti'!$D$3:$D$493='Master Cuti'!$A49)*('Input Data Cuti'!$M$3:$M$493='Master Cuti'!F$1)*('Input Data Cuti'!$K$3:$K$493=$B49)*('Input Data Cuti'!$L$3:$L$493='Master Cuti'!$C49)*('Input Data Cuti'!$N$3:$N$493))</f>
        <v>1</v>
      </c>
      <c r="G49" s="38">
        <f>SUMPRODUCT(('Input Data Cuti'!$D$3:$D$493='Master Cuti'!$A49)*('Input Data Cuti'!$M$3:$M$493='Master Cuti'!G$1)*('Input Data Cuti'!$K$3:$K$493=$B49)*('Input Data Cuti'!$L$3:$L$493='Master Cuti'!$C49)*('Input Data Cuti'!$N$3:$N$493))</f>
        <v>8</v>
      </c>
      <c r="H49" s="38">
        <f>SUMPRODUCT(('Input Data Cuti'!$D$3:$D$493='Master Cuti'!$A49)*('Input Data Cuti'!$M$3:$M$493='Master Cuti'!H$1)*('Input Data Cuti'!$K$3:$K$493=$B49)*('Input Data Cuti'!$L$3:$L$493='Master Cuti'!$C49)*('Input Data Cuti'!$N$3:$N$493))</f>
        <v>3</v>
      </c>
      <c r="I49" s="38">
        <f>SUMPRODUCT(('Input Data Cuti'!$D$3:$D$493='Master Cuti'!$A49)*('Input Data Cuti'!$M$3:$M$493='Master Cuti'!I$1)*('Input Data Cuti'!$K$3:$K$493=$B49)*('Input Data Cuti'!$L$3:$L$493='Master Cuti'!$C49)*('Input Data Cuti'!$N$3:$N$493))</f>
        <v>3</v>
      </c>
      <c r="J49" s="38">
        <f>SUMPRODUCT(('Input Data Cuti'!$D$3:$D$493='Master Cuti'!$A49)*('Input Data Cuti'!$M$3:$M$493='Master Cuti'!J$1)*('Input Data Cuti'!$K$3:$K$493=$B49)*('Input Data Cuti'!$L$3:$L$493='Master Cuti'!$C49)*('Input Data Cuti'!$N$3:$N$493))</f>
        <v>0</v>
      </c>
      <c r="K49" s="38">
        <f>SUMPRODUCT(('Input Data Cuti'!$D$3:$D$493='Master Cuti'!$A49)*('Input Data Cuti'!$M$3:$M$493='Master Cuti'!K$1)*('Input Data Cuti'!$K$3:$K$493=$B49)*('Input Data Cuti'!$L$3:$L$493='Master Cuti'!$C49)*('Input Data Cuti'!$N$3:$N$493))</f>
        <v>0</v>
      </c>
      <c r="L49" s="38">
        <f>SUMPRODUCT(('Input Data Cuti'!$D$3:$D$493='Master Cuti'!$A49)*('Input Data Cuti'!$M$3:$M$493='Master Cuti'!L$1)*('Input Data Cuti'!$K$3:$K$493=$B49)*('Input Data Cuti'!$L$3:$L$493='Master Cuti'!$C49)*('Input Data Cuti'!$N$3:$N$493))</f>
        <v>0</v>
      </c>
      <c r="M49" s="38">
        <f>SUMPRODUCT(('Input Data Cuti'!$D$3:$D$493='Master Cuti'!$A49)*('Input Data Cuti'!$M$3:$M$493='Master Cuti'!M$1)*('Input Data Cuti'!$K$3:$K$493=$B49)*('Input Data Cuti'!$L$3:$L$493='Master Cuti'!$C49)*('Input Data Cuti'!$N$3:$N$493))</f>
        <v>0</v>
      </c>
      <c r="N49" s="38">
        <f>SUMPRODUCT(('Input Data Cuti'!$D$3:$D$493='Master Cuti'!$A49)*('Input Data Cuti'!$M$3:$M$493='Master Cuti'!N$1)*('Input Data Cuti'!$K$3:$K$493=$B49)*('Input Data Cuti'!$L$3:$L$493='Master Cuti'!$C49)*('Input Data Cuti'!$N$3:$N$493))</f>
        <v>0</v>
      </c>
      <c r="O49" s="38">
        <f>SUMPRODUCT(('Input Data Cuti'!$D$3:$D$493='Master Cuti'!$A49)*('Input Data Cuti'!$M$3:$M$493='Master Cuti'!O$1)*('Input Data Cuti'!$K$3:$K$493=$B49)*('Input Data Cuti'!$L$3:$L$493='Master Cuti'!$C49)*('Input Data Cuti'!$N$3:$N$493))</f>
        <v>0</v>
      </c>
      <c r="P49" s="38">
        <f>SUMPRODUCT(('Input Data Cuti'!$D$3:$D$493='Master Cuti'!$A49)*('Input Data Cuti'!$M$3:$M$493='Master Cuti'!P$1)*('Input Data Cuti'!$K$3:$K$493=$B49)*('Input Data Cuti'!$L$3:$L$493='Master Cuti'!$C49)*('Input Data Cuti'!$N$3:$N$493))</f>
        <v>0</v>
      </c>
      <c r="Q49" s="38">
        <f>SUMPRODUCT(('Input Data Cuti'!$D$3:$D$493='Master Cuti'!$A49)*('Input Data Cuti'!$M$3:$M$493='Master Cuti'!Q$1)*('Input Data Cuti'!$K$3:$K$493=$B49)*('Input Data Cuti'!$L$3:$L$493='Master Cuti'!$C49)*('Input Data Cuti'!$N$3:$N$493))</f>
        <v>0</v>
      </c>
    </row>
    <row r="50" spans="1:17">
      <c r="A50" s="107" t="s">
        <v>934</v>
      </c>
      <c r="B50" t="s">
        <v>172</v>
      </c>
      <c r="C50" s="233" t="s">
        <v>1387</v>
      </c>
      <c r="D50">
        <v>22</v>
      </c>
      <c r="E50" s="38">
        <f t="shared" si="0"/>
        <v>17</v>
      </c>
      <c r="F50" s="38">
        <f>SUMPRODUCT(('Input Data Cuti'!$D$3:$D$493='Master Cuti'!$A50)*('Input Data Cuti'!$M$3:$M$493='Master Cuti'!F$1)*('Input Data Cuti'!$K$3:$K$493=$B50)*('Input Data Cuti'!$L$3:$L$493='Master Cuti'!$C50)*('Input Data Cuti'!$N$3:$N$493))</f>
        <v>2</v>
      </c>
      <c r="G50" s="38">
        <f>SUMPRODUCT(('Input Data Cuti'!$D$3:$D$493='Master Cuti'!$A50)*('Input Data Cuti'!$M$3:$M$493='Master Cuti'!G$1)*('Input Data Cuti'!$K$3:$K$493=$B50)*('Input Data Cuti'!$L$3:$L$493='Master Cuti'!$C50)*('Input Data Cuti'!$N$3:$N$493))</f>
        <v>3</v>
      </c>
      <c r="H50" s="38">
        <f>SUMPRODUCT(('Input Data Cuti'!$D$3:$D$493='Master Cuti'!$A50)*('Input Data Cuti'!$M$3:$M$493='Master Cuti'!H$1)*('Input Data Cuti'!$K$3:$K$493=$B50)*('Input Data Cuti'!$L$3:$L$493='Master Cuti'!$C50)*('Input Data Cuti'!$N$3:$N$493))</f>
        <v>0</v>
      </c>
      <c r="I50" s="38">
        <f>SUMPRODUCT(('Input Data Cuti'!$D$3:$D$493='Master Cuti'!$A50)*('Input Data Cuti'!$M$3:$M$493='Master Cuti'!I$1)*('Input Data Cuti'!$K$3:$K$493=$B50)*('Input Data Cuti'!$L$3:$L$493='Master Cuti'!$C50)*('Input Data Cuti'!$N$3:$N$493))</f>
        <v>0</v>
      </c>
      <c r="J50" s="38">
        <f>SUMPRODUCT(('Input Data Cuti'!$D$3:$D$493='Master Cuti'!$A50)*('Input Data Cuti'!$M$3:$M$493='Master Cuti'!J$1)*('Input Data Cuti'!$K$3:$K$493=$B50)*('Input Data Cuti'!$L$3:$L$493='Master Cuti'!$C50)*('Input Data Cuti'!$N$3:$N$493))</f>
        <v>0</v>
      </c>
      <c r="K50" s="38">
        <f>SUMPRODUCT(('Input Data Cuti'!$D$3:$D$493='Master Cuti'!$A50)*('Input Data Cuti'!$M$3:$M$493='Master Cuti'!K$1)*('Input Data Cuti'!$K$3:$K$493=$B50)*('Input Data Cuti'!$L$3:$L$493='Master Cuti'!$C50)*('Input Data Cuti'!$N$3:$N$493))</f>
        <v>0</v>
      </c>
      <c r="L50" s="38">
        <f>SUMPRODUCT(('Input Data Cuti'!$D$3:$D$493='Master Cuti'!$A50)*('Input Data Cuti'!$M$3:$M$493='Master Cuti'!L$1)*('Input Data Cuti'!$K$3:$K$493=$B50)*('Input Data Cuti'!$L$3:$L$493='Master Cuti'!$C50)*('Input Data Cuti'!$N$3:$N$493))</f>
        <v>0</v>
      </c>
      <c r="M50" s="38">
        <f>SUMPRODUCT(('Input Data Cuti'!$D$3:$D$493='Master Cuti'!$A50)*('Input Data Cuti'!$M$3:$M$493='Master Cuti'!M$1)*('Input Data Cuti'!$K$3:$K$493=$B50)*('Input Data Cuti'!$L$3:$L$493='Master Cuti'!$C50)*('Input Data Cuti'!$N$3:$N$493))</f>
        <v>0</v>
      </c>
      <c r="N50" s="38">
        <f>SUMPRODUCT(('Input Data Cuti'!$D$3:$D$493='Master Cuti'!$A50)*('Input Data Cuti'!$M$3:$M$493='Master Cuti'!N$1)*('Input Data Cuti'!$K$3:$K$493=$B50)*('Input Data Cuti'!$L$3:$L$493='Master Cuti'!$C50)*('Input Data Cuti'!$N$3:$N$493))</f>
        <v>0</v>
      </c>
      <c r="O50" s="38">
        <f>SUMPRODUCT(('Input Data Cuti'!$D$3:$D$493='Master Cuti'!$A50)*('Input Data Cuti'!$M$3:$M$493='Master Cuti'!O$1)*('Input Data Cuti'!$K$3:$K$493=$B50)*('Input Data Cuti'!$L$3:$L$493='Master Cuti'!$C50)*('Input Data Cuti'!$N$3:$N$493))</f>
        <v>0</v>
      </c>
      <c r="P50" s="38">
        <f>SUMPRODUCT(('Input Data Cuti'!$D$3:$D$493='Master Cuti'!$A50)*('Input Data Cuti'!$M$3:$M$493='Master Cuti'!P$1)*('Input Data Cuti'!$K$3:$K$493=$B50)*('Input Data Cuti'!$L$3:$L$493='Master Cuti'!$C50)*('Input Data Cuti'!$N$3:$N$493))</f>
        <v>0</v>
      </c>
      <c r="Q50" s="38">
        <f>SUMPRODUCT(('Input Data Cuti'!$D$3:$D$493='Master Cuti'!$A50)*('Input Data Cuti'!$M$3:$M$493='Master Cuti'!Q$1)*('Input Data Cuti'!$K$3:$K$493=$B50)*('Input Data Cuti'!$L$3:$L$493='Master Cuti'!$C50)*('Input Data Cuti'!$N$3:$N$493))</f>
        <v>0</v>
      </c>
    </row>
    <row r="51" spans="1:17">
      <c r="A51" s="107" t="s">
        <v>318</v>
      </c>
      <c r="B51" t="s">
        <v>172</v>
      </c>
      <c r="C51" t="s">
        <v>1319</v>
      </c>
      <c r="D51">
        <v>9</v>
      </c>
      <c r="E51" s="38">
        <f t="shared" si="0"/>
        <v>3</v>
      </c>
      <c r="F51" s="38">
        <f>SUMPRODUCT(('Input Data Cuti'!$D$3:$D$493='Master Cuti'!$A51)*('Input Data Cuti'!$M$3:$M$493='Master Cuti'!F$1)*('Input Data Cuti'!$K$3:$K$493=$B51)*('Input Data Cuti'!$L$3:$L$493='Master Cuti'!$C51)*('Input Data Cuti'!$N$3:$N$493))</f>
        <v>0</v>
      </c>
      <c r="G51" s="38">
        <f>SUMPRODUCT(('Input Data Cuti'!$D$3:$D$493='Master Cuti'!$A51)*('Input Data Cuti'!$M$3:$M$493='Master Cuti'!G$1)*('Input Data Cuti'!$K$3:$K$493=$B51)*('Input Data Cuti'!$L$3:$L$493='Master Cuti'!$C51)*('Input Data Cuti'!$N$3:$N$493))</f>
        <v>6</v>
      </c>
      <c r="H51" s="38">
        <f>SUMPRODUCT(('Input Data Cuti'!$D$3:$D$493='Master Cuti'!$A51)*('Input Data Cuti'!$M$3:$M$493='Master Cuti'!H$1)*('Input Data Cuti'!$K$3:$K$493=$B51)*('Input Data Cuti'!$L$3:$L$493='Master Cuti'!$C51)*('Input Data Cuti'!$N$3:$N$493))</f>
        <v>0</v>
      </c>
      <c r="I51" s="38">
        <f>SUMPRODUCT(('Input Data Cuti'!$D$3:$D$493='Master Cuti'!$A51)*('Input Data Cuti'!$M$3:$M$493='Master Cuti'!I$1)*('Input Data Cuti'!$K$3:$K$493=$B51)*('Input Data Cuti'!$L$3:$L$493='Master Cuti'!$C51)*('Input Data Cuti'!$N$3:$N$493))</f>
        <v>0</v>
      </c>
      <c r="J51" s="38">
        <f>SUMPRODUCT(('Input Data Cuti'!$D$3:$D$493='Master Cuti'!$A51)*('Input Data Cuti'!$M$3:$M$493='Master Cuti'!J$1)*('Input Data Cuti'!$K$3:$K$493=$B51)*('Input Data Cuti'!$L$3:$L$493='Master Cuti'!$C51)*('Input Data Cuti'!$N$3:$N$493))</f>
        <v>0</v>
      </c>
      <c r="K51" s="38">
        <f>SUMPRODUCT(('Input Data Cuti'!$D$3:$D$493='Master Cuti'!$A51)*('Input Data Cuti'!$M$3:$M$493='Master Cuti'!K$1)*('Input Data Cuti'!$K$3:$K$493=$B51)*('Input Data Cuti'!$L$3:$L$493='Master Cuti'!$C51)*('Input Data Cuti'!$N$3:$N$493))</f>
        <v>0</v>
      </c>
      <c r="L51" s="38">
        <f>SUMPRODUCT(('Input Data Cuti'!$D$3:$D$493='Master Cuti'!$A51)*('Input Data Cuti'!$M$3:$M$493='Master Cuti'!L$1)*('Input Data Cuti'!$K$3:$K$493=$B51)*('Input Data Cuti'!$L$3:$L$493='Master Cuti'!$C51)*('Input Data Cuti'!$N$3:$N$493))</f>
        <v>0</v>
      </c>
      <c r="M51" s="38">
        <f>SUMPRODUCT(('Input Data Cuti'!$D$3:$D$493='Master Cuti'!$A51)*('Input Data Cuti'!$M$3:$M$493='Master Cuti'!M$1)*('Input Data Cuti'!$K$3:$K$493=$B51)*('Input Data Cuti'!$L$3:$L$493='Master Cuti'!$C51)*('Input Data Cuti'!$N$3:$N$493))</f>
        <v>0</v>
      </c>
      <c r="N51" s="38">
        <f>SUMPRODUCT(('Input Data Cuti'!$D$3:$D$493='Master Cuti'!$A51)*('Input Data Cuti'!$M$3:$M$493='Master Cuti'!N$1)*('Input Data Cuti'!$K$3:$K$493=$B51)*('Input Data Cuti'!$L$3:$L$493='Master Cuti'!$C51)*('Input Data Cuti'!$N$3:$N$493))</f>
        <v>0</v>
      </c>
      <c r="O51" s="38">
        <f>SUMPRODUCT(('Input Data Cuti'!$D$3:$D$493='Master Cuti'!$A51)*('Input Data Cuti'!$M$3:$M$493='Master Cuti'!O$1)*('Input Data Cuti'!$K$3:$K$493=$B51)*('Input Data Cuti'!$L$3:$L$493='Master Cuti'!$C51)*('Input Data Cuti'!$N$3:$N$493))</f>
        <v>0</v>
      </c>
      <c r="P51" s="38">
        <f>SUMPRODUCT(('Input Data Cuti'!$D$3:$D$493='Master Cuti'!$A51)*('Input Data Cuti'!$M$3:$M$493='Master Cuti'!P$1)*('Input Data Cuti'!$K$3:$K$493=$B51)*('Input Data Cuti'!$L$3:$L$493='Master Cuti'!$C51)*('Input Data Cuti'!$N$3:$N$493))</f>
        <v>0</v>
      </c>
      <c r="Q51" s="38">
        <f>SUMPRODUCT(('Input Data Cuti'!$D$3:$D$493='Master Cuti'!$A51)*('Input Data Cuti'!$M$3:$M$493='Master Cuti'!Q$1)*('Input Data Cuti'!$K$3:$K$493=$B51)*('Input Data Cuti'!$L$3:$L$493='Master Cuti'!$C51)*('Input Data Cuti'!$N$3:$N$493))</f>
        <v>0</v>
      </c>
    </row>
    <row r="52" spans="1:17">
      <c r="A52" s="107" t="s">
        <v>907</v>
      </c>
      <c r="B52" t="s">
        <v>172</v>
      </c>
      <c r="C52" t="s">
        <v>1387</v>
      </c>
      <c r="D52">
        <v>5</v>
      </c>
      <c r="E52" s="38">
        <f t="shared" si="0"/>
        <v>1</v>
      </c>
      <c r="F52" s="38">
        <f>SUMPRODUCT(('Input Data Cuti'!$D$3:$D$493='Master Cuti'!$A52)*('Input Data Cuti'!$M$3:$M$493='Master Cuti'!F$1)*('Input Data Cuti'!$K$3:$K$493=$B52)*('Input Data Cuti'!$L$3:$L$493='Master Cuti'!$C52)*('Input Data Cuti'!$N$3:$N$493))</f>
        <v>2</v>
      </c>
      <c r="G52" s="38">
        <f>SUMPRODUCT(('Input Data Cuti'!$D$3:$D$493='Master Cuti'!$A52)*('Input Data Cuti'!$M$3:$M$493='Master Cuti'!G$1)*('Input Data Cuti'!$K$3:$K$493=$B52)*('Input Data Cuti'!$L$3:$L$493='Master Cuti'!$C52)*('Input Data Cuti'!$N$3:$N$493))</f>
        <v>2</v>
      </c>
      <c r="H52" s="38">
        <f>SUMPRODUCT(('Input Data Cuti'!$D$3:$D$493='Master Cuti'!$A52)*('Input Data Cuti'!$M$3:$M$493='Master Cuti'!H$1)*('Input Data Cuti'!$K$3:$K$493=$B52)*('Input Data Cuti'!$L$3:$L$493='Master Cuti'!$C52)*('Input Data Cuti'!$N$3:$N$493))</f>
        <v>0</v>
      </c>
      <c r="I52" s="38">
        <f>SUMPRODUCT(('Input Data Cuti'!$D$3:$D$493='Master Cuti'!$A52)*('Input Data Cuti'!$M$3:$M$493='Master Cuti'!I$1)*('Input Data Cuti'!$K$3:$K$493=$B52)*('Input Data Cuti'!$L$3:$L$493='Master Cuti'!$C52)*('Input Data Cuti'!$N$3:$N$493))</f>
        <v>0</v>
      </c>
      <c r="J52" s="38">
        <f>SUMPRODUCT(('Input Data Cuti'!$D$3:$D$493='Master Cuti'!$A52)*('Input Data Cuti'!$M$3:$M$493='Master Cuti'!J$1)*('Input Data Cuti'!$K$3:$K$493=$B52)*('Input Data Cuti'!$L$3:$L$493='Master Cuti'!$C52)*('Input Data Cuti'!$N$3:$N$493))</f>
        <v>0</v>
      </c>
      <c r="K52" s="38">
        <f>SUMPRODUCT(('Input Data Cuti'!$D$3:$D$493='Master Cuti'!$A52)*('Input Data Cuti'!$M$3:$M$493='Master Cuti'!K$1)*('Input Data Cuti'!$K$3:$K$493=$B52)*('Input Data Cuti'!$L$3:$L$493='Master Cuti'!$C52)*('Input Data Cuti'!$N$3:$N$493))</f>
        <v>0</v>
      </c>
      <c r="L52" s="38">
        <f>SUMPRODUCT(('Input Data Cuti'!$D$3:$D$493='Master Cuti'!$A52)*('Input Data Cuti'!$M$3:$M$493='Master Cuti'!L$1)*('Input Data Cuti'!$K$3:$K$493=$B52)*('Input Data Cuti'!$L$3:$L$493='Master Cuti'!$C52)*('Input Data Cuti'!$N$3:$N$493))</f>
        <v>0</v>
      </c>
      <c r="M52" s="38">
        <f>SUMPRODUCT(('Input Data Cuti'!$D$3:$D$493='Master Cuti'!$A52)*('Input Data Cuti'!$M$3:$M$493='Master Cuti'!M$1)*('Input Data Cuti'!$K$3:$K$493=$B52)*('Input Data Cuti'!$L$3:$L$493='Master Cuti'!$C52)*('Input Data Cuti'!$N$3:$N$493))</f>
        <v>0</v>
      </c>
      <c r="N52" s="38">
        <f>SUMPRODUCT(('Input Data Cuti'!$D$3:$D$493='Master Cuti'!$A52)*('Input Data Cuti'!$M$3:$M$493='Master Cuti'!N$1)*('Input Data Cuti'!$K$3:$K$493=$B52)*('Input Data Cuti'!$L$3:$L$493='Master Cuti'!$C52)*('Input Data Cuti'!$N$3:$N$493))</f>
        <v>0</v>
      </c>
      <c r="O52" s="38">
        <f>SUMPRODUCT(('Input Data Cuti'!$D$3:$D$493='Master Cuti'!$A52)*('Input Data Cuti'!$M$3:$M$493='Master Cuti'!O$1)*('Input Data Cuti'!$K$3:$K$493=$B52)*('Input Data Cuti'!$L$3:$L$493='Master Cuti'!$C52)*('Input Data Cuti'!$N$3:$N$493))</f>
        <v>0</v>
      </c>
      <c r="P52" s="38">
        <f>SUMPRODUCT(('Input Data Cuti'!$D$3:$D$493='Master Cuti'!$A52)*('Input Data Cuti'!$M$3:$M$493='Master Cuti'!P$1)*('Input Data Cuti'!$K$3:$K$493=$B52)*('Input Data Cuti'!$L$3:$L$493='Master Cuti'!$C52)*('Input Data Cuti'!$N$3:$N$493))</f>
        <v>0</v>
      </c>
      <c r="Q52" s="38">
        <f>SUMPRODUCT(('Input Data Cuti'!$D$3:$D$493='Master Cuti'!$A52)*('Input Data Cuti'!$M$3:$M$493='Master Cuti'!Q$1)*('Input Data Cuti'!$K$3:$K$493=$B52)*('Input Data Cuti'!$L$3:$L$493='Master Cuti'!$C52)*('Input Data Cuti'!$N$3:$N$493))</f>
        <v>0</v>
      </c>
    </row>
    <row r="53" spans="1:17">
      <c r="A53" s="107" t="s">
        <v>1205</v>
      </c>
      <c r="B53" t="s">
        <v>172</v>
      </c>
      <c r="C53" t="s">
        <v>1387</v>
      </c>
      <c r="D53">
        <v>13</v>
      </c>
      <c r="E53" s="38">
        <f t="shared" si="0"/>
        <v>5</v>
      </c>
      <c r="F53" s="38">
        <f>SUMPRODUCT(('Input Data Cuti'!$D$3:$D$493='Master Cuti'!$A53)*('Input Data Cuti'!$M$3:$M$493='Master Cuti'!F$1)*('Input Data Cuti'!$K$3:$K$493=$B53)*('Input Data Cuti'!$L$3:$L$493='Master Cuti'!$C53)*('Input Data Cuti'!$N$3:$N$493))</f>
        <v>4</v>
      </c>
      <c r="G53" s="38">
        <f>SUMPRODUCT(('Input Data Cuti'!$D$3:$D$493='Master Cuti'!$A53)*('Input Data Cuti'!$M$3:$M$493='Master Cuti'!G$1)*('Input Data Cuti'!$K$3:$K$493=$B53)*('Input Data Cuti'!$L$3:$L$493='Master Cuti'!$C53)*('Input Data Cuti'!$N$3:$N$493))</f>
        <v>3</v>
      </c>
      <c r="H53" s="38">
        <f>SUMPRODUCT(('Input Data Cuti'!$D$3:$D$493='Master Cuti'!$A53)*('Input Data Cuti'!$M$3:$M$493='Master Cuti'!H$1)*('Input Data Cuti'!$K$3:$K$493=$B53)*('Input Data Cuti'!$L$3:$L$493='Master Cuti'!$C53)*('Input Data Cuti'!$N$3:$N$493))</f>
        <v>1</v>
      </c>
      <c r="I53" s="38">
        <f>SUMPRODUCT(('Input Data Cuti'!$D$3:$D$493='Master Cuti'!$A53)*('Input Data Cuti'!$M$3:$M$493='Master Cuti'!I$1)*('Input Data Cuti'!$K$3:$K$493=$B53)*('Input Data Cuti'!$L$3:$L$493='Master Cuti'!$C53)*('Input Data Cuti'!$N$3:$N$493))</f>
        <v>0</v>
      </c>
      <c r="J53" s="38">
        <f>SUMPRODUCT(('Input Data Cuti'!$D$3:$D$493='Master Cuti'!$A53)*('Input Data Cuti'!$M$3:$M$493='Master Cuti'!J$1)*('Input Data Cuti'!$K$3:$K$493=$B53)*('Input Data Cuti'!$L$3:$L$493='Master Cuti'!$C53)*('Input Data Cuti'!$N$3:$N$493))</f>
        <v>0</v>
      </c>
      <c r="K53" s="38">
        <f>SUMPRODUCT(('Input Data Cuti'!$D$3:$D$493='Master Cuti'!$A53)*('Input Data Cuti'!$M$3:$M$493='Master Cuti'!K$1)*('Input Data Cuti'!$K$3:$K$493=$B53)*('Input Data Cuti'!$L$3:$L$493='Master Cuti'!$C53)*('Input Data Cuti'!$N$3:$N$493))</f>
        <v>0</v>
      </c>
      <c r="L53" s="38">
        <f>SUMPRODUCT(('Input Data Cuti'!$D$3:$D$493='Master Cuti'!$A53)*('Input Data Cuti'!$M$3:$M$493='Master Cuti'!L$1)*('Input Data Cuti'!$K$3:$K$493=$B53)*('Input Data Cuti'!$L$3:$L$493='Master Cuti'!$C53)*('Input Data Cuti'!$N$3:$N$493))</f>
        <v>0</v>
      </c>
      <c r="M53" s="38">
        <f>SUMPRODUCT(('Input Data Cuti'!$D$3:$D$493='Master Cuti'!$A53)*('Input Data Cuti'!$M$3:$M$493='Master Cuti'!M$1)*('Input Data Cuti'!$K$3:$K$493=$B53)*('Input Data Cuti'!$L$3:$L$493='Master Cuti'!$C53)*('Input Data Cuti'!$N$3:$N$493))</f>
        <v>0</v>
      </c>
      <c r="N53" s="38">
        <f>SUMPRODUCT(('Input Data Cuti'!$D$3:$D$493='Master Cuti'!$A53)*('Input Data Cuti'!$M$3:$M$493='Master Cuti'!N$1)*('Input Data Cuti'!$K$3:$K$493=$B53)*('Input Data Cuti'!$L$3:$L$493='Master Cuti'!$C53)*('Input Data Cuti'!$N$3:$N$493))</f>
        <v>0</v>
      </c>
      <c r="O53" s="38">
        <f>SUMPRODUCT(('Input Data Cuti'!$D$3:$D$493='Master Cuti'!$A53)*('Input Data Cuti'!$M$3:$M$493='Master Cuti'!O$1)*('Input Data Cuti'!$K$3:$K$493=$B53)*('Input Data Cuti'!$L$3:$L$493='Master Cuti'!$C53)*('Input Data Cuti'!$N$3:$N$493))</f>
        <v>0</v>
      </c>
      <c r="P53" s="38">
        <f>SUMPRODUCT(('Input Data Cuti'!$D$3:$D$493='Master Cuti'!$A53)*('Input Data Cuti'!$M$3:$M$493='Master Cuti'!P$1)*('Input Data Cuti'!$K$3:$K$493=$B53)*('Input Data Cuti'!$L$3:$L$493='Master Cuti'!$C53)*('Input Data Cuti'!$N$3:$N$493))</f>
        <v>0</v>
      </c>
      <c r="Q53" s="38">
        <f>SUMPRODUCT(('Input Data Cuti'!$D$3:$D$493='Master Cuti'!$A53)*('Input Data Cuti'!$M$3:$M$493='Master Cuti'!Q$1)*('Input Data Cuti'!$K$3:$K$493=$B53)*('Input Data Cuti'!$L$3:$L$493='Master Cuti'!$C53)*('Input Data Cuti'!$N$3:$N$493))</f>
        <v>0</v>
      </c>
    </row>
    <row r="54" spans="1:17">
      <c r="A54" s="107" t="s">
        <v>1248</v>
      </c>
      <c r="B54" t="s">
        <v>172</v>
      </c>
      <c r="C54" t="s">
        <v>1319</v>
      </c>
      <c r="D54">
        <v>13</v>
      </c>
      <c r="E54" s="38">
        <f t="shared" ref="E54:E67" si="1">D54-SUM(F54:Q54)</f>
        <v>3</v>
      </c>
      <c r="F54" s="38">
        <f>SUMPRODUCT(('Input Data Cuti'!$D$3:$D$493='Master Cuti'!$A54)*('Input Data Cuti'!$M$3:$M$493='Master Cuti'!F$1)*('Input Data Cuti'!$K$3:$K$493=$B54)*('Input Data Cuti'!$L$3:$L$493='Master Cuti'!$C54)*('Input Data Cuti'!$N$3:$N$493))</f>
        <v>7</v>
      </c>
      <c r="G54" s="38">
        <f>SUMPRODUCT(('Input Data Cuti'!$D$3:$D$493='Master Cuti'!$A54)*('Input Data Cuti'!$M$3:$M$493='Master Cuti'!G$1)*('Input Data Cuti'!$K$3:$K$493=$B54)*('Input Data Cuti'!$L$3:$L$493='Master Cuti'!$C54)*('Input Data Cuti'!$N$3:$N$493))</f>
        <v>3</v>
      </c>
      <c r="H54" s="38">
        <f>SUMPRODUCT(('Input Data Cuti'!$D$3:$D$493='Master Cuti'!$A54)*('Input Data Cuti'!$M$3:$M$493='Master Cuti'!H$1)*('Input Data Cuti'!$K$3:$K$493=$B54)*('Input Data Cuti'!$L$3:$L$493='Master Cuti'!$C54)*('Input Data Cuti'!$N$3:$N$493))</f>
        <v>0</v>
      </c>
      <c r="I54" s="38">
        <f>SUMPRODUCT(('Input Data Cuti'!$D$3:$D$493='Master Cuti'!$A54)*('Input Data Cuti'!$M$3:$M$493='Master Cuti'!I$1)*('Input Data Cuti'!$K$3:$K$493=$B54)*('Input Data Cuti'!$L$3:$L$493='Master Cuti'!$C54)*('Input Data Cuti'!$N$3:$N$493))</f>
        <v>0</v>
      </c>
      <c r="J54" s="38">
        <f>SUMPRODUCT(('Input Data Cuti'!$D$3:$D$493='Master Cuti'!$A54)*('Input Data Cuti'!$M$3:$M$493='Master Cuti'!J$1)*('Input Data Cuti'!$K$3:$K$493=$B54)*('Input Data Cuti'!$L$3:$L$493='Master Cuti'!$C54)*('Input Data Cuti'!$N$3:$N$493))</f>
        <v>0</v>
      </c>
      <c r="K54" s="38">
        <f>SUMPRODUCT(('Input Data Cuti'!$D$3:$D$493='Master Cuti'!$A54)*('Input Data Cuti'!$M$3:$M$493='Master Cuti'!K$1)*('Input Data Cuti'!$K$3:$K$493=$B54)*('Input Data Cuti'!$L$3:$L$493='Master Cuti'!$C54)*('Input Data Cuti'!$N$3:$N$493))</f>
        <v>0</v>
      </c>
      <c r="L54" s="38">
        <f>SUMPRODUCT(('Input Data Cuti'!$D$3:$D$493='Master Cuti'!$A54)*('Input Data Cuti'!$M$3:$M$493='Master Cuti'!L$1)*('Input Data Cuti'!$K$3:$K$493=$B54)*('Input Data Cuti'!$L$3:$L$493='Master Cuti'!$C54)*('Input Data Cuti'!$N$3:$N$493))</f>
        <v>0</v>
      </c>
      <c r="M54" s="38">
        <f>SUMPRODUCT(('Input Data Cuti'!$D$3:$D$493='Master Cuti'!$A54)*('Input Data Cuti'!$M$3:$M$493='Master Cuti'!M$1)*('Input Data Cuti'!$K$3:$K$493=$B54)*('Input Data Cuti'!$L$3:$L$493='Master Cuti'!$C54)*('Input Data Cuti'!$N$3:$N$493))</f>
        <v>0</v>
      </c>
      <c r="N54" s="38">
        <f>SUMPRODUCT(('Input Data Cuti'!$D$3:$D$493='Master Cuti'!$A54)*('Input Data Cuti'!$M$3:$M$493='Master Cuti'!N$1)*('Input Data Cuti'!$K$3:$K$493=$B54)*('Input Data Cuti'!$L$3:$L$493='Master Cuti'!$C54)*('Input Data Cuti'!$N$3:$N$493))</f>
        <v>0</v>
      </c>
      <c r="O54" s="38">
        <f>SUMPRODUCT(('Input Data Cuti'!$D$3:$D$493='Master Cuti'!$A54)*('Input Data Cuti'!$M$3:$M$493='Master Cuti'!O$1)*('Input Data Cuti'!$K$3:$K$493=$B54)*('Input Data Cuti'!$L$3:$L$493='Master Cuti'!$C54)*('Input Data Cuti'!$N$3:$N$493))</f>
        <v>0</v>
      </c>
      <c r="P54" s="38">
        <f>SUMPRODUCT(('Input Data Cuti'!$D$3:$D$493='Master Cuti'!$A54)*('Input Data Cuti'!$M$3:$M$493='Master Cuti'!P$1)*('Input Data Cuti'!$K$3:$K$493=$B54)*('Input Data Cuti'!$L$3:$L$493='Master Cuti'!$C54)*('Input Data Cuti'!$N$3:$N$493))</f>
        <v>0</v>
      </c>
      <c r="Q54" s="38">
        <f>SUMPRODUCT(('Input Data Cuti'!$D$3:$D$493='Master Cuti'!$A54)*('Input Data Cuti'!$M$3:$M$493='Master Cuti'!Q$1)*('Input Data Cuti'!$K$3:$K$493=$B54)*('Input Data Cuti'!$L$3:$L$493='Master Cuti'!$C54)*('Input Data Cuti'!$N$3:$N$493))</f>
        <v>0</v>
      </c>
    </row>
    <row r="55" spans="1:17">
      <c r="A55" s="107" t="s">
        <v>306</v>
      </c>
      <c r="B55" t="s">
        <v>172</v>
      </c>
      <c r="C55" t="s">
        <v>1215</v>
      </c>
      <c r="D55">
        <v>9</v>
      </c>
      <c r="E55" s="38">
        <f t="shared" si="1"/>
        <v>6</v>
      </c>
      <c r="F55" s="38">
        <f>SUMPRODUCT(('Input Data Cuti'!$D$3:$D$493='Master Cuti'!$A55)*('Input Data Cuti'!$M$3:$M$493='Master Cuti'!F$1)*('Input Data Cuti'!$K$3:$K$493=$B55)*('Input Data Cuti'!$L$3:$L$493='Master Cuti'!$C55)*('Input Data Cuti'!$N$3:$N$493))</f>
        <v>3</v>
      </c>
      <c r="G55" s="38">
        <f>SUMPRODUCT(('Input Data Cuti'!$D$3:$D$493='Master Cuti'!$A55)*('Input Data Cuti'!$M$3:$M$493='Master Cuti'!G$1)*('Input Data Cuti'!$K$3:$K$493=$B55)*('Input Data Cuti'!$L$3:$L$493='Master Cuti'!$C55)*('Input Data Cuti'!$N$3:$N$493))</f>
        <v>0</v>
      </c>
      <c r="H55" s="38">
        <f>SUMPRODUCT(('Input Data Cuti'!$D$3:$D$493='Master Cuti'!$A55)*('Input Data Cuti'!$M$3:$M$493='Master Cuti'!H$1)*('Input Data Cuti'!$K$3:$K$493=$B55)*('Input Data Cuti'!$L$3:$L$493='Master Cuti'!$C55)*('Input Data Cuti'!$N$3:$N$493))</f>
        <v>0</v>
      </c>
      <c r="I55" s="38">
        <f>SUMPRODUCT(('Input Data Cuti'!$D$3:$D$493='Master Cuti'!$A55)*('Input Data Cuti'!$M$3:$M$493='Master Cuti'!I$1)*('Input Data Cuti'!$K$3:$K$493=$B55)*('Input Data Cuti'!$L$3:$L$493='Master Cuti'!$C55)*('Input Data Cuti'!$N$3:$N$493))</f>
        <v>0</v>
      </c>
      <c r="J55" s="38">
        <f>SUMPRODUCT(('Input Data Cuti'!$D$3:$D$493='Master Cuti'!$A55)*('Input Data Cuti'!$M$3:$M$493='Master Cuti'!J$1)*('Input Data Cuti'!$K$3:$K$493=$B55)*('Input Data Cuti'!$L$3:$L$493='Master Cuti'!$C55)*('Input Data Cuti'!$N$3:$N$493))</f>
        <v>0</v>
      </c>
      <c r="K55" s="38">
        <f>SUMPRODUCT(('Input Data Cuti'!$D$3:$D$493='Master Cuti'!$A55)*('Input Data Cuti'!$M$3:$M$493='Master Cuti'!K$1)*('Input Data Cuti'!$K$3:$K$493=$B55)*('Input Data Cuti'!$L$3:$L$493='Master Cuti'!$C55)*('Input Data Cuti'!$N$3:$N$493))</f>
        <v>0</v>
      </c>
      <c r="L55" s="38">
        <f>SUMPRODUCT(('Input Data Cuti'!$D$3:$D$493='Master Cuti'!$A55)*('Input Data Cuti'!$M$3:$M$493='Master Cuti'!L$1)*('Input Data Cuti'!$K$3:$K$493=$B55)*('Input Data Cuti'!$L$3:$L$493='Master Cuti'!$C55)*('Input Data Cuti'!$N$3:$N$493))</f>
        <v>0</v>
      </c>
      <c r="M55" s="38">
        <f>SUMPRODUCT(('Input Data Cuti'!$D$3:$D$493='Master Cuti'!$A55)*('Input Data Cuti'!$M$3:$M$493='Master Cuti'!M$1)*('Input Data Cuti'!$K$3:$K$493=$B55)*('Input Data Cuti'!$L$3:$L$493='Master Cuti'!$C55)*('Input Data Cuti'!$N$3:$N$493))</f>
        <v>0</v>
      </c>
      <c r="N55" s="38">
        <f>SUMPRODUCT(('Input Data Cuti'!$D$3:$D$493='Master Cuti'!$A55)*('Input Data Cuti'!$M$3:$M$493='Master Cuti'!N$1)*('Input Data Cuti'!$K$3:$K$493=$B55)*('Input Data Cuti'!$L$3:$L$493='Master Cuti'!$C55)*('Input Data Cuti'!$N$3:$N$493))</f>
        <v>0</v>
      </c>
      <c r="O55" s="38">
        <f>SUMPRODUCT(('Input Data Cuti'!$D$3:$D$493='Master Cuti'!$A55)*('Input Data Cuti'!$M$3:$M$493='Master Cuti'!O$1)*('Input Data Cuti'!$K$3:$K$493=$B55)*('Input Data Cuti'!$L$3:$L$493='Master Cuti'!$C55)*('Input Data Cuti'!$N$3:$N$493))</f>
        <v>0</v>
      </c>
      <c r="P55" s="38">
        <f>SUMPRODUCT(('Input Data Cuti'!$D$3:$D$493='Master Cuti'!$A55)*('Input Data Cuti'!$M$3:$M$493='Master Cuti'!P$1)*('Input Data Cuti'!$K$3:$K$493=$B55)*('Input Data Cuti'!$L$3:$L$493='Master Cuti'!$C55)*('Input Data Cuti'!$N$3:$N$493))</f>
        <v>0</v>
      </c>
      <c r="Q55" s="38">
        <f>SUMPRODUCT(('Input Data Cuti'!$D$3:$D$493='Master Cuti'!$A55)*('Input Data Cuti'!$M$3:$M$493='Master Cuti'!Q$1)*('Input Data Cuti'!$K$3:$K$493=$B55)*('Input Data Cuti'!$L$3:$L$493='Master Cuti'!$C55)*('Input Data Cuti'!$N$3:$N$493))</f>
        <v>0</v>
      </c>
    </row>
    <row r="56" spans="1:17">
      <c r="A56" s="107" t="s">
        <v>886</v>
      </c>
      <c r="B56" t="s">
        <v>172</v>
      </c>
      <c r="C56" t="s">
        <v>1387</v>
      </c>
      <c r="D56">
        <v>16</v>
      </c>
      <c r="E56" s="38">
        <f t="shared" si="1"/>
        <v>6</v>
      </c>
      <c r="F56" s="38">
        <f>SUMPRODUCT(('Input Data Cuti'!$D$3:$D$493='Master Cuti'!$A56)*('Input Data Cuti'!$M$3:$M$493='Master Cuti'!F$1)*('Input Data Cuti'!$K$3:$K$493=$B56)*('Input Data Cuti'!$L$3:$L$493='Master Cuti'!$C56)*('Input Data Cuti'!$N$3:$N$493))</f>
        <v>10</v>
      </c>
      <c r="G56" s="38">
        <f>SUMPRODUCT(('Input Data Cuti'!$D$3:$D$493='Master Cuti'!$A56)*('Input Data Cuti'!$M$3:$M$493='Master Cuti'!G$1)*('Input Data Cuti'!$K$3:$K$493=$B56)*('Input Data Cuti'!$L$3:$L$493='Master Cuti'!$C56)*('Input Data Cuti'!$N$3:$N$493))</f>
        <v>0</v>
      </c>
      <c r="H56" s="38">
        <f>SUMPRODUCT(('Input Data Cuti'!$D$3:$D$493='Master Cuti'!$A56)*('Input Data Cuti'!$M$3:$M$493='Master Cuti'!H$1)*('Input Data Cuti'!$K$3:$K$493=$B56)*('Input Data Cuti'!$L$3:$L$493='Master Cuti'!$C56)*('Input Data Cuti'!$N$3:$N$493))</f>
        <v>0</v>
      </c>
      <c r="I56" s="38">
        <f>SUMPRODUCT(('Input Data Cuti'!$D$3:$D$493='Master Cuti'!$A56)*('Input Data Cuti'!$M$3:$M$493='Master Cuti'!I$1)*('Input Data Cuti'!$K$3:$K$493=$B56)*('Input Data Cuti'!$L$3:$L$493='Master Cuti'!$C56)*('Input Data Cuti'!$N$3:$N$493))</f>
        <v>0</v>
      </c>
      <c r="J56" s="38">
        <f>SUMPRODUCT(('Input Data Cuti'!$D$3:$D$493='Master Cuti'!$A56)*('Input Data Cuti'!$M$3:$M$493='Master Cuti'!J$1)*('Input Data Cuti'!$K$3:$K$493=$B56)*('Input Data Cuti'!$L$3:$L$493='Master Cuti'!$C56)*('Input Data Cuti'!$N$3:$N$493))</f>
        <v>0</v>
      </c>
      <c r="K56" s="38">
        <f>SUMPRODUCT(('Input Data Cuti'!$D$3:$D$493='Master Cuti'!$A56)*('Input Data Cuti'!$M$3:$M$493='Master Cuti'!K$1)*('Input Data Cuti'!$K$3:$K$493=$B56)*('Input Data Cuti'!$L$3:$L$493='Master Cuti'!$C56)*('Input Data Cuti'!$N$3:$N$493))</f>
        <v>0</v>
      </c>
      <c r="L56" s="38">
        <f>SUMPRODUCT(('Input Data Cuti'!$D$3:$D$493='Master Cuti'!$A56)*('Input Data Cuti'!$M$3:$M$493='Master Cuti'!L$1)*('Input Data Cuti'!$K$3:$K$493=$B56)*('Input Data Cuti'!$L$3:$L$493='Master Cuti'!$C56)*('Input Data Cuti'!$N$3:$N$493))</f>
        <v>0</v>
      </c>
      <c r="M56" s="38">
        <f>SUMPRODUCT(('Input Data Cuti'!$D$3:$D$493='Master Cuti'!$A56)*('Input Data Cuti'!$M$3:$M$493='Master Cuti'!M$1)*('Input Data Cuti'!$K$3:$K$493=$B56)*('Input Data Cuti'!$L$3:$L$493='Master Cuti'!$C56)*('Input Data Cuti'!$N$3:$N$493))</f>
        <v>0</v>
      </c>
      <c r="N56" s="38">
        <f>SUMPRODUCT(('Input Data Cuti'!$D$3:$D$493='Master Cuti'!$A56)*('Input Data Cuti'!$M$3:$M$493='Master Cuti'!N$1)*('Input Data Cuti'!$K$3:$K$493=$B56)*('Input Data Cuti'!$L$3:$L$493='Master Cuti'!$C56)*('Input Data Cuti'!$N$3:$N$493))</f>
        <v>0</v>
      </c>
      <c r="O56" s="38">
        <f>SUMPRODUCT(('Input Data Cuti'!$D$3:$D$493='Master Cuti'!$A56)*('Input Data Cuti'!$M$3:$M$493='Master Cuti'!O$1)*('Input Data Cuti'!$K$3:$K$493=$B56)*('Input Data Cuti'!$L$3:$L$493='Master Cuti'!$C56)*('Input Data Cuti'!$N$3:$N$493))</f>
        <v>0</v>
      </c>
      <c r="P56" s="38">
        <f>SUMPRODUCT(('Input Data Cuti'!$D$3:$D$493='Master Cuti'!$A56)*('Input Data Cuti'!$M$3:$M$493='Master Cuti'!P$1)*('Input Data Cuti'!$K$3:$K$493=$B56)*('Input Data Cuti'!$L$3:$L$493='Master Cuti'!$C56)*('Input Data Cuti'!$N$3:$N$493))</f>
        <v>0</v>
      </c>
      <c r="Q56" s="38">
        <f>SUMPRODUCT(('Input Data Cuti'!$D$3:$D$493='Master Cuti'!$A56)*('Input Data Cuti'!$M$3:$M$493='Master Cuti'!Q$1)*('Input Data Cuti'!$K$3:$K$493=$B56)*('Input Data Cuti'!$L$3:$L$493='Master Cuti'!$C56)*('Input Data Cuti'!$N$3:$N$493))</f>
        <v>0</v>
      </c>
    </row>
    <row r="57" spans="1:17">
      <c r="A57" s="107" t="s">
        <v>319</v>
      </c>
      <c r="B57" t="s">
        <v>172</v>
      </c>
      <c r="C57" s="233" t="s">
        <v>1319</v>
      </c>
      <c r="D57">
        <v>4</v>
      </c>
      <c r="E57" s="38">
        <f t="shared" si="1"/>
        <v>0</v>
      </c>
      <c r="F57" s="38">
        <f>SUMPRODUCT(('Input Data Cuti'!$D$3:$D$493='Master Cuti'!$A57)*('Input Data Cuti'!$M$3:$M$493='Master Cuti'!F$1)*('Input Data Cuti'!$K$3:$K$493=$B57)*('Input Data Cuti'!$L$3:$L$493='Master Cuti'!$C57)*('Input Data Cuti'!$N$3:$N$493))</f>
        <v>2</v>
      </c>
      <c r="G57" s="38">
        <f>SUMPRODUCT(('Input Data Cuti'!$D$3:$D$493='Master Cuti'!$A57)*('Input Data Cuti'!$M$3:$M$493='Master Cuti'!G$1)*('Input Data Cuti'!$K$3:$K$493=$B57)*('Input Data Cuti'!$L$3:$L$493='Master Cuti'!$C57)*('Input Data Cuti'!$N$3:$N$493))</f>
        <v>2</v>
      </c>
      <c r="H57" s="38">
        <f>SUMPRODUCT(('Input Data Cuti'!$D$3:$D$493='Master Cuti'!$A57)*('Input Data Cuti'!$M$3:$M$493='Master Cuti'!H$1)*('Input Data Cuti'!$K$3:$K$493=$B57)*('Input Data Cuti'!$L$3:$L$493='Master Cuti'!$C57)*('Input Data Cuti'!$N$3:$N$493))</f>
        <v>0</v>
      </c>
      <c r="I57" s="38">
        <f>SUMPRODUCT(('Input Data Cuti'!$D$3:$D$493='Master Cuti'!$A57)*('Input Data Cuti'!$M$3:$M$493='Master Cuti'!I$1)*('Input Data Cuti'!$K$3:$K$493=$B57)*('Input Data Cuti'!$L$3:$L$493='Master Cuti'!$C57)*('Input Data Cuti'!$N$3:$N$493))</f>
        <v>0</v>
      </c>
      <c r="J57" s="38">
        <f>SUMPRODUCT(('Input Data Cuti'!$D$3:$D$493='Master Cuti'!$A57)*('Input Data Cuti'!$M$3:$M$493='Master Cuti'!J$1)*('Input Data Cuti'!$K$3:$K$493=$B57)*('Input Data Cuti'!$L$3:$L$493='Master Cuti'!$C57)*('Input Data Cuti'!$N$3:$N$493))</f>
        <v>0</v>
      </c>
      <c r="K57" s="38">
        <f>SUMPRODUCT(('Input Data Cuti'!$D$3:$D$493='Master Cuti'!$A57)*('Input Data Cuti'!$M$3:$M$493='Master Cuti'!K$1)*('Input Data Cuti'!$K$3:$K$493=$B57)*('Input Data Cuti'!$L$3:$L$493='Master Cuti'!$C57)*('Input Data Cuti'!$N$3:$N$493))</f>
        <v>0</v>
      </c>
      <c r="L57" s="38">
        <f>SUMPRODUCT(('Input Data Cuti'!$D$3:$D$493='Master Cuti'!$A57)*('Input Data Cuti'!$M$3:$M$493='Master Cuti'!L$1)*('Input Data Cuti'!$K$3:$K$493=$B57)*('Input Data Cuti'!$L$3:$L$493='Master Cuti'!$C57)*('Input Data Cuti'!$N$3:$N$493))</f>
        <v>0</v>
      </c>
      <c r="M57" s="38">
        <f>SUMPRODUCT(('Input Data Cuti'!$D$3:$D$493='Master Cuti'!$A57)*('Input Data Cuti'!$M$3:$M$493='Master Cuti'!M$1)*('Input Data Cuti'!$K$3:$K$493=$B57)*('Input Data Cuti'!$L$3:$L$493='Master Cuti'!$C57)*('Input Data Cuti'!$N$3:$N$493))</f>
        <v>0</v>
      </c>
      <c r="N57" s="38">
        <f>SUMPRODUCT(('Input Data Cuti'!$D$3:$D$493='Master Cuti'!$A57)*('Input Data Cuti'!$M$3:$M$493='Master Cuti'!N$1)*('Input Data Cuti'!$K$3:$K$493=$B57)*('Input Data Cuti'!$L$3:$L$493='Master Cuti'!$C57)*('Input Data Cuti'!$N$3:$N$493))</f>
        <v>0</v>
      </c>
      <c r="O57" s="38">
        <f>SUMPRODUCT(('Input Data Cuti'!$D$3:$D$493='Master Cuti'!$A57)*('Input Data Cuti'!$M$3:$M$493='Master Cuti'!O$1)*('Input Data Cuti'!$K$3:$K$493=$B57)*('Input Data Cuti'!$L$3:$L$493='Master Cuti'!$C57)*('Input Data Cuti'!$N$3:$N$493))</f>
        <v>0</v>
      </c>
      <c r="P57" s="38">
        <f>SUMPRODUCT(('Input Data Cuti'!$D$3:$D$493='Master Cuti'!$A57)*('Input Data Cuti'!$M$3:$M$493='Master Cuti'!P$1)*('Input Data Cuti'!$K$3:$K$493=$B57)*('Input Data Cuti'!$L$3:$L$493='Master Cuti'!$C57)*('Input Data Cuti'!$N$3:$N$493))</f>
        <v>0</v>
      </c>
      <c r="Q57" s="38">
        <f>SUMPRODUCT(('Input Data Cuti'!$D$3:$D$493='Master Cuti'!$A57)*('Input Data Cuti'!$M$3:$M$493='Master Cuti'!Q$1)*('Input Data Cuti'!$K$3:$K$493=$B57)*('Input Data Cuti'!$L$3:$L$493='Master Cuti'!$C57)*('Input Data Cuti'!$N$3:$N$493))</f>
        <v>0</v>
      </c>
    </row>
    <row r="58" spans="1:17">
      <c r="A58" s="107" t="s">
        <v>242</v>
      </c>
      <c r="B58" t="s">
        <v>172</v>
      </c>
      <c r="C58" t="s">
        <v>1319</v>
      </c>
      <c r="D58">
        <v>12</v>
      </c>
      <c r="E58" s="38">
        <f t="shared" si="1"/>
        <v>7</v>
      </c>
      <c r="F58" s="38">
        <f>SUMPRODUCT(('Input Data Cuti'!$D$3:$D$493='Master Cuti'!$A58)*('Input Data Cuti'!$M$3:$M$493='Master Cuti'!F$1)*('Input Data Cuti'!$K$3:$K$493=$B58)*('Input Data Cuti'!$L$3:$L$493='Master Cuti'!$C58)*('Input Data Cuti'!$N$3:$N$493))</f>
        <v>1</v>
      </c>
      <c r="G58" s="38">
        <f>SUMPRODUCT(('Input Data Cuti'!$D$3:$D$493='Master Cuti'!$A58)*('Input Data Cuti'!$M$3:$M$493='Master Cuti'!G$1)*('Input Data Cuti'!$K$3:$K$493=$B58)*('Input Data Cuti'!$L$3:$L$493='Master Cuti'!$C58)*('Input Data Cuti'!$N$3:$N$493))</f>
        <v>2</v>
      </c>
      <c r="H58" s="38">
        <f>SUMPRODUCT(('Input Data Cuti'!$D$3:$D$493='Master Cuti'!$A58)*('Input Data Cuti'!$M$3:$M$493='Master Cuti'!H$1)*('Input Data Cuti'!$K$3:$K$493=$B58)*('Input Data Cuti'!$L$3:$L$493='Master Cuti'!$C58)*('Input Data Cuti'!$N$3:$N$493))</f>
        <v>2</v>
      </c>
      <c r="I58" s="38">
        <f>SUMPRODUCT(('Input Data Cuti'!$D$3:$D$493='Master Cuti'!$A58)*('Input Data Cuti'!$M$3:$M$493='Master Cuti'!I$1)*('Input Data Cuti'!$K$3:$K$493=$B58)*('Input Data Cuti'!$L$3:$L$493='Master Cuti'!$C58)*('Input Data Cuti'!$N$3:$N$493))</f>
        <v>0</v>
      </c>
      <c r="J58" s="38">
        <f>SUMPRODUCT(('Input Data Cuti'!$D$3:$D$493='Master Cuti'!$A58)*('Input Data Cuti'!$M$3:$M$493='Master Cuti'!J$1)*('Input Data Cuti'!$K$3:$K$493=$B58)*('Input Data Cuti'!$L$3:$L$493='Master Cuti'!$C58)*('Input Data Cuti'!$N$3:$N$493))</f>
        <v>0</v>
      </c>
      <c r="K58" s="38">
        <f>SUMPRODUCT(('Input Data Cuti'!$D$3:$D$493='Master Cuti'!$A58)*('Input Data Cuti'!$M$3:$M$493='Master Cuti'!K$1)*('Input Data Cuti'!$K$3:$K$493=$B58)*('Input Data Cuti'!$L$3:$L$493='Master Cuti'!$C58)*('Input Data Cuti'!$N$3:$N$493))</f>
        <v>0</v>
      </c>
      <c r="L58" s="38">
        <f>SUMPRODUCT(('Input Data Cuti'!$D$3:$D$493='Master Cuti'!$A58)*('Input Data Cuti'!$M$3:$M$493='Master Cuti'!L$1)*('Input Data Cuti'!$K$3:$K$493=$B58)*('Input Data Cuti'!$L$3:$L$493='Master Cuti'!$C58)*('Input Data Cuti'!$N$3:$N$493))</f>
        <v>0</v>
      </c>
      <c r="M58" s="38">
        <f>SUMPRODUCT(('Input Data Cuti'!$D$3:$D$493='Master Cuti'!$A58)*('Input Data Cuti'!$M$3:$M$493='Master Cuti'!M$1)*('Input Data Cuti'!$K$3:$K$493=$B58)*('Input Data Cuti'!$L$3:$L$493='Master Cuti'!$C58)*('Input Data Cuti'!$N$3:$N$493))</f>
        <v>0</v>
      </c>
      <c r="N58" s="38">
        <f>SUMPRODUCT(('Input Data Cuti'!$D$3:$D$493='Master Cuti'!$A58)*('Input Data Cuti'!$M$3:$M$493='Master Cuti'!N$1)*('Input Data Cuti'!$K$3:$K$493=$B58)*('Input Data Cuti'!$L$3:$L$493='Master Cuti'!$C58)*('Input Data Cuti'!$N$3:$N$493))</f>
        <v>0</v>
      </c>
      <c r="O58" s="38">
        <f>SUMPRODUCT(('Input Data Cuti'!$D$3:$D$493='Master Cuti'!$A58)*('Input Data Cuti'!$M$3:$M$493='Master Cuti'!O$1)*('Input Data Cuti'!$K$3:$K$493=$B58)*('Input Data Cuti'!$L$3:$L$493='Master Cuti'!$C58)*('Input Data Cuti'!$N$3:$N$493))</f>
        <v>0</v>
      </c>
      <c r="P58" s="38">
        <f>SUMPRODUCT(('Input Data Cuti'!$D$3:$D$493='Master Cuti'!$A58)*('Input Data Cuti'!$M$3:$M$493='Master Cuti'!P$1)*('Input Data Cuti'!$K$3:$K$493=$B58)*('Input Data Cuti'!$L$3:$L$493='Master Cuti'!$C58)*('Input Data Cuti'!$N$3:$N$493))</f>
        <v>0</v>
      </c>
      <c r="Q58" s="38">
        <f>SUMPRODUCT(('Input Data Cuti'!$D$3:$D$493='Master Cuti'!$A58)*('Input Data Cuti'!$M$3:$M$493='Master Cuti'!Q$1)*('Input Data Cuti'!$K$3:$K$493=$B58)*('Input Data Cuti'!$L$3:$L$493='Master Cuti'!$C58)*('Input Data Cuti'!$N$3:$N$493))</f>
        <v>0</v>
      </c>
    </row>
    <row r="59" spans="1:17">
      <c r="A59" s="107" t="s">
        <v>1301</v>
      </c>
      <c r="B59" t="s">
        <v>172</v>
      </c>
      <c r="C59" t="s">
        <v>1319</v>
      </c>
      <c r="D59">
        <v>12</v>
      </c>
      <c r="E59" s="38">
        <f t="shared" si="1"/>
        <v>4</v>
      </c>
      <c r="F59" s="38">
        <f>SUMPRODUCT(('Input Data Cuti'!$D$3:$D$493='Master Cuti'!$A59)*('Input Data Cuti'!$M$3:$M$493='Master Cuti'!F$1)*('Input Data Cuti'!$K$3:$K$493=$B59)*('Input Data Cuti'!$L$3:$L$493='Master Cuti'!$C59)*('Input Data Cuti'!$N$3:$N$493))</f>
        <v>5</v>
      </c>
      <c r="G59" s="38">
        <f>SUMPRODUCT(('Input Data Cuti'!$D$3:$D$493='Master Cuti'!$A59)*('Input Data Cuti'!$M$3:$M$493='Master Cuti'!G$1)*('Input Data Cuti'!$K$3:$K$493=$B59)*('Input Data Cuti'!$L$3:$L$493='Master Cuti'!$C59)*('Input Data Cuti'!$N$3:$N$493))</f>
        <v>3</v>
      </c>
      <c r="H59" s="38">
        <f>SUMPRODUCT(('Input Data Cuti'!$D$3:$D$493='Master Cuti'!$A59)*('Input Data Cuti'!$M$3:$M$493='Master Cuti'!H$1)*('Input Data Cuti'!$K$3:$K$493=$B59)*('Input Data Cuti'!$L$3:$L$493='Master Cuti'!$C59)*('Input Data Cuti'!$N$3:$N$493))</f>
        <v>0</v>
      </c>
      <c r="I59" s="38">
        <f>SUMPRODUCT(('Input Data Cuti'!$D$3:$D$493='Master Cuti'!$A59)*('Input Data Cuti'!$M$3:$M$493='Master Cuti'!I$1)*('Input Data Cuti'!$K$3:$K$493=$B59)*('Input Data Cuti'!$L$3:$L$493='Master Cuti'!$C59)*('Input Data Cuti'!$N$3:$N$493))</f>
        <v>0</v>
      </c>
      <c r="J59" s="38">
        <f>SUMPRODUCT(('Input Data Cuti'!$D$3:$D$493='Master Cuti'!$A59)*('Input Data Cuti'!$M$3:$M$493='Master Cuti'!J$1)*('Input Data Cuti'!$K$3:$K$493=$B59)*('Input Data Cuti'!$L$3:$L$493='Master Cuti'!$C59)*('Input Data Cuti'!$N$3:$N$493))</f>
        <v>0</v>
      </c>
      <c r="K59" s="38">
        <f>SUMPRODUCT(('Input Data Cuti'!$D$3:$D$493='Master Cuti'!$A59)*('Input Data Cuti'!$M$3:$M$493='Master Cuti'!K$1)*('Input Data Cuti'!$K$3:$K$493=$B59)*('Input Data Cuti'!$L$3:$L$493='Master Cuti'!$C59)*('Input Data Cuti'!$N$3:$N$493))</f>
        <v>0</v>
      </c>
      <c r="L59" s="38">
        <f>SUMPRODUCT(('Input Data Cuti'!$D$3:$D$493='Master Cuti'!$A59)*('Input Data Cuti'!$M$3:$M$493='Master Cuti'!L$1)*('Input Data Cuti'!$K$3:$K$493=$B59)*('Input Data Cuti'!$L$3:$L$493='Master Cuti'!$C59)*('Input Data Cuti'!$N$3:$N$493))</f>
        <v>0</v>
      </c>
      <c r="M59" s="38">
        <f>SUMPRODUCT(('Input Data Cuti'!$D$3:$D$493='Master Cuti'!$A59)*('Input Data Cuti'!$M$3:$M$493='Master Cuti'!M$1)*('Input Data Cuti'!$K$3:$K$493=$B59)*('Input Data Cuti'!$L$3:$L$493='Master Cuti'!$C59)*('Input Data Cuti'!$N$3:$N$493))</f>
        <v>0</v>
      </c>
      <c r="N59" s="38">
        <f>SUMPRODUCT(('Input Data Cuti'!$D$3:$D$493='Master Cuti'!$A59)*('Input Data Cuti'!$M$3:$M$493='Master Cuti'!N$1)*('Input Data Cuti'!$K$3:$K$493=$B59)*('Input Data Cuti'!$L$3:$L$493='Master Cuti'!$C59)*('Input Data Cuti'!$N$3:$N$493))</f>
        <v>0</v>
      </c>
      <c r="O59" s="38">
        <f>SUMPRODUCT(('Input Data Cuti'!$D$3:$D$493='Master Cuti'!$A59)*('Input Data Cuti'!$M$3:$M$493='Master Cuti'!O$1)*('Input Data Cuti'!$K$3:$K$493=$B59)*('Input Data Cuti'!$L$3:$L$493='Master Cuti'!$C59)*('Input Data Cuti'!$N$3:$N$493))</f>
        <v>0</v>
      </c>
      <c r="P59" s="38">
        <f>SUMPRODUCT(('Input Data Cuti'!$D$3:$D$493='Master Cuti'!$A59)*('Input Data Cuti'!$M$3:$M$493='Master Cuti'!P$1)*('Input Data Cuti'!$K$3:$K$493=$B59)*('Input Data Cuti'!$L$3:$L$493='Master Cuti'!$C59)*('Input Data Cuti'!$N$3:$N$493))</f>
        <v>0</v>
      </c>
      <c r="Q59" s="38">
        <f>SUMPRODUCT(('Input Data Cuti'!$D$3:$D$493='Master Cuti'!$A59)*('Input Data Cuti'!$M$3:$M$493='Master Cuti'!Q$1)*('Input Data Cuti'!$K$3:$K$493=$B59)*('Input Data Cuti'!$L$3:$L$493='Master Cuti'!$C59)*('Input Data Cuti'!$N$3:$N$493))</f>
        <v>0</v>
      </c>
    </row>
    <row r="60" spans="1:17">
      <c r="A60" s="107" t="s">
        <v>298</v>
      </c>
      <c r="B60" t="s">
        <v>172</v>
      </c>
      <c r="C60" s="233" t="s">
        <v>1387</v>
      </c>
      <c r="D60">
        <v>7</v>
      </c>
      <c r="E60" s="38">
        <f t="shared" si="1"/>
        <v>0</v>
      </c>
      <c r="F60" s="38">
        <f>SUMPRODUCT(('Input Data Cuti'!$D$3:$D$493='Master Cuti'!$A60)*('Input Data Cuti'!$M$3:$M$493='Master Cuti'!F$1)*('Input Data Cuti'!$K$3:$K$493=$B60)*('Input Data Cuti'!$L$3:$L$493='Master Cuti'!$C60)*('Input Data Cuti'!$N$3:$N$493))</f>
        <v>3</v>
      </c>
      <c r="G60" s="38">
        <f>SUMPRODUCT(('Input Data Cuti'!$D$3:$D$493='Master Cuti'!$A60)*('Input Data Cuti'!$M$3:$M$493='Master Cuti'!G$1)*('Input Data Cuti'!$K$3:$K$493=$B60)*('Input Data Cuti'!$L$3:$L$493='Master Cuti'!$C60)*('Input Data Cuti'!$N$3:$N$493))</f>
        <v>4</v>
      </c>
      <c r="H60" s="38">
        <f>SUMPRODUCT(('Input Data Cuti'!$D$3:$D$493='Master Cuti'!$A60)*('Input Data Cuti'!$M$3:$M$493='Master Cuti'!H$1)*('Input Data Cuti'!$K$3:$K$493=$B60)*('Input Data Cuti'!$L$3:$L$493='Master Cuti'!$C60)*('Input Data Cuti'!$N$3:$N$493))</f>
        <v>0</v>
      </c>
      <c r="I60" s="38">
        <f>SUMPRODUCT(('Input Data Cuti'!$D$3:$D$493='Master Cuti'!$A60)*('Input Data Cuti'!$M$3:$M$493='Master Cuti'!I$1)*('Input Data Cuti'!$K$3:$K$493=$B60)*('Input Data Cuti'!$L$3:$L$493='Master Cuti'!$C60)*('Input Data Cuti'!$N$3:$N$493))</f>
        <v>0</v>
      </c>
      <c r="J60" s="38">
        <f>SUMPRODUCT(('Input Data Cuti'!$D$3:$D$493='Master Cuti'!$A60)*('Input Data Cuti'!$M$3:$M$493='Master Cuti'!J$1)*('Input Data Cuti'!$K$3:$K$493=$B60)*('Input Data Cuti'!$L$3:$L$493='Master Cuti'!$C60)*('Input Data Cuti'!$N$3:$N$493))</f>
        <v>0</v>
      </c>
      <c r="K60" s="38">
        <f>SUMPRODUCT(('Input Data Cuti'!$D$3:$D$493='Master Cuti'!$A60)*('Input Data Cuti'!$M$3:$M$493='Master Cuti'!K$1)*('Input Data Cuti'!$K$3:$K$493=$B60)*('Input Data Cuti'!$L$3:$L$493='Master Cuti'!$C60)*('Input Data Cuti'!$N$3:$N$493))</f>
        <v>0</v>
      </c>
      <c r="L60" s="38">
        <f>SUMPRODUCT(('Input Data Cuti'!$D$3:$D$493='Master Cuti'!$A60)*('Input Data Cuti'!$M$3:$M$493='Master Cuti'!L$1)*('Input Data Cuti'!$K$3:$K$493=$B60)*('Input Data Cuti'!$L$3:$L$493='Master Cuti'!$C60)*('Input Data Cuti'!$N$3:$N$493))</f>
        <v>0</v>
      </c>
      <c r="M60" s="38">
        <f>SUMPRODUCT(('Input Data Cuti'!$D$3:$D$493='Master Cuti'!$A60)*('Input Data Cuti'!$M$3:$M$493='Master Cuti'!M$1)*('Input Data Cuti'!$K$3:$K$493=$B60)*('Input Data Cuti'!$L$3:$L$493='Master Cuti'!$C60)*('Input Data Cuti'!$N$3:$N$493))</f>
        <v>0</v>
      </c>
      <c r="N60" s="38">
        <f>SUMPRODUCT(('Input Data Cuti'!$D$3:$D$493='Master Cuti'!$A60)*('Input Data Cuti'!$M$3:$M$493='Master Cuti'!N$1)*('Input Data Cuti'!$K$3:$K$493=$B60)*('Input Data Cuti'!$L$3:$L$493='Master Cuti'!$C60)*('Input Data Cuti'!$N$3:$N$493))</f>
        <v>0</v>
      </c>
      <c r="O60" s="38">
        <f>SUMPRODUCT(('Input Data Cuti'!$D$3:$D$493='Master Cuti'!$A60)*('Input Data Cuti'!$M$3:$M$493='Master Cuti'!O$1)*('Input Data Cuti'!$K$3:$K$493=$B60)*('Input Data Cuti'!$L$3:$L$493='Master Cuti'!$C60)*('Input Data Cuti'!$N$3:$N$493))</f>
        <v>0</v>
      </c>
      <c r="P60" s="38">
        <f>SUMPRODUCT(('Input Data Cuti'!$D$3:$D$493='Master Cuti'!$A60)*('Input Data Cuti'!$M$3:$M$493='Master Cuti'!P$1)*('Input Data Cuti'!$K$3:$K$493=$B60)*('Input Data Cuti'!$L$3:$L$493='Master Cuti'!$C60)*('Input Data Cuti'!$N$3:$N$493))</f>
        <v>0</v>
      </c>
      <c r="Q60" s="38">
        <f>SUMPRODUCT(('Input Data Cuti'!$D$3:$D$493='Master Cuti'!$A60)*('Input Data Cuti'!$M$3:$M$493='Master Cuti'!Q$1)*('Input Data Cuti'!$K$3:$K$493=$B60)*('Input Data Cuti'!$L$3:$L$493='Master Cuti'!$C60)*('Input Data Cuti'!$N$3:$N$493))</f>
        <v>0</v>
      </c>
    </row>
    <row r="61" spans="1:17">
      <c r="A61" s="107" t="s">
        <v>1378</v>
      </c>
      <c r="B61" t="s">
        <v>172</v>
      </c>
      <c r="C61" s="233" t="s">
        <v>1387</v>
      </c>
      <c r="D61">
        <v>9</v>
      </c>
      <c r="E61" s="38">
        <f t="shared" si="1"/>
        <v>0</v>
      </c>
      <c r="F61" s="38">
        <f>SUMPRODUCT(('Input Data Cuti'!$D$3:$D$493='Master Cuti'!$A61)*('Input Data Cuti'!$M$3:$M$493='Master Cuti'!F$1)*('Input Data Cuti'!$K$3:$K$493=$B61)*('Input Data Cuti'!$L$3:$L$493='Master Cuti'!$C61)*('Input Data Cuti'!$N$3:$N$493))</f>
        <v>5</v>
      </c>
      <c r="G61" s="38">
        <f>SUMPRODUCT(('Input Data Cuti'!$D$3:$D$493='Master Cuti'!$A61)*('Input Data Cuti'!$M$3:$M$493='Master Cuti'!G$1)*('Input Data Cuti'!$K$3:$K$493=$B61)*('Input Data Cuti'!$L$3:$L$493='Master Cuti'!$C61)*('Input Data Cuti'!$N$3:$N$493))</f>
        <v>4</v>
      </c>
      <c r="H61" s="38">
        <f>SUMPRODUCT(('Input Data Cuti'!$D$3:$D$493='Master Cuti'!$A61)*('Input Data Cuti'!$M$3:$M$493='Master Cuti'!H$1)*('Input Data Cuti'!$K$3:$K$493=$B61)*('Input Data Cuti'!$L$3:$L$493='Master Cuti'!$C61)*('Input Data Cuti'!$N$3:$N$493))</f>
        <v>0</v>
      </c>
      <c r="I61" s="38">
        <f>SUMPRODUCT(('Input Data Cuti'!$D$3:$D$493='Master Cuti'!$A61)*('Input Data Cuti'!$M$3:$M$493='Master Cuti'!I$1)*('Input Data Cuti'!$K$3:$K$493=$B61)*('Input Data Cuti'!$L$3:$L$493='Master Cuti'!$C61)*('Input Data Cuti'!$N$3:$N$493))</f>
        <v>0</v>
      </c>
      <c r="J61" s="38">
        <f>SUMPRODUCT(('Input Data Cuti'!$D$3:$D$493='Master Cuti'!$A61)*('Input Data Cuti'!$M$3:$M$493='Master Cuti'!J$1)*('Input Data Cuti'!$K$3:$K$493=$B61)*('Input Data Cuti'!$L$3:$L$493='Master Cuti'!$C61)*('Input Data Cuti'!$N$3:$N$493))</f>
        <v>0</v>
      </c>
      <c r="K61" s="38">
        <f>SUMPRODUCT(('Input Data Cuti'!$D$3:$D$493='Master Cuti'!$A61)*('Input Data Cuti'!$M$3:$M$493='Master Cuti'!K$1)*('Input Data Cuti'!$K$3:$K$493=$B61)*('Input Data Cuti'!$L$3:$L$493='Master Cuti'!$C61)*('Input Data Cuti'!$N$3:$N$493))</f>
        <v>0</v>
      </c>
      <c r="L61" s="38">
        <f>SUMPRODUCT(('Input Data Cuti'!$D$3:$D$493='Master Cuti'!$A61)*('Input Data Cuti'!$M$3:$M$493='Master Cuti'!L$1)*('Input Data Cuti'!$K$3:$K$493=$B61)*('Input Data Cuti'!$L$3:$L$493='Master Cuti'!$C61)*('Input Data Cuti'!$N$3:$N$493))</f>
        <v>0</v>
      </c>
      <c r="M61" s="38">
        <f>SUMPRODUCT(('Input Data Cuti'!$D$3:$D$493='Master Cuti'!$A61)*('Input Data Cuti'!$M$3:$M$493='Master Cuti'!M$1)*('Input Data Cuti'!$K$3:$K$493=$B61)*('Input Data Cuti'!$L$3:$L$493='Master Cuti'!$C61)*('Input Data Cuti'!$N$3:$N$493))</f>
        <v>0</v>
      </c>
      <c r="N61" s="38">
        <f>SUMPRODUCT(('Input Data Cuti'!$D$3:$D$493='Master Cuti'!$A61)*('Input Data Cuti'!$M$3:$M$493='Master Cuti'!N$1)*('Input Data Cuti'!$K$3:$K$493=$B61)*('Input Data Cuti'!$L$3:$L$493='Master Cuti'!$C61)*('Input Data Cuti'!$N$3:$N$493))</f>
        <v>0</v>
      </c>
      <c r="O61" s="38">
        <f>SUMPRODUCT(('Input Data Cuti'!$D$3:$D$493='Master Cuti'!$A61)*('Input Data Cuti'!$M$3:$M$493='Master Cuti'!O$1)*('Input Data Cuti'!$K$3:$K$493=$B61)*('Input Data Cuti'!$L$3:$L$493='Master Cuti'!$C61)*('Input Data Cuti'!$N$3:$N$493))</f>
        <v>0</v>
      </c>
      <c r="P61" s="38">
        <f>SUMPRODUCT(('Input Data Cuti'!$D$3:$D$493='Master Cuti'!$A61)*('Input Data Cuti'!$M$3:$M$493='Master Cuti'!P$1)*('Input Data Cuti'!$K$3:$K$493=$B61)*('Input Data Cuti'!$L$3:$L$493='Master Cuti'!$C61)*('Input Data Cuti'!$N$3:$N$493))</f>
        <v>0</v>
      </c>
      <c r="Q61" s="38">
        <f>SUMPRODUCT(('Input Data Cuti'!$D$3:$D$493='Master Cuti'!$A61)*('Input Data Cuti'!$M$3:$M$493='Master Cuti'!Q$1)*('Input Data Cuti'!$K$3:$K$493=$B61)*('Input Data Cuti'!$L$3:$L$493='Master Cuti'!$C61)*('Input Data Cuti'!$N$3:$N$493))</f>
        <v>0</v>
      </c>
    </row>
    <row r="62" spans="1:17">
      <c r="A62" s="107" t="s">
        <v>1239</v>
      </c>
      <c r="B62" t="s">
        <v>172</v>
      </c>
      <c r="C62" s="233" t="s">
        <v>1319</v>
      </c>
      <c r="D62">
        <v>9</v>
      </c>
      <c r="E62" s="38">
        <f t="shared" si="1"/>
        <v>6</v>
      </c>
      <c r="F62" s="38">
        <f>SUMPRODUCT(('Input Data Cuti'!$D$3:$D$493='Master Cuti'!$A62)*('Input Data Cuti'!$M$3:$M$493='Master Cuti'!F$1)*('Input Data Cuti'!$K$3:$K$493=$B62)*('Input Data Cuti'!$L$3:$L$493='Master Cuti'!$C62)*('Input Data Cuti'!$N$3:$N$493))</f>
        <v>3</v>
      </c>
      <c r="G62" s="38">
        <f>SUMPRODUCT(('Input Data Cuti'!$D$3:$D$493='Master Cuti'!$A62)*('Input Data Cuti'!$M$3:$M$493='Master Cuti'!G$1)*('Input Data Cuti'!$K$3:$K$493=$B62)*('Input Data Cuti'!$L$3:$L$493='Master Cuti'!$C62)*('Input Data Cuti'!$N$3:$N$493))</f>
        <v>0</v>
      </c>
      <c r="H62" s="38">
        <f>SUMPRODUCT(('Input Data Cuti'!$D$3:$D$493='Master Cuti'!$A62)*('Input Data Cuti'!$M$3:$M$493='Master Cuti'!H$1)*('Input Data Cuti'!$K$3:$K$493=$B62)*('Input Data Cuti'!$L$3:$L$493='Master Cuti'!$C62)*('Input Data Cuti'!$N$3:$N$493))</f>
        <v>0</v>
      </c>
      <c r="I62" s="38">
        <f>SUMPRODUCT(('Input Data Cuti'!$D$3:$D$493='Master Cuti'!$A62)*('Input Data Cuti'!$M$3:$M$493='Master Cuti'!I$1)*('Input Data Cuti'!$K$3:$K$493=$B62)*('Input Data Cuti'!$L$3:$L$493='Master Cuti'!$C62)*('Input Data Cuti'!$N$3:$N$493))</f>
        <v>0</v>
      </c>
      <c r="J62" s="38">
        <f>SUMPRODUCT(('Input Data Cuti'!$D$3:$D$493='Master Cuti'!$A62)*('Input Data Cuti'!$M$3:$M$493='Master Cuti'!J$1)*('Input Data Cuti'!$K$3:$K$493=$B62)*('Input Data Cuti'!$L$3:$L$493='Master Cuti'!$C62)*('Input Data Cuti'!$N$3:$N$493))</f>
        <v>0</v>
      </c>
      <c r="K62" s="38">
        <f>SUMPRODUCT(('Input Data Cuti'!$D$3:$D$493='Master Cuti'!$A62)*('Input Data Cuti'!$M$3:$M$493='Master Cuti'!K$1)*('Input Data Cuti'!$K$3:$K$493=$B62)*('Input Data Cuti'!$L$3:$L$493='Master Cuti'!$C62)*('Input Data Cuti'!$N$3:$N$493))</f>
        <v>0</v>
      </c>
      <c r="L62" s="38">
        <f>SUMPRODUCT(('Input Data Cuti'!$D$3:$D$493='Master Cuti'!$A62)*('Input Data Cuti'!$M$3:$M$493='Master Cuti'!L$1)*('Input Data Cuti'!$K$3:$K$493=$B62)*('Input Data Cuti'!$L$3:$L$493='Master Cuti'!$C62)*('Input Data Cuti'!$N$3:$N$493))</f>
        <v>0</v>
      </c>
      <c r="M62" s="38">
        <f>SUMPRODUCT(('Input Data Cuti'!$D$3:$D$493='Master Cuti'!$A62)*('Input Data Cuti'!$M$3:$M$493='Master Cuti'!M$1)*('Input Data Cuti'!$K$3:$K$493=$B62)*('Input Data Cuti'!$L$3:$L$493='Master Cuti'!$C62)*('Input Data Cuti'!$N$3:$N$493))</f>
        <v>0</v>
      </c>
      <c r="N62" s="38">
        <f>SUMPRODUCT(('Input Data Cuti'!$D$3:$D$493='Master Cuti'!$A62)*('Input Data Cuti'!$M$3:$M$493='Master Cuti'!N$1)*('Input Data Cuti'!$K$3:$K$493=$B62)*('Input Data Cuti'!$L$3:$L$493='Master Cuti'!$C62)*('Input Data Cuti'!$N$3:$N$493))</f>
        <v>0</v>
      </c>
      <c r="O62" s="38">
        <f>SUMPRODUCT(('Input Data Cuti'!$D$3:$D$493='Master Cuti'!$A62)*('Input Data Cuti'!$M$3:$M$493='Master Cuti'!O$1)*('Input Data Cuti'!$K$3:$K$493=$B62)*('Input Data Cuti'!$L$3:$L$493='Master Cuti'!$C62)*('Input Data Cuti'!$N$3:$N$493))</f>
        <v>0</v>
      </c>
      <c r="P62" s="38">
        <f>SUMPRODUCT(('Input Data Cuti'!$D$3:$D$493='Master Cuti'!$A62)*('Input Data Cuti'!$M$3:$M$493='Master Cuti'!P$1)*('Input Data Cuti'!$K$3:$K$493=$B62)*('Input Data Cuti'!$L$3:$L$493='Master Cuti'!$C62)*('Input Data Cuti'!$N$3:$N$493))</f>
        <v>0</v>
      </c>
      <c r="Q62" s="38">
        <f>SUMPRODUCT(('Input Data Cuti'!$D$3:$D$493='Master Cuti'!$A62)*('Input Data Cuti'!$M$3:$M$493='Master Cuti'!Q$1)*('Input Data Cuti'!$K$3:$K$493=$B62)*('Input Data Cuti'!$L$3:$L$493='Master Cuti'!$C62)*('Input Data Cuti'!$N$3:$N$493))</f>
        <v>0</v>
      </c>
    </row>
    <row r="63" spans="1:17">
      <c r="A63" s="107" t="s">
        <v>485</v>
      </c>
      <c r="B63" t="s">
        <v>172</v>
      </c>
      <c r="C63" t="s">
        <v>1319</v>
      </c>
      <c r="D63">
        <v>22</v>
      </c>
      <c r="E63" s="38">
        <f t="shared" si="1"/>
        <v>6</v>
      </c>
      <c r="F63" s="38">
        <f>SUMPRODUCT(('Input Data Cuti'!$D$3:$D$493='Master Cuti'!$A63)*('Input Data Cuti'!$M$3:$M$493='Master Cuti'!F$1)*('Input Data Cuti'!$K$3:$K$493=$B63)*('Input Data Cuti'!$L$3:$L$493='Master Cuti'!$C63)*('Input Data Cuti'!$N$3:$N$493))</f>
        <v>3</v>
      </c>
      <c r="G63" s="38">
        <f>SUMPRODUCT(('Input Data Cuti'!$D$3:$D$493='Master Cuti'!$A63)*('Input Data Cuti'!$M$3:$M$493='Master Cuti'!G$1)*('Input Data Cuti'!$K$3:$K$493=$B63)*('Input Data Cuti'!$L$3:$L$493='Master Cuti'!$C63)*('Input Data Cuti'!$N$3:$N$493))</f>
        <v>8</v>
      </c>
      <c r="H63" s="38">
        <f>SUMPRODUCT(('Input Data Cuti'!$D$3:$D$493='Master Cuti'!$A63)*('Input Data Cuti'!$M$3:$M$493='Master Cuti'!H$1)*('Input Data Cuti'!$K$3:$K$493=$B63)*('Input Data Cuti'!$L$3:$L$493='Master Cuti'!$C63)*('Input Data Cuti'!$N$3:$N$493))</f>
        <v>5</v>
      </c>
      <c r="I63" s="38">
        <f>SUMPRODUCT(('Input Data Cuti'!$D$3:$D$493='Master Cuti'!$A63)*('Input Data Cuti'!$M$3:$M$493='Master Cuti'!I$1)*('Input Data Cuti'!$K$3:$K$493=$B63)*('Input Data Cuti'!$L$3:$L$493='Master Cuti'!$C63)*('Input Data Cuti'!$N$3:$N$493))</f>
        <v>0</v>
      </c>
      <c r="J63" s="38">
        <f>SUMPRODUCT(('Input Data Cuti'!$D$3:$D$493='Master Cuti'!$A63)*('Input Data Cuti'!$M$3:$M$493='Master Cuti'!J$1)*('Input Data Cuti'!$K$3:$K$493=$B63)*('Input Data Cuti'!$L$3:$L$493='Master Cuti'!$C63)*('Input Data Cuti'!$N$3:$N$493))</f>
        <v>0</v>
      </c>
      <c r="K63" s="38">
        <f>SUMPRODUCT(('Input Data Cuti'!$D$3:$D$493='Master Cuti'!$A63)*('Input Data Cuti'!$M$3:$M$493='Master Cuti'!K$1)*('Input Data Cuti'!$K$3:$K$493=$B63)*('Input Data Cuti'!$L$3:$L$493='Master Cuti'!$C63)*('Input Data Cuti'!$N$3:$N$493))</f>
        <v>0</v>
      </c>
      <c r="L63" s="38">
        <f>SUMPRODUCT(('Input Data Cuti'!$D$3:$D$493='Master Cuti'!$A63)*('Input Data Cuti'!$M$3:$M$493='Master Cuti'!L$1)*('Input Data Cuti'!$K$3:$K$493=$B63)*('Input Data Cuti'!$L$3:$L$493='Master Cuti'!$C63)*('Input Data Cuti'!$N$3:$N$493))</f>
        <v>0</v>
      </c>
      <c r="M63" s="38">
        <f>SUMPRODUCT(('Input Data Cuti'!$D$3:$D$493='Master Cuti'!$A63)*('Input Data Cuti'!$M$3:$M$493='Master Cuti'!M$1)*('Input Data Cuti'!$K$3:$K$493=$B63)*('Input Data Cuti'!$L$3:$L$493='Master Cuti'!$C63)*('Input Data Cuti'!$N$3:$N$493))</f>
        <v>0</v>
      </c>
      <c r="N63" s="38">
        <f>SUMPRODUCT(('Input Data Cuti'!$D$3:$D$493='Master Cuti'!$A63)*('Input Data Cuti'!$M$3:$M$493='Master Cuti'!N$1)*('Input Data Cuti'!$K$3:$K$493=$B63)*('Input Data Cuti'!$L$3:$L$493='Master Cuti'!$C63)*('Input Data Cuti'!$N$3:$N$493))</f>
        <v>0</v>
      </c>
      <c r="O63" s="38">
        <f>SUMPRODUCT(('Input Data Cuti'!$D$3:$D$493='Master Cuti'!$A63)*('Input Data Cuti'!$M$3:$M$493='Master Cuti'!O$1)*('Input Data Cuti'!$K$3:$K$493=$B63)*('Input Data Cuti'!$L$3:$L$493='Master Cuti'!$C63)*('Input Data Cuti'!$N$3:$N$493))</f>
        <v>0</v>
      </c>
      <c r="P63" s="38">
        <f>SUMPRODUCT(('Input Data Cuti'!$D$3:$D$493='Master Cuti'!$A63)*('Input Data Cuti'!$M$3:$M$493='Master Cuti'!P$1)*('Input Data Cuti'!$K$3:$K$493=$B63)*('Input Data Cuti'!$L$3:$L$493='Master Cuti'!$C63)*('Input Data Cuti'!$N$3:$N$493))</f>
        <v>0</v>
      </c>
      <c r="Q63" s="38">
        <f>SUMPRODUCT(('Input Data Cuti'!$D$3:$D$493='Master Cuti'!$A63)*('Input Data Cuti'!$M$3:$M$493='Master Cuti'!Q$1)*('Input Data Cuti'!$K$3:$K$493=$B63)*('Input Data Cuti'!$L$3:$L$493='Master Cuti'!$C63)*('Input Data Cuti'!$N$3:$N$493))</f>
        <v>0</v>
      </c>
    </row>
    <row r="64" spans="1:17">
      <c r="A64" s="107" t="s">
        <v>340</v>
      </c>
      <c r="B64" t="s">
        <v>172</v>
      </c>
      <c r="C64" t="s">
        <v>1387</v>
      </c>
      <c r="D64">
        <v>17</v>
      </c>
      <c r="E64" s="38">
        <f t="shared" si="1"/>
        <v>16</v>
      </c>
      <c r="F64" s="38">
        <f>SUMPRODUCT(('Input Data Cuti'!$D$3:$D$493='Master Cuti'!$A64)*('Input Data Cuti'!$M$3:$M$493='Master Cuti'!F$1)*('Input Data Cuti'!$K$3:$K$493=$B64)*('Input Data Cuti'!$L$3:$L$493='Master Cuti'!$C64)*('Input Data Cuti'!$N$3:$N$493))</f>
        <v>1</v>
      </c>
      <c r="G64" s="38">
        <f>SUMPRODUCT(('Input Data Cuti'!$D$3:$D$493='Master Cuti'!$A64)*('Input Data Cuti'!$M$3:$M$493='Master Cuti'!G$1)*('Input Data Cuti'!$K$3:$K$493=$B64)*('Input Data Cuti'!$L$3:$L$493='Master Cuti'!$C64)*('Input Data Cuti'!$N$3:$N$493))</f>
        <v>0</v>
      </c>
      <c r="H64" s="38">
        <f>SUMPRODUCT(('Input Data Cuti'!$D$3:$D$493='Master Cuti'!$A64)*('Input Data Cuti'!$M$3:$M$493='Master Cuti'!H$1)*('Input Data Cuti'!$K$3:$K$493=$B64)*('Input Data Cuti'!$L$3:$L$493='Master Cuti'!$C64)*('Input Data Cuti'!$N$3:$N$493))</f>
        <v>0</v>
      </c>
      <c r="I64" s="38">
        <f>SUMPRODUCT(('Input Data Cuti'!$D$3:$D$493='Master Cuti'!$A64)*('Input Data Cuti'!$M$3:$M$493='Master Cuti'!I$1)*('Input Data Cuti'!$K$3:$K$493=$B64)*('Input Data Cuti'!$L$3:$L$493='Master Cuti'!$C64)*('Input Data Cuti'!$N$3:$N$493))</f>
        <v>0</v>
      </c>
      <c r="J64" s="38">
        <f>SUMPRODUCT(('Input Data Cuti'!$D$3:$D$493='Master Cuti'!$A64)*('Input Data Cuti'!$M$3:$M$493='Master Cuti'!J$1)*('Input Data Cuti'!$K$3:$K$493=$B64)*('Input Data Cuti'!$L$3:$L$493='Master Cuti'!$C64)*('Input Data Cuti'!$N$3:$N$493))</f>
        <v>0</v>
      </c>
      <c r="K64" s="38">
        <f>SUMPRODUCT(('Input Data Cuti'!$D$3:$D$493='Master Cuti'!$A64)*('Input Data Cuti'!$M$3:$M$493='Master Cuti'!K$1)*('Input Data Cuti'!$K$3:$K$493=$B64)*('Input Data Cuti'!$L$3:$L$493='Master Cuti'!$C64)*('Input Data Cuti'!$N$3:$N$493))</f>
        <v>0</v>
      </c>
      <c r="L64" s="38">
        <f>SUMPRODUCT(('Input Data Cuti'!$D$3:$D$493='Master Cuti'!$A64)*('Input Data Cuti'!$M$3:$M$493='Master Cuti'!L$1)*('Input Data Cuti'!$K$3:$K$493=$B64)*('Input Data Cuti'!$L$3:$L$493='Master Cuti'!$C64)*('Input Data Cuti'!$N$3:$N$493))</f>
        <v>0</v>
      </c>
      <c r="M64" s="38">
        <f>SUMPRODUCT(('Input Data Cuti'!$D$3:$D$493='Master Cuti'!$A64)*('Input Data Cuti'!$M$3:$M$493='Master Cuti'!M$1)*('Input Data Cuti'!$K$3:$K$493=$B64)*('Input Data Cuti'!$L$3:$L$493='Master Cuti'!$C64)*('Input Data Cuti'!$N$3:$N$493))</f>
        <v>0</v>
      </c>
      <c r="N64" s="38">
        <f>SUMPRODUCT(('Input Data Cuti'!$D$3:$D$493='Master Cuti'!$A64)*('Input Data Cuti'!$M$3:$M$493='Master Cuti'!N$1)*('Input Data Cuti'!$K$3:$K$493=$B64)*('Input Data Cuti'!$L$3:$L$493='Master Cuti'!$C64)*('Input Data Cuti'!$N$3:$N$493))</f>
        <v>0</v>
      </c>
      <c r="O64" s="38">
        <f>SUMPRODUCT(('Input Data Cuti'!$D$3:$D$493='Master Cuti'!$A64)*('Input Data Cuti'!$M$3:$M$493='Master Cuti'!O$1)*('Input Data Cuti'!$K$3:$K$493=$B64)*('Input Data Cuti'!$L$3:$L$493='Master Cuti'!$C64)*('Input Data Cuti'!$N$3:$N$493))</f>
        <v>0</v>
      </c>
      <c r="P64" s="38">
        <f>SUMPRODUCT(('Input Data Cuti'!$D$3:$D$493='Master Cuti'!$A64)*('Input Data Cuti'!$M$3:$M$493='Master Cuti'!P$1)*('Input Data Cuti'!$K$3:$K$493=$B64)*('Input Data Cuti'!$L$3:$L$493='Master Cuti'!$C64)*('Input Data Cuti'!$N$3:$N$493))</f>
        <v>0</v>
      </c>
      <c r="Q64" s="38">
        <f>SUMPRODUCT(('Input Data Cuti'!$D$3:$D$493='Master Cuti'!$A64)*('Input Data Cuti'!$M$3:$M$493='Master Cuti'!Q$1)*('Input Data Cuti'!$K$3:$K$493=$B64)*('Input Data Cuti'!$L$3:$L$493='Master Cuti'!$C64)*('Input Data Cuti'!$N$3:$N$493))</f>
        <v>0</v>
      </c>
    </row>
    <row r="65" spans="1:17">
      <c r="A65" s="107" t="s">
        <v>402</v>
      </c>
      <c r="B65" t="s">
        <v>172</v>
      </c>
      <c r="C65" s="233" t="s">
        <v>1387</v>
      </c>
      <c r="D65">
        <v>11</v>
      </c>
      <c r="E65" s="38">
        <f t="shared" si="1"/>
        <v>9</v>
      </c>
      <c r="F65" s="38">
        <f>SUMPRODUCT(('Input Data Cuti'!$D$3:$D$493='Master Cuti'!$A65)*('Input Data Cuti'!$M$3:$M$493='Master Cuti'!F$1)*('Input Data Cuti'!$K$3:$K$493=$B65)*('Input Data Cuti'!$L$3:$L$493='Master Cuti'!$C65)*('Input Data Cuti'!$N$3:$N$493))</f>
        <v>2</v>
      </c>
      <c r="G65" s="38">
        <f>SUMPRODUCT(('Input Data Cuti'!$D$3:$D$493='Master Cuti'!$A65)*('Input Data Cuti'!$M$3:$M$493='Master Cuti'!G$1)*('Input Data Cuti'!$K$3:$K$493=$B65)*('Input Data Cuti'!$L$3:$L$493='Master Cuti'!$C65)*('Input Data Cuti'!$N$3:$N$493))</f>
        <v>0</v>
      </c>
      <c r="H65" s="38">
        <f>SUMPRODUCT(('Input Data Cuti'!$D$3:$D$493='Master Cuti'!$A65)*('Input Data Cuti'!$M$3:$M$493='Master Cuti'!H$1)*('Input Data Cuti'!$K$3:$K$493=$B65)*('Input Data Cuti'!$L$3:$L$493='Master Cuti'!$C65)*('Input Data Cuti'!$N$3:$N$493))</f>
        <v>0</v>
      </c>
      <c r="I65" s="38">
        <f>SUMPRODUCT(('Input Data Cuti'!$D$3:$D$493='Master Cuti'!$A65)*('Input Data Cuti'!$M$3:$M$493='Master Cuti'!I$1)*('Input Data Cuti'!$K$3:$K$493=$B65)*('Input Data Cuti'!$L$3:$L$493='Master Cuti'!$C65)*('Input Data Cuti'!$N$3:$N$493))</f>
        <v>0</v>
      </c>
      <c r="J65" s="38">
        <f>SUMPRODUCT(('Input Data Cuti'!$D$3:$D$493='Master Cuti'!$A65)*('Input Data Cuti'!$M$3:$M$493='Master Cuti'!J$1)*('Input Data Cuti'!$K$3:$K$493=$B65)*('Input Data Cuti'!$L$3:$L$493='Master Cuti'!$C65)*('Input Data Cuti'!$N$3:$N$493))</f>
        <v>0</v>
      </c>
      <c r="K65" s="38">
        <f>SUMPRODUCT(('Input Data Cuti'!$D$3:$D$493='Master Cuti'!$A65)*('Input Data Cuti'!$M$3:$M$493='Master Cuti'!K$1)*('Input Data Cuti'!$K$3:$K$493=$B65)*('Input Data Cuti'!$L$3:$L$493='Master Cuti'!$C65)*('Input Data Cuti'!$N$3:$N$493))</f>
        <v>0</v>
      </c>
      <c r="L65" s="38">
        <f>SUMPRODUCT(('Input Data Cuti'!$D$3:$D$493='Master Cuti'!$A65)*('Input Data Cuti'!$M$3:$M$493='Master Cuti'!L$1)*('Input Data Cuti'!$K$3:$K$493=$B65)*('Input Data Cuti'!$L$3:$L$493='Master Cuti'!$C65)*('Input Data Cuti'!$N$3:$N$493))</f>
        <v>0</v>
      </c>
      <c r="M65" s="38">
        <f>SUMPRODUCT(('Input Data Cuti'!$D$3:$D$493='Master Cuti'!$A65)*('Input Data Cuti'!$M$3:$M$493='Master Cuti'!M$1)*('Input Data Cuti'!$K$3:$K$493=$B65)*('Input Data Cuti'!$L$3:$L$493='Master Cuti'!$C65)*('Input Data Cuti'!$N$3:$N$493))</f>
        <v>0</v>
      </c>
      <c r="N65" s="38">
        <f>SUMPRODUCT(('Input Data Cuti'!$D$3:$D$493='Master Cuti'!$A65)*('Input Data Cuti'!$M$3:$M$493='Master Cuti'!N$1)*('Input Data Cuti'!$K$3:$K$493=$B65)*('Input Data Cuti'!$L$3:$L$493='Master Cuti'!$C65)*('Input Data Cuti'!$N$3:$N$493))</f>
        <v>0</v>
      </c>
      <c r="O65" s="38">
        <f>SUMPRODUCT(('Input Data Cuti'!$D$3:$D$493='Master Cuti'!$A65)*('Input Data Cuti'!$M$3:$M$493='Master Cuti'!O$1)*('Input Data Cuti'!$K$3:$K$493=$B65)*('Input Data Cuti'!$L$3:$L$493='Master Cuti'!$C65)*('Input Data Cuti'!$N$3:$N$493))</f>
        <v>0</v>
      </c>
      <c r="P65" s="38">
        <f>SUMPRODUCT(('Input Data Cuti'!$D$3:$D$493='Master Cuti'!$A65)*('Input Data Cuti'!$M$3:$M$493='Master Cuti'!P$1)*('Input Data Cuti'!$K$3:$K$493=$B65)*('Input Data Cuti'!$L$3:$L$493='Master Cuti'!$C65)*('Input Data Cuti'!$N$3:$N$493))</f>
        <v>0</v>
      </c>
      <c r="Q65" s="38">
        <f>SUMPRODUCT(('Input Data Cuti'!$D$3:$D$493='Master Cuti'!$A65)*('Input Data Cuti'!$M$3:$M$493='Master Cuti'!Q$1)*('Input Data Cuti'!$K$3:$K$493=$B65)*('Input Data Cuti'!$L$3:$L$493='Master Cuti'!$C65)*('Input Data Cuti'!$N$3:$N$493))</f>
        <v>0</v>
      </c>
    </row>
    <row r="66" spans="1:17">
      <c r="A66" s="107" t="s">
        <v>222</v>
      </c>
      <c r="B66" t="s">
        <v>172</v>
      </c>
      <c r="C66" t="s">
        <v>1387</v>
      </c>
      <c r="D66">
        <v>14</v>
      </c>
      <c r="E66" s="38">
        <f t="shared" si="1"/>
        <v>13</v>
      </c>
      <c r="F66" s="38">
        <f>SUMPRODUCT(('Input Data Cuti'!$D$3:$D$493='Master Cuti'!$A66)*('Input Data Cuti'!$M$3:$M$493='Master Cuti'!F$1)*('Input Data Cuti'!$K$3:$K$493=$B66)*('Input Data Cuti'!$L$3:$L$493='Master Cuti'!$C66)*('Input Data Cuti'!$N$3:$N$493))</f>
        <v>1</v>
      </c>
      <c r="G66" s="38">
        <f>SUMPRODUCT(('Input Data Cuti'!$D$3:$D$493='Master Cuti'!$A66)*('Input Data Cuti'!$M$3:$M$493='Master Cuti'!G$1)*('Input Data Cuti'!$K$3:$K$493=$B66)*('Input Data Cuti'!$L$3:$L$493='Master Cuti'!$C66)*('Input Data Cuti'!$N$3:$N$493))</f>
        <v>0</v>
      </c>
      <c r="H66" s="38">
        <f>SUMPRODUCT(('Input Data Cuti'!$D$3:$D$493='Master Cuti'!$A66)*('Input Data Cuti'!$M$3:$M$493='Master Cuti'!H$1)*('Input Data Cuti'!$K$3:$K$493=$B66)*('Input Data Cuti'!$L$3:$L$493='Master Cuti'!$C66)*('Input Data Cuti'!$N$3:$N$493))</f>
        <v>0</v>
      </c>
      <c r="I66" s="38">
        <f>SUMPRODUCT(('Input Data Cuti'!$D$3:$D$493='Master Cuti'!$A66)*('Input Data Cuti'!$M$3:$M$493='Master Cuti'!I$1)*('Input Data Cuti'!$K$3:$K$493=$B66)*('Input Data Cuti'!$L$3:$L$493='Master Cuti'!$C66)*('Input Data Cuti'!$N$3:$N$493))</f>
        <v>0</v>
      </c>
      <c r="J66" s="38">
        <f>SUMPRODUCT(('Input Data Cuti'!$D$3:$D$493='Master Cuti'!$A66)*('Input Data Cuti'!$M$3:$M$493='Master Cuti'!J$1)*('Input Data Cuti'!$K$3:$K$493=$B66)*('Input Data Cuti'!$L$3:$L$493='Master Cuti'!$C66)*('Input Data Cuti'!$N$3:$N$493))</f>
        <v>0</v>
      </c>
      <c r="K66" s="38">
        <f>SUMPRODUCT(('Input Data Cuti'!$D$3:$D$493='Master Cuti'!$A66)*('Input Data Cuti'!$M$3:$M$493='Master Cuti'!K$1)*('Input Data Cuti'!$K$3:$K$493=$B66)*('Input Data Cuti'!$L$3:$L$493='Master Cuti'!$C66)*('Input Data Cuti'!$N$3:$N$493))</f>
        <v>0</v>
      </c>
      <c r="L66" s="38">
        <f>SUMPRODUCT(('Input Data Cuti'!$D$3:$D$493='Master Cuti'!$A66)*('Input Data Cuti'!$M$3:$M$493='Master Cuti'!L$1)*('Input Data Cuti'!$K$3:$K$493=$B66)*('Input Data Cuti'!$L$3:$L$493='Master Cuti'!$C66)*('Input Data Cuti'!$N$3:$N$493))</f>
        <v>0</v>
      </c>
      <c r="M66" s="38">
        <f>SUMPRODUCT(('Input Data Cuti'!$D$3:$D$493='Master Cuti'!$A66)*('Input Data Cuti'!$M$3:$M$493='Master Cuti'!M$1)*('Input Data Cuti'!$K$3:$K$493=$B66)*('Input Data Cuti'!$L$3:$L$493='Master Cuti'!$C66)*('Input Data Cuti'!$N$3:$N$493))</f>
        <v>0</v>
      </c>
      <c r="N66" s="38">
        <f>SUMPRODUCT(('Input Data Cuti'!$D$3:$D$493='Master Cuti'!$A66)*('Input Data Cuti'!$M$3:$M$493='Master Cuti'!N$1)*('Input Data Cuti'!$K$3:$K$493=$B66)*('Input Data Cuti'!$L$3:$L$493='Master Cuti'!$C66)*('Input Data Cuti'!$N$3:$N$493))</f>
        <v>0</v>
      </c>
      <c r="O66" s="38">
        <f>SUMPRODUCT(('Input Data Cuti'!$D$3:$D$493='Master Cuti'!$A66)*('Input Data Cuti'!$M$3:$M$493='Master Cuti'!O$1)*('Input Data Cuti'!$K$3:$K$493=$B66)*('Input Data Cuti'!$L$3:$L$493='Master Cuti'!$C66)*('Input Data Cuti'!$N$3:$N$493))</f>
        <v>0</v>
      </c>
      <c r="P66" s="38">
        <f>SUMPRODUCT(('Input Data Cuti'!$D$3:$D$493='Master Cuti'!$A66)*('Input Data Cuti'!$M$3:$M$493='Master Cuti'!P$1)*('Input Data Cuti'!$K$3:$K$493=$B66)*('Input Data Cuti'!$L$3:$L$493='Master Cuti'!$C66)*('Input Data Cuti'!$N$3:$N$493))</f>
        <v>0</v>
      </c>
      <c r="Q66" s="38">
        <f>SUMPRODUCT(('Input Data Cuti'!$D$3:$D$493='Master Cuti'!$A66)*('Input Data Cuti'!$M$3:$M$493='Master Cuti'!Q$1)*('Input Data Cuti'!$K$3:$K$493=$B66)*('Input Data Cuti'!$L$3:$L$493='Master Cuti'!$C66)*('Input Data Cuti'!$N$3:$N$493))</f>
        <v>0</v>
      </c>
    </row>
    <row r="67" spans="1:17">
      <c r="A67" s="107" t="s">
        <v>300</v>
      </c>
      <c r="B67" t="s">
        <v>172</v>
      </c>
      <c r="C67" s="233" t="s">
        <v>1215</v>
      </c>
      <c r="D67">
        <v>12</v>
      </c>
      <c r="E67" s="38">
        <f t="shared" si="1"/>
        <v>4</v>
      </c>
      <c r="F67" s="38">
        <f>SUMPRODUCT(('Input Data Cuti'!$D$3:$D$493='Master Cuti'!$A67)*('Input Data Cuti'!$M$3:$M$493='Master Cuti'!F$1)*('Input Data Cuti'!$K$3:$K$493=$B67)*('Input Data Cuti'!$L$3:$L$493='Master Cuti'!$C67)*('Input Data Cuti'!$N$3:$N$493))</f>
        <v>8</v>
      </c>
      <c r="G67" s="38">
        <f>SUMPRODUCT(('Input Data Cuti'!$D$3:$D$493='Master Cuti'!$A67)*('Input Data Cuti'!$M$3:$M$493='Master Cuti'!G$1)*('Input Data Cuti'!$K$3:$K$493=$B67)*('Input Data Cuti'!$L$3:$L$493='Master Cuti'!$C67)*('Input Data Cuti'!$N$3:$N$493))</f>
        <v>0</v>
      </c>
      <c r="H67" s="38">
        <f>SUMPRODUCT(('Input Data Cuti'!$D$3:$D$493='Master Cuti'!$A67)*('Input Data Cuti'!$M$3:$M$493='Master Cuti'!H$1)*('Input Data Cuti'!$K$3:$K$493=$B67)*('Input Data Cuti'!$L$3:$L$493='Master Cuti'!$C67)*('Input Data Cuti'!$N$3:$N$493))</f>
        <v>0</v>
      </c>
      <c r="I67" s="38">
        <f>SUMPRODUCT(('Input Data Cuti'!$D$3:$D$493='Master Cuti'!$A67)*('Input Data Cuti'!$M$3:$M$493='Master Cuti'!I$1)*('Input Data Cuti'!$K$3:$K$493=$B67)*('Input Data Cuti'!$L$3:$L$493='Master Cuti'!$C67)*('Input Data Cuti'!$N$3:$N$493))</f>
        <v>0</v>
      </c>
      <c r="J67" s="38">
        <f>SUMPRODUCT(('Input Data Cuti'!$D$3:$D$493='Master Cuti'!$A67)*('Input Data Cuti'!$M$3:$M$493='Master Cuti'!J$1)*('Input Data Cuti'!$K$3:$K$493=$B67)*('Input Data Cuti'!$L$3:$L$493='Master Cuti'!$C67)*('Input Data Cuti'!$N$3:$N$493))</f>
        <v>0</v>
      </c>
      <c r="K67" s="38">
        <f>SUMPRODUCT(('Input Data Cuti'!$D$3:$D$493='Master Cuti'!$A67)*('Input Data Cuti'!$M$3:$M$493='Master Cuti'!K$1)*('Input Data Cuti'!$K$3:$K$493=$B67)*('Input Data Cuti'!$L$3:$L$493='Master Cuti'!$C67)*('Input Data Cuti'!$N$3:$N$493))</f>
        <v>0</v>
      </c>
      <c r="L67" s="38">
        <f>SUMPRODUCT(('Input Data Cuti'!$D$3:$D$493='Master Cuti'!$A67)*('Input Data Cuti'!$M$3:$M$493='Master Cuti'!L$1)*('Input Data Cuti'!$K$3:$K$493=$B67)*('Input Data Cuti'!$L$3:$L$493='Master Cuti'!$C67)*('Input Data Cuti'!$N$3:$N$493))</f>
        <v>0</v>
      </c>
      <c r="M67" s="38">
        <f>SUMPRODUCT(('Input Data Cuti'!$D$3:$D$493='Master Cuti'!$A67)*('Input Data Cuti'!$M$3:$M$493='Master Cuti'!M$1)*('Input Data Cuti'!$K$3:$K$493=$B67)*('Input Data Cuti'!$L$3:$L$493='Master Cuti'!$C67)*('Input Data Cuti'!$N$3:$N$493))</f>
        <v>0</v>
      </c>
      <c r="N67" s="38">
        <f>SUMPRODUCT(('Input Data Cuti'!$D$3:$D$493='Master Cuti'!$A67)*('Input Data Cuti'!$M$3:$M$493='Master Cuti'!N$1)*('Input Data Cuti'!$K$3:$K$493=$B67)*('Input Data Cuti'!$L$3:$L$493='Master Cuti'!$C67)*('Input Data Cuti'!$N$3:$N$493))</f>
        <v>0</v>
      </c>
      <c r="O67" s="38">
        <f>SUMPRODUCT(('Input Data Cuti'!$D$3:$D$493='Master Cuti'!$A67)*('Input Data Cuti'!$M$3:$M$493='Master Cuti'!O$1)*('Input Data Cuti'!$K$3:$K$493=$B67)*('Input Data Cuti'!$L$3:$L$493='Master Cuti'!$C67)*('Input Data Cuti'!$N$3:$N$493))</f>
        <v>0</v>
      </c>
      <c r="P67" s="38">
        <f>SUMPRODUCT(('Input Data Cuti'!$D$3:$D$493='Master Cuti'!$A67)*('Input Data Cuti'!$M$3:$M$493='Master Cuti'!P$1)*('Input Data Cuti'!$K$3:$K$493=$B67)*('Input Data Cuti'!$L$3:$L$493='Master Cuti'!$C67)*('Input Data Cuti'!$N$3:$N$493))</f>
        <v>0</v>
      </c>
      <c r="Q67" s="38">
        <f>SUMPRODUCT(('Input Data Cuti'!$D$3:$D$493='Master Cuti'!$A67)*('Input Data Cuti'!$M$3:$M$493='Master Cuti'!Q$1)*('Input Data Cuti'!$K$3:$K$493=$B67)*('Input Data Cuti'!$L$3:$L$493='Master Cuti'!$C67)*('Input Data Cuti'!$N$3:$N$493))</f>
        <v>0</v>
      </c>
    </row>
    <row r="68" spans="1:17">
      <c r="A68" s="107" t="s">
        <v>1363</v>
      </c>
      <c r="B68" t="s">
        <v>172</v>
      </c>
      <c r="C68" s="107" t="s">
        <v>1319</v>
      </c>
      <c r="D68">
        <v>5</v>
      </c>
      <c r="E68" s="38">
        <f t="shared" ref="E68:E79" si="2">D68-SUM(F68:Q68)</f>
        <v>0</v>
      </c>
      <c r="F68" s="38">
        <f>SUMPRODUCT(('Input Data Cuti'!$D$3:$D$493='Master Cuti'!$A68)*('Input Data Cuti'!$M$3:$M$493='Master Cuti'!F$1)*('Input Data Cuti'!$K$3:$K$493=$B68)*('Input Data Cuti'!$L$3:$L$493='Master Cuti'!$C68)*('Input Data Cuti'!$N$3:$N$493))</f>
        <v>5</v>
      </c>
      <c r="G68" s="38">
        <f>SUMPRODUCT(('Input Data Cuti'!$D$3:$D$493='Master Cuti'!$A68)*('Input Data Cuti'!$M$3:$M$493='Master Cuti'!G$1)*('Input Data Cuti'!$K$3:$K$493=$B68)*('Input Data Cuti'!$L$3:$L$493='Master Cuti'!$C68)*('Input Data Cuti'!$N$3:$N$493))</f>
        <v>0</v>
      </c>
      <c r="H68" s="38">
        <f>SUMPRODUCT(('Input Data Cuti'!$D$3:$D$493='Master Cuti'!$A68)*('Input Data Cuti'!$M$3:$M$493='Master Cuti'!H$1)*('Input Data Cuti'!$K$3:$K$493=$B68)*('Input Data Cuti'!$L$3:$L$493='Master Cuti'!$C68)*('Input Data Cuti'!$N$3:$N$493))</f>
        <v>0</v>
      </c>
      <c r="I68" s="38">
        <f>SUMPRODUCT(('Input Data Cuti'!$D$3:$D$493='Master Cuti'!$A68)*('Input Data Cuti'!$M$3:$M$493='Master Cuti'!I$1)*('Input Data Cuti'!$K$3:$K$493=$B68)*('Input Data Cuti'!$L$3:$L$493='Master Cuti'!$C68)*('Input Data Cuti'!$N$3:$N$493))</f>
        <v>0</v>
      </c>
      <c r="J68" s="38">
        <f>SUMPRODUCT(('Input Data Cuti'!$D$3:$D$493='Master Cuti'!$A68)*('Input Data Cuti'!$M$3:$M$493='Master Cuti'!J$1)*('Input Data Cuti'!$K$3:$K$493=$B68)*('Input Data Cuti'!$L$3:$L$493='Master Cuti'!$C68)*('Input Data Cuti'!$N$3:$N$493))</f>
        <v>0</v>
      </c>
      <c r="K68" s="38">
        <f>SUMPRODUCT(('Input Data Cuti'!$D$3:$D$493='Master Cuti'!$A68)*('Input Data Cuti'!$M$3:$M$493='Master Cuti'!K$1)*('Input Data Cuti'!$K$3:$K$493=$B68)*('Input Data Cuti'!$L$3:$L$493='Master Cuti'!$C68)*('Input Data Cuti'!$N$3:$N$493))</f>
        <v>0</v>
      </c>
      <c r="L68" s="38">
        <f>SUMPRODUCT(('Input Data Cuti'!$D$3:$D$493='Master Cuti'!$A68)*('Input Data Cuti'!$M$3:$M$493='Master Cuti'!L$1)*('Input Data Cuti'!$K$3:$K$493=$B68)*('Input Data Cuti'!$L$3:$L$493='Master Cuti'!$C68)*('Input Data Cuti'!$N$3:$N$493))</f>
        <v>0</v>
      </c>
      <c r="M68" s="38">
        <f>SUMPRODUCT(('Input Data Cuti'!$D$3:$D$493='Master Cuti'!$A68)*('Input Data Cuti'!$M$3:$M$493='Master Cuti'!M$1)*('Input Data Cuti'!$K$3:$K$493=$B68)*('Input Data Cuti'!$L$3:$L$493='Master Cuti'!$C68)*('Input Data Cuti'!$N$3:$N$493))</f>
        <v>0</v>
      </c>
      <c r="N68" s="38">
        <f>SUMPRODUCT(('Input Data Cuti'!$D$3:$D$493='Master Cuti'!$A68)*('Input Data Cuti'!$M$3:$M$493='Master Cuti'!N$1)*('Input Data Cuti'!$K$3:$K$493=$B68)*('Input Data Cuti'!$L$3:$L$493='Master Cuti'!$C68)*('Input Data Cuti'!$N$3:$N$493))</f>
        <v>0</v>
      </c>
      <c r="O68" s="38">
        <f>SUMPRODUCT(('Input Data Cuti'!$D$3:$D$493='Master Cuti'!$A68)*('Input Data Cuti'!$M$3:$M$493='Master Cuti'!O$1)*('Input Data Cuti'!$K$3:$K$493=$B68)*('Input Data Cuti'!$L$3:$L$493='Master Cuti'!$C68)*('Input Data Cuti'!$N$3:$N$493))</f>
        <v>0</v>
      </c>
      <c r="P68" s="38">
        <f>SUMPRODUCT(('Input Data Cuti'!$D$3:$D$493='Master Cuti'!$A68)*('Input Data Cuti'!$M$3:$M$493='Master Cuti'!P$1)*('Input Data Cuti'!$K$3:$K$493=$B68)*('Input Data Cuti'!$L$3:$L$493='Master Cuti'!$C68)*('Input Data Cuti'!$N$3:$N$493))</f>
        <v>0</v>
      </c>
      <c r="Q68" s="38">
        <f>SUMPRODUCT(('Input Data Cuti'!$D$3:$D$493='Master Cuti'!$A68)*('Input Data Cuti'!$M$3:$M$493='Master Cuti'!Q$1)*('Input Data Cuti'!$K$3:$K$493=$B68)*('Input Data Cuti'!$L$3:$L$493='Master Cuti'!$C68)*('Input Data Cuti'!$N$3:$N$493))</f>
        <v>0</v>
      </c>
    </row>
    <row r="69" spans="1:17">
      <c r="A69" s="107" t="s">
        <v>1372</v>
      </c>
      <c r="B69" t="s">
        <v>172</v>
      </c>
      <c r="C69" s="107" t="s">
        <v>1387</v>
      </c>
      <c r="D69">
        <v>18</v>
      </c>
      <c r="E69" s="38">
        <f t="shared" si="2"/>
        <v>10</v>
      </c>
      <c r="F69" s="38">
        <f>SUMPRODUCT(('Input Data Cuti'!$D$3:$D$493='Master Cuti'!$A69)*('Input Data Cuti'!$M$3:$M$493='Master Cuti'!F$1)*('Input Data Cuti'!$K$3:$K$493=$B69)*('Input Data Cuti'!$L$3:$L$493='Master Cuti'!$C69)*('Input Data Cuti'!$N$3:$N$493))</f>
        <v>8</v>
      </c>
      <c r="G69" s="38">
        <f>SUMPRODUCT(('Input Data Cuti'!$D$3:$D$493='Master Cuti'!$A69)*('Input Data Cuti'!$M$3:$M$493='Master Cuti'!G$1)*('Input Data Cuti'!$K$3:$K$493=$B69)*('Input Data Cuti'!$L$3:$L$493='Master Cuti'!$C69)*('Input Data Cuti'!$N$3:$N$493))</f>
        <v>0</v>
      </c>
      <c r="H69" s="38">
        <f>SUMPRODUCT(('Input Data Cuti'!$D$3:$D$493='Master Cuti'!$A69)*('Input Data Cuti'!$M$3:$M$493='Master Cuti'!H$1)*('Input Data Cuti'!$K$3:$K$493=$B69)*('Input Data Cuti'!$L$3:$L$493='Master Cuti'!$C69)*('Input Data Cuti'!$N$3:$N$493))</f>
        <v>0</v>
      </c>
      <c r="I69" s="38">
        <f>SUMPRODUCT(('Input Data Cuti'!$D$3:$D$493='Master Cuti'!$A69)*('Input Data Cuti'!$M$3:$M$493='Master Cuti'!I$1)*('Input Data Cuti'!$K$3:$K$493=$B69)*('Input Data Cuti'!$L$3:$L$493='Master Cuti'!$C69)*('Input Data Cuti'!$N$3:$N$493))</f>
        <v>0</v>
      </c>
      <c r="J69" s="38">
        <f>SUMPRODUCT(('Input Data Cuti'!$D$3:$D$493='Master Cuti'!$A69)*('Input Data Cuti'!$M$3:$M$493='Master Cuti'!J$1)*('Input Data Cuti'!$K$3:$K$493=$B69)*('Input Data Cuti'!$L$3:$L$493='Master Cuti'!$C69)*('Input Data Cuti'!$N$3:$N$493))</f>
        <v>0</v>
      </c>
      <c r="K69" s="38">
        <f>SUMPRODUCT(('Input Data Cuti'!$D$3:$D$493='Master Cuti'!$A69)*('Input Data Cuti'!$M$3:$M$493='Master Cuti'!K$1)*('Input Data Cuti'!$K$3:$K$493=$B69)*('Input Data Cuti'!$L$3:$L$493='Master Cuti'!$C69)*('Input Data Cuti'!$N$3:$N$493))</f>
        <v>0</v>
      </c>
      <c r="L69" s="38">
        <f>SUMPRODUCT(('Input Data Cuti'!$D$3:$D$493='Master Cuti'!$A69)*('Input Data Cuti'!$M$3:$M$493='Master Cuti'!L$1)*('Input Data Cuti'!$K$3:$K$493=$B69)*('Input Data Cuti'!$L$3:$L$493='Master Cuti'!$C69)*('Input Data Cuti'!$N$3:$N$493))</f>
        <v>0</v>
      </c>
      <c r="M69" s="38">
        <f>SUMPRODUCT(('Input Data Cuti'!$D$3:$D$493='Master Cuti'!$A69)*('Input Data Cuti'!$M$3:$M$493='Master Cuti'!M$1)*('Input Data Cuti'!$K$3:$K$493=$B69)*('Input Data Cuti'!$L$3:$L$493='Master Cuti'!$C69)*('Input Data Cuti'!$N$3:$N$493))</f>
        <v>0</v>
      </c>
      <c r="N69" s="38">
        <f>SUMPRODUCT(('Input Data Cuti'!$D$3:$D$493='Master Cuti'!$A69)*('Input Data Cuti'!$M$3:$M$493='Master Cuti'!N$1)*('Input Data Cuti'!$K$3:$K$493=$B69)*('Input Data Cuti'!$L$3:$L$493='Master Cuti'!$C69)*('Input Data Cuti'!$N$3:$N$493))</f>
        <v>0</v>
      </c>
      <c r="O69" s="38">
        <f>SUMPRODUCT(('Input Data Cuti'!$D$3:$D$493='Master Cuti'!$A69)*('Input Data Cuti'!$M$3:$M$493='Master Cuti'!O$1)*('Input Data Cuti'!$K$3:$K$493=$B69)*('Input Data Cuti'!$L$3:$L$493='Master Cuti'!$C69)*('Input Data Cuti'!$N$3:$N$493))</f>
        <v>0</v>
      </c>
      <c r="P69" s="38">
        <f>SUMPRODUCT(('Input Data Cuti'!$D$3:$D$493='Master Cuti'!$A69)*('Input Data Cuti'!$M$3:$M$493='Master Cuti'!P$1)*('Input Data Cuti'!$K$3:$K$493=$B69)*('Input Data Cuti'!$L$3:$L$493='Master Cuti'!$C69)*('Input Data Cuti'!$N$3:$N$493))</f>
        <v>0</v>
      </c>
      <c r="Q69" s="38">
        <f>SUMPRODUCT(('Input Data Cuti'!$D$3:$D$493='Master Cuti'!$A69)*('Input Data Cuti'!$M$3:$M$493='Master Cuti'!Q$1)*('Input Data Cuti'!$K$3:$K$493=$B69)*('Input Data Cuti'!$L$3:$L$493='Master Cuti'!$C69)*('Input Data Cuti'!$N$3:$N$493))</f>
        <v>0</v>
      </c>
    </row>
    <row r="70" spans="1:17">
      <c r="A70" s="107" t="s">
        <v>1440</v>
      </c>
      <c r="B70" t="s">
        <v>172</v>
      </c>
      <c r="C70" t="s">
        <v>1387</v>
      </c>
      <c r="D70">
        <v>10</v>
      </c>
      <c r="E70" s="38">
        <f t="shared" si="2"/>
        <v>8</v>
      </c>
      <c r="F70" s="38">
        <f>SUMPRODUCT(('Input Data Cuti'!$D$3:$D$493='Master Cuti'!$A70)*('Input Data Cuti'!$M$3:$M$493='Master Cuti'!F$1)*('Input Data Cuti'!$K$3:$K$493=$B70)*('Input Data Cuti'!$L$3:$L$493='Master Cuti'!$C70)*('Input Data Cuti'!$N$3:$N$493))</f>
        <v>2</v>
      </c>
      <c r="G70" s="38">
        <f>SUMPRODUCT(('Input Data Cuti'!$D$3:$D$493='Master Cuti'!$A70)*('Input Data Cuti'!$M$3:$M$493='Master Cuti'!G$1)*('Input Data Cuti'!$K$3:$K$493=$B70)*('Input Data Cuti'!$L$3:$L$493='Master Cuti'!$C70)*('Input Data Cuti'!$N$3:$N$493))</f>
        <v>0</v>
      </c>
      <c r="H70" s="38">
        <f>SUMPRODUCT(('Input Data Cuti'!$D$3:$D$493='Master Cuti'!$A70)*('Input Data Cuti'!$M$3:$M$493='Master Cuti'!H$1)*('Input Data Cuti'!$K$3:$K$493=$B70)*('Input Data Cuti'!$L$3:$L$493='Master Cuti'!$C70)*('Input Data Cuti'!$N$3:$N$493))</f>
        <v>0</v>
      </c>
      <c r="I70" s="38">
        <f>SUMPRODUCT(('Input Data Cuti'!$D$3:$D$493='Master Cuti'!$A70)*('Input Data Cuti'!$M$3:$M$493='Master Cuti'!I$1)*('Input Data Cuti'!$K$3:$K$493=$B70)*('Input Data Cuti'!$L$3:$L$493='Master Cuti'!$C70)*('Input Data Cuti'!$N$3:$N$493))</f>
        <v>0</v>
      </c>
      <c r="J70" s="38">
        <f>SUMPRODUCT(('Input Data Cuti'!$D$3:$D$493='Master Cuti'!$A70)*('Input Data Cuti'!$M$3:$M$493='Master Cuti'!J$1)*('Input Data Cuti'!$K$3:$K$493=$B70)*('Input Data Cuti'!$L$3:$L$493='Master Cuti'!$C70)*('Input Data Cuti'!$N$3:$N$493))</f>
        <v>0</v>
      </c>
      <c r="K70" s="38">
        <f>SUMPRODUCT(('Input Data Cuti'!$D$3:$D$493='Master Cuti'!$A70)*('Input Data Cuti'!$M$3:$M$493='Master Cuti'!K$1)*('Input Data Cuti'!$K$3:$K$493=$B70)*('Input Data Cuti'!$L$3:$L$493='Master Cuti'!$C70)*('Input Data Cuti'!$N$3:$N$493))</f>
        <v>0</v>
      </c>
      <c r="L70" s="38">
        <f>SUMPRODUCT(('Input Data Cuti'!$D$3:$D$493='Master Cuti'!$A70)*('Input Data Cuti'!$M$3:$M$493='Master Cuti'!L$1)*('Input Data Cuti'!$K$3:$K$493=$B70)*('Input Data Cuti'!$L$3:$L$493='Master Cuti'!$C70)*('Input Data Cuti'!$N$3:$N$493))</f>
        <v>0</v>
      </c>
      <c r="M70" s="38">
        <f>SUMPRODUCT(('Input Data Cuti'!$D$3:$D$493='Master Cuti'!$A70)*('Input Data Cuti'!$M$3:$M$493='Master Cuti'!M$1)*('Input Data Cuti'!$K$3:$K$493=$B70)*('Input Data Cuti'!$L$3:$L$493='Master Cuti'!$C70)*('Input Data Cuti'!$N$3:$N$493))</f>
        <v>0</v>
      </c>
      <c r="N70" s="38">
        <f>SUMPRODUCT(('Input Data Cuti'!$D$3:$D$493='Master Cuti'!$A70)*('Input Data Cuti'!$M$3:$M$493='Master Cuti'!N$1)*('Input Data Cuti'!$K$3:$K$493=$B70)*('Input Data Cuti'!$L$3:$L$493='Master Cuti'!$C70)*('Input Data Cuti'!$N$3:$N$493))</f>
        <v>0</v>
      </c>
      <c r="O70" s="38">
        <f>SUMPRODUCT(('Input Data Cuti'!$D$3:$D$493='Master Cuti'!$A70)*('Input Data Cuti'!$M$3:$M$493='Master Cuti'!O$1)*('Input Data Cuti'!$K$3:$K$493=$B70)*('Input Data Cuti'!$L$3:$L$493='Master Cuti'!$C70)*('Input Data Cuti'!$N$3:$N$493))</f>
        <v>0</v>
      </c>
      <c r="P70" s="38">
        <f>SUMPRODUCT(('Input Data Cuti'!$D$3:$D$493='Master Cuti'!$A70)*('Input Data Cuti'!$M$3:$M$493='Master Cuti'!P$1)*('Input Data Cuti'!$K$3:$K$493=$B70)*('Input Data Cuti'!$L$3:$L$493='Master Cuti'!$C70)*('Input Data Cuti'!$N$3:$N$493))</f>
        <v>0</v>
      </c>
      <c r="Q70" s="38">
        <f>SUMPRODUCT(('Input Data Cuti'!$D$3:$D$493='Master Cuti'!$A70)*('Input Data Cuti'!$M$3:$M$493='Master Cuti'!Q$1)*('Input Data Cuti'!$K$3:$K$493=$B70)*('Input Data Cuti'!$L$3:$L$493='Master Cuti'!$C70)*('Input Data Cuti'!$N$3:$N$493))</f>
        <v>0</v>
      </c>
    </row>
    <row r="71" spans="1:17">
      <c r="A71" s="107" t="s">
        <v>498</v>
      </c>
      <c r="B71" t="s">
        <v>172</v>
      </c>
      <c r="C71" t="s">
        <v>1319</v>
      </c>
      <c r="D71">
        <v>8</v>
      </c>
      <c r="E71" s="38">
        <f t="shared" si="2"/>
        <v>5</v>
      </c>
      <c r="F71" s="38">
        <f>SUMPRODUCT(('Input Data Cuti'!$D$3:$D$493='Master Cuti'!$A71)*('Input Data Cuti'!$M$3:$M$493='Master Cuti'!F$1)*('Input Data Cuti'!$K$3:$K$493=$B71)*('Input Data Cuti'!$L$3:$L$493='Master Cuti'!$C71)*('Input Data Cuti'!$N$3:$N$493))</f>
        <v>3</v>
      </c>
      <c r="G71" s="38">
        <f>SUMPRODUCT(('Input Data Cuti'!$D$3:$D$493='Master Cuti'!$A71)*('Input Data Cuti'!$M$3:$M$493='Master Cuti'!G$1)*('Input Data Cuti'!$K$3:$K$493=$B71)*('Input Data Cuti'!$L$3:$L$493='Master Cuti'!$C71)*('Input Data Cuti'!$N$3:$N$493))</f>
        <v>0</v>
      </c>
      <c r="H71" s="38">
        <f>SUMPRODUCT(('Input Data Cuti'!$D$3:$D$493='Master Cuti'!$A71)*('Input Data Cuti'!$M$3:$M$493='Master Cuti'!H$1)*('Input Data Cuti'!$K$3:$K$493=$B71)*('Input Data Cuti'!$L$3:$L$493='Master Cuti'!$C71)*('Input Data Cuti'!$N$3:$N$493))</f>
        <v>0</v>
      </c>
      <c r="I71" s="38">
        <f>SUMPRODUCT(('Input Data Cuti'!$D$3:$D$493='Master Cuti'!$A71)*('Input Data Cuti'!$M$3:$M$493='Master Cuti'!I$1)*('Input Data Cuti'!$K$3:$K$493=$B71)*('Input Data Cuti'!$L$3:$L$493='Master Cuti'!$C71)*('Input Data Cuti'!$N$3:$N$493))</f>
        <v>0</v>
      </c>
      <c r="J71" s="38">
        <f>SUMPRODUCT(('Input Data Cuti'!$D$3:$D$493='Master Cuti'!$A71)*('Input Data Cuti'!$M$3:$M$493='Master Cuti'!J$1)*('Input Data Cuti'!$K$3:$K$493=$B71)*('Input Data Cuti'!$L$3:$L$493='Master Cuti'!$C71)*('Input Data Cuti'!$N$3:$N$493))</f>
        <v>0</v>
      </c>
      <c r="K71" s="38">
        <f>SUMPRODUCT(('Input Data Cuti'!$D$3:$D$493='Master Cuti'!$A71)*('Input Data Cuti'!$M$3:$M$493='Master Cuti'!K$1)*('Input Data Cuti'!$K$3:$K$493=$B71)*('Input Data Cuti'!$L$3:$L$493='Master Cuti'!$C71)*('Input Data Cuti'!$N$3:$N$493))</f>
        <v>0</v>
      </c>
      <c r="L71" s="38">
        <f>SUMPRODUCT(('Input Data Cuti'!$D$3:$D$493='Master Cuti'!$A71)*('Input Data Cuti'!$M$3:$M$493='Master Cuti'!L$1)*('Input Data Cuti'!$K$3:$K$493=$B71)*('Input Data Cuti'!$L$3:$L$493='Master Cuti'!$C71)*('Input Data Cuti'!$N$3:$N$493))</f>
        <v>0</v>
      </c>
      <c r="M71" s="38">
        <f>SUMPRODUCT(('Input Data Cuti'!$D$3:$D$493='Master Cuti'!$A71)*('Input Data Cuti'!$M$3:$M$493='Master Cuti'!M$1)*('Input Data Cuti'!$K$3:$K$493=$B71)*('Input Data Cuti'!$L$3:$L$493='Master Cuti'!$C71)*('Input Data Cuti'!$N$3:$N$493))</f>
        <v>0</v>
      </c>
      <c r="N71" s="38">
        <f>SUMPRODUCT(('Input Data Cuti'!$D$3:$D$493='Master Cuti'!$A71)*('Input Data Cuti'!$M$3:$M$493='Master Cuti'!N$1)*('Input Data Cuti'!$K$3:$K$493=$B71)*('Input Data Cuti'!$L$3:$L$493='Master Cuti'!$C71)*('Input Data Cuti'!$N$3:$N$493))</f>
        <v>0</v>
      </c>
      <c r="O71" s="38">
        <f>SUMPRODUCT(('Input Data Cuti'!$D$3:$D$493='Master Cuti'!$A71)*('Input Data Cuti'!$M$3:$M$493='Master Cuti'!O$1)*('Input Data Cuti'!$K$3:$K$493=$B71)*('Input Data Cuti'!$L$3:$L$493='Master Cuti'!$C71)*('Input Data Cuti'!$N$3:$N$493))</f>
        <v>0</v>
      </c>
      <c r="P71" s="38">
        <f>SUMPRODUCT(('Input Data Cuti'!$D$3:$D$493='Master Cuti'!$A71)*('Input Data Cuti'!$M$3:$M$493='Master Cuti'!P$1)*('Input Data Cuti'!$K$3:$K$493=$B71)*('Input Data Cuti'!$L$3:$L$493='Master Cuti'!$C71)*('Input Data Cuti'!$N$3:$N$493))</f>
        <v>0</v>
      </c>
      <c r="Q71" s="38">
        <f>SUMPRODUCT(('Input Data Cuti'!$D$3:$D$493='Master Cuti'!$A71)*('Input Data Cuti'!$M$3:$M$493='Master Cuti'!Q$1)*('Input Data Cuti'!$K$3:$K$493=$B71)*('Input Data Cuti'!$L$3:$L$493='Master Cuti'!$C71)*('Input Data Cuti'!$N$3:$N$493))</f>
        <v>0</v>
      </c>
    </row>
    <row r="72" spans="1:17">
      <c r="A72" s="107" t="s">
        <v>255</v>
      </c>
      <c r="B72" t="s">
        <v>172</v>
      </c>
      <c r="C72" s="233" t="s">
        <v>1319</v>
      </c>
      <c r="D72">
        <v>6</v>
      </c>
      <c r="E72" s="38">
        <f t="shared" si="2"/>
        <v>0</v>
      </c>
      <c r="F72" s="38">
        <f>SUMPRODUCT(('Input Data Cuti'!$D$3:$D$493='Master Cuti'!$A72)*('Input Data Cuti'!$M$3:$M$493='Master Cuti'!F$1)*('Input Data Cuti'!$K$3:$K$493=$B72)*('Input Data Cuti'!$L$3:$L$493='Master Cuti'!$C72)*('Input Data Cuti'!$N$3:$N$493))</f>
        <v>6</v>
      </c>
      <c r="G72" s="38">
        <f>SUMPRODUCT(('Input Data Cuti'!$D$3:$D$493='Master Cuti'!$A72)*('Input Data Cuti'!$M$3:$M$493='Master Cuti'!G$1)*('Input Data Cuti'!$K$3:$K$493=$B72)*('Input Data Cuti'!$L$3:$L$493='Master Cuti'!$C72)*('Input Data Cuti'!$N$3:$N$493))</f>
        <v>0</v>
      </c>
      <c r="H72" s="38">
        <f>SUMPRODUCT(('Input Data Cuti'!$D$3:$D$493='Master Cuti'!$A72)*('Input Data Cuti'!$M$3:$M$493='Master Cuti'!H$1)*('Input Data Cuti'!$K$3:$K$493=$B72)*('Input Data Cuti'!$L$3:$L$493='Master Cuti'!$C72)*('Input Data Cuti'!$N$3:$N$493))</f>
        <v>0</v>
      </c>
      <c r="I72" s="38">
        <f>SUMPRODUCT(('Input Data Cuti'!$D$3:$D$493='Master Cuti'!$A72)*('Input Data Cuti'!$M$3:$M$493='Master Cuti'!I$1)*('Input Data Cuti'!$K$3:$K$493=$B72)*('Input Data Cuti'!$L$3:$L$493='Master Cuti'!$C72)*('Input Data Cuti'!$N$3:$N$493))</f>
        <v>0</v>
      </c>
      <c r="J72" s="38">
        <f>SUMPRODUCT(('Input Data Cuti'!$D$3:$D$493='Master Cuti'!$A72)*('Input Data Cuti'!$M$3:$M$493='Master Cuti'!J$1)*('Input Data Cuti'!$K$3:$K$493=$B72)*('Input Data Cuti'!$L$3:$L$493='Master Cuti'!$C72)*('Input Data Cuti'!$N$3:$N$493))</f>
        <v>0</v>
      </c>
      <c r="K72" s="38">
        <f>SUMPRODUCT(('Input Data Cuti'!$D$3:$D$493='Master Cuti'!$A72)*('Input Data Cuti'!$M$3:$M$493='Master Cuti'!K$1)*('Input Data Cuti'!$K$3:$K$493=$B72)*('Input Data Cuti'!$L$3:$L$493='Master Cuti'!$C72)*('Input Data Cuti'!$N$3:$N$493))</f>
        <v>0</v>
      </c>
      <c r="L72" s="38">
        <f>SUMPRODUCT(('Input Data Cuti'!$D$3:$D$493='Master Cuti'!$A72)*('Input Data Cuti'!$M$3:$M$493='Master Cuti'!L$1)*('Input Data Cuti'!$K$3:$K$493=$B72)*('Input Data Cuti'!$L$3:$L$493='Master Cuti'!$C72)*('Input Data Cuti'!$N$3:$N$493))</f>
        <v>0</v>
      </c>
      <c r="M72" s="38">
        <f>SUMPRODUCT(('Input Data Cuti'!$D$3:$D$493='Master Cuti'!$A72)*('Input Data Cuti'!$M$3:$M$493='Master Cuti'!M$1)*('Input Data Cuti'!$K$3:$K$493=$B72)*('Input Data Cuti'!$L$3:$L$493='Master Cuti'!$C72)*('Input Data Cuti'!$N$3:$N$493))</f>
        <v>0</v>
      </c>
      <c r="N72" s="38">
        <f>SUMPRODUCT(('Input Data Cuti'!$D$3:$D$493='Master Cuti'!$A72)*('Input Data Cuti'!$M$3:$M$493='Master Cuti'!N$1)*('Input Data Cuti'!$K$3:$K$493=$B72)*('Input Data Cuti'!$L$3:$L$493='Master Cuti'!$C72)*('Input Data Cuti'!$N$3:$N$493))</f>
        <v>0</v>
      </c>
      <c r="O72" s="38">
        <f>SUMPRODUCT(('Input Data Cuti'!$D$3:$D$493='Master Cuti'!$A72)*('Input Data Cuti'!$M$3:$M$493='Master Cuti'!O$1)*('Input Data Cuti'!$K$3:$K$493=$B72)*('Input Data Cuti'!$L$3:$L$493='Master Cuti'!$C72)*('Input Data Cuti'!$N$3:$N$493))</f>
        <v>0</v>
      </c>
      <c r="P72" s="38">
        <f>SUMPRODUCT(('Input Data Cuti'!$D$3:$D$493='Master Cuti'!$A72)*('Input Data Cuti'!$M$3:$M$493='Master Cuti'!P$1)*('Input Data Cuti'!$K$3:$K$493=$B72)*('Input Data Cuti'!$L$3:$L$493='Master Cuti'!$C72)*('Input Data Cuti'!$N$3:$N$493))</f>
        <v>0</v>
      </c>
      <c r="Q72" s="38">
        <f>SUMPRODUCT(('Input Data Cuti'!$D$3:$D$493='Master Cuti'!$A72)*('Input Data Cuti'!$M$3:$M$493='Master Cuti'!Q$1)*('Input Data Cuti'!$K$3:$K$493=$B72)*('Input Data Cuti'!$L$3:$L$493='Master Cuti'!$C72)*('Input Data Cuti'!$N$3:$N$493))</f>
        <v>0</v>
      </c>
    </row>
    <row r="73" spans="1:17">
      <c r="A73" s="107" t="s">
        <v>1166</v>
      </c>
      <c r="B73" t="s">
        <v>172</v>
      </c>
      <c r="C73" t="s">
        <v>1319</v>
      </c>
      <c r="D73">
        <v>8</v>
      </c>
      <c r="E73" s="38">
        <f t="shared" si="2"/>
        <v>1</v>
      </c>
      <c r="F73" s="38">
        <f>SUMPRODUCT(('Input Data Cuti'!$D$3:$D$493='Master Cuti'!$A73)*('Input Data Cuti'!$M$3:$M$493='Master Cuti'!F$1)*('Input Data Cuti'!$K$3:$K$493=$B73)*('Input Data Cuti'!$L$3:$L$493='Master Cuti'!$C73)*('Input Data Cuti'!$N$3:$N$493))</f>
        <v>2</v>
      </c>
      <c r="G73" s="38">
        <f>SUMPRODUCT(('Input Data Cuti'!$D$3:$D$493='Master Cuti'!$A73)*('Input Data Cuti'!$M$3:$M$493='Master Cuti'!G$1)*('Input Data Cuti'!$K$3:$K$493=$B73)*('Input Data Cuti'!$L$3:$L$493='Master Cuti'!$C73)*('Input Data Cuti'!$N$3:$N$493))</f>
        <v>3</v>
      </c>
      <c r="H73" s="38">
        <f>SUMPRODUCT(('Input Data Cuti'!$D$3:$D$493='Master Cuti'!$A73)*('Input Data Cuti'!$M$3:$M$493='Master Cuti'!H$1)*('Input Data Cuti'!$K$3:$K$493=$B73)*('Input Data Cuti'!$L$3:$L$493='Master Cuti'!$C73)*('Input Data Cuti'!$N$3:$N$493))</f>
        <v>2</v>
      </c>
      <c r="I73" s="38">
        <f>SUMPRODUCT(('Input Data Cuti'!$D$3:$D$493='Master Cuti'!$A73)*('Input Data Cuti'!$M$3:$M$493='Master Cuti'!I$1)*('Input Data Cuti'!$K$3:$K$493=$B73)*('Input Data Cuti'!$L$3:$L$493='Master Cuti'!$C73)*('Input Data Cuti'!$N$3:$N$493))</f>
        <v>0</v>
      </c>
      <c r="J73" s="38">
        <f>SUMPRODUCT(('Input Data Cuti'!$D$3:$D$493='Master Cuti'!$A73)*('Input Data Cuti'!$M$3:$M$493='Master Cuti'!J$1)*('Input Data Cuti'!$K$3:$K$493=$B73)*('Input Data Cuti'!$L$3:$L$493='Master Cuti'!$C73)*('Input Data Cuti'!$N$3:$N$493))</f>
        <v>0</v>
      </c>
      <c r="K73" s="38">
        <f>SUMPRODUCT(('Input Data Cuti'!$D$3:$D$493='Master Cuti'!$A73)*('Input Data Cuti'!$M$3:$M$493='Master Cuti'!K$1)*('Input Data Cuti'!$K$3:$K$493=$B73)*('Input Data Cuti'!$L$3:$L$493='Master Cuti'!$C73)*('Input Data Cuti'!$N$3:$N$493))</f>
        <v>0</v>
      </c>
      <c r="L73" s="38">
        <f>SUMPRODUCT(('Input Data Cuti'!$D$3:$D$493='Master Cuti'!$A73)*('Input Data Cuti'!$M$3:$M$493='Master Cuti'!L$1)*('Input Data Cuti'!$K$3:$K$493=$B73)*('Input Data Cuti'!$L$3:$L$493='Master Cuti'!$C73)*('Input Data Cuti'!$N$3:$N$493))</f>
        <v>0</v>
      </c>
      <c r="M73" s="38">
        <f>SUMPRODUCT(('Input Data Cuti'!$D$3:$D$493='Master Cuti'!$A73)*('Input Data Cuti'!$M$3:$M$493='Master Cuti'!M$1)*('Input Data Cuti'!$K$3:$K$493=$B73)*('Input Data Cuti'!$L$3:$L$493='Master Cuti'!$C73)*('Input Data Cuti'!$N$3:$N$493))</f>
        <v>0</v>
      </c>
      <c r="N73" s="38">
        <f>SUMPRODUCT(('Input Data Cuti'!$D$3:$D$493='Master Cuti'!$A73)*('Input Data Cuti'!$M$3:$M$493='Master Cuti'!N$1)*('Input Data Cuti'!$K$3:$K$493=$B73)*('Input Data Cuti'!$L$3:$L$493='Master Cuti'!$C73)*('Input Data Cuti'!$N$3:$N$493))</f>
        <v>0</v>
      </c>
      <c r="O73" s="38">
        <f>SUMPRODUCT(('Input Data Cuti'!$D$3:$D$493='Master Cuti'!$A73)*('Input Data Cuti'!$M$3:$M$493='Master Cuti'!O$1)*('Input Data Cuti'!$K$3:$K$493=$B73)*('Input Data Cuti'!$L$3:$L$493='Master Cuti'!$C73)*('Input Data Cuti'!$N$3:$N$493))</f>
        <v>0</v>
      </c>
      <c r="P73" s="38">
        <f>SUMPRODUCT(('Input Data Cuti'!$D$3:$D$493='Master Cuti'!$A73)*('Input Data Cuti'!$M$3:$M$493='Master Cuti'!P$1)*('Input Data Cuti'!$K$3:$K$493=$B73)*('Input Data Cuti'!$L$3:$L$493='Master Cuti'!$C73)*('Input Data Cuti'!$N$3:$N$493))</f>
        <v>0</v>
      </c>
      <c r="Q73" s="38">
        <f>SUMPRODUCT(('Input Data Cuti'!$D$3:$D$493='Master Cuti'!$A73)*('Input Data Cuti'!$M$3:$M$493='Master Cuti'!Q$1)*('Input Data Cuti'!$K$3:$K$493=$B73)*('Input Data Cuti'!$L$3:$L$493='Master Cuti'!$C73)*('Input Data Cuti'!$N$3:$N$493))</f>
        <v>0</v>
      </c>
    </row>
    <row r="74" spans="1:17">
      <c r="A74" s="107" t="s">
        <v>920</v>
      </c>
      <c r="B74" t="s">
        <v>172</v>
      </c>
      <c r="C74" s="233" t="s">
        <v>1319</v>
      </c>
      <c r="D74">
        <v>12</v>
      </c>
      <c r="E74" s="38">
        <f t="shared" si="2"/>
        <v>8</v>
      </c>
      <c r="F74" s="38">
        <f>SUMPRODUCT(('Input Data Cuti'!$D$3:$D$493='Master Cuti'!$A74)*('Input Data Cuti'!$M$3:$M$493='Master Cuti'!F$1)*('Input Data Cuti'!$K$3:$K$493=$B74)*('Input Data Cuti'!$L$3:$L$493='Master Cuti'!$C74)*('Input Data Cuti'!$N$3:$N$493))</f>
        <v>4</v>
      </c>
      <c r="G74" s="38">
        <f>SUMPRODUCT(('Input Data Cuti'!$D$3:$D$493='Master Cuti'!$A74)*('Input Data Cuti'!$M$3:$M$493='Master Cuti'!G$1)*('Input Data Cuti'!$K$3:$K$493=$B74)*('Input Data Cuti'!$L$3:$L$493='Master Cuti'!$C74)*('Input Data Cuti'!$N$3:$N$493))</f>
        <v>0</v>
      </c>
      <c r="H74" s="38">
        <f>SUMPRODUCT(('Input Data Cuti'!$D$3:$D$493='Master Cuti'!$A74)*('Input Data Cuti'!$M$3:$M$493='Master Cuti'!H$1)*('Input Data Cuti'!$K$3:$K$493=$B74)*('Input Data Cuti'!$L$3:$L$493='Master Cuti'!$C74)*('Input Data Cuti'!$N$3:$N$493))</f>
        <v>0</v>
      </c>
      <c r="I74" s="38">
        <f>SUMPRODUCT(('Input Data Cuti'!$D$3:$D$493='Master Cuti'!$A74)*('Input Data Cuti'!$M$3:$M$493='Master Cuti'!I$1)*('Input Data Cuti'!$K$3:$K$493=$B74)*('Input Data Cuti'!$L$3:$L$493='Master Cuti'!$C74)*('Input Data Cuti'!$N$3:$N$493))</f>
        <v>0</v>
      </c>
      <c r="J74" s="38">
        <f>SUMPRODUCT(('Input Data Cuti'!$D$3:$D$493='Master Cuti'!$A74)*('Input Data Cuti'!$M$3:$M$493='Master Cuti'!J$1)*('Input Data Cuti'!$K$3:$K$493=$B74)*('Input Data Cuti'!$L$3:$L$493='Master Cuti'!$C74)*('Input Data Cuti'!$N$3:$N$493))</f>
        <v>0</v>
      </c>
      <c r="K74" s="38">
        <f>SUMPRODUCT(('Input Data Cuti'!$D$3:$D$493='Master Cuti'!$A74)*('Input Data Cuti'!$M$3:$M$493='Master Cuti'!K$1)*('Input Data Cuti'!$K$3:$K$493=$B74)*('Input Data Cuti'!$L$3:$L$493='Master Cuti'!$C74)*('Input Data Cuti'!$N$3:$N$493))</f>
        <v>0</v>
      </c>
      <c r="L74" s="38">
        <f>SUMPRODUCT(('Input Data Cuti'!$D$3:$D$493='Master Cuti'!$A74)*('Input Data Cuti'!$M$3:$M$493='Master Cuti'!L$1)*('Input Data Cuti'!$K$3:$K$493=$B74)*('Input Data Cuti'!$L$3:$L$493='Master Cuti'!$C74)*('Input Data Cuti'!$N$3:$N$493))</f>
        <v>0</v>
      </c>
      <c r="M74" s="38">
        <f>SUMPRODUCT(('Input Data Cuti'!$D$3:$D$493='Master Cuti'!$A74)*('Input Data Cuti'!$M$3:$M$493='Master Cuti'!M$1)*('Input Data Cuti'!$K$3:$K$493=$B74)*('Input Data Cuti'!$L$3:$L$493='Master Cuti'!$C74)*('Input Data Cuti'!$N$3:$N$493))</f>
        <v>0</v>
      </c>
      <c r="N74" s="38">
        <f>SUMPRODUCT(('Input Data Cuti'!$D$3:$D$493='Master Cuti'!$A74)*('Input Data Cuti'!$M$3:$M$493='Master Cuti'!N$1)*('Input Data Cuti'!$K$3:$K$493=$B74)*('Input Data Cuti'!$L$3:$L$493='Master Cuti'!$C74)*('Input Data Cuti'!$N$3:$N$493))</f>
        <v>0</v>
      </c>
      <c r="O74" s="38">
        <f>SUMPRODUCT(('Input Data Cuti'!$D$3:$D$493='Master Cuti'!$A74)*('Input Data Cuti'!$M$3:$M$493='Master Cuti'!O$1)*('Input Data Cuti'!$K$3:$K$493=$B74)*('Input Data Cuti'!$L$3:$L$493='Master Cuti'!$C74)*('Input Data Cuti'!$N$3:$N$493))</f>
        <v>0</v>
      </c>
      <c r="P74" s="38">
        <f>SUMPRODUCT(('Input Data Cuti'!$D$3:$D$493='Master Cuti'!$A74)*('Input Data Cuti'!$M$3:$M$493='Master Cuti'!P$1)*('Input Data Cuti'!$K$3:$K$493=$B74)*('Input Data Cuti'!$L$3:$L$493='Master Cuti'!$C74)*('Input Data Cuti'!$N$3:$N$493))</f>
        <v>0</v>
      </c>
      <c r="Q74" s="38">
        <f>SUMPRODUCT(('Input Data Cuti'!$D$3:$D$493='Master Cuti'!$A74)*('Input Data Cuti'!$M$3:$M$493='Master Cuti'!Q$1)*('Input Data Cuti'!$K$3:$K$493=$B74)*('Input Data Cuti'!$L$3:$L$493='Master Cuti'!$C74)*('Input Data Cuti'!$N$3:$N$493))</f>
        <v>0</v>
      </c>
    </row>
    <row r="75" spans="1:17">
      <c r="A75" s="107" t="s">
        <v>1240</v>
      </c>
      <c r="B75" t="s">
        <v>172</v>
      </c>
      <c r="C75" t="s">
        <v>1387</v>
      </c>
      <c r="D75">
        <v>6</v>
      </c>
      <c r="E75" s="38">
        <f t="shared" si="2"/>
        <v>3</v>
      </c>
      <c r="F75" s="38">
        <f>SUMPRODUCT(('Input Data Cuti'!$D$3:$D$493='Master Cuti'!$A75)*('Input Data Cuti'!$M$3:$M$493='Master Cuti'!F$1)*('Input Data Cuti'!$K$3:$K$493=$B75)*('Input Data Cuti'!$L$3:$L$493='Master Cuti'!$C75)*('Input Data Cuti'!$N$3:$N$493))</f>
        <v>3</v>
      </c>
      <c r="G75" s="38">
        <f>SUMPRODUCT(('Input Data Cuti'!$D$3:$D$493='Master Cuti'!$A75)*('Input Data Cuti'!$M$3:$M$493='Master Cuti'!G$1)*('Input Data Cuti'!$K$3:$K$493=$B75)*('Input Data Cuti'!$L$3:$L$493='Master Cuti'!$C75)*('Input Data Cuti'!$N$3:$N$493))</f>
        <v>0</v>
      </c>
      <c r="H75" s="38">
        <f>SUMPRODUCT(('Input Data Cuti'!$D$3:$D$493='Master Cuti'!$A75)*('Input Data Cuti'!$M$3:$M$493='Master Cuti'!H$1)*('Input Data Cuti'!$K$3:$K$493=$B75)*('Input Data Cuti'!$L$3:$L$493='Master Cuti'!$C75)*('Input Data Cuti'!$N$3:$N$493))</f>
        <v>0</v>
      </c>
      <c r="I75" s="38">
        <f>SUMPRODUCT(('Input Data Cuti'!$D$3:$D$493='Master Cuti'!$A75)*('Input Data Cuti'!$M$3:$M$493='Master Cuti'!I$1)*('Input Data Cuti'!$K$3:$K$493=$B75)*('Input Data Cuti'!$L$3:$L$493='Master Cuti'!$C75)*('Input Data Cuti'!$N$3:$N$493))</f>
        <v>0</v>
      </c>
      <c r="J75" s="38">
        <f>SUMPRODUCT(('Input Data Cuti'!$D$3:$D$493='Master Cuti'!$A75)*('Input Data Cuti'!$M$3:$M$493='Master Cuti'!J$1)*('Input Data Cuti'!$K$3:$K$493=$B75)*('Input Data Cuti'!$L$3:$L$493='Master Cuti'!$C75)*('Input Data Cuti'!$N$3:$N$493))</f>
        <v>0</v>
      </c>
      <c r="K75" s="38">
        <f>SUMPRODUCT(('Input Data Cuti'!$D$3:$D$493='Master Cuti'!$A75)*('Input Data Cuti'!$M$3:$M$493='Master Cuti'!K$1)*('Input Data Cuti'!$K$3:$K$493=$B75)*('Input Data Cuti'!$L$3:$L$493='Master Cuti'!$C75)*('Input Data Cuti'!$N$3:$N$493))</f>
        <v>0</v>
      </c>
      <c r="L75" s="38">
        <f>SUMPRODUCT(('Input Data Cuti'!$D$3:$D$493='Master Cuti'!$A75)*('Input Data Cuti'!$M$3:$M$493='Master Cuti'!L$1)*('Input Data Cuti'!$K$3:$K$493=$B75)*('Input Data Cuti'!$L$3:$L$493='Master Cuti'!$C75)*('Input Data Cuti'!$N$3:$N$493))</f>
        <v>0</v>
      </c>
      <c r="M75" s="38">
        <f>SUMPRODUCT(('Input Data Cuti'!$D$3:$D$493='Master Cuti'!$A75)*('Input Data Cuti'!$M$3:$M$493='Master Cuti'!M$1)*('Input Data Cuti'!$K$3:$K$493=$B75)*('Input Data Cuti'!$L$3:$L$493='Master Cuti'!$C75)*('Input Data Cuti'!$N$3:$N$493))</f>
        <v>0</v>
      </c>
      <c r="N75" s="38">
        <f>SUMPRODUCT(('Input Data Cuti'!$D$3:$D$493='Master Cuti'!$A75)*('Input Data Cuti'!$M$3:$M$493='Master Cuti'!N$1)*('Input Data Cuti'!$K$3:$K$493=$B75)*('Input Data Cuti'!$L$3:$L$493='Master Cuti'!$C75)*('Input Data Cuti'!$N$3:$N$493))</f>
        <v>0</v>
      </c>
      <c r="O75" s="38">
        <f>SUMPRODUCT(('Input Data Cuti'!$D$3:$D$493='Master Cuti'!$A75)*('Input Data Cuti'!$M$3:$M$493='Master Cuti'!O$1)*('Input Data Cuti'!$K$3:$K$493=$B75)*('Input Data Cuti'!$L$3:$L$493='Master Cuti'!$C75)*('Input Data Cuti'!$N$3:$N$493))</f>
        <v>0</v>
      </c>
      <c r="P75" s="38">
        <f>SUMPRODUCT(('Input Data Cuti'!$D$3:$D$493='Master Cuti'!$A75)*('Input Data Cuti'!$M$3:$M$493='Master Cuti'!P$1)*('Input Data Cuti'!$K$3:$K$493=$B75)*('Input Data Cuti'!$L$3:$L$493='Master Cuti'!$C75)*('Input Data Cuti'!$N$3:$N$493))</f>
        <v>0</v>
      </c>
      <c r="Q75" s="38">
        <f>SUMPRODUCT(('Input Data Cuti'!$D$3:$D$493='Master Cuti'!$A75)*('Input Data Cuti'!$M$3:$M$493='Master Cuti'!Q$1)*('Input Data Cuti'!$K$3:$K$493=$B75)*('Input Data Cuti'!$L$3:$L$493='Master Cuti'!$C75)*('Input Data Cuti'!$N$3:$N$493))</f>
        <v>0</v>
      </c>
    </row>
    <row r="76" spans="1:17">
      <c r="A76" s="107" t="s">
        <v>303</v>
      </c>
      <c r="B76" t="s">
        <v>172</v>
      </c>
      <c r="C76" t="s">
        <v>1319</v>
      </c>
      <c r="D76">
        <v>7</v>
      </c>
      <c r="E76" s="38">
        <f t="shared" si="2"/>
        <v>5</v>
      </c>
      <c r="F76" s="38">
        <f>SUMPRODUCT(('Input Data Cuti'!$D$3:$D$493='Master Cuti'!$A76)*('Input Data Cuti'!$M$3:$M$493='Master Cuti'!F$1)*('Input Data Cuti'!$K$3:$K$493=$B76)*('Input Data Cuti'!$L$3:$L$493='Master Cuti'!$C76)*('Input Data Cuti'!$N$3:$N$493))</f>
        <v>2</v>
      </c>
      <c r="G76" s="38">
        <f>SUMPRODUCT(('Input Data Cuti'!$D$3:$D$493='Master Cuti'!$A76)*('Input Data Cuti'!$M$3:$M$493='Master Cuti'!G$1)*('Input Data Cuti'!$K$3:$K$493=$B76)*('Input Data Cuti'!$L$3:$L$493='Master Cuti'!$C76)*('Input Data Cuti'!$N$3:$N$493))</f>
        <v>0</v>
      </c>
      <c r="H76" s="38">
        <f>SUMPRODUCT(('Input Data Cuti'!$D$3:$D$493='Master Cuti'!$A76)*('Input Data Cuti'!$M$3:$M$493='Master Cuti'!H$1)*('Input Data Cuti'!$K$3:$K$493=$B76)*('Input Data Cuti'!$L$3:$L$493='Master Cuti'!$C76)*('Input Data Cuti'!$N$3:$N$493))</f>
        <v>0</v>
      </c>
      <c r="I76" s="38">
        <f>SUMPRODUCT(('Input Data Cuti'!$D$3:$D$493='Master Cuti'!$A76)*('Input Data Cuti'!$M$3:$M$493='Master Cuti'!I$1)*('Input Data Cuti'!$K$3:$K$493=$B76)*('Input Data Cuti'!$L$3:$L$493='Master Cuti'!$C76)*('Input Data Cuti'!$N$3:$N$493))</f>
        <v>0</v>
      </c>
      <c r="J76" s="38">
        <f>SUMPRODUCT(('Input Data Cuti'!$D$3:$D$493='Master Cuti'!$A76)*('Input Data Cuti'!$M$3:$M$493='Master Cuti'!J$1)*('Input Data Cuti'!$K$3:$K$493=$B76)*('Input Data Cuti'!$L$3:$L$493='Master Cuti'!$C76)*('Input Data Cuti'!$N$3:$N$493))</f>
        <v>0</v>
      </c>
      <c r="K76" s="38">
        <f>SUMPRODUCT(('Input Data Cuti'!$D$3:$D$493='Master Cuti'!$A76)*('Input Data Cuti'!$M$3:$M$493='Master Cuti'!K$1)*('Input Data Cuti'!$K$3:$K$493=$B76)*('Input Data Cuti'!$L$3:$L$493='Master Cuti'!$C76)*('Input Data Cuti'!$N$3:$N$493))</f>
        <v>0</v>
      </c>
      <c r="L76" s="38">
        <f>SUMPRODUCT(('Input Data Cuti'!$D$3:$D$493='Master Cuti'!$A76)*('Input Data Cuti'!$M$3:$M$493='Master Cuti'!L$1)*('Input Data Cuti'!$K$3:$K$493=$B76)*('Input Data Cuti'!$L$3:$L$493='Master Cuti'!$C76)*('Input Data Cuti'!$N$3:$N$493))</f>
        <v>0</v>
      </c>
      <c r="M76" s="38">
        <f>SUMPRODUCT(('Input Data Cuti'!$D$3:$D$493='Master Cuti'!$A76)*('Input Data Cuti'!$M$3:$M$493='Master Cuti'!M$1)*('Input Data Cuti'!$K$3:$K$493=$B76)*('Input Data Cuti'!$L$3:$L$493='Master Cuti'!$C76)*('Input Data Cuti'!$N$3:$N$493))</f>
        <v>0</v>
      </c>
      <c r="N76" s="38">
        <f>SUMPRODUCT(('Input Data Cuti'!$D$3:$D$493='Master Cuti'!$A76)*('Input Data Cuti'!$M$3:$M$493='Master Cuti'!N$1)*('Input Data Cuti'!$K$3:$K$493=$B76)*('Input Data Cuti'!$L$3:$L$493='Master Cuti'!$C76)*('Input Data Cuti'!$N$3:$N$493))</f>
        <v>0</v>
      </c>
      <c r="O76" s="38">
        <f>SUMPRODUCT(('Input Data Cuti'!$D$3:$D$493='Master Cuti'!$A76)*('Input Data Cuti'!$M$3:$M$493='Master Cuti'!O$1)*('Input Data Cuti'!$K$3:$K$493=$B76)*('Input Data Cuti'!$L$3:$L$493='Master Cuti'!$C76)*('Input Data Cuti'!$N$3:$N$493))</f>
        <v>0</v>
      </c>
      <c r="P76" s="38">
        <f>SUMPRODUCT(('Input Data Cuti'!$D$3:$D$493='Master Cuti'!$A76)*('Input Data Cuti'!$M$3:$M$493='Master Cuti'!P$1)*('Input Data Cuti'!$K$3:$K$493=$B76)*('Input Data Cuti'!$L$3:$L$493='Master Cuti'!$C76)*('Input Data Cuti'!$N$3:$N$493))</f>
        <v>0</v>
      </c>
      <c r="Q76" s="38">
        <f>SUMPRODUCT(('Input Data Cuti'!$D$3:$D$493='Master Cuti'!$A76)*('Input Data Cuti'!$M$3:$M$493='Master Cuti'!Q$1)*('Input Data Cuti'!$K$3:$K$493=$B76)*('Input Data Cuti'!$L$3:$L$493='Master Cuti'!$C76)*('Input Data Cuti'!$N$3:$N$493))</f>
        <v>0</v>
      </c>
    </row>
    <row r="77" spans="1:17">
      <c r="A77" s="107" t="s">
        <v>445</v>
      </c>
      <c r="B77" t="s">
        <v>172</v>
      </c>
      <c r="C77" s="123" t="s">
        <v>1215</v>
      </c>
      <c r="D77">
        <v>24</v>
      </c>
      <c r="E77" s="38">
        <f t="shared" si="2"/>
        <v>18</v>
      </c>
      <c r="F77" s="38">
        <f>SUMPRODUCT(('Input Data Cuti'!$D$3:$D$493='Master Cuti'!$A77)*('Input Data Cuti'!$M$3:$M$493='Master Cuti'!F$1)*('Input Data Cuti'!$K$3:$K$493=$B77)*('Input Data Cuti'!$L$3:$L$493='Master Cuti'!$C77)*('Input Data Cuti'!$N$3:$N$493))</f>
        <v>6</v>
      </c>
      <c r="G77" s="38">
        <f>SUMPRODUCT(('Input Data Cuti'!$D$3:$D$493='Master Cuti'!$A77)*('Input Data Cuti'!$M$3:$M$493='Master Cuti'!G$1)*('Input Data Cuti'!$K$3:$K$493=$B77)*('Input Data Cuti'!$L$3:$L$493='Master Cuti'!$C77)*('Input Data Cuti'!$N$3:$N$493))</f>
        <v>0</v>
      </c>
      <c r="H77" s="38">
        <f>SUMPRODUCT(('Input Data Cuti'!$D$3:$D$493='Master Cuti'!$A77)*('Input Data Cuti'!$M$3:$M$493='Master Cuti'!H$1)*('Input Data Cuti'!$K$3:$K$493=$B77)*('Input Data Cuti'!$L$3:$L$493='Master Cuti'!$C77)*('Input Data Cuti'!$N$3:$N$493))</f>
        <v>0</v>
      </c>
      <c r="I77" s="38">
        <f>SUMPRODUCT(('Input Data Cuti'!$D$3:$D$493='Master Cuti'!$A77)*('Input Data Cuti'!$M$3:$M$493='Master Cuti'!I$1)*('Input Data Cuti'!$K$3:$K$493=$B77)*('Input Data Cuti'!$L$3:$L$493='Master Cuti'!$C77)*('Input Data Cuti'!$N$3:$N$493))</f>
        <v>0</v>
      </c>
      <c r="J77" s="38">
        <f>SUMPRODUCT(('Input Data Cuti'!$D$3:$D$493='Master Cuti'!$A77)*('Input Data Cuti'!$M$3:$M$493='Master Cuti'!J$1)*('Input Data Cuti'!$K$3:$K$493=$B77)*('Input Data Cuti'!$L$3:$L$493='Master Cuti'!$C77)*('Input Data Cuti'!$N$3:$N$493))</f>
        <v>0</v>
      </c>
      <c r="K77" s="38">
        <f>SUMPRODUCT(('Input Data Cuti'!$D$3:$D$493='Master Cuti'!$A77)*('Input Data Cuti'!$M$3:$M$493='Master Cuti'!K$1)*('Input Data Cuti'!$K$3:$K$493=$B77)*('Input Data Cuti'!$L$3:$L$493='Master Cuti'!$C77)*('Input Data Cuti'!$N$3:$N$493))</f>
        <v>0</v>
      </c>
      <c r="L77" s="38">
        <f>SUMPRODUCT(('Input Data Cuti'!$D$3:$D$493='Master Cuti'!$A77)*('Input Data Cuti'!$M$3:$M$493='Master Cuti'!L$1)*('Input Data Cuti'!$K$3:$K$493=$B77)*('Input Data Cuti'!$L$3:$L$493='Master Cuti'!$C77)*('Input Data Cuti'!$N$3:$N$493))</f>
        <v>0</v>
      </c>
      <c r="M77" s="38">
        <f>SUMPRODUCT(('Input Data Cuti'!$D$3:$D$493='Master Cuti'!$A77)*('Input Data Cuti'!$M$3:$M$493='Master Cuti'!M$1)*('Input Data Cuti'!$K$3:$K$493=$B77)*('Input Data Cuti'!$L$3:$L$493='Master Cuti'!$C77)*('Input Data Cuti'!$N$3:$N$493))</f>
        <v>0</v>
      </c>
      <c r="N77" s="38">
        <f>SUMPRODUCT(('Input Data Cuti'!$D$3:$D$493='Master Cuti'!$A77)*('Input Data Cuti'!$M$3:$M$493='Master Cuti'!N$1)*('Input Data Cuti'!$K$3:$K$493=$B77)*('Input Data Cuti'!$L$3:$L$493='Master Cuti'!$C77)*('Input Data Cuti'!$N$3:$N$493))</f>
        <v>0</v>
      </c>
      <c r="O77" s="38">
        <f>SUMPRODUCT(('Input Data Cuti'!$D$3:$D$493='Master Cuti'!$A77)*('Input Data Cuti'!$M$3:$M$493='Master Cuti'!O$1)*('Input Data Cuti'!$K$3:$K$493=$B77)*('Input Data Cuti'!$L$3:$L$493='Master Cuti'!$C77)*('Input Data Cuti'!$N$3:$N$493))</f>
        <v>0</v>
      </c>
      <c r="P77" s="38">
        <f>SUMPRODUCT(('Input Data Cuti'!$D$3:$D$493='Master Cuti'!$A77)*('Input Data Cuti'!$M$3:$M$493='Master Cuti'!P$1)*('Input Data Cuti'!$K$3:$K$493=$B77)*('Input Data Cuti'!$L$3:$L$493='Master Cuti'!$C77)*('Input Data Cuti'!$N$3:$N$493))</f>
        <v>0</v>
      </c>
      <c r="Q77" s="38">
        <f>SUMPRODUCT(('Input Data Cuti'!$D$3:$D$493='Master Cuti'!$A77)*('Input Data Cuti'!$M$3:$M$493='Master Cuti'!Q$1)*('Input Data Cuti'!$K$3:$K$493=$B77)*('Input Data Cuti'!$L$3:$L$493='Master Cuti'!$C77)*('Input Data Cuti'!$N$3:$N$493))</f>
        <v>0</v>
      </c>
    </row>
    <row r="78" spans="1:17">
      <c r="A78" s="107" t="s">
        <v>222</v>
      </c>
      <c r="B78" t="s">
        <v>172</v>
      </c>
      <c r="C78" t="s">
        <v>1319</v>
      </c>
      <c r="D78">
        <v>9</v>
      </c>
      <c r="E78" s="38">
        <f t="shared" si="2"/>
        <v>5</v>
      </c>
      <c r="F78" s="38">
        <f>SUMPRODUCT(('Input Data Cuti'!$D$3:$D$493='Master Cuti'!$A78)*('Input Data Cuti'!$M$3:$M$493='Master Cuti'!F$1)*('Input Data Cuti'!$K$3:$K$493=$B78)*('Input Data Cuti'!$L$3:$L$493='Master Cuti'!$C78)*('Input Data Cuti'!$N$3:$N$493))</f>
        <v>4</v>
      </c>
      <c r="G78" s="38">
        <f>SUMPRODUCT(('Input Data Cuti'!$D$3:$D$493='Master Cuti'!$A78)*('Input Data Cuti'!$M$3:$M$493='Master Cuti'!G$1)*('Input Data Cuti'!$K$3:$K$493=$B78)*('Input Data Cuti'!$L$3:$L$493='Master Cuti'!$C78)*('Input Data Cuti'!$N$3:$N$493))</f>
        <v>0</v>
      </c>
      <c r="H78" s="38">
        <f>SUMPRODUCT(('Input Data Cuti'!$D$3:$D$493='Master Cuti'!$A78)*('Input Data Cuti'!$M$3:$M$493='Master Cuti'!H$1)*('Input Data Cuti'!$K$3:$K$493=$B78)*('Input Data Cuti'!$L$3:$L$493='Master Cuti'!$C78)*('Input Data Cuti'!$N$3:$N$493))</f>
        <v>0</v>
      </c>
      <c r="I78" s="38">
        <f>SUMPRODUCT(('Input Data Cuti'!$D$3:$D$493='Master Cuti'!$A78)*('Input Data Cuti'!$M$3:$M$493='Master Cuti'!I$1)*('Input Data Cuti'!$K$3:$K$493=$B78)*('Input Data Cuti'!$L$3:$L$493='Master Cuti'!$C78)*('Input Data Cuti'!$N$3:$N$493))</f>
        <v>0</v>
      </c>
      <c r="J78" s="38">
        <f>SUMPRODUCT(('Input Data Cuti'!$D$3:$D$493='Master Cuti'!$A78)*('Input Data Cuti'!$M$3:$M$493='Master Cuti'!J$1)*('Input Data Cuti'!$K$3:$K$493=$B78)*('Input Data Cuti'!$L$3:$L$493='Master Cuti'!$C78)*('Input Data Cuti'!$N$3:$N$493))</f>
        <v>0</v>
      </c>
      <c r="K78" s="38">
        <f>SUMPRODUCT(('Input Data Cuti'!$D$3:$D$493='Master Cuti'!$A78)*('Input Data Cuti'!$M$3:$M$493='Master Cuti'!K$1)*('Input Data Cuti'!$K$3:$K$493=$B78)*('Input Data Cuti'!$L$3:$L$493='Master Cuti'!$C78)*('Input Data Cuti'!$N$3:$N$493))</f>
        <v>0</v>
      </c>
      <c r="L78" s="38">
        <f>SUMPRODUCT(('Input Data Cuti'!$D$3:$D$493='Master Cuti'!$A78)*('Input Data Cuti'!$M$3:$M$493='Master Cuti'!L$1)*('Input Data Cuti'!$K$3:$K$493=$B78)*('Input Data Cuti'!$L$3:$L$493='Master Cuti'!$C78)*('Input Data Cuti'!$N$3:$N$493))</f>
        <v>0</v>
      </c>
      <c r="M78" s="38">
        <f>SUMPRODUCT(('Input Data Cuti'!$D$3:$D$493='Master Cuti'!$A78)*('Input Data Cuti'!$M$3:$M$493='Master Cuti'!M$1)*('Input Data Cuti'!$K$3:$K$493=$B78)*('Input Data Cuti'!$L$3:$L$493='Master Cuti'!$C78)*('Input Data Cuti'!$N$3:$N$493))</f>
        <v>0</v>
      </c>
      <c r="N78" s="38">
        <f>SUMPRODUCT(('Input Data Cuti'!$D$3:$D$493='Master Cuti'!$A78)*('Input Data Cuti'!$M$3:$M$493='Master Cuti'!N$1)*('Input Data Cuti'!$K$3:$K$493=$B78)*('Input Data Cuti'!$L$3:$L$493='Master Cuti'!$C78)*('Input Data Cuti'!$N$3:$N$493))</f>
        <v>0</v>
      </c>
      <c r="O78" s="38">
        <f>SUMPRODUCT(('Input Data Cuti'!$D$3:$D$493='Master Cuti'!$A78)*('Input Data Cuti'!$M$3:$M$493='Master Cuti'!O$1)*('Input Data Cuti'!$K$3:$K$493=$B78)*('Input Data Cuti'!$L$3:$L$493='Master Cuti'!$C78)*('Input Data Cuti'!$N$3:$N$493))</f>
        <v>0</v>
      </c>
      <c r="P78" s="38">
        <f>SUMPRODUCT(('Input Data Cuti'!$D$3:$D$493='Master Cuti'!$A78)*('Input Data Cuti'!$M$3:$M$493='Master Cuti'!P$1)*('Input Data Cuti'!$K$3:$K$493=$B78)*('Input Data Cuti'!$L$3:$L$493='Master Cuti'!$C78)*('Input Data Cuti'!$N$3:$N$493))</f>
        <v>0</v>
      </c>
      <c r="Q78" s="38">
        <f>SUMPRODUCT(('Input Data Cuti'!$D$3:$D$493='Master Cuti'!$A78)*('Input Data Cuti'!$M$3:$M$493='Master Cuti'!Q$1)*('Input Data Cuti'!$K$3:$K$493=$B78)*('Input Data Cuti'!$L$3:$L$493='Master Cuti'!$C78)*('Input Data Cuti'!$N$3:$N$493))</f>
        <v>0</v>
      </c>
    </row>
    <row r="79" spans="1:17">
      <c r="A79" s="107" t="s">
        <v>14</v>
      </c>
      <c r="B79" t="s">
        <v>172</v>
      </c>
      <c r="C79" t="s">
        <v>1319</v>
      </c>
      <c r="D79">
        <v>18</v>
      </c>
      <c r="E79" s="38">
        <f t="shared" si="2"/>
        <v>11</v>
      </c>
      <c r="F79" s="38">
        <f>SUMPRODUCT(('Input Data Cuti'!$D$3:$D$493='Master Cuti'!$A79)*('Input Data Cuti'!$M$3:$M$493='Master Cuti'!F$1)*('Input Data Cuti'!$K$3:$K$493=$B79)*('Input Data Cuti'!$L$3:$L$493='Master Cuti'!$C79)*('Input Data Cuti'!$N$3:$N$493))</f>
        <v>2</v>
      </c>
      <c r="G79" s="38">
        <f>SUMPRODUCT(('Input Data Cuti'!$D$3:$D$493='Master Cuti'!$A79)*('Input Data Cuti'!$M$3:$M$493='Master Cuti'!G$1)*('Input Data Cuti'!$K$3:$K$493=$B79)*('Input Data Cuti'!$L$3:$L$493='Master Cuti'!$C79)*('Input Data Cuti'!$N$3:$N$493))</f>
        <v>5</v>
      </c>
      <c r="H79" s="38">
        <f>SUMPRODUCT(('Input Data Cuti'!$D$3:$D$493='Master Cuti'!$A79)*('Input Data Cuti'!$M$3:$M$493='Master Cuti'!H$1)*('Input Data Cuti'!$K$3:$K$493=$B79)*('Input Data Cuti'!$L$3:$L$493='Master Cuti'!$C79)*('Input Data Cuti'!$N$3:$N$493))</f>
        <v>0</v>
      </c>
      <c r="I79" s="38">
        <f>SUMPRODUCT(('Input Data Cuti'!$D$3:$D$493='Master Cuti'!$A79)*('Input Data Cuti'!$M$3:$M$493='Master Cuti'!I$1)*('Input Data Cuti'!$K$3:$K$493=$B79)*('Input Data Cuti'!$L$3:$L$493='Master Cuti'!$C79)*('Input Data Cuti'!$N$3:$N$493))</f>
        <v>0</v>
      </c>
      <c r="J79" s="38">
        <f>SUMPRODUCT(('Input Data Cuti'!$D$3:$D$493='Master Cuti'!$A79)*('Input Data Cuti'!$M$3:$M$493='Master Cuti'!J$1)*('Input Data Cuti'!$K$3:$K$493=$B79)*('Input Data Cuti'!$L$3:$L$493='Master Cuti'!$C79)*('Input Data Cuti'!$N$3:$N$493))</f>
        <v>0</v>
      </c>
      <c r="K79" s="38">
        <f>SUMPRODUCT(('Input Data Cuti'!$D$3:$D$493='Master Cuti'!$A79)*('Input Data Cuti'!$M$3:$M$493='Master Cuti'!K$1)*('Input Data Cuti'!$K$3:$K$493=$B79)*('Input Data Cuti'!$L$3:$L$493='Master Cuti'!$C79)*('Input Data Cuti'!$N$3:$N$493))</f>
        <v>0</v>
      </c>
      <c r="L79" s="38">
        <f>SUMPRODUCT(('Input Data Cuti'!$D$3:$D$493='Master Cuti'!$A79)*('Input Data Cuti'!$M$3:$M$493='Master Cuti'!L$1)*('Input Data Cuti'!$K$3:$K$493=$B79)*('Input Data Cuti'!$L$3:$L$493='Master Cuti'!$C79)*('Input Data Cuti'!$N$3:$N$493))</f>
        <v>0</v>
      </c>
      <c r="M79" s="38">
        <f>SUMPRODUCT(('Input Data Cuti'!$D$3:$D$493='Master Cuti'!$A79)*('Input Data Cuti'!$M$3:$M$493='Master Cuti'!M$1)*('Input Data Cuti'!$K$3:$K$493=$B79)*('Input Data Cuti'!$L$3:$L$493='Master Cuti'!$C79)*('Input Data Cuti'!$N$3:$N$493))</f>
        <v>0</v>
      </c>
      <c r="N79" s="38">
        <f>SUMPRODUCT(('Input Data Cuti'!$D$3:$D$493='Master Cuti'!$A79)*('Input Data Cuti'!$M$3:$M$493='Master Cuti'!N$1)*('Input Data Cuti'!$K$3:$K$493=$B79)*('Input Data Cuti'!$L$3:$L$493='Master Cuti'!$C79)*('Input Data Cuti'!$N$3:$N$493))</f>
        <v>0</v>
      </c>
      <c r="O79" s="38">
        <f>SUMPRODUCT(('Input Data Cuti'!$D$3:$D$493='Master Cuti'!$A79)*('Input Data Cuti'!$M$3:$M$493='Master Cuti'!O$1)*('Input Data Cuti'!$K$3:$K$493=$B79)*('Input Data Cuti'!$L$3:$L$493='Master Cuti'!$C79)*('Input Data Cuti'!$N$3:$N$493))</f>
        <v>0</v>
      </c>
      <c r="P79" s="38">
        <f>SUMPRODUCT(('Input Data Cuti'!$D$3:$D$493='Master Cuti'!$A79)*('Input Data Cuti'!$M$3:$M$493='Master Cuti'!P$1)*('Input Data Cuti'!$K$3:$K$493=$B79)*('Input Data Cuti'!$L$3:$L$493='Master Cuti'!$C79)*('Input Data Cuti'!$N$3:$N$493))</f>
        <v>0</v>
      </c>
      <c r="Q79" s="38">
        <f>SUMPRODUCT(('Input Data Cuti'!$D$3:$D$493='Master Cuti'!$A79)*('Input Data Cuti'!$M$3:$M$493='Master Cuti'!Q$1)*('Input Data Cuti'!$K$3:$K$493=$B79)*('Input Data Cuti'!$L$3:$L$493='Master Cuti'!$C79)*('Input Data Cuti'!$N$3:$N$493))</f>
        <v>0</v>
      </c>
    </row>
    <row r="80" spans="1:17">
      <c r="A80" s="107" t="s">
        <v>879</v>
      </c>
      <c r="B80" t="s">
        <v>172</v>
      </c>
      <c r="C80" t="s">
        <v>1319</v>
      </c>
      <c r="D80">
        <v>4</v>
      </c>
      <c r="E80" s="38">
        <f t="shared" ref="E80:E88" si="3">D80-SUM(F80:Q80)</f>
        <v>1</v>
      </c>
      <c r="F80" s="38">
        <f>SUMPRODUCT(('Input Data Cuti'!$D$3:$D$493='Master Cuti'!$A80)*('Input Data Cuti'!$M$3:$M$493='Master Cuti'!F$1)*('Input Data Cuti'!$K$3:$K$493=$B80)*('Input Data Cuti'!$L$3:$L$493='Master Cuti'!$C80)*('Input Data Cuti'!$N$3:$N$493))</f>
        <v>3</v>
      </c>
      <c r="G80" s="38">
        <f>SUMPRODUCT(('Input Data Cuti'!$D$3:$D$493='Master Cuti'!$A80)*('Input Data Cuti'!$M$3:$M$493='Master Cuti'!G$1)*('Input Data Cuti'!$K$3:$K$493=$B80)*('Input Data Cuti'!$L$3:$L$493='Master Cuti'!$C80)*('Input Data Cuti'!$N$3:$N$493))</f>
        <v>0</v>
      </c>
      <c r="H80" s="38">
        <f>SUMPRODUCT(('Input Data Cuti'!$D$3:$D$493='Master Cuti'!$A80)*('Input Data Cuti'!$M$3:$M$493='Master Cuti'!H$1)*('Input Data Cuti'!$K$3:$K$493=$B80)*('Input Data Cuti'!$L$3:$L$493='Master Cuti'!$C80)*('Input Data Cuti'!$N$3:$N$493))</f>
        <v>0</v>
      </c>
      <c r="I80" s="38">
        <f>SUMPRODUCT(('Input Data Cuti'!$D$3:$D$493='Master Cuti'!$A80)*('Input Data Cuti'!$M$3:$M$493='Master Cuti'!I$1)*('Input Data Cuti'!$K$3:$K$493=$B80)*('Input Data Cuti'!$L$3:$L$493='Master Cuti'!$C80)*('Input Data Cuti'!$N$3:$N$493))</f>
        <v>0</v>
      </c>
      <c r="J80" s="38">
        <f>SUMPRODUCT(('Input Data Cuti'!$D$3:$D$493='Master Cuti'!$A80)*('Input Data Cuti'!$M$3:$M$493='Master Cuti'!J$1)*('Input Data Cuti'!$K$3:$K$493=$B80)*('Input Data Cuti'!$L$3:$L$493='Master Cuti'!$C80)*('Input Data Cuti'!$N$3:$N$493))</f>
        <v>0</v>
      </c>
      <c r="K80" s="38">
        <f>SUMPRODUCT(('Input Data Cuti'!$D$3:$D$493='Master Cuti'!$A80)*('Input Data Cuti'!$M$3:$M$493='Master Cuti'!K$1)*('Input Data Cuti'!$K$3:$K$493=$B80)*('Input Data Cuti'!$L$3:$L$493='Master Cuti'!$C80)*('Input Data Cuti'!$N$3:$N$493))</f>
        <v>0</v>
      </c>
      <c r="L80" s="38">
        <f>SUMPRODUCT(('Input Data Cuti'!$D$3:$D$493='Master Cuti'!$A80)*('Input Data Cuti'!$M$3:$M$493='Master Cuti'!L$1)*('Input Data Cuti'!$K$3:$K$493=$B80)*('Input Data Cuti'!$L$3:$L$493='Master Cuti'!$C80)*('Input Data Cuti'!$N$3:$N$493))</f>
        <v>0</v>
      </c>
      <c r="M80" s="38">
        <f>SUMPRODUCT(('Input Data Cuti'!$D$3:$D$493='Master Cuti'!$A80)*('Input Data Cuti'!$M$3:$M$493='Master Cuti'!M$1)*('Input Data Cuti'!$K$3:$K$493=$B80)*('Input Data Cuti'!$L$3:$L$493='Master Cuti'!$C80)*('Input Data Cuti'!$N$3:$N$493))</f>
        <v>0</v>
      </c>
      <c r="N80" s="38">
        <f>SUMPRODUCT(('Input Data Cuti'!$D$3:$D$493='Master Cuti'!$A80)*('Input Data Cuti'!$M$3:$M$493='Master Cuti'!N$1)*('Input Data Cuti'!$K$3:$K$493=$B80)*('Input Data Cuti'!$L$3:$L$493='Master Cuti'!$C80)*('Input Data Cuti'!$N$3:$N$493))</f>
        <v>0</v>
      </c>
      <c r="O80" s="38">
        <f>SUMPRODUCT(('Input Data Cuti'!$D$3:$D$493='Master Cuti'!$A80)*('Input Data Cuti'!$M$3:$M$493='Master Cuti'!O$1)*('Input Data Cuti'!$K$3:$K$493=$B80)*('Input Data Cuti'!$L$3:$L$493='Master Cuti'!$C80)*('Input Data Cuti'!$N$3:$N$493))</f>
        <v>0</v>
      </c>
      <c r="P80" s="38">
        <f>SUMPRODUCT(('Input Data Cuti'!$D$3:$D$493='Master Cuti'!$A80)*('Input Data Cuti'!$M$3:$M$493='Master Cuti'!P$1)*('Input Data Cuti'!$K$3:$K$493=$B80)*('Input Data Cuti'!$L$3:$L$493='Master Cuti'!$C80)*('Input Data Cuti'!$N$3:$N$493))</f>
        <v>0</v>
      </c>
      <c r="Q80" s="38">
        <f>SUMPRODUCT(('Input Data Cuti'!$D$3:$D$493='Master Cuti'!$A80)*('Input Data Cuti'!$M$3:$M$493='Master Cuti'!Q$1)*('Input Data Cuti'!$K$3:$K$493=$B80)*('Input Data Cuti'!$L$3:$L$493='Master Cuti'!$C80)*('Input Data Cuti'!$N$3:$N$493))</f>
        <v>0</v>
      </c>
    </row>
    <row r="81" spans="1:17">
      <c r="A81" s="107" t="s">
        <v>299</v>
      </c>
      <c r="B81" t="s">
        <v>172</v>
      </c>
      <c r="C81" t="s">
        <v>1319</v>
      </c>
      <c r="D81">
        <v>3</v>
      </c>
      <c r="E81" s="38">
        <f t="shared" si="3"/>
        <v>0</v>
      </c>
      <c r="F81" s="38">
        <f>SUMPRODUCT(('Input Data Cuti'!$D$3:$D$493='Master Cuti'!$A81)*('Input Data Cuti'!$M$3:$M$493='Master Cuti'!F$1)*('Input Data Cuti'!$K$3:$K$493=$B81)*('Input Data Cuti'!$L$3:$L$493='Master Cuti'!$C81)*('Input Data Cuti'!$N$3:$N$493))</f>
        <v>3</v>
      </c>
      <c r="G81" s="38">
        <f>SUMPRODUCT(('Input Data Cuti'!$D$3:$D$493='Master Cuti'!$A81)*('Input Data Cuti'!$M$3:$M$493='Master Cuti'!G$1)*('Input Data Cuti'!$K$3:$K$493=$B81)*('Input Data Cuti'!$L$3:$L$493='Master Cuti'!$C81)*('Input Data Cuti'!$N$3:$N$493))</f>
        <v>0</v>
      </c>
      <c r="H81" s="38">
        <f>SUMPRODUCT(('Input Data Cuti'!$D$3:$D$493='Master Cuti'!$A81)*('Input Data Cuti'!$M$3:$M$493='Master Cuti'!H$1)*('Input Data Cuti'!$K$3:$K$493=$B81)*('Input Data Cuti'!$L$3:$L$493='Master Cuti'!$C81)*('Input Data Cuti'!$N$3:$N$493))</f>
        <v>0</v>
      </c>
      <c r="I81" s="38">
        <f>SUMPRODUCT(('Input Data Cuti'!$D$3:$D$493='Master Cuti'!$A81)*('Input Data Cuti'!$M$3:$M$493='Master Cuti'!I$1)*('Input Data Cuti'!$K$3:$K$493=$B81)*('Input Data Cuti'!$L$3:$L$493='Master Cuti'!$C81)*('Input Data Cuti'!$N$3:$N$493))</f>
        <v>0</v>
      </c>
      <c r="J81" s="38">
        <f>SUMPRODUCT(('Input Data Cuti'!$D$3:$D$493='Master Cuti'!$A81)*('Input Data Cuti'!$M$3:$M$493='Master Cuti'!J$1)*('Input Data Cuti'!$K$3:$K$493=$B81)*('Input Data Cuti'!$L$3:$L$493='Master Cuti'!$C81)*('Input Data Cuti'!$N$3:$N$493))</f>
        <v>0</v>
      </c>
      <c r="K81" s="38">
        <f>SUMPRODUCT(('Input Data Cuti'!$D$3:$D$493='Master Cuti'!$A81)*('Input Data Cuti'!$M$3:$M$493='Master Cuti'!K$1)*('Input Data Cuti'!$K$3:$K$493=$B81)*('Input Data Cuti'!$L$3:$L$493='Master Cuti'!$C81)*('Input Data Cuti'!$N$3:$N$493))</f>
        <v>0</v>
      </c>
      <c r="L81" s="38">
        <f>SUMPRODUCT(('Input Data Cuti'!$D$3:$D$493='Master Cuti'!$A81)*('Input Data Cuti'!$M$3:$M$493='Master Cuti'!L$1)*('Input Data Cuti'!$K$3:$K$493=$B81)*('Input Data Cuti'!$L$3:$L$493='Master Cuti'!$C81)*('Input Data Cuti'!$N$3:$N$493))</f>
        <v>0</v>
      </c>
      <c r="M81" s="38">
        <f>SUMPRODUCT(('Input Data Cuti'!$D$3:$D$493='Master Cuti'!$A81)*('Input Data Cuti'!$M$3:$M$493='Master Cuti'!M$1)*('Input Data Cuti'!$K$3:$K$493=$B81)*('Input Data Cuti'!$L$3:$L$493='Master Cuti'!$C81)*('Input Data Cuti'!$N$3:$N$493))</f>
        <v>0</v>
      </c>
      <c r="N81" s="38">
        <f>SUMPRODUCT(('Input Data Cuti'!$D$3:$D$493='Master Cuti'!$A81)*('Input Data Cuti'!$M$3:$M$493='Master Cuti'!N$1)*('Input Data Cuti'!$K$3:$K$493=$B81)*('Input Data Cuti'!$L$3:$L$493='Master Cuti'!$C81)*('Input Data Cuti'!$N$3:$N$493))</f>
        <v>0</v>
      </c>
      <c r="O81" s="38">
        <f>SUMPRODUCT(('Input Data Cuti'!$D$3:$D$493='Master Cuti'!$A81)*('Input Data Cuti'!$M$3:$M$493='Master Cuti'!O$1)*('Input Data Cuti'!$K$3:$K$493=$B81)*('Input Data Cuti'!$L$3:$L$493='Master Cuti'!$C81)*('Input Data Cuti'!$N$3:$N$493))</f>
        <v>0</v>
      </c>
      <c r="P81" s="38">
        <f>SUMPRODUCT(('Input Data Cuti'!$D$3:$D$493='Master Cuti'!$A81)*('Input Data Cuti'!$M$3:$M$493='Master Cuti'!P$1)*('Input Data Cuti'!$K$3:$K$493=$B81)*('Input Data Cuti'!$L$3:$L$493='Master Cuti'!$C81)*('Input Data Cuti'!$N$3:$N$493))</f>
        <v>0</v>
      </c>
      <c r="Q81" s="38">
        <f>SUMPRODUCT(('Input Data Cuti'!$D$3:$D$493='Master Cuti'!$A81)*('Input Data Cuti'!$M$3:$M$493='Master Cuti'!Q$1)*('Input Data Cuti'!$K$3:$K$493=$B81)*('Input Data Cuti'!$L$3:$L$493='Master Cuti'!$C81)*('Input Data Cuti'!$N$3:$N$493))</f>
        <v>0</v>
      </c>
    </row>
    <row r="82" spans="1:17">
      <c r="A82" s="107" t="s">
        <v>425</v>
      </c>
      <c r="B82" t="s">
        <v>172</v>
      </c>
      <c r="C82" t="s">
        <v>1215</v>
      </c>
      <c r="D82">
        <v>4</v>
      </c>
      <c r="E82" s="38">
        <f t="shared" si="3"/>
        <v>1</v>
      </c>
      <c r="F82" s="38">
        <f>SUMPRODUCT(('Input Data Cuti'!$D$3:$D$493='Master Cuti'!$A82)*('Input Data Cuti'!$M$3:$M$493='Master Cuti'!F$1)*('Input Data Cuti'!$K$3:$K$493=$B82)*('Input Data Cuti'!$L$3:$L$493='Master Cuti'!$C82)*('Input Data Cuti'!$N$3:$N$493))</f>
        <v>3</v>
      </c>
      <c r="G82" s="38">
        <f>SUMPRODUCT(('Input Data Cuti'!$D$3:$D$493='Master Cuti'!$A82)*('Input Data Cuti'!$M$3:$M$493='Master Cuti'!G$1)*('Input Data Cuti'!$K$3:$K$493=$B82)*('Input Data Cuti'!$L$3:$L$493='Master Cuti'!$C82)*('Input Data Cuti'!$N$3:$N$493))</f>
        <v>0</v>
      </c>
      <c r="H82" s="38">
        <f>SUMPRODUCT(('Input Data Cuti'!$D$3:$D$493='Master Cuti'!$A82)*('Input Data Cuti'!$M$3:$M$493='Master Cuti'!H$1)*('Input Data Cuti'!$K$3:$K$493=$B82)*('Input Data Cuti'!$L$3:$L$493='Master Cuti'!$C82)*('Input Data Cuti'!$N$3:$N$493))</f>
        <v>0</v>
      </c>
      <c r="I82" s="38">
        <f>SUMPRODUCT(('Input Data Cuti'!$D$3:$D$493='Master Cuti'!$A82)*('Input Data Cuti'!$M$3:$M$493='Master Cuti'!I$1)*('Input Data Cuti'!$K$3:$K$493=$B82)*('Input Data Cuti'!$L$3:$L$493='Master Cuti'!$C82)*('Input Data Cuti'!$N$3:$N$493))</f>
        <v>0</v>
      </c>
      <c r="J82" s="38">
        <f>SUMPRODUCT(('Input Data Cuti'!$D$3:$D$493='Master Cuti'!$A82)*('Input Data Cuti'!$M$3:$M$493='Master Cuti'!J$1)*('Input Data Cuti'!$K$3:$K$493=$B82)*('Input Data Cuti'!$L$3:$L$493='Master Cuti'!$C82)*('Input Data Cuti'!$N$3:$N$493))</f>
        <v>0</v>
      </c>
      <c r="K82" s="38">
        <f>SUMPRODUCT(('Input Data Cuti'!$D$3:$D$493='Master Cuti'!$A82)*('Input Data Cuti'!$M$3:$M$493='Master Cuti'!K$1)*('Input Data Cuti'!$K$3:$K$493=$B82)*('Input Data Cuti'!$L$3:$L$493='Master Cuti'!$C82)*('Input Data Cuti'!$N$3:$N$493))</f>
        <v>0</v>
      </c>
      <c r="L82" s="38">
        <f>SUMPRODUCT(('Input Data Cuti'!$D$3:$D$493='Master Cuti'!$A82)*('Input Data Cuti'!$M$3:$M$493='Master Cuti'!L$1)*('Input Data Cuti'!$K$3:$K$493=$B82)*('Input Data Cuti'!$L$3:$L$493='Master Cuti'!$C82)*('Input Data Cuti'!$N$3:$N$493))</f>
        <v>0</v>
      </c>
      <c r="M82" s="38">
        <f>SUMPRODUCT(('Input Data Cuti'!$D$3:$D$493='Master Cuti'!$A82)*('Input Data Cuti'!$M$3:$M$493='Master Cuti'!M$1)*('Input Data Cuti'!$K$3:$K$493=$B82)*('Input Data Cuti'!$L$3:$L$493='Master Cuti'!$C82)*('Input Data Cuti'!$N$3:$N$493))</f>
        <v>0</v>
      </c>
      <c r="N82" s="38">
        <f>SUMPRODUCT(('Input Data Cuti'!$D$3:$D$493='Master Cuti'!$A82)*('Input Data Cuti'!$M$3:$M$493='Master Cuti'!N$1)*('Input Data Cuti'!$K$3:$K$493=$B82)*('Input Data Cuti'!$L$3:$L$493='Master Cuti'!$C82)*('Input Data Cuti'!$N$3:$N$493))</f>
        <v>0</v>
      </c>
      <c r="O82" s="38">
        <f>SUMPRODUCT(('Input Data Cuti'!$D$3:$D$493='Master Cuti'!$A82)*('Input Data Cuti'!$M$3:$M$493='Master Cuti'!O$1)*('Input Data Cuti'!$K$3:$K$493=$B82)*('Input Data Cuti'!$L$3:$L$493='Master Cuti'!$C82)*('Input Data Cuti'!$N$3:$N$493))</f>
        <v>0</v>
      </c>
      <c r="P82" s="38">
        <f>SUMPRODUCT(('Input Data Cuti'!$D$3:$D$493='Master Cuti'!$A82)*('Input Data Cuti'!$M$3:$M$493='Master Cuti'!P$1)*('Input Data Cuti'!$K$3:$K$493=$B82)*('Input Data Cuti'!$L$3:$L$493='Master Cuti'!$C82)*('Input Data Cuti'!$N$3:$N$493))</f>
        <v>0</v>
      </c>
      <c r="Q82" s="38">
        <f>SUMPRODUCT(('Input Data Cuti'!$D$3:$D$493='Master Cuti'!$A82)*('Input Data Cuti'!$M$3:$M$493='Master Cuti'!Q$1)*('Input Data Cuti'!$K$3:$K$493=$B82)*('Input Data Cuti'!$L$3:$L$493='Master Cuti'!$C82)*('Input Data Cuti'!$N$3:$N$493))</f>
        <v>0</v>
      </c>
    </row>
    <row r="83" spans="1:17">
      <c r="A83" s="107" t="s">
        <v>1378</v>
      </c>
      <c r="B83" t="s">
        <v>172</v>
      </c>
      <c r="C83" s="233" t="s">
        <v>1319</v>
      </c>
      <c r="D83">
        <v>2</v>
      </c>
      <c r="E83" s="38">
        <f t="shared" si="3"/>
        <v>0</v>
      </c>
      <c r="F83" s="38">
        <f>SUMPRODUCT(('Input Data Cuti'!$D$3:$D$493='Master Cuti'!$A83)*('Input Data Cuti'!$M$3:$M$493='Master Cuti'!F$1)*('Input Data Cuti'!$K$3:$K$493=$B83)*('Input Data Cuti'!$L$3:$L$493='Master Cuti'!$C83)*('Input Data Cuti'!$N$3:$N$493))</f>
        <v>2</v>
      </c>
      <c r="G83" s="38">
        <f>SUMPRODUCT(('Input Data Cuti'!$D$3:$D$493='Master Cuti'!$A83)*('Input Data Cuti'!$M$3:$M$493='Master Cuti'!G$1)*('Input Data Cuti'!$K$3:$K$493=$B83)*('Input Data Cuti'!$L$3:$L$493='Master Cuti'!$C83)*('Input Data Cuti'!$N$3:$N$493))</f>
        <v>0</v>
      </c>
      <c r="H83" s="38">
        <f>SUMPRODUCT(('Input Data Cuti'!$D$3:$D$493='Master Cuti'!$A83)*('Input Data Cuti'!$M$3:$M$493='Master Cuti'!H$1)*('Input Data Cuti'!$K$3:$K$493=$B83)*('Input Data Cuti'!$L$3:$L$493='Master Cuti'!$C83)*('Input Data Cuti'!$N$3:$N$493))</f>
        <v>0</v>
      </c>
      <c r="I83" s="38">
        <f>SUMPRODUCT(('Input Data Cuti'!$D$3:$D$493='Master Cuti'!$A83)*('Input Data Cuti'!$M$3:$M$493='Master Cuti'!I$1)*('Input Data Cuti'!$K$3:$K$493=$B83)*('Input Data Cuti'!$L$3:$L$493='Master Cuti'!$C83)*('Input Data Cuti'!$N$3:$N$493))</f>
        <v>0</v>
      </c>
      <c r="J83" s="38">
        <f>SUMPRODUCT(('Input Data Cuti'!$D$3:$D$493='Master Cuti'!$A83)*('Input Data Cuti'!$M$3:$M$493='Master Cuti'!J$1)*('Input Data Cuti'!$K$3:$K$493=$B83)*('Input Data Cuti'!$L$3:$L$493='Master Cuti'!$C83)*('Input Data Cuti'!$N$3:$N$493))</f>
        <v>0</v>
      </c>
      <c r="K83" s="38">
        <f>SUMPRODUCT(('Input Data Cuti'!$D$3:$D$493='Master Cuti'!$A83)*('Input Data Cuti'!$M$3:$M$493='Master Cuti'!K$1)*('Input Data Cuti'!$K$3:$K$493=$B83)*('Input Data Cuti'!$L$3:$L$493='Master Cuti'!$C83)*('Input Data Cuti'!$N$3:$N$493))</f>
        <v>0</v>
      </c>
      <c r="L83" s="38">
        <f>SUMPRODUCT(('Input Data Cuti'!$D$3:$D$493='Master Cuti'!$A83)*('Input Data Cuti'!$M$3:$M$493='Master Cuti'!L$1)*('Input Data Cuti'!$K$3:$K$493=$B83)*('Input Data Cuti'!$L$3:$L$493='Master Cuti'!$C83)*('Input Data Cuti'!$N$3:$N$493))</f>
        <v>0</v>
      </c>
      <c r="M83" s="38">
        <f>SUMPRODUCT(('Input Data Cuti'!$D$3:$D$493='Master Cuti'!$A83)*('Input Data Cuti'!$M$3:$M$493='Master Cuti'!M$1)*('Input Data Cuti'!$K$3:$K$493=$B83)*('Input Data Cuti'!$L$3:$L$493='Master Cuti'!$C83)*('Input Data Cuti'!$N$3:$N$493))</f>
        <v>0</v>
      </c>
      <c r="N83" s="38">
        <f>SUMPRODUCT(('Input Data Cuti'!$D$3:$D$493='Master Cuti'!$A83)*('Input Data Cuti'!$M$3:$M$493='Master Cuti'!N$1)*('Input Data Cuti'!$K$3:$K$493=$B83)*('Input Data Cuti'!$L$3:$L$493='Master Cuti'!$C83)*('Input Data Cuti'!$N$3:$N$493))</f>
        <v>0</v>
      </c>
      <c r="O83" s="38">
        <f>SUMPRODUCT(('Input Data Cuti'!$D$3:$D$493='Master Cuti'!$A83)*('Input Data Cuti'!$M$3:$M$493='Master Cuti'!O$1)*('Input Data Cuti'!$K$3:$K$493=$B83)*('Input Data Cuti'!$L$3:$L$493='Master Cuti'!$C83)*('Input Data Cuti'!$N$3:$N$493))</f>
        <v>0</v>
      </c>
      <c r="P83" s="38">
        <f>SUMPRODUCT(('Input Data Cuti'!$D$3:$D$493='Master Cuti'!$A83)*('Input Data Cuti'!$M$3:$M$493='Master Cuti'!P$1)*('Input Data Cuti'!$K$3:$K$493=$B83)*('Input Data Cuti'!$L$3:$L$493='Master Cuti'!$C83)*('Input Data Cuti'!$N$3:$N$493))</f>
        <v>0</v>
      </c>
      <c r="Q83" s="38">
        <f>SUMPRODUCT(('Input Data Cuti'!$D$3:$D$493='Master Cuti'!$A83)*('Input Data Cuti'!$M$3:$M$493='Master Cuti'!Q$1)*('Input Data Cuti'!$K$3:$K$493=$B83)*('Input Data Cuti'!$L$3:$L$493='Master Cuti'!$C83)*('Input Data Cuti'!$N$3:$N$493))</f>
        <v>0</v>
      </c>
    </row>
    <row r="84" spans="1:17">
      <c r="A84" s="107" t="s">
        <v>239</v>
      </c>
      <c r="B84" t="s">
        <v>172</v>
      </c>
      <c r="C84" t="s">
        <v>1215</v>
      </c>
      <c r="D84">
        <v>17</v>
      </c>
      <c r="E84" s="38">
        <f t="shared" si="3"/>
        <v>15</v>
      </c>
      <c r="F84" s="38">
        <f>SUMPRODUCT(('Input Data Cuti'!$D$3:$D$493='Master Cuti'!$A84)*('Input Data Cuti'!$M$3:$M$493='Master Cuti'!F$1)*('Input Data Cuti'!$K$3:$K$493=$B84)*('Input Data Cuti'!$L$3:$L$493='Master Cuti'!$C84)*('Input Data Cuti'!$N$3:$N$493))</f>
        <v>1</v>
      </c>
      <c r="G84" s="38">
        <f>SUMPRODUCT(('Input Data Cuti'!$D$3:$D$493='Master Cuti'!$A84)*('Input Data Cuti'!$M$3:$M$493='Master Cuti'!G$1)*('Input Data Cuti'!$K$3:$K$493=$B84)*('Input Data Cuti'!$L$3:$L$493='Master Cuti'!$C84)*('Input Data Cuti'!$N$3:$N$493))</f>
        <v>1</v>
      </c>
      <c r="H84" s="38">
        <f>SUMPRODUCT(('Input Data Cuti'!$D$3:$D$493='Master Cuti'!$A84)*('Input Data Cuti'!$M$3:$M$493='Master Cuti'!H$1)*('Input Data Cuti'!$K$3:$K$493=$B84)*('Input Data Cuti'!$L$3:$L$493='Master Cuti'!$C84)*('Input Data Cuti'!$N$3:$N$493))</f>
        <v>0</v>
      </c>
      <c r="I84" s="38">
        <f>SUMPRODUCT(('Input Data Cuti'!$D$3:$D$493='Master Cuti'!$A84)*('Input Data Cuti'!$M$3:$M$493='Master Cuti'!I$1)*('Input Data Cuti'!$K$3:$K$493=$B84)*('Input Data Cuti'!$L$3:$L$493='Master Cuti'!$C84)*('Input Data Cuti'!$N$3:$N$493))</f>
        <v>0</v>
      </c>
      <c r="J84" s="38">
        <f>SUMPRODUCT(('Input Data Cuti'!$D$3:$D$493='Master Cuti'!$A84)*('Input Data Cuti'!$M$3:$M$493='Master Cuti'!J$1)*('Input Data Cuti'!$K$3:$K$493=$B84)*('Input Data Cuti'!$L$3:$L$493='Master Cuti'!$C84)*('Input Data Cuti'!$N$3:$N$493))</f>
        <v>0</v>
      </c>
      <c r="K84" s="38">
        <f>SUMPRODUCT(('Input Data Cuti'!$D$3:$D$493='Master Cuti'!$A84)*('Input Data Cuti'!$M$3:$M$493='Master Cuti'!K$1)*('Input Data Cuti'!$K$3:$K$493=$B84)*('Input Data Cuti'!$L$3:$L$493='Master Cuti'!$C84)*('Input Data Cuti'!$N$3:$N$493))</f>
        <v>0</v>
      </c>
      <c r="L84" s="38">
        <f>SUMPRODUCT(('Input Data Cuti'!$D$3:$D$493='Master Cuti'!$A84)*('Input Data Cuti'!$M$3:$M$493='Master Cuti'!L$1)*('Input Data Cuti'!$K$3:$K$493=$B84)*('Input Data Cuti'!$L$3:$L$493='Master Cuti'!$C84)*('Input Data Cuti'!$N$3:$N$493))</f>
        <v>0</v>
      </c>
      <c r="M84" s="38">
        <f>SUMPRODUCT(('Input Data Cuti'!$D$3:$D$493='Master Cuti'!$A84)*('Input Data Cuti'!$M$3:$M$493='Master Cuti'!M$1)*('Input Data Cuti'!$K$3:$K$493=$B84)*('Input Data Cuti'!$L$3:$L$493='Master Cuti'!$C84)*('Input Data Cuti'!$N$3:$N$493))</f>
        <v>0</v>
      </c>
      <c r="N84" s="38">
        <f>SUMPRODUCT(('Input Data Cuti'!$D$3:$D$493='Master Cuti'!$A84)*('Input Data Cuti'!$M$3:$M$493='Master Cuti'!N$1)*('Input Data Cuti'!$K$3:$K$493=$B84)*('Input Data Cuti'!$L$3:$L$493='Master Cuti'!$C84)*('Input Data Cuti'!$N$3:$N$493))</f>
        <v>0</v>
      </c>
      <c r="O84" s="38">
        <f>SUMPRODUCT(('Input Data Cuti'!$D$3:$D$493='Master Cuti'!$A84)*('Input Data Cuti'!$M$3:$M$493='Master Cuti'!O$1)*('Input Data Cuti'!$K$3:$K$493=$B84)*('Input Data Cuti'!$L$3:$L$493='Master Cuti'!$C84)*('Input Data Cuti'!$N$3:$N$493))</f>
        <v>0</v>
      </c>
      <c r="P84" s="38">
        <f>SUMPRODUCT(('Input Data Cuti'!$D$3:$D$493='Master Cuti'!$A84)*('Input Data Cuti'!$M$3:$M$493='Master Cuti'!P$1)*('Input Data Cuti'!$K$3:$K$493=$B84)*('Input Data Cuti'!$L$3:$L$493='Master Cuti'!$C84)*('Input Data Cuti'!$N$3:$N$493))</f>
        <v>0</v>
      </c>
      <c r="Q84" s="38">
        <f>SUMPRODUCT(('Input Data Cuti'!$D$3:$D$493='Master Cuti'!$A84)*('Input Data Cuti'!$M$3:$M$493='Master Cuti'!Q$1)*('Input Data Cuti'!$K$3:$K$493=$B84)*('Input Data Cuti'!$L$3:$L$493='Master Cuti'!$C84)*('Input Data Cuti'!$N$3:$N$493))</f>
        <v>0</v>
      </c>
    </row>
    <row r="85" spans="1:17">
      <c r="A85" s="107" t="s">
        <v>251</v>
      </c>
      <c r="B85" t="s">
        <v>172</v>
      </c>
      <c r="C85" t="s">
        <v>1387</v>
      </c>
      <c r="D85">
        <v>26</v>
      </c>
      <c r="E85" s="38">
        <f t="shared" si="3"/>
        <v>0</v>
      </c>
      <c r="F85" s="38">
        <f>SUMPRODUCT(('Input Data Cuti'!$D$3:$D$493='Master Cuti'!$A85)*('Input Data Cuti'!$M$3:$M$493='Master Cuti'!F$1)*('Input Data Cuti'!$K$3:$K$493=$B85)*('Input Data Cuti'!$L$3:$L$493='Master Cuti'!$C85)*('Input Data Cuti'!$N$3:$N$493))</f>
        <v>1</v>
      </c>
      <c r="G85" s="38">
        <f>SUMPRODUCT(('Input Data Cuti'!$D$3:$D$493='Master Cuti'!$A85)*('Input Data Cuti'!$M$3:$M$493='Master Cuti'!G$1)*('Input Data Cuti'!$K$3:$K$493=$B85)*('Input Data Cuti'!$L$3:$L$493='Master Cuti'!$C85)*('Input Data Cuti'!$N$3:$N$493))</f>
        <v>1</v>
      </c>
      <c r="H85" s="38">
        <f>SUMPRODUCT(('Input Data Cuti'!$D$3:$D$493='Master Cuti'!$A85)*('Input Data Cuti'!$M$3:$M$493='Master Cuti'!H$1)*('Input Data Cuti'!$K$3:$K$493=$B85)*('Input Data Cuti'!$L$3:$L$493='Master Cuti'!$C85)*('Input Data Cuti'!$N$3:$N$493))</f>
        <v>24</v>
      </c>
      <c r="I85" s="38">
        <f>SUMPRODUCT(('Input Data Cuti'!$D$3:$D$493='Master Cuti'!$A85)*('Input Data Cuti'!$M$3:$M$493='Master Cuti'!I$1)*('Input Data Cuti'!$K$3:$K$493=$B85)*('Input Data Cuti'!$L$3:$L$493='Master Cuti'!$C85)*('Input Data Cuti'!$N$3:$N$493))</f>
        <v>0</v>
      </c>
      <c r="J85" s="38">
        <f>SUMPRODUCT(('Input Data Cuti'!$D$3:$D$493='Master Cuti'!$A85)*('Input Data Cuti'!$M$3:$M$493='Master Cuti'!J$1)*('Input Data Cuti'!$K$3:$K$493=$B85)*('Input Data Cuti'!$L$3:$L$493='Master Cuti'!$C85)*('Input Data Cuti'!$N$3:$N$493))</f>
        <v>0</v>
      </c>
      <c r="K85" s="38">
        <f>SUMPRODUCT(('Input Data Cuti'!$D$3:$D$493='Master Cuti'!$A85)*('Input Data Cuti'!$M$3:$M$493='Master Cuti'!K$1)*('Input Data Cuti'!$K$3:$K$493=$B85)*('Input Data Cuti'!$L$3:$L$493='Master Cuti'!$C85)*('Input Data Cuti'!$N$3:$N$493))</f>
        <v>0</v>
      </c>
      <c r="L85" s="38">
        <f>SUMPRODUCT(('Input Data Cuti'!$D$3:$D$493='Master Cuti'!$A85)*('Input Data Cuti'!$M$3:$M$493='Master Cuti'!L$1)*('Input Data Cuti'!$K$3:$K$493=$B85)*('Input Data Cuti'!$L$3:$L$493='Master Cuti'!$C85)*('Input Data Cuti'!$N$3:$N$493))</f>
        <v>0</v>
      </c>
      <c r="M85" s="38">
        <f>SUMPRODUCT(('Input Data Cuti'!$D$3:$D$493='Master Cuti'!$A85)*('Input Data Cuti'!$M$3:$M$493='Master Cuti'!M$1)*('Input Data Cuti'!$K$3:$K$493=$B85)*('Input Data Cuti'!$L$3:$L$493='Master Cuti'!$C85)*('Input Data Cuti'!$N$3:$N$493))</f>
        <v>0</v>
      </c>
      <c r="N85" s="38">
        <f>SUMPRODUCT(('Input Data Cuti'!$D$3:$D$493='Master Cuti'!$A85)*('Input Data Cuti'!$M$3:$M$493='Master Cuti'!N$1)*('Input Data Cuti'!$K$3:$K$493=$B85)*('Input Data Cuti'!$L$3:$L$493='Master Cuti'!$C85)*('Input Data Cuti'!$N$3:$N$493))</f>
        <v>0</v>
      </c>
      <c r="O85" s="38">
        <f>SUMPRODUCT(('Input Data Cuti'!$D$3:$D$493='Master Cuti'!$A85)*('Input Data Cuti'!$M$3:$M$493='Master Cuti'!O$1)*('Input Data Cuti'!$K$3:$K$493=$B85)*('Input Data Cuti'!$L$3:$L$493='Master Cuti'!$C85)*('Input Data Cuti'!$N$3:$N$493))</f>
        <v>0</v>
      </c>
      <c r="P85" s="38">
        <f>SUMPRODUCT(('Input Data Cuti'!$D$3:$D$493='Master Cuti'!$A85)*('Input Data Cuti'!$M$3:$M$493='Master Cuti'!P$1)*('Input Data Cuti'!$K$3:$K$493=$B85)*('Input Data Cuti'!$L$3:$L$493='Master Cuti'!$C85)*('Input Data Cuti'!$N$3:$N$493))</f>
        <v>0</v>
      </c>
      <c r="Q85" s="38">
        <f>SUMPRODUCT(('Input Data Cuti'!$D$3:$D$493='Master Cuti'!$A85)*('Input Data Cuti'!$M$3:$M$493='Master Cuti'!Q$1)*('Input Data Cuti'!$K$3:$K$493=$B85)*('Input Data Cuti'!$L$3:$L$493='Master Cuti'!$C85)*('Input Data Cuti'!$N$3:$N$493))</f>
        <v>0</v>
      </c>
    </row>
    <row r="86" spans="1:17">
      <c r="A86" s="107" t="s">
        <v>1207</v>
      </c>
      <c r="B86" t="s">
        <v>172</v>
      </c>
      <c r="C86" t="s">
        <v>1319</v>
      </c>
      <c r="D86">
        <v>18</v>
      </c>
      <c r="E86" s="38">
        <f t="shared" si="3"/>
        <v>14</v>
      </c>
      <c r="F86" s="38">
        <f>SUMPRODUCT(('Input Data Cuti'!$D$3:$D$493='Master Cuti'!$A86)*('Input Data Cuti'!$M$3:$M$493='Master Cuti'!F$1)*('Input Data Cuti'!$K$3:$K$493=$B86)*('Input Data Cuti'!$L$3:$L$493='Master Cuti'!$C86)*('Input Data Cuti'!$N$3:$N$493))</f>
        <v>4</v>
      </c>
      <c r="G86" s="38">
        <f>SUMPRODUCT(('Input Data Cuti'!$D$3:$D$493='Master Cuti'!$A86)*('Input Data Cuti'!$M$3:$M$493='Master Cuti'!G$1)*('Input Data Cuti'!$K$3:$K$493=$B86)*('Input Data Cuti'!$L$3:$L$493='Master Cuti'!$C86)*('Input Data Cuti'!$N$3:$N$493))</f>
        <v>0</v>
      </c>
      <c r="H86" s="38">
        <f>SUMPRODUCT(('Input Data Cuti'!$D$3:$D$493='Master Cuti'!$A86)*('Input Data Cuti'!$M$3:$M$493='Master Cuti'!H$1)*('Input Data Cuti'!$K$3:$K$493=$B86)*('Input Data Cuti'!$L$3:$L$493='Master Cuti'!$C86)*('Input Data Cuti'!$N$3:$N$493))</f>
        <v>0</v>
      </c>
      <c r="I86" s="38">
        <f>SUMPRODUCT(('Input Data Cuti'!$D$3:$D$493='Master Cuti'!$A86)*('Input Data Cuti'!$M$3:$M$493='Master Cuti'!I$1)*('Input Data Cuti'!$K$3:$K$493=$B86)*('Input Data Cuti'!$L$3:$L$493='Master Cuti'!$C86)*('Input Data Cuti'!$N$3:$N$493))</f>
        <v>0</v>
      </c>
      <c r="J86" s="38">
        <f>SUMPRODUCT(('Input Data Cuti'!$D$3:$D$493='Master Cuti'!$A86)*('Input Data Cuti'!$M$3:$M$493='Master Cuti'!J$1)*('Input Data Cuti'!$K$3:$K$493=$B86)*('Input Data Cuti'!$L$3:$L$493='Master Cuti'!$C86)*('Input Data Cuti'!$N$3:$N$493))</f>
        <v>0</v>
      </c>
      <c r="K86" s="38">
        <f>SUMPRODUCT(('Input Data Cuti'!$D$3:$D$493='Master Cuti'!$A86)*('Input Data Cuti'!$M$3:$M$493='Master Cuti'!K$1)*('Input Data Cuti'!$K$3:$K$493=$B86)*('Input Data Cuti'!$L$3:$L$493='Master Cuti'!$C86)*('Input Data Cuti'!$N$3:$N$493))</f>
        <v>0</v>
      </c>
      <c r="L86" s="38">
        <f>SUMPRODUCT(('Input Data Cuti'!$D$3:$D$493='Master Cuti'!$A86)*('Input Data Cuti'!$M$3:$M$493='Master Cuti'!L$1)*('Input Data Cuti'!$K$3:$K$493=$B86)*('Input Data Cuti'!$L$3:$L$493='Master Cuti'!$C86)*('Input Data Cuti'!$N$3:$N$493))</f>
        <v>0</v>
      </c>
      <c r="M86" s="38">
        <f>SUMPRODUCT(('Input Data Cuti'!$D$3:$D$493='Master Cuti'!$A86)*('Input Data Cuti'!$M$3:$M$493='Master Cuti'!M$1)*('Input Data Cuti'!$K$3:$K$493=$B86)*('Input Data Cuti'!$L$3:$L$493='Master Cuti'!$C86)*('Input Data Cuti'!$N$3:$N$493))</f>
        <v>0</v>
      </c>
      <c r="N86" s="38">
        <f>SUMPRODUCT(('Input Data Cuti'!$D$3:$D$493='Master Cuti'!$A86)*('Input Data Cuti'!$M$3:$M$493='Master Cuti'!N$1)*('Input Data Cuti'!$K$3:$K$493=$B86)*('Input Data Cuti'!$L$3:$L$493='Master Cuti'!$C86)*('Input Data Cuti'!$N$3:$N$493))</f>
        <v>0</v>
      </c>
      <c r="O86" s="38">
        <f>SUMPRODUCT(('Input Data Cuti'!$D$3:$D$493='Master Cuti'!$A86)*('Input Data Cuti'!$M$3:$M$493='Master Cuti'!O$1)*('Input Data Cuti'!$K$3:$K$493=$B86)*('Input Data Cuti'!$L$3:$L$493='Master Cuti'!$C86)*('Input Data Cuti'!$N$3:$N$493))</f>
        <v>0</v>
      </c>
      <c r="P86" s="38">
        <f>SUMPRODUCT(('Input Data Cuti'!$D$3:$D$493='Master Cuti'!$A86)*('Input Data Cuti'!$M$3:$M$493='Master Cuti'!P$1)*('Input Data Cuti'!$K$3:$K$493=$B86)*('Input Data Cuti'!$L$3:$L$493='Master Cuti'!$C86)*('Input Data Cuti'!$N$3:$N$493))</f>
        <v>0</v>
      </c>
      <c r="Q86" s="38">
        <f>SUMPRODUCT(('Input Data Cuti'!$D$3:$D$493='Master Cuti'!$A86)*('Input Data Cuti'!$M$3:$M$493='Master Cuti'!Q$1)*('Input Data Cuti'!$K$3:$K$493=$B86)*('Input Data Cuti'!$L$3:$L$493='Master Cuti'!$C86)*('Input Data Cuti'!$N$3:$N$493))</f>
        <v>0</v>
      </c>
    </row>
    <row r="87" spans="1:17">
      <c r="A87" s="107" t="s">
        <v>487</v>
      </c>
      <c r="B87" t="s">
        <v>172</v>
      </c>
      <c r="C87" t="s">
        <v>1387</v>
      </c>
      <c r="D87">
        <v>5</v>
      </c>
      <c r="E87" s="38">
        <f t="shared" si="3"/>
        <v>0</v>
      </c>
      <c r="F87" s="38">
        <f>SUMPRODUCT(('Input Data Cuti'!$D$3:$D$493='Master Cuti'!$A87)*('Input Data Cuti'!$M$3:$M$493='Master Cuti'!F$1)*('Input Data Cuti'!$K$3:$K$493=$B87)*('Input Data Cuti'!$L$3:$L$493='Master Cuti'!$C87)*('Input Data Cuti'!$N$3:$N$493))</f>
        <v>1</v>
      </c>
      <c r="G87" s="38">
        <f>SUMPRODUCT(('Input Data Cuti'!$D$3:$D$493='Master Cuti'!$A87)*('Input Data Cuti'!$M$3:$M$493='Master Cuti'!G$1)*('Input Data Cuti'!$K$3:$K$493=$B87)*('Input Data Cuti'!$L$3:$L$493='Master Cuti'!$C87)*('Input Data Cuti'!$N$3:$N$493))</f>
        <v>1</v>
      </c>
      <c r="H87" s="38">
        <f>SUMPRODUCT(('Input Data Cuti'!$D$3:$D$493='Master Cuti'!$A87)*('Input Data Cuti'!$M$3:$M$493='Master Cuti'!H$1)*('Input Data Cuti'!$K$3:$K$493=$B87)*('Input Data Cuti'!$L$3:$L$493='Master Cuti'!$C87)*('Input Data Cuti'!$N$3:$N$493))</f>
        <v>3</v>
      </c>
      <c r="I87" s="38">
        <f>SUMPRODUCT(('Input Data Cuti'!$D$3:$D$493='Master Cuti'!$A87)*('Input Data Cuti'!$M$3:$M$493='Master Cuti'!I$1)*('Input Data Cuti'!$K$3:$K$493=$B87)*('Input Data Cuti'!$L$3:$L$493='Master Cuti'!$C87)*('Input Data Cuti'!$N$3:$N$493))</f>
        <v>0</v>
      </c>
      <c r="J87" s="38">
        <f>SUMPRODUCT(('Input Data Cuti'!$D$3:$D$493='Master Cuti'!$A87)*('Input Data Cuti'!$M$3:$M$493='Master Cuti'!J$1)*('Input Data Cuti'!$K$3:$K$493=$B87)*('Input Data Cuti'!$L$3:$L$493='Master Cuti'!$C87)*('Input Data Cuti'!$N$3:$N$493))</f>
        <v>0</v>
      </c>
      <c r="K87" s="38">
        <f>SUMPRODUCT(('Input Data Cuti'!$D$3:$D$493='Master Cuti'!$A87)*('Input Data Cuti'!$M$3:$M$493='Master Cuti'!K$1)*('Input Data Cuti'!$K$3:$K$493=$B87)*('Input Data Cuti'!$L$3:$L$493='Master Cuti'!$C87)*('Input Data Cuti'!$N$3:$N$493))</f>
        <v>0</v>
      </c>
      <c r="L87" s="38">
        <f>SUMPRODUCT(('Input Data Cuti'!$D$3:$D$493='Master Cuti'!$A87)*('Input Data Cuti'!$M$3:$M$493='Master Cuti'!L$1)*('Input Data Cuti'!$K$3:$K$493=$B87)*('Input Data Cuti'!$L$3:$L$493='Master Cuti'!$C87)*('Input Data Cuti'!$N$3:$N$493))</f>
        <v>0</v>
      </c>
      <c r="M87" s="38">
        <f>SUMPRODUCT(('Input Data Cuti'!$D$3:$D$493='Master Cuti'!$A87)*('Input Data Cuti'!$M$3:$M$493='Master Cuti'!M$1)*('Input Data Cuti'!$K$3:$K$493=$B87)*('Input Data Cuti'!$L$3:$L$493='Master Cuti'!$C87)*('Input Data Cuti'!$N$3:$N$493))</f>
        <v>0</v>
      </c>
      <c r="N87" s="38">
        <f>SUMPRODUCT(('Input Data Cuti'!$D$3:$D$493='Master Cuti'!$A87)*('Input Data Cuti'!$M$3:$M$493='Master Cuti'!N$1)*('Input Data Cuti'!$K$3:$K$493=$B87)*('Input Data Cuti'!$L$3:$L$493='Master Cuti'!$C87)*('Input Data Cuti'!$N$3:$N$493))</f>
        <v>0</v>
      </c>
      <c r="O87" s="38">
        <f>SUMPRODUCT(('Input Data Cuti'!$D$3:$D$493='Master Cuti'!$A87)*('Input Data Cuti'!$M$3:$M$493='Master Cuti'!O$1)*('Input Data Cuti'!$K$3:$K$493=$B87)*('Input Data Cuti'!$L$3:$L$493='Master Cuti'!$C87)*('Input Data Cuti'!$N$3:$N$493))</f>
        <v>0</v>
      </c>
      <c r="P87" s="38">
        <f>SUMPRODUCT(('Input Data Cuti'!$D$3:$D$493='Master Cuti'!$A87)*('Input Data Cuti'!$M$3:$M$493='Master Cuti'!P$1)*('Input Data Cuti'!$K$3:$K$493=$B87)*('Input Data Cuti'!$L$3:$L$493='Master Cuti'!$C87)*('Input Data Cuti'!$N$3:$N$493))</f>
        <v>0</v>
      </c>
      <c r="Q87" s="38">
        <f>SUMPRODUCT(('Input Data Cuti'!$D$3:$D$493='Master Cuti'!$A87)*('Input Data Cuti'!$M$3:$M$493='Master Cuti'!Q$1)*('Input Data Cuti'!$K$3:$K$493=$B87)*('Input Data Cuti'!$L$3:$L$493='Master Cuti'!$C87)*('Input Data Cuti'!$N$3:$N$493))</f>
        <v>0</v>
      </c>
    </row>
    <row r="88" spans="1:17">
      <c r="A88" s="107" t="s">
        <v>838</v>
      </c>
      <c r="B88" t="s">
        <v>172</v>
      </c>
      <c r="C88" t="s">
        <v>1215</v>
      </c>
      <c r="D88">
        <v>6</v>
      </c>
      <c r="E88" s="38">
        <f t="shared" si="3"/>
        <v>3</v>
      </c>
      <c r="F88" s="38">
        <v>2</v>
      </c>
      <c r="G88" s="38">
        <v>1</v>
      </c>
      <c r="H88" s="38">
        <f>SUMPRODUCT(('Input Data Cuti'!$D$3:$D$493='Master Cuti'!$A88)*('Input Data Cuti'!$M$3:$M$493='Master Cuti'!H$1)*('Input Data Cuti'!$K$3:$K$493=$B88)*('Input Data Cuti'!$L$3:$L$493='Master Cuti'!$C88)*('Input Data Cuti'!$N$3:$N$493))</f>
        <v>0</v>
      </c>
      <c r="I88" s="38">
        <f>SUMPRODUCT(('Input Data Cuti'!$D$3:$D$493='Master Cuti'!$A88)*('Input Data Cuti'!$M$3:$M$493='Master Cuti'!I$1)*('Input Data Cuti'!$K$3:$K$493=$B88)*('Input Data Cuti'!$L$3:$L$493='Master Cuti'!$C88)*('Input Data Cuti'!$N$3:$N$493))</f>
        <v>0</v>
      </c>
      <c r="J88" s="38">
        <f>SUMPRODUCT(('Input Data Cuti'!$D$3:$D$493='Master Cuti'!$A88)*('Input Data Cuti'!$M$3:$M$493='Master Cuti'!J$1)*('Input Data Cuti'!$K$3:$K$493=$B88)*('Input Data Cuti'!$L$3:$L$493='Master Cuti'!$C88)*('Input Data Cuti'!$N$3:$N$493))</f>
        <v>0</v>
      </c>
      <c r="K88" s="38">
        <f>SUMPRODUCT(('Input Data Cuti'!$D$3:$D$493='Master Cuti'!$A88)*('Input Data Cuti'!$M$3:$M$493='Master Cuti'!K$1)*('Input Data Cuti'!$K$3:$K$493=$B88)*('Input Data Cuti'!$L$3:$L$493='Master Cuti'!$C88)*('Input Data Cuti'!$N$3:$N$493))</f>
        <v>0</v>
      </c>
      <c r="L88" s="38">
        <f>SUMPRODUCT(('Input Data Cuti'!$D$3:$D$493='Master Cuti'!$A88)*('Input Data Cuti'!$M$3:$M$493='Master Cuti'!L$1)*('Input Data Cuti'!$K$3:$K$493=$B88)*('Input Data Cuti'!$L$3:$L$493='Master Cuti'!$C88)*('Input Data Cuti'!$N$3:$N$493))</f>
        <v>0</v>
      </c>
      <c r="M88" s="38">
        <f>SUMPRODUCT(('Input Data Cuti'!$D$3:$D$493='Master Cuti'!$A88)*('Input Data Cuti'!$M$3:$M$493='Master Cuti'!M$1)*('Input Data Cuti'!$K$3:$K$493=$B88)*('Input Data Cuti'!$L$3:$L$493='Master Cuti'!$C88)*('Input Data Cuti'!$N$3:$N$493))</f>
        <v>0</v>
      </c>
      <c r="N88" s="38">
        <f>SUMPRODUCT(('Input Data Cuti'!$D$3:$D$493='Master Cuti'!$A88)*('Input Data Cuti'!$M$3:$M$493='Master Cuti'!N$1)*('Input Data Cuti'!$K$3:$K$493=$B88)*('Input Data Cuti'!$L$3:$L$493='Master Cuti'!$C88)*('Input Data Cuti'!$N$3:$N$493))</f>
        <v>0</v>
      </c>
      <c r="O88" s="38">
        <f>SUMPRODUCT(('Input Data Cuti'!$D$3:$D$493='Master Cuti'!$A88)*('Input Data Cuti'!$M$3:$M$493='Master Cuti'!O$1)*('Input Data Cuti'!$K$3:$K$493=$B88)*('Input Data Cuti'!$L$3:$L$493='Master Cuti'!$C88)*('Input Data Cuti'!$N$3:$N$493))</f>
        <v>0</v>
      </c>
      <c r="P88" s="38">
        <f>SUMPRODUCT(('Input Data Cuti'!$D$3:$D$493='Master Cuti'!$A88)*('Input Data Cuti'!$M$3:$M$493='Master Cuti'!P$1)*('Input Data Cuti'!$K$3:$K$493=$B88)*('Input Data Cuti'!$L$3:$L$493='Master Cuti'!$C88)*('Input Data Cuti'!$N$3:$N$493))</f>
        <v>0</v>
      </c>
      <c r="Q88" s="38">
        <f>SUMPRODUCT(('Input Data Cuti'!$D$3:$D$493='Master Cuti'!$A88)*('Input Data Cuti'!$M$3:$M$493='Master Cuti'!Q$1)*('Input Data Cuti'!$K$3:$K$493=$B88)*('Input Data Cuti'!$L$3:$L$493='Master Cuti'!$C88)*('Input Data Cuti'!$N$3:$N$493))</f>
        <v>0</v>
      </c>
    </row>
    <row r="89" spans="1:17">
      <c r="A89" s="107" t="s">
        <v>850</v>
      </c>
      <c r="B89" t="s">
        <v>172</v>
      </c>
      <c r="C89" t="s">
        <v>1387</v>
      </c>
      <c r="D89">
        <v>3</v>
      </c>
      <c r="E89" s="38">
        <f t="shared" ref="E89:E105" si="4">D89-SUM(F89:Q89)</f>
        <v>2</v>
      </c>
      <c r="F89" s="38">
        <f>SUMPRODUCT(('Input Data Cuti'!$D$3:$D$493='Master Cuti'!$A89)*('Input Data Cuti'!$M$3:$M$493='Master Cuti'!F$1)*('Input Data Cuti'!$K$3:$K$493=$B89)*('Input Data Cuti'!$L$3:$L$493='Master Cuti'!$C89)*('Input Data Cuti'!$N$3:$N$493))</f>
        <v>1</v>
      </c>
      <c r="G89" s="38">
        <f>SUMPRODUCT(('Input Data Cuti'!$D$3:$D$493='Master Cuti'!$A89)*('Input Data Cuti'!$M$3:$M$493='Master Cuti'!G$1)*('Input Data Cuti'!$K$3:$K$493=$B89)*('Input Data Cuti'!$L$3:$L$493='Master Cuti'!$C89)*('Input Data Cuti'!$N$3:$N$493))</f>
        <v>0</v>
      </c>
      <c r="H89" s="38">
        <f>SUMPRODUCT(('Input Data Cuti'!$D$3:$D$493='Master Cuti'!$A89)*('Input Data Cuti'!$M$3:$M$493='Master Cuti'!H$1)*('Input Data Cuti'!$K$3:$K$493=$B89)*('Input Data Cuti'!$L$3:$L$493='Master Cuti'!$C89)*('Input Data Cuti'!$N$3:$N$493))</f>
        <v>0</v>
      </c>
      <c r="I89" s="38">
        <f>SUMPRODUCT(('Input Data Cuti'!$D$3:$D$493='Master Cuti'!$A89)*('Input Data Cuti'!$M$3:$M$493='Master Cuti'!I$1)*('Input Data Cuti'!$K$3:$K$493=$B89)*('Input Data Cuti'!$L$3:$L$493='Master Cuti'!$C89)*('Input Data Cuti'!$N$3:$N$493))</f>
        <v>0</v>
      </c>
      <c r="J89" s="38">
        <f>SUMPRODUCT(('Input Data Cuti'!$D$3:$D$493='Master Cuti'!$A89)*('Input Data Cuti'!$M$3:$M$493='Master Cuti'!J$1)*('Input Data Cuti'!$K$3:$K$493=$B89)*('Input Data Cuti'!$L$3:$L$493='Master Cuti'!$C89)*('Input Data Cuti'!$N$3:$N$493))</f>
        <v>0</v>
      </c>
      <c r="K89" s="38">
        <f>SUMPRODUCT(('Input Data Cuti'!$D$3:$D$493='Master Cuti'!$A89)*('Input Data Cuti'!$M$3:$M$493='Master Cuti'!K$1)*('Input Data Cuti'!$K$3:$K$493=$B89)*('Input Data Cuti'!$L$3:$L$493='Master Cuti'!$C89)*('Input Data Cuti'!$N$3:$N$493))</f>
        <v>0</v>
      </c>
      <c r="L89" s="38">
        <f>SUMPRODUCT(('Input Data Cuti'!$D$3:$D$493='Master Cuti'!$A89)*('Input Data Cuti'!$M$3:$M$493='Master Cuti'!L$1)*('Input Data Cuti'!$K$3:$K$493=$B89)*('Input Data Cuti'!$L$3:$L$493='Master Cuti'!$C89)*('Input Data Cuti'!$N$3:$N$493))</f>
        <v>0</v>
      </c>
      <c r="M89" s="38">
        <f>SUMPRODUCT(('Input Data Cuti'!$D$3:$D$493='Master Cuti'!$A89)*('Input Data Cuti'!$M$3:$M$493='Master Cuti'!M$1)*('Input Data Cuti'!$K$3:$K$493=$B89)*('Input Data Cuti'!$L$3:$L$493='Master Cuti'!$C89)*('Input Data Cuti'!$N$3:$N$493))</f>
        <v>0</v>
      </c>
      <c r="N89" s="38">
        <f>SUMPRODUCT(('Input Data Cuti'!$D$3:$D$493='Master Cuti'!$A89)*('Input Data Cuti'!$M$3:$M$493='Master Cuti'!N$1)*('Input Data Cuti'!$K$3:$K$493=$B89)*('Input Data Cuti'!$L$3:$L$493='Master Cuti'!$C89)*('Input Data Cuti'!$N$3:$N$493))</f>
        <v>0</v>
      </c>
      <c r="O89" s="38">
        <f>SUMPRODUCT(('Input Data Cuti'!$D$3:$D$493='Master Cuti'!$A89)*('Input Data Cuti'!$M$3:$M$493='Master Cuti'!O$1)*('Input Data Cuti'!$K$3:$K$493=$B89)*('Input Data Cuti'!$L$3:$L$493='Master Cuti'!$C89)*('Input Data Cuti'!$N$3:$N$493))</f>
        <v>0</v>
      </c>
      <c r="P89" s="38">
        <f>SUMPRODUCT(('Input Data Cuti'!$D$3:$D$493='Master Cuti'!$A89)*('Input Data Cuti'!$M$3:$M$493='Master Cuti'!P$1)*('Input Data Cuti'!$K$3:$K$493=$B89)*('Input Data Cuti'!$L$3:$L$493='Master Cuti'!$C89)*('Input Data Cuti'!$N$3:$N$493))</f>
        <v>0</v>
      </c>
      <c r="Q89" s="38">
        <f>SUMPRODUCT(('Input Data Cuti'!$D$3:$D$493='Master Cuti'!$A89)*('Input Data Cuti'!$M$3:$M$493='Master Cuti'!Q$1)*('Input Data Cuti'!$K$3:$K$493=$B89)*('Input Data Cuti'!$L$3:$L$493='Master Cuti'!$C89)*('Input Data Cuti'!$N$3:$N$493))</f>
        <v>0</v>
      </c>
    </row>
    <row r="90" spans="1:17">
      <c r="A90" s="107" t="s">
        <v>1392</v>
      </c>
      <c r="B90" t="s">
        <v>172</v>
      </c>
      <c r="C90" t="s">
        <v>1319</v>
      </c>
      <c r="D90">
        <v>18</v>
      </c>
      <c r="E90" s="38">
        <f t="shared" si="4"/>
        <v>16</v>
      </c>
      <c r="F90" s="38">
        <f>SUMPRODUCT(('Input Data Cuti'!$D$3:$D$493='Master Cuti'!$A90)*('Input Data Cuti'!$M$3:$M$493='Master Cuti'!F$1)*('Input Data Cuti'!$K$3:$K$493=$B90)*('Input Data Cuti'!$L$3:$L$493='Master Cuti'!$C90)*('Input Data Cuti'!$N$3:$N$493))</f>
        <v>2</v>
      </c>
      <c r="G90" s="38">
        <f>SUMPRODUCT(('Input Data Cuti'!$D$3:$D$493='Master Cuti'!$A90)*('Input Data Cuti'!$M$3:$M$493='Master Cuti'!G$1)*('Input Data Cuti'!$K$3:$K$493=$B90)*('Input Data Cuti'!$L$3:$L$493='Master Cuti'!$C90)*('Input Data Cuti'!$N$3:$N$493))</f>
        <v>0</v>
      </c>
      <c r="H90" s="38">
        <f>SUMPRODUCT(('Input Data Cuti'!$D$3:$D$493='Master Cuti'!$A90)*('Input Data Cuti'!$M$3:$M$493='Master Cuti'!H$1)*('Input Data Cuti'!$K$3:$K$493=$B90)*('Input Data Cuti'!$L$3:$L$493='Master Cuti'!$C90)*('Input Data Cuti'!$N$3:$N$493))</f>
        <v>0</v>
      </c>
      <c r="I90" s="38">
        <f>SUMPRODUCT(('Input Data Cuti'!$D$3:$D$493='Master Cuti'!$A90)*('Input Data Cuti'!$M$3:$M$493='Master Cuti'!I$1)*('Input Data Cuti'!$K$3:$K$493=$B90)*('Input Data Cuti'!$L$3:$L$493='Master Cuti'!$C90)*('Input Data Cuti'!$N$3:$N$493))</f>
        <v>0</v>
      </c>
      <c r="J90" s="38">
        <f>SUMPRODUCT(('Input Data Cuti'!$D$3:$D$493='Master Cuti'!$A90)*('Input Data Cuti'!$M$3:$M$493='Master Cuti'!J$1)*('Input Data Cuti'!$K$3:$K$493=$B90)*('Input Data Cuti'!$L$3:$L$493='Master Cuti'!$C90)*('Input Data Cuti'!$N$3:$N$493))</f>
        <v>0</v>
      </c>
      <c r="K90" s="38">
        <f>SUMPRODUCT(('Input Data Cuti'!$D$3:$D$493='Master Cuti'!$A90)*('Input Data Cuti'!$M$3:$M$493='Master Cuti'!K$1)*('Input Data Cuti'!$K$3:$K$493=$B90)*('Input Data Cuti'!$L$3:$L$493='Master Cuti'!$C90)*('Input Data Cuti'!$N$3:$N$493))</f>
        <v>0</v>
      </c>
      <c r="L90" s="38">
        <f>SUMPRODUCT(('Input Data Cuti'!$D$3:$D$493='Master Cuti'!$A90)*('Input Data Cuti'!$M$3:$M$493='Master Cuti'!L$1)*('Input Data Cuti'!$K$3:$K$493=$B90)*('Input Data Cuti'!$L$3:$L$493='Master Cuti'!$C90)*('Input Data Cuti'!$N$3:$N$493))</f>
        <v>0</v>
      </c>
      <c r="M90" s="38">
        <f>SUMPRODUCT(('Input Data Cuti'!$D$3:$D$493='Master Cuti'!$A90)*('Input Data Cuti'!$M$3:$M$493='Master Cuti'!M$1)*('Input Data Cuti'!$K$3:$K$493=$B90)*('Input Data Cuti'!$L$3:$L$493='Master Cuti'!$C90)*('Input Data Cuti'!$N$3:$N$493))</f>
        <v>0</v>
      </c>
      <c r="N90" s="38">
        <f>SUMPRODUCT(('Input Data Cuti'!$D$3:$D$493='Master Cuti'!$A90)*('Input Data Cuti'!$M$3:$M$493='Master Cuti'!N$1)*('Input Data Cuti'!$K$3:$K$493=$B90)*('Input Data Cuti'!$L$3:$L$493='Master Cuti'!$C90)*('Input Data Cuti'!$N$3:$N$493))</f>
        <v>0</v>
      </c>
      <c r="O90" s="38">
        <f>SUMPRODUCT(('Input Data Cuti'!$D$3:$D$493='Master Cuti'!$A90)*('Input Data Cuti'!$M$3:$M$493='Master Cuti'!O$1)*('Input Data Cuti'!$K$3:$K$493=$B90)*('Input Data Cuti'!$L$3:$L$493='Master Cuti'!$C90)*('Input Data Cuti'!$N$3:$N$493))</f>
        <v>0</v>
      </c>
      <c r="P90" s="38">
        <f>SUMPRODUCT(('Input Data Cuti'!$D$3:$D$493='Master Cuti'!$A90)*('Input Data Cuti'!$M$3:$M$493='Master Cuti'!P$1)*('Input Data Cuti'!$K$3:$K$493=$B90)*('Input Data Cuti'!$L$3:$L$493='Master Cuti'!$C90)*('Input Data Cuti'!$N$3:$N$493))</f>
        <v>0</v>
      </c>
      <c r="Q90" s="38">
        <f>SUMPRODUCT(('Input Data Cuti'!$D$3:$D$493='Master Cuti'!$A90)*('Input Data Cuti'!$M$3:$M$493='Master Cuti'!Q$1)*('Input Data Cuti'!$K$3:$K$493=$B90)*('Input Data Cuti'!$L$3:$L$493='Master Cuti'!$C90)*('Input Data Cuti'!$N$3:$N$493))</f>
        <v>0</v>
      </c>
    </row>
    <row r="91" spans="1:17">
      <c r="A91" s="107" t="s">
        <v>847</v>
      </c>
      <c r="B91" t="s">
        <v>172</v>
      </c>
      <c r="C91" t="s">
        <v>1387</v>
      </c>
      <c r="D91">
        <v>4</v>
      </c>
      <c r="E91" s="38">
        <f t="shared" si="4"/>
        <v>2</v>
      </c>
      <c r="F91" s="38">
        <f>SUMPRODUCT(('Input Data Cuti'!$D$3:$D$493='Master Cuti'!$A91)*('Input Data Cuti'!$M$3:$M$493='Master Cuti'!F$1)*('Input Data Cuti'!$K$3:$K$493=$B91)*('Input Data Cuti'!$L$3:$L$493='Master Cuti'!$C91)*('Input Data Cuti'!$N$3:$N$493))</f>
        <v>2</v>
      </c>
      <c r="G91" s="38">
        <f>SUMPRODUCT(('Input Data Cuti'!$D$3:$D$493='Master Cuti'!$A91)*('Input Data Cuti'!$M$3:$M$493='Master Cuti'!G$1)*('Input Data Cuti'!$K$3:$K$493=$B91)*('Input Data Cuti'!$L$3:$L$493='Master Cuti'!$C91)*('Input Data Cuti'!$N$3:$N$493))</f>
        <v>0</v>
      </c>
      <c r="H91" s="38">
        <f>SUMPRODUCT(('Input Data Cuti'!$D$3:$D$493='Master Cuti'!$A91)*('Input Data Cuti'!$M$3:$M$493='Master Cuti'!H$1)*('Input Data Cuti'!$K$3:$K$493=$B91)*('Input Data Cuti'!$L$3:$L$493='Master Cuti'!$C91)*('Input Data Cuti'!$N$3:$N$493))</f>
        <v>0</v>
      </c>
      <c r="I91" s="38">
        <f>SUMPRODUCT(('Input Data Cuti'!$D$3:$D$493='Master Cuti'!$A91)*('Input Data Cuti'!$M$3:$M$493='Master Cuti'!I$1)*('Input Data Cuti'!$K$3:$K$493=$B91)*('Input Data Cuti'!$L$3:$L$493='Master Cuti'!$C91)*('Input Data Cuti'!$N$3:$N$493))</f>
        <v>0</v>
      </c>
      <c r="J91" s="38">
        <f>SUMPRODUCT(('Input Data Cuti'!$D$3:$D$493='Master Cuti'!$A91)*('Input Data Cuti'!$M$3:$M$493='Master Cuti'!J$1)*('Input Data Cuti'!$K$3:$K$493=$B91)*('Input Data Cuti'!$L$3:$L$493='Master Cuti'!$C91)*('Input Data Cuti'!$N$3:$N$493))</f>
        <v>0</v>
      </c>
      <c r="K91" s="38">
        <f>SUMPRODUCT(('Input Data Cuti'!$D$3:$D$493='Master Cuti'!$A91)*('Input Data Cuti'!$M$3:$M$493='Master Cuti'!K$1)*('Input Data Cuti'!$K$3:$K$493=$B91)*('Input Data Cuti'!$L$3:$L$493='Master Cuti'!$C91)*('Input Data Cuti'!$N$3:$N$493))</f>
        <v>0</v>
      </c>
      <c r="L91" s="38">
        <f>SUMPRODUCT(('Input Data Cuti'!$D$3:$D$493='Master Cuti'!$A91)*('Input Data Cuti'!$M$3:$M$493='Master Cuti'!L$1)*('Input Data Cuti'!$K$3:$K$493=$B91)*('Input Data Cuti'!$L$3:$L$493='Master Cuti'!$C91)*('Input Data Cuti'!$N$3:$N$493))</f>
        <v>0</v>
      </c>
      <c r="M91" s="38">
        <f>SUMPRODUCT(('Input Data Cuti'!$D$3:$D$493='Master Cuti'!$A91)*('Input Data Cuti'!$M$3:$M$493='Master Cuti'!M$1)*('Input Data Cuti'!$K$3:$K$493=$B91)*('Input Data Cuti'!$L$3:$L$493='Master Cuti'!$C91)*('Input Data Cuti'!$N$3:$N$493))</f>
        <v>0</v>
      </c>
      <c r="N91" s="38">
        <f>SUMPRODUCT(('Input Data Cuti'!$D$3:$D$493='Master Cuti'!$A91)*('Input Data Cuti'!$M$3:$M$493='Master Cuti'!N$1)*('Input Data Cuti'!$K$3:$K$493=$B91)*('Input Data Cuti'!$L$3:$L$493='Master Cuti'!$C91)*('Input Data Cuti'!$N$3:$N$493))</f>
        <v>0</v>
      </c>
      <c r="O91" s="38">
        <f>SUMPRODUCT(('Input Data Cuti'!$D$3:$D$493='Master Cuti'!$A91)*('Input Data Cuti'!$M$3:$M$493='Master Cuti'!O$1)*('Input Data Cuti'!$K$3:$K$493=$B91)*('Input Data Cuti'!$L$3:$L$493='Master Cuti'!$C91)*('Input Data Cuti'!$N$3:$N$493))</f>
        <v>0</v>
      </c>
      <c r="P91" s="38">
        <f>SUMPRODUCT(('Input Data Cuti'!$D$3:$D$493='Master Cuti'!$A91)*('Input Data Cuti'!$M$3:$M$493='Master Cuti'!P$1)*('Input Data Cuti'!$K$3:$K$493=$B91)*('Input Data Cuti'!$L$3:$L$493='Master Cuti'!$C91)*('Input Data Cuti'!$N$3:$N$493))</f>
        <v>0</v>
      </c>
      <c r="Q91" s="38">
        <f>SUMPRODUCT(('Input Data Cuti'!$D$3:$D$493='Master Cuti'!$A91)*('Input Data Cuti'!$M$3:$M$493='Master Cuti'!Q$1)*('Input Data Cuti'!$K$3:$K$493=$B91)*('Input Data Cuti'!$L$3:$L$493='Master Cuti'!$C91)*('Input Data Cuti'!$N$3:$N$493))</f>
        <v>0</v>
      </c>
    </row>
    <row r="92" spans="1:17">
      <c r="A92" s="107" t="s">
        <v>358</v>
      </c>
      <c r="B92" t="s">
        <v>172</v>
      </c>
      <c r="C92" t="s">
        <v>1319</v>
      </c>
      <c r="D92">
        <v>5</v>
      </c>
      <c r="E92" s="38">
        <f t="shared" si="4"/>
        <v>0</v>
      </c>
      <c r="F92" s="38">
        <f>SUMPRODUCT(('Input Data Cuti'!$D$3:$D$493='Master Cuti'!$A92)*('Input Data Cuti'!$M$3:$M$493='Master Cuti'!F$1)*('Input Data Cuti'!$K$3:$K$493=$B92)*('Input Data Cuti'!$L$3:$L$493='Master Cuti'!$C92)*('Input Data Cuti'!$N$3:$N$493))</f>
        <v>5</v>
      </c>
      <c r="G92" s="38">
        <f>SUMPRODUCT(('Input Data Cuti'!$D$3:$D$493='Master Cuti'!$A92)*('Input Data Cuti'!$M$3:$M$493='Master Cuti'!G$1)*('Input Data Cuti'!$K$3:$K$493=$B92)*('Input Data Cuti'!$L$3:$L$493='Master Cuti'!$C92)*('Input Data Cuti'!$N$3:$N$493))</f>
        <v>0</v>
      </c>
      <c r="H92" s="38">
        <f>SUMPRODUCT(('Input Data Cuti'!$D$3:$D$493='Master Cuti'!$A92)*('Input Data Cuti'!$M$3:$M$493='Master Cuti'!H$1)*('Input Data Cuti'!$K$3:$K$493=$B92)*('Input Data Cuti'!$L$3:$L$493='Master Cuti'!$C92)*('Input Data Cuti'!$N$3:$N$493))</f>
        <v>0</v>
      </c>
      <c r="I92" s="38">
        <f>SUMPRODUCT(('Input Data Cuti'!$D$3:$D$493='Master Cuti'!$A92)*('Input Data Cuti'!$M$3:$M$493='Master Cuti'!I$1)*('Input Data Cuti'!$K$3:$K$493=$B92)*('Input Data Cuti'!$L$3:$L$493='Master Cuti'!$C92)*('Input Data Cuti'!$N$3:$N$493))</f>
        <v>0</v>
      </c>
      <c r="J92" s="38">
        <f>SUMPRODUCT(('Input Data Cuti'!$D$3:$D$493='Master Cuti'!$A92)*('Input Data Cuti'!$M$3:$M$493='Master Cuti'!J$1)*('Input Data Cuti'!$K$3:$K$493=$B92)*('Input Data Cuti'!$L$3:$L$493='Master Cuti'!$C92)*('Input Data Cuti'!$N$3:$N$493))</f>
        <v>0</v>
      </c>
      <c r="K92" s="38">
        <f>SUMPRODUCT(('Input Data Cuti'!$D$3:$D$493='Master Cuti'!$A92)*('Input Data Cuti'!$M$3:$M$493='Master Cuti'!K$1)*('Input Data Cuti'!$K$3:$K$493=$B92)*('Input Data Cuti'!$L$3:$L$493='Master Cuti'!$C92)*('Input Data Cuti'!$N$3:$N$493))</f>
        <v>0</v>
      </c>
      <c r="L92" s="38">
        <f>SUMPRODUCT(('Input Data Cuti'!$D$3:$D$493='Master Cuti'!$A92)*('Input Data Cuti'!$M$3:$M$493='Master Cuti'!L$1)*('Input Data Cuti'!$K$3:$K$493=$B92)*('Input Data Cuti'!$L$3:$L$493='Master Cuti'!$C92)*('Input Data Cuti'!$N$3:$N$493))</f>
        <v>0</v>
      </c>
      <c r="M92" s="38">
        <f>SUMPRODUCT(('Input Data Cuti'!$D$3:$D$493='Master Cuti'!$A92)*('Input Data Cuti'!$M$3:$M$493='Master Cuti'!M$1)*('Input Data Cuti'!$K$3:$K$493=$B92)*('Input Data Cuti'!$L$3:$L$493='Master Cuti'!$C92)*('Input Data Cuti'!$N$3:$N$493))</f>
        <v>0</v>
      </c>
      <c r="N92" s="38">
        <f>SUMPRODUCT(('Input Data Cuti'!$D$3:$D$493='Master Cuti'!$A92)*('Input Data Cuti'!$M$3:$M$493='Master Cuti'!N$1)*('Input Data Cuti'!$K$3:$K$493=$B92)*('Input Data Cuti'!$L$3:$L$493='Master Cuti'!$C92)*('Input Data Cuti'!$N$3:$N$493))</f>
        <v>0</v>
      </c>
      <c r="O92" s="38">
        <f>SUMPRODUCT(('Input Data Cuti'!$D$3:$D$493='Master Cuti'!$A92)*('Input Data Cuti'!$M$3:$M$493='Master Cuti'!O$1)*('Input Data Cuti'!$K$3:$K$493=$B92)*('Input Data Cuti'!$L$3:$L$493='Master Cuti'!$C92)*('Input Data Cuti'!$N$3:$N$493))</f>
        <v>0</v>
      </c>
      <c r="P92" s="38">
        <f>SUMPRODUCT(('Input Data Cuti'!$D$3:$D$493='Master Cuti'!$A92)*('Input Data Cuti'!$M$3:$M$493='Master Cuti'!P$1)*('Input Data Cuti'!$K$3:$K$493=$B92)*('Input Data Cuti'!$L$3:$L$493='Master Cuti'!$C92)*('Input Data Cuti'!$N$3:$N$493))</f>
        <v>0</v>
      </c>
      <c r="Q92" s="38">
        <f>SUMPRODUCT(('Input Data Cuti'!$D$3:$D$493='Master Cuti'!$A92)*('Input Data Cuti'!$M$3:$M$493='Master Cuti'!Q$1)*('Input Data Cuti'!$K$3:$K$493=$B92)*('Input Data Cuti'!$L$3:$L$493='Master Cuti'!$C92)*('Input Data Cuti'!$N$3:$N$493))</f>
        <v>0</v>
      </c>
    </row>
    <row r="93" spans="1:17">
      <c r="A93" s="107" t="s">
        <v>876</v>
      </c>
      <c r="B93" t="s">
        <v>172</v>
      </c>
      <c r="C93" s="233" t="s">
        <v>1319</v>
      </c>
      <c r="D93">
        <v>12</v>
      </c>
      <c r="E93" s="38">
        <f t="shared" si="4"/>
        <v>4</v>
      </c>
      <c r="F93" s="38">
        <f>SUMPRODUCT(('Input Data Cuti'!$D$3:$D$493='Master Cuti'!$A93)*('Input Data Cuti'!$M$3:$M$493='Master Cuti'!F$1)*('Input Data Cuti'!$K$3:$K$493=$B93)*('Input Data Cuti'!$L$3:$L$493='Master Cuti'!$C93)*('Input Data Cuti'!$N$3:$N$493))</f>
        <v>3</v>
      </c>
      <c r="G93" s="38">
        <f>SUMPRODUCT(('Input Data Cuti'!$D$3:$D$493='Master Cuti'!$A93)*('Input Data Cuti'!$M$3:$M$493='Master Cuti'!G$1)*('Input Data Cuti'!$K$3:$K$493=$B93)*('Input Data Cuti'!$L$3:$L$493='Master Cuti'!$C93)*('Input Data Cuti'!$N$3:$N$493))</f>
        <v>5</v>
      </c>
      <c r="H93" s="38">
        <f>SUMPRODUCT(('Input Data Cuti'!$D$3:$D$493='Master Cuti'!$A93)*('Input Data Cuti'!$M$3:$M$493='Master Cuti'!H$1)*('Input Data Cuti'!$K$3:$K$493=$B93)*('Input Data Cuti'!$L$3:$L$493='Master Cuti'!$C93)*('Input Data Cuti'!$N$3:$N$493))</f>
        <v>0</v>
      </c>
      <c r="I93" s="38">
        <f>SUMPRODUCT(('Input Data Cuti'!$D$3:$D$493='Master Cuti'!$A93)*('Input Data Cuti'!$M$3:$M$493='Master Cuti'!I$1)*('Input Data Cuti'!$K$3:$K$493=$B93)*('Input Data Cuti'!$L$3:$L$493='Master Cuti'!$C93)*('Input Data Cuti'!$N$3:$N$493))</f>
        <v>0</v>
      </c>
      <c r="J93" s="38">
        <f>SUMPRODUCT(('Input Data Cuti'!$D$3:$D$493='Master Cuti'!$A93)*('Input Data Cuti'!$M$3:$M$493='Master Cuti'!J$1)*('Input Data Cuti'!$K$3:$K$493=$B93)*('Input Data Cuti'!$L$3:$L$493='Master Cuti'!$C93)*('Input Data Cuti'!$N$3:$N$493))</f>
        <v>0</v>
      </c>
      <c r="K93" s="38">
        <f>SUMPRODUCT(('Input Data Cuti'!$D$3:$D$493='Master Cuti'!$A93)*('Input Data Cuti'!$M$3:$M$493='Master Cuti'!K$1)*('Input Data Cuti'!$K$3:$K$493=$B93)*('Input Data Cuti'!$L$3:$L$493='Master Cuti'!$C93)*('Input Data Cuti'!$N$3:$N$493))</f>
        <v>0</v>
      </c>
      <c r="L93" s="38">
        <f>SUMPRODUCT(('Input Data Cuti'!$D$3:$D$493='Master Cuti'!$A93)*('Input Data Cuti'!$M$3:$M$493='Master Cuti'!L$1)*('Input Data Cuti'!$K$3:$K$493=$B93)*('Input Data Cuti'!$L$3:$L$493='Master Cuti'!$C93)*('Input Data Cuti'!$N$3:$N$493))</f>
        <v>0</v>
      </c>
      <c r="M93" s="38">
        <f>SUMPRODUCT(('Input Data Cuti'!$D$3:$D$493='Master Cuti'!$A93)*('Input Data Cuti'!$M$3:$M$493='Master Cuti'!M$1)*('Input Data Cuti'!$K$3:$K$493=$B93)*('Input Data Cuti'!$L$3:$L$493='Master Cuti'!$C93)*('Input Data Cuti'!$N$3:$N$493))</f>
        <v>0</v>
      </c>
      <c r="N93" s="38">
        <f>SUMPRODUCT(('Input Data Cuti'!$D$3:$D$493='Master Cuti'!$A93)*('Input Data Cuti'!$M$3:$M$493='Master Cuti'!N$1)*('Input Data Cuti'!$K$3:$K$493=$B93)*('Input Data Cuti'!$L$3:$L$493='Master Cuti'!$C93)*('Input Data Cuti'!$N$3:$N$493))</f>
        <v>0</v>
      </c>
      <c r="O93" s="38">
        <f>SUMPRODUCT(('Input Data Cuti'!$D$3:$D$493='Master Cuti'!$A93)*('Input Data Cuti'!$M$3:$M$493='Master Cuti'!O$1)*('Input Data Cuti'!$K$3:$K$493=$B93)*('Input Data Cuti'!$L$3:$L$493='Master Cuti'!$C93)*('Input Data Cuti'!$N$3:$N$493))</f>
        <v>0</v>
      </c>
      <c r="P93" s="38">
        <f>SUMPRODUCT(('Input Data Cuti'!$D$3:$D$493='Master Cuti'!$A93)*('Input Data Cuti'!$M$3:$M$493='Master Cuti'!P$1)*('Input Data Cuti'!$K$3:$K$493=$B93)*('Input Data Cuti'!$L$3:$L$493='Master Cuti'!$C93)*('Input Data Cuti'!$N$3:$N$493))</f>
        <v>0</v>
      </c>
      <c r="Q93" s="38">
        <f>SUMPRODUCT(('Input Data Cuti'!$D$3:$D$493='Master Cuti'!$A93)*('Input Data Cuti'!$M$3:$M$493='Master Cuti'!Q$1)*('Input Data Cuti'!$K$3:$K$493=$B93)*('Input Data Cuti'!$L$3:$L$493='Master Cuti'!$C93)*('Input Data Cuti'!$N$3:$N$493))</f>
        <v>0</v>
      </c>
    </row>
    <row r="94" spans="1:17">
      <c r="A94" s="107" t="s">
        <v>419</v>
      </c>
      <c r="B94" t="s">
        <v>172</v>
      </c>
      <c r="C94" s="233" t="s">
        <v>1215</v>
      </c>
      <c r="D94">
        <v>9</v>
      </c>
      <c r="E94" s="38">
        <f t="shared" si="4"/>
        <v>4</v>
      </c>
      <c r="F94" s="38">
        <f>SUMPRODUCT(('Input Data Cuti'!$D$3:$D$493='Master Cuti'!$A94)*('Input Data Cuti'!$M$3:$M$493='Master Cuti'!F$1)*('Input Data Cuti'!$K$3:$K$493=$B94)*('Input Data Cuti'!$L$3:$L$493='Master Cuti'!$C94)*('Input Data Cuti'!$N$3:$N$493))</f>
        <v>5</v>
      </c>
      <c r="G94" s="38">
        <f>SUMPRODUCT(('Input Data Cuti'!$D$3:$D$493='Master Cuti'!$A94)*('Input Data Cuti'!$M$3:$M$493='Master Cuti'!G$1)*('Input Data Cuti'!$K$3:$K$493=$B94)*('Input Data Cuti'!$L$3:$L$493='Master Cuti'!$C94)*('Input Data Cuti'!$N$3:$N$493))</f>
        <v>0</v>
      </c>
      <c r="H94" s="38">
        <f>SUMPRODUCT(('Input Data Cuti'!$D$3:$D$493='Master Cuti'!$A94)*('Input Data Cuti'!$M$3:$M$493='Master Cuti'!H$1)*('Input Data Cuti'!$K$3:$K$493=$B94)*('Input Data Cuti'!$L$3:$L$493='Master Cuti'!$C94)*('Input Data Cuti'!$N$3:$N$493))</f>
        <v>0</v>
      </c>
      <c r="I94" s="38">
        <f>SUMPRODUCT(('Input Data Cuti'!$D$3:$D$493='Master Cuti'!$A94)*('Input Data Cuti'!$M$3:$M$493='Master Cuti'!I$1)*('Input Data Cuti'!$K$3:$K$493=$B94)*('Input Data Cuti'!$L$3:$L$493='Master Cuti'!$C94)*('Input Data Cuti'!$N$3:$N$493))</f>
        <v>0</v>
      </c>
      <c r="J94" s="38">
        <f>SUMPRODUCT(('Input Data Cuti'!$D$3:$D$493='Master Cuti'!$A94)*('Input Data Cuti'!$M$3:$M$493='Master Cuti'!J$1)*('Input Data Cuti'!$K$3:$K$493=$B94)*('Input Data Cuti'!$L$3:$L$493='Master Cuti'!$C94)*('Input Data Cuti'!$N$3:$N$493))</f>
        <v>0</v>
      </c>
      <c r="K94" s="38">
        <f>SUMPRODUCT(('Input Data Cuti'!$D$3:$D$493='Master Cuti'!$A94)*('Input Data Cuti'!$M$3:$M$493='Master Cuti'!K$1)*('Input Data Cuti'!$K$3:$K$493=$B94)*('Input Data Cuti'!$L$3:$L$493='Master Cuti'!$C94)*('Input Data Cuti'!$N$3:$N$493))</f>
        <v>0</v>
      </c>
      <c r="L94" s="38">
        <f>SUMPRODUCT(('Input Data Cuti'!$D$3:$D$493='Master Cuti'!$A94)*('Input Data Cuti'!$M$3:$M$493='Master Cuti'!L$1)*('Input Data Cuti'!$K$3:$K$493=$B94)*('Input Data Cuti'!$L$3:$L$493='Master Cuti'!$C94)*('Input Data Cuti'!$N$3:$N$493))</f>
        <v>0</v>
      </c>
      <c r="M94" s="38">
        <f>SUMPRODUCT(('Input Data Cuti'!$D$3:$D$493='Master Cuti'!$A94)*('Input Data Cuti'!$M$3:$M$493='Master Cuti'!M$1)*('Input Data Cuti'!$K$3:$K$493=$B94)*('Input Data Cuti'!$L$3:$L$493='Master Cuti'!$C94)*('Input Data Cuti'!$N$3:$N$493))</f>
        <v>0</v>
      </c>
      <c r="N94" s="38">
        <f>SUMPRODUCT(('Input Data Cuti'!$D$3:$D$493='Master Cuti'!$A94)*('Input Data Cuti'!$M$3:$M$493='Master Cuti'!N$1)*('Input Data Cuti'!$K$3:$K$493=$B94)*('Input Data Cuti'!$L$3:$L$493='Master Cuti'!$C94)*('Input Data Cuti'!$N$3:$N$493))</f>
        <v>0</v>
      </c>
      <c r="O94" s="38">
        <f>SUMPRODUCT(('Input Data Cuti'!$D$3:$D$493='Master Cuti'!$A94)*('Input Data Cuti'!$M$3:$M$493='Master Cuti'!O$1)*('Input Data Cuti'!$K$3:$K$493=$B94)*('Input Data Cuti'!$L$3:$L$493='Master Cuti'!$C94)*('Input Data Cuti'!$N$3:$N$493))</f>
        <v>0</v>
      </c>
      <c r="P94" s="38">
        <f>SUMPRODUCT(('Input Data Cuti'!$D$3:$D$493='Master Cuti'!$A94)*('Input Data Cuti'!$M$3:$M$493='Master Cuti'!P$1)*('Input Data Cuti'!$K$3:$K$493=$B94)*('Input Data Cuti'!$L$3:$L$493='Master Cuti'!$C94)*('Input Data Cuti'!$N$3:$N$493))</f>
        <v>0</v>
      </c>
      <c r="Q94" s="38">
        <f>SUMPRODUCT(('Input Data Cuti'!$D$3:$D$493='Master Cuti'!$A94)*('Input Data Cuti'!$M$3:$M$493='Master Cuti'!Q$1)*('Input Data Cuti'!$K$3:$K$493=$B94)*('Input Data Cuti'!$L$3:$L$493='Master Cuti'!$C94)*('Input Data Cuti'!$N$3:$N$493))</f>
        <v>0</v>
      </c>
    </row>
    <row r="95" spans="1:17">
      <c r="A95" s="107" t="s">
        <v>902</v>
      </c>
      <c r="B95" t="s">
        <v>172</v>
      </c>
      <c r="C95" t="s">
        <v>1387</v>
      </c>
      <c r="D95">
        <v>13</v>
      </c>
      <c r="E95" s="38">
        <f t="shared" si="4"/>
        <v>9</v>
      </c>
      <c r="F95" s="38">
        <f>SUMPRODUCT(('Input Data Cuti'!$D$3:$D$493='Master Cuti'!$A95)*('Input Data Cuti'!$M$3:$M$493='Master Cuti'!F$1)*('Input Data Cuti'!$K$3:$K$493=$B95)*('Input Data Cuti'!$L$3:$L$493='Master Cuti'!$C95)*('Input Data Cuti'!$N$3:$N$493))</f>
        <v>2</v>
      </c>
      <c r="G95" s="38">
        <f>SUMPRODUCT(('Input Data Cuti'!$D$3:$D$493='Master Cuti'!$A95)*('Input Data Cuti'!$M$3:$M$493='Master Cuti'!G$1)*('Input Data Cuti'!$K$3:$K$493=$B95)*('Input Data Cuti'!$L$3:$L$493='Master Cuti'!$C95)*('Input Data Cuti'!$N$3:$N$493))</f>
        <v>2</v>
      </c>
      <c r="H95" s="38">
        <f>SUMPRODUCT(('Input Data Cuti'!$D$3:$D$493='Master Cuti'!$A95)*('Input Data Cuti'!$M$3:$M$493='Master Cuti'!H$1)*('Input Data Cuti'!$K$3:$K$493=$B95)*('Input Data Cuti'!$L$3:$L$493='Master Cuti'!$C95)*('Input Data Cuti'!$N$3:$N$493))</f>
        <v>0</v>
      </c>
      <c r="I95" s="38">
        <f>SUMPRODUCT(('Input Data Cuti'!$D$3:$D$493='Master Cuti'!$A95)*('Input Data Cuti'!$M$3:$M$493='Master Cuti'!I$1)*('Input Data Cuti'!$K$3:$K$493=$B95)*('Input Data Cuti'!$L$3:$L$493='Master Cuti'!$C95)*('Input Data Cuti'!$N$3:$N$493))</f>
        <v>0</v>
      </c>
      <c r="J95" s="38">
        <f>SUMPRODUCT(('Input Data Cuti'!$D$3:$D$493='Master Cuti'!$A95)*('Input Data Cuti'!$M$3:$M$493='Master Cuti'!J$1)*('Input Data Cuti'!$K$3:$K$493=$B95)*('Input Data Cuti'!$L$3:$L$493='Master Cuti'!$C95)*('Input Data Cuti'!$N$3:$N$493))</f>
        <v>0</v>
      </c>
      <c r="K95" s="38">
        <f>SUMPRODUCT(('Input Data Cuti'!$D$3:$D$493='Master Cuti'!$A95)*('Input Data Cuti'!$M$3:$M$493='Master Cuti'!K$1)*('Input Data Cuti'!$K$3:$K$493=$B95)*('Input Data Cuti'!$L$3:$L$493='Master Cuti'!$C95)*('Input Data Cuti'!$N$3:$N$493))</f>
        <v>0</v>
      </c>
      <c r="L95" s="38">
        <f>SUMPRODUCT(('Input Data Cuti'!$D$3:$D$493='Master Cuti'!$A95)*('Input Data Cuti'!$M$3:$M$493='Master Cuti'!L$1)*('Input Data Cuti'!$K$3:$K$493=$B95)*('Input Data Cuti'!$L$3:$L$493='Master Cuti'!$C95)*('Input Data Cuti'!$N$3:$N$493))</f>
        <v>0</v>
      </c>
      <c r="M95" s="38">
        <f>SUMPRODUCT(('Input Data Cuti'!$D$3:$D$493='Master Cuti'!$A95)*('Input Data Cuti'!$M$3:$M$493='Master Cuti'!M$1)*('Input Data Cuti'!$K$3:$K$493=$B95)*('Input Data Cuti'!$L$3:$L$493='Master Cuti'!$C95)*('Input Data Cuti'!$N$3:$N$493))</f>
        <v>0</v>
      </c>
      <c r="N95" s="38">
        <f>SUMPRODUCT(('Input Data Cuti'!$D$3:$D$493='Master Cuti'!$A95)*('Input Data Cuti'!$M$3:$M$493='Master Cuti'!N$1)*('Input Data Cuti'!$K$3:$K$493=$B95)*('Input Data Cuti'!$L$3:$L$493='Master Cuti'!$C95)*('Input Data Cuti'!$N$3:$N$493))</f>
        <v>0</v>
      </c>
      <c r="O95" s="38">
        <f>SUMPRODUCT(('Input Data Cuti'!$D$3:$D$493='Master Cuti'!$A95)*('Input Data Cuti'!$M$3:$M$493='Master Cuti'!O$1)*('Input Data Cuti'!$K$3:$K$493=$B95)*('Input Data Cuti'!$L$3:$L$493='Master Cuti'!$C95)*('Input Data Cuti'!$N$3:$N$493))</f>
        <v>0</v>
      </c>
      <c r="P95" s="38">
        <f>SUMPRODUCT(('Input Data Cuti'!$D$3:$D$493='Master Cuti'!$A95)*('Input Data Cuti'!$M$3:$M$493='Master Cuti'!P$1)*('Input Data Cuti'!$K$3:$K$493=$B95)*('Input Data Cuti'!$L$3:$L$493='Master Cuti'!$C95)*('Input Data Cuti'!$N$3:$N$493))</f>
        <v>0</v>
      </c>
      <c r="Q95" s="38">
        <f>SUMPRODUCT(('Input Data Cuti'!$D$3:$D$493='Master Cuti'!$A95)*('Input Data Cuti'!$M$3:$M$493='Master Cuti'!Q$1)*('Input Data Cuti'!$K$3:$K$493=$B95)*('Input Data Cuti'!$L$3:$L$493='Master Cuti'!$C95)*('Input Data Cuti'!$N$3:$N$493))</f>
        <v>0</v>
      </c>
    </row>
    <row r="96" spans="1:17">
      <c r="A96" s="107" t="s">
        <v>430</v>
      </c>
      <c r="B96" t="s">
        <v>172</v>
      </c>
      <c r="C96" t="s">
        <v>1319</v>
      </c>
      <c r="D96">
        <v>14</v>
      </c>
      <c r="E96" s="38">
        <f t="shared" si="4"/>
        <v>0</v>
      </c>
      <c r="F96" s="38">
        <f>SUMPRODUCT(('Input Data Cuti'!$D$3:$D$493='Master Cuti'!$A96)*('Input Data Cuti'!$M$3:$M$493='Master Cuti'!F$1)*('Input Data Cuti'!$K$3:$K$493=$B96)*('Input Data Cuti'!$L$3:$L$493='Master Cuti'!$C96)*('Input Data Cuti'!$N$3:$N$493))</f>
        <v>1</v>
      </c>
      <c r="G96" s="38">
        <f>SUMPRODUCT(('Input Data Cuti'!$D$3:$D$493='Master Cuti'!$A96)*('Input Data Cuti'!$M$3:$M$493='Master Cuti'!G$1)*('Input Data Cuti'!$K$3:$K$493=$B96)*('Input Data Cuti'!$L$3:$L$493='Master Cuti'!$C96)*('Input Data Cuti'!$N$3:$N$493))</f>
        <v>2</v>
      </c>
      <c r="H96" s="38">
        <f>SUMPRODUCT(('Input Data Cuti'!$D$3:$D$493='Master Cuti'!$A96)*('Input Data Cuti'!$M$3:$M$493='Master Cuti'!H$1)*('Input Data Cuti'!$K$3:$K$493=$B96)*('Input Data Cuti'!$L$3:$L$493='Master Cuti'!$C96)*('Input Data Cuti'!$N$3:$N$493))</f>
        <v>3</v>
      </c>
      <c r="I96" s="38">
        <f>SUMPRODUCT(('Input Data Cuti'!$D$3:$D$493='Master Cuti'!$A96)*('Input Data Cuti'!$M$3:$M$493='Master Cuti'!I$1)*('Input Data Cuti'!$K$3:$K$493=$B96)*('Input Data Cuti'!$L$3:$L$493='Master Cuti'!$C96)*('Input Data Cuti'!$N$3:$N$493))</f>
        <v>3</v>
      </c>
      <c r="J96" s="38">
        <f>SUMPRODUCT(('Input Data Cuti'!$D$3:$D$493='Master Cuti'!$A96)*('Input Data Cuti'!$M$3:$M$493='Master Cuti'!J$1)*('Input Data Cuti'!$K$3:$K$493=$B96)*('Input Data Cuti'!$L$3:$L$493='Master Cuti'!$C96)*('Input Data Cuti'!$N$3:$N$493))</f>
        <v>1</v>
      </c>
      <c r="K96" s="38">
        <f>SUMPRODUCT(('Input Data Cuti'!$D$3:$D$493='Master Cuti'!$A96)*('Input Data Cuti'!$M$3:$M$493='Master Cuti'!K$1)*('Input Data Cuti'!$K$3:$K$493=$B96)*('Input Data Cuti'!$L$3:$L$493='Master Cuti'!$C96)*('Input Data Cuti'!$N$3:$N$493))</f>
        <v>4</v>
      </c>
      <c r="L96" s="38">
        <f>SUMPRODUCT(('Input Data Cuti'!$D$3:$D$493='Master Cuti'!$A96)*('Input Data Cuti'!$M$3:$M$493='Master Cuti'!L$1)*('Input Data Cuti'!$K$3:$K$493=$B96)*('Input Data Cuti'!$L$3:$L$493='Master Cuti'!$C96)*('Input Data Cuti'!$N$3:$N$493))</f>
        <v>0</v>
      </c>
      <c r="M96" s="38">
        <f>SUMPRODUCT(('Input Data Cuti'!$D$3:$D$493='Master Cuti'!$A96)*('Input Data Cuti'!$M$3:$M$493='Master Cuti'!M$1)*('Input Data Cuti'!$K$3:$K$493=$B96)*('Input Data Cuti'!$L$3:$L$493='Master Cuti'!$C96)*('Input Data Cuti'!$N$3:$N$493))</f>
        <v>0</v>
      </c>
      <c r="N96" s="38">
        <f>SUMPRODUCT(('Input Data Cuti'!$D$3:$D$493='Master Cuti'!$A96)*('Input Data Cuti'!$M$3:$M$493='Master Cuti'!N$1)*('Input Data Cuti'!$K$3:$K$493=$B96)*('Input Data Cuti'!$L$3:$L$493='Master Cuti'!$C96)*('Input Data Cuti'!$N$3:$N$493))</f>
        <v>0</v>
      </c>
      <c r="O96" s="38">
        <f>SUMPRODUCT(('Input Data Cuti'!$D$3:$D$493='Master Cuti'!$A96)*('Input Data Cuti'!$M$3:$M$493='Master Cuti'!O$1)*('Input Data Cuti'!$K$3:$K$493=$B96)*('Input Data Cuti'!$L$3:$L$493='Master Cuti'!$C96)*('Input Data Cuti'!$N$3:$N$493))</f>
        <v>0</v>
      </c>
      <c r="P96" s="38">
        <f>SUMPRODUCT(('Input Data Cuti'!$D$3:$D$493='Master Cuti'!$A96)*('Input Data Cuti'!$M$3:$M$493='Master Cuti'!P$1)*('Input Data Cuti'!$K$3:$K$493=$B96)*('Input Data Cuti'!$L$3:$L$493='Master Cuti'!$C96)*('Input Data Cuti'!$N$3:$N$493))</f>
        <v>0</v>
      </c>
      <c r="Q96" s="38">
        <f>SUMPRODUCT(('Input Data Cuti'!$D$3:$D$493='Master Cuti'!$A96)*('Input Data Cuti'!$M$3:$M$493='Master Cuti'!Q$1)*('Input Data Cuti'!$K$3:$K$493=$B96)*('Input Data Cuti'!$L$3:$L$493='Master Cuti'!$C96)*('Input Data Cuti'!$N$3:$N$493))</f>
        <v>0</v>
      </c>
    </row>
    <row r="97" spans="1:17">
      <c r="A97" s="107" t="s">
        <v>10</v>
      </c>
      <c r="B97" t="s">
        <v>172</v>
      </c>
      <c r="C97" t="s">
        <v>1175</v>
      </c>
      <c r="D97">
        <v>13</v>
      </c>
      <c r="E97" s="38">
        <f t="shared" si="4"/>
        <v>4</v>
      </c>
      <c r="F97" s="38">
        <f>SUMPRODUCT(('Input Data Cuti'!$D$3:$D$493='Master Cuti'!$A97)*('Input Data Cuti'!$M$3:$M$493='Master Cuti'!F$1)*('Input Data Cuti'!$K$3:$K$493=$B97)*('Input Data Cuti'!$L$3:$L$493='Master Cuti'!$C97)*('Input Data Cuti'!$N$3:$N$493))</f>
        <v>0</v>
      </c>
      <c r="G97" s="38">
        <v>3</v>
      </c>
      <c r="H97" s="38">
        <v>3</v>
      </c>
      <c r="I97" s="38">
        <v>1</v>
      </c>
      <c r="J97" s="38">
        <v>2</v>
      </c>
      <c r="K97" s="38">
        <f>SUMPRODUCT(('Input Data Cuti'!$D$3:$D$493='Master Cuti'!$A97)*('Input Data Cuti'!$M$3:$M$493='Master Cuti'!K$1)*('Input Data Cuti'!$K$3:$K$493=$B97)*('Input Data Cuti'!$L$3:$L$493='Master Cuti'!$C97)*('Input Data Cuti'!$N$3:$N$493))</f>
        <v>0</v>
      </c>
      <c r="L97" s="38">
        <f>SUMPRODUCT(('Input Data Cuti'!$D$3:$D$493='Master Cuti'!$A97)*('Input Data Cuti'!$M$3:$M$493='Master Cuti'!L$1)*('Input Data Cuti'!$K$3:$K$493=$B97)*('Input Data Cuti'!$L$3:$L$493='Master Cuti'!$C97)*('Input Data Cuti'!$N$3:$N$493))</f>
        <v>0</v>
      </c>
      <c r="M97" s="38">
        <f>SUMPRODUCT(('Input Data Cuti'!$D$3:$D$493='Master Cuti'!$A97)*('Input Data Cuti'!$M$3:$M$493='Master Cuti'!M$1)*('Input Data Cuti'!$K$3:$K$493=$B97)*('Input Data Cuti'!$L$3:$L$493='Master Cuti'!$C97)*('Input Data Cuti'!$N$3:$N$493))</f>
        <v>0</v>
      </c>
      <c r="N97" s="38">
        <f>SUMPRODUCT(('Input Data Cuti'!$D$3:$D$493='Master Cuti'!$A97)*('Input Data Cuti'!$M$3:$M$493='Master Cuti'!N$1)*('Input Data Cuti'!$K$3:$K$493=$B97)*('Input Data Cuti'!$L$3:$L$493='Master Cuti'!$C97)*('Input Data Cuti'!$N$3:$N$493))</f>
        <v>0</v>
      </c>
      <c r="O97" s="38">
        <f>SUMPRODUCT(('Input Data Cuti'!$D$3:$D$493='Master Cuti'!$A97)*('Input Data Cuti'!$M$3:$M$493='Master Cuti'!O$1)*('Input Data Cuti'!$K$3:$K$493=$B97)*('Input Data Cuti'!$L$3:$L$493='Master Cuti'!$C97)*('Input Data Cuti'!$N$3:$N$493))</f>
        <v>0</v>
      </c>
      <c r="P97" s="38">
        <f>SUMPRODUCT(('Input Data Cuti'!$D$3:$D$493='Master Cuti'!$A97)*('Input Data Cuti'!$M$3:$M$493='Master Cuti'!P$1)*('Input Data Cuti'!$K$3:$K$493=$B97)*('Input Data Cuti'!$L$3:$L$493='Master Cuti'!$C97)*('Input Data Cuti'!$N$3:$N$493))</f>
        <v>0</v>
      </c>
      <c r="Q97" s="38">
        <f>SUMPRODUCT(('Input Data Cuti'!$D$3:$D$493='Master Cuti'!$A97)*('Input Data Cuti'!$M$3:$M$493='Master Cuti'!Q$1)*('Input Data Cuti'!$K$3:$K$493=$B97)*('Input Data Cuti'!$L$3:$L$493='Master Cuti'!$C97)*('Input Data Cuti'!$N$3:$N$493))</f>
        <v>0</v>
      </c>
    </row>
    <row r="98" spans="1:17">
      <c r="A98" s="107" t="s">
        <v>1361</v>
      </c>
      <c r="B98" t="s">
        <v>172</v>
      </c>
      <c r="C98" t="s">
        <v>1319</v>
      </c>
      <c r="D98">
        <v>10</v>
      </c>
      <c r="E98" s="38">
        <f t="shared" si="4"/>
        <v>5</v>
      </c>
      <c r="F98" s="38">
        <f>SUMPRODUCT(('Input Data Cuti'!$D$3:$D$493='Master Cuti'!$A98)*('Input Data Cuti'!$M$3:$M$493='Master Cuti'!F$1)*('Input Data Cuti'!$K$3:$K$493=$B98)*('Input Data Cuti'!$L$3:$L$493='Master Cuti'!$C98)*('Input Data Cuti'!$N$3:$N$493))</f>
        <v>2</v>
      </c>
      <c r="G98" s="38">
        <f>SUMPRODUCT(('Input Data Cuti'!$D$3:$D$493='Master Cuti'!$A98)*('Input Data Cuti'!$M$3:$M$493='Master Cuti'!G$1)*('Input Data Cuti'!$K$3:$K$493=$B98)*('Input Data Cuti'!$L$3:$L$493='Master Cuti'!$C98)*('Input Data Cuti'!$N$3:$N$493))</f>
        <v>3</v>
      </c>
      <c r="H98" s="38">
        <f>SUMPRODUCT(('Input Data Cuti'!$D$3:$D$493='Master Cuti'!$A98)*('Input Data Cuti'!$M$3:$M$493='Master Cuti'!H$1)*('Input Data Cuti'!$K$3:$K$493=$B98)*('Input Data Cuti'!$L$3:$L$493='Master Cuti'!$C98)*('Input Data Cuti'!$N$3:$N$493))</f>
        <v>0</v>
      </c>
      <c r="I98" s="38">
        <f>SUMPRODUCT(('Input Data Cuti'!$D$3:$D$493='Master Cuti'!$A98)*('Input Data Cuti'!$M$3:$M$493='Master Cuti'!I$1)*('Input Data Cuti'!$K$3:$K$493=$B98)*('Input Data Cuti'!$L$3:$L$493='Master Cuti'!$C98)*('Input Data Cuti'!$N$3:$N$493))</f>
        <v>0</v>
      </c>
      <c r="J98" s="38">
        <f>SUMPRODUCT(('Input Data Cuti'!$D$3:$D$493='Master Cuti'!$A98)*('Input Data Cuti'!$M$3:$M$493='Master Cuti'!J$1)*('Input Data Cuti'!$K$3:$K$493=$B98)*('Input Data Cuti'!$L$3:$L$493='Master Cuti'!$C98)*('Input Data Cuti'!$N$3:$N$493))</f>
        <v>0</v>
      </c>
      <c r="K98" s="38">
        <f>SUMPRODUCT(('Input Data Cuti'!$D$3:$D$493='Master Cuti'!$A98)*('Input Data Cuti'!$M$3:$M$493='Master Cuti'!K$1)*('Input Data Cuti'!$K$3:$K$493=$B98)*('Input Data Cuti'!$L$3:$L$493='Master Cuti'!$C98)*('Input Data Cuti'!$N$3:$N$493))</f>
        <v>0</v>
      </c>
      <c r="L98" s="38">
        <f>SUMPRODUCT(('Input Data Cuti'!$D$3:$D$493='Master Cuti'!$A98)*('Input Data Cuti'!$M$3:$M$493='Master Cuti'!L$1)*('Input Data Cuti'!$K$3:$K$493=$B98)*('Input Data Cuti'!$L$3:$L$493='Master Cuti'!$C98)*('Input Data Cuti'!$N$3:$N$493))</f>
        <v>0</v>
      </c>
      <c r="M98" s="38">
        <f>SUMPRODUCT(('Input Data Cuti'!$D$3:$D$493='Master Cuti'!$A98)*('Input Data Cuti'!$M$3:$M$493='Master Cuti'!M$1)*('Input Data Cuti'!$K$3:$K$493=$B98)*('Input Data Cuti'!$L$3:$L$493='Master Cuti'!$C98)*('Input Data Cuti'!$N$3:$N$493))</f>
        <v>0</v>
      </c>
      <c r="N98" s="38">
        <f>SUMPRODUCT(('Input Data Cuti'!$D$3:$D$493='Master Cuti'!$A98)*('Input Data Cuti'!$M$3:$M$493='Master Cuti'!N$1)*('Input Data Cuti'!$K$3:$K$493=$B98)*('Input Data Cuti'!$L$3:$L$493='Master Cuti'!$C98)*('Input Data Cuti'!$N$3:$N$493))</f>
        <v>0</v>
      </c>
      <c r="O98" s="38">
        <f>SUMPRODUCT(('Input Data Cuti'!$D$3:$D$493='Master Cuti'!$A98)*('Input Data Cuti'!$M$3:$M$493='Master Cuti'!O$1)*('Input Data Cuti'!$K$3:$K$493=$B98)*('Input Data Cuti'!$L$3:$L$493='Master Cuti'!$C98)*('Input Data Cuti'!$N$3:$N$493))</f>
        <v>0</v>
      </c>
      <c r="P98" s="38">
        <f>SUMPRODUCT(('Input Data Cuti'!$D$3:$D$493='Master Cuti'!$A98)*('Input Data Cuti'!$M$3:$M$493='Master Cuti'!P$1)*('Input Data Cuti'!$K$3:$K$493=$B98)*('Input Data Cuti'!$L$3:$L$493='Master Cuti'!$C98)*('Input Data Cuti'!$N$3:$N$493))</f>
        <v>0</v>
      </c>
      <c r="Q98" s="38">
        <f>SUMPRODUCT(('Input Data Cuti'!$D$3:$D$493='Master Cuti'!$A98)*('Input Data Cuti'!$M$3:$M$493='Master Cuti'!Q$1)*('Input Data Cuti'!$K$3:$K$493=$B98)*('Input Data Cuti'!$L$3:$L$493='Master Cuti'!$C98)*('Input Data Cuti'!$N$3:$N$493))</f>
        <v>0</v>
      </c>
    </row>
    <row r="99" spans="1:17">
      <c r="A99" s="107" t="s">
        <v>1350</v>
      </c>
      <c r="B99" t="s">
        <v>172</v>
      </c>
      <c r="C99" s="233" t="s">
        <v>1215</v>
      </c>
      <c r="D99">
        <v>17</v>
      </c>
      <c r="E99" s="38">
        <f t="shared" si="4"/>
        <v>12</v>
      </c>
      <c r="F99" s="38">
        <f>SUMPRODUCT(('Input Data Cuti'!$D$3:$D$493='Master Cuti'!$A99)*('Input Data Cuti'!$M$3:$M$493='Master Cuti'!F$1)*('Input Data Cuti'!$K$3:$K$493=$B99)*('Input Data Cuti'!$L$3:$L$493='Master Cuti'!$C99)*('Input Data Cuti'!$N$3:$N$493))</f>
        <v>5</v>
      </c>
      <c r="G99" s="38">
        <f>SUMPRODUCT(('Input Data Cuti'!$D$3:$D$493='Master Cuti'!$A99)*('Input Data Cuti'!$M$3:$M$493='Master Cuti'!G$1)*('Input Data Cuti'!$K$3:$K$493=$B99)*('Input Data Cuti'!$L$3:$L$493='Master Cuti'!$C99)*('Input Data Cuti'!$N$3:$N$493))</f>
        <v>0</v>
      </c>
      <c r="H99" s="38">
        <f>SUMPRODUCT(('Input Data Cuti'!$D$3:$D$493='Master Cuti'!$A99)*('Input Data Cuti'!$M$3:$M$493='Master Cuti'!H$1)*('Input Data Cuti'!$K$3:$K$493=$B99)*('Input Data Cuti'!$L$3:$L$493='Master Cuti'!$C99)*('Input Data Cuti'!$N$3:$N$493))</f>
        <v>0</v>
      </c>
      <c r="I99" s="38">
        <f>SUMPRODUCT(('Input Data Cuti'!$D$3:$D$493='Master Cuti'!$A99)*('Input Data Cuti'!$M$3:$M$493='Master Cuti'!I$1)*('Input Data Cuti'!$K$3:$K$493=$B99)*('Input Data Cuti'!$L$3:$L$493='Master Cuti'!$C99)*('Input Data Cuti'!$N$3:$N$493))</f>
        <v>0</v>
      </c>
      <c r="J99" s="38">
        <f>SUMPRODUCT(('Input Data Cuti'!$D$3:$D$493='Master Cuti'!$A99)*('Input Data Cuti'!$M$3:$M$493='Master Cuti'!J$1)*('Input Data Cuti'!$K$3:$K$493=$B99)*('Input Data Cuti'!$L$3:$L$493='Master Cuti'!$C99)*('Input Data Cuti'!$N$3:$N$493))</f>
        <v>0</v>
      </c>
      <c r="K99" s="38">
        <f>SUMPRODUCT(('Input Data Cuti'!$D$3:$D$493='Master Cuti'!$A99)*('Input Data Cuti'!$M$3:$M$493='Master Cuti'!K$1)*('Input Data Cuti'!$K$3:$K$493=$B99)*('Input Data Cuti'!$L$3:$L$493='Master Cuti'!$C99)*('Input Data Cuti'!$N$3:$N$493))</f>
        <v>0</v>
      </c>
      <c r="L99" s="38">
        <f>SUMPRODUCT(('Input Data Cuti'!$D$3:$D$493='Master Cuti'!$A99)*('Input Data Cuti'!$M$3:$M$493='Master Cuti'!L$1)*('Input Data Cuti'!$K$3:$K$493=$B99)*('Input Data Cuti'!$L$3:$L$493='Master Cuti'!$C99)*('Input Data Cuti'!$N$3:$N$493))</f>
        <v>0</v>
      </c>
      <c r="M99" s="38">
        <f>SUMPRODUCT(('Input Data Cuti'!$D$3:$D$493='Master Cuti'!$A99)*('Input Data Cuti'!$M$3:$M$493='Master Cuti'!M$1)*('Input Data Cuti'!$K$3:$K$493=$B99)*('Input Data Cuti'!$L$3:$L$493='Master Cuti'!$C99)*('Input Data Cuti'!$N$3:$N$493))</f>
        <v>0</v>
      </c>
      <c r="N99" s="38">
        <f>SUMPRODUCT(('Input Data Cuti'!$D$3:$D$493='Master Cuti'!$A99)*('Input Data Cuti'!$M$3:$M$493='Master Cuti'!N$1)*('Input Data Cuti'!$K$3:$K$493=$B99)*('Input Data Cuti'!$L$3:$L$493='Master Cuti'!$C99)*('Input Data Cuti'!$N$3:$N$493))</f>
        <v>0</v>
      </c>
      <c r="O99" s="38">
        <f>SUMPRODUCT(('Input Data Cuti'!$D$3:$D$493='Master Cuti'!$A99)*('Input Data Cuti'!$M$3:$M$493='Master Cuti'!O$1)*('Input Data Cuti'!$K$3:$K$493=$B99)*('Input Data Cuti'!$L$3:$L$493='Master Cuti'!$C99)*('Input Data Cuti'!$N$3:$N$493))</f>
        <v>0</v>
      </c>
      <c r="P99" s="38">
        <f>SUMPRODUCT(('Input Data Cuti'!$D$3:$D$493='Master Cuti'!$A99)*('Input Data Cuti'!$M$3:$M$493='Master Cuti'!P$1)*('Input Data Cuti'!$K$3:$K$493=$B99)*('Input Data Cuti'!$L$3:$L$493='Master Cuti'!$C99)*('Input Data Cuti'!$N$3:$N$493))</f>
        <v>0</v>
      </c>
      <c r="Q99" s="38">
        <f>SUMPRODUCT(('Input Data Cuti'!$D$3:$D$493='Master Cuti'!$A99)*('Input Data Cuti'!$M$3:$M$493='Master Cuti'!Q$1)*('Input Data Cuti'!$K$3:$K$493=$B99)*('Input Data Cuti'!$L$3:$L$493='Master Cuti'!$C99)*('Input Data Cuti'!$N$3:$N$493))</f>
        <v>0</v>
      </c>
    </row>
    <row r="100" spans="1:17">
      <c r="A100" s="107" t="s">
        <v>902</v>
      </c>
      <c r="B100" t="s">
        <v>172</v>
      </c>
      <c r="C100" t="s">
        <v>1319</v>
      </c>
      <c r="D100">
        <v>15</v>
      </c>
      <c r="E100" s="38">
        <f t="shared" si="4"/>
        <v>9</v>
      </c>
      <c r="F100" s="38">
        <f>SUMPRODUCT(('Input Data Cuti'!$D$3:$D$493='Master Cuti'!$A100)*('Input Data Cuti'!$M$3:$M$493='Master Cuti'!F$1)*('Input Data Cuti'!$K$3:$K$493=$B100)*('Input Data Cuti'!$L$3:$L$493='Master Cuti'!$C100)*('Input Data Cuti'!$N$3:$N$493))</f>
        <v>2</v>
      </c>
      <c r="G100" s="38">
        <f>SUMPRODUCT(('Input Data Cuti'!$D$3:$D$493='Master Cuti'!$A100)*('Input Data Cuti'!$M$3:$M$493='Master Cuti'!G$1)*('Input Data Cuti'!$K$3:$K$493=$B100)*('Input Data Cuti'!$L$3:$L$493='Master Cuti'!$C100)*('Input Data Cuti'!$N$3:$N$493))</f>
        <v>4</v>
      </c>
      <c r="H100" s="38">
        <f>SUMPRODUCT(('Input Data Cuti'!$D$3:$D$493='Master Cuti'!$A100)*('Input Data Cuti'!$M$3:$M$493='Master Cuti'!H$1)*('Input Data Cuti'!$K$3:$K$493=$B100)*('Input Data Cuti'!$L$3:$L$493='Master Cuti'!$C100)*('Input Data Cuti'!$N$3:$N$493))</f>
        <v>0</v>
      </c>
      <c r="I100" s="38">
        <f>SUMPRODUCT(('Input Data Cuti'!$D$3:$D$493='Master Cuti'!$A100)*('Input Data Cuti'!$M$3:$M$493='Master Cuti'!I$1)*('Input Data Cuti'!$K$3:$K$493=$B100)*('Input Data Cuti'!$L$3:$L$493='Master Cuti'!$C100)*('Input Data Cuti'!$N$3:$N$493))</f>
        <v>0</v>
      </c>
      <c r="J100" s="38">
        <f>SUMPRODUCT(('Input Data Cuti'!$D$3:$D$493='Master Cuti'!$A100)*('Input Data Cuti'!$M$3:$M$493='Master Cuti'!J$1)*('Input Data Cuti'!$K$3:$K$493=$B100)*('Input Data Cuti'!$L$3:$L$493='Master Cuti'!$C100)*('Input Data Cuti'!$N$3:$N$493))</f>
        <v>0</v>
      </c>
      <c r="K100" s="38">
        <f>SUMPRODUCT(('Input Data Cuti'!$D$3:$D$493='Master Cuti'!$A100)*('Input Data Cuti'!$M$3:$M$493='Master Cuti'!K$1)*('Input Data Cuti'!$K$3:$K$493=$B100)*('Input Data Cuti'!$L$3:$L$493='Master Cuti'!$C100)*('Input Data Cuti'!$N$3:$N$493))</f>
        <v>0</v>
      </c>
      <c r="L100" s="38">
        <f>SUMPRODUCT(('Input Data Cuti'!$D$3:$D$493='Master Cuti'!$A100)*('Input Data Cuti'!$M$3:$M$493='Master Cuti'!L$1)*('Input Data Cuti'!$K$3:$K$493=$B100)*('Input Data Cuti'!$L$3:$L$493='Master Cuti'!$C100)*('Input Data Cuti'!$N$3:$N$493))</f>
        <v>0</v>
      </c>
      <c r="M100" s="38">
        <f>SUMPRODUCT(('Input Data Cuti'!$D$3:$D$493='Master Cuti'!$A100)*('Input Data Cuti'!$M$3:$M$493='Master Cuti'!M$1)*('Input Data Cuti'!$K$3:$K$493=$B100)*('Input Data Cuti'!$L$3:$L$493='Master Cuti'!$C100)*('Input Data Cuti'!$N$3:$N$493))</f>
        <v>0</v>
      </c>
      <c r="N100" s="38">
        <f>SUMPRODUCT(('Input Data Cuti'!$D$3:$D$493='Master Cuti'!$A100)*('Input Data Cuti'!$M$3:$M$493='Master Cuti'!N$1)*('Input Data Cuti'!$K$3:$K$493=$B100)*('Input Data Cuti'!$L$3:$L$493='Master Cuti'!$C100)*('Input Data Cuti'!$N$3:$N$493))</f>
        <v>0</v>
      </c>
      <c r="O100" s="38">
        <f>SUMPRODUCT(('Input Data Cuti'!$D$3:$D$493='Master Cuti'!$A100)*('Input Data Cuti'!$M$3:$M$493='Master Cuti'!O$1)*('Input Data Cuti'!$K$3:$K$493=$B100)*('Input Data Cuti'!$L$3:$L$493='Master Cuti'!$C100)*('Input Data Cuti'!$N$3:$N$493))</f>
        <v>0</v>
      </c>
      <c r="P100" s="38">
        <f>SUMPRODUCT(('Input Data Cuti'!$D$3:$D$493='Master Cuti'!$A100)*('Input Data Cuti'!$M$3:$M$493='Master Cuti'!P$1)*('Input Data Cuti'!$K$3:$K$493=$B100)*('Input Data Cuti'!$L$3:$L$493='Master Cuti'!$C100)*('Input Data Cuti'!$N$3:$N$493))</f>
        <v>0</v>
      </c>
      <c r="Q100" s="38">
        <f>SUMPRODUCT(('Input Data Cuti'!$D$3:$D$493='Master Cuti'!$A100)*('Input Data Cuti'!$M$3:$M$493='Master Cuti'!Q$1)*('Input Data Cuti'!$K$3:$K$493=$B100)*('Input Data Cuti'!$L$3:$L$493='Master Cuti'!$C100)*('Input Data Cuti'!$N$3:$N$493))</f>
        <v>0</v>
      </c>
    </row>
    <row r="101" spans="1:17">
      <c r="A101" s="107" t="s">
        <v>713</v>
      </c>
      <c r="B101" t="s">
        <v>172</v>
      </c>
      <c r="C101" t="s">
        <v>1319</v>
      </c>
      <c r="D101">
        <v>11</v>
      </c>
      <c r="E101" s="38">
        <f t="shared" si="4"/>
        <v>8</v>
      </c>
      <c r="F101" s="38">
        <f>SUMPRODUCT(('Input Data Cuti'!$D$3:$D$493='Master Cuti'!$A101)*('Input Data Cuti'!$M$3:$M$493='Master Cuti'!F$1)*('Input Data Cuti'!$K$3:$K$493=$B101)*('Input Data Cuti'!$L$3:$L$493='Master Cuti'!$C101)*('Input Data Cuti'!$N$3:$N$493))</f>
        <v>2</v>
      </c>
      <c r="G101" s="38">
        <f>SUMPRODUCT(('Input Data Cuti'!$D$3:$D$493='Master Cuti'!$A101)*('Input Data Cuti'!$M$3:$M$493='Master Cuti'!G$1)*('Input Data Cuti'!$K$3:$K$493=$B101)*('Input Data Cuti'!$L$3:$L$493='Master Cuti'!$C101)*('Input Data Cuti'!$N$3:$N$493))</f>
        <v>1</v>
      </c>
      <c r="H101" s="38">
        <f>SUMPRODUCT(('Input Data Cuti'!$D$3:$D$493='Master Cuti'!$A101)*('Input Data Cuti'!$M$3:$M$493='Master Cuti'!H$1)*('Input Data Cuti'!$K$3:$K$493=$B101)*('Input Data Cuti'!$L$3:$L$493='Master Cuti'!$C101)*('Input Data Cuti'!$N$3:$N$493))</f>
        <v>0</v>
      </c>
      <c r="I101" s="38">
        <f>SUMPRODUCT(('Input Data Cuti'!$D$3:$D$493='Master Cuti'!$A101)*('Input Data Cuti'!$M$3:$M$493='Master Cuti'!I$1)*('Input Data Cuti'!$K$3:$K$493=$B101)*('Input Data Cuti'!$L$3:$L$493='Master Cuti'!$C101)*('Input Data Cuti'!$N$3:$N$493))</f>
        <v>0</v>
      </c>
      <c r="J101" s="38">
        <f>SUMPRODUCT(('Input Data Cuti'!$D$3:$D$493='Master Cuti'!$A101)*('Input Data Cuti'!$M$3:$M$493='Master Cuti'!J$1)*('Input Data Cuti'!$K$3:$K$493=$B101)*('Input Data Cuti'!$L$3:$L$493='Master Cuti'!$C101)*('Input Data Cuti'!$N$3:$N$493))</f>
        <v>0</v>
      </c>
      <c r="K101" s="38">
        <f>SUMPRODUCT(('Input Data Cuti'!$D$3:$D$493='Master Cuti'!$A101)*('Input Data Cuti'!$M$3:$M$493='Master Cuti'!K$1)*('Input Data Cuti'!$K$3:$K$493=$B101)*('Input Data Cuti'!$L$3:$L$493='Master Cuti'!$C101)*('Input Data Cuti'!$N$3:$N$493))</f>
        <v>0</v>
      </c>
      <c r="L101" s="38">
        <f>SUMPRODUCT(('Input Data Cuti'!$D$3:$D$493='Master Cuti'!$A101)*('Input Data Cuti'!$M$3:$M$493='Master Cuti'!L$1)*('Input Data Cuti'!$K$3:$K$493=$B101)*('Input Data Cuti'!$L$3:$L$493='Master Cuti'!$C101)*('Input Data Cuti'!$N$3:$N$493))</f>
        <v>0</v>
      </c>
      <c r="M101" s="38">
        <f>SUMPRODUCT(('Input Data Cuti'!$D$3:$D$493='Master Cuti'!$A101)*('Input Data Cuti'!$M$3:$M$493='Master Cuti'!M$1)*('Input Data Cuti'!$K$3:$K$493=$B101)*('Input Data Cuti'!$L$3:$L$493='Master Cuti'!$C101)*('Input Data Cuti'!$N$3:$N$493))</f>
        <v>0</v>
      </c>
      <c r="N101" s="38">
        <f>SUMPRODUCT(('Input Data Cuti'!$D$3:$D$493='Master Cuti'!$A101)*('Input Data Cuti'!$M$3:$M$493='Master Cuti'!N$1)*('Input Data Cuti'!$K$3:$K$493=$B101)*('Input Data Cuti'!$L$3:$L$493='Master Cuti'!$C101)*('Input Data Cuti'!$N$3:$N$493))</f>
        <v>0</v>
      </c>
      <c r="O101" s="38">
        <f>SUMPRODUCT(('Input Data Cuti'!$D$3:$D$493='Master Cuti'!$A101)*('Input Data Cuti'!$M$3:$M$493='Master Cuti'!O$1)*('Input Data Cuti'!$K$3:$K$493=$B101)*('Input Data Cuti'!$L$3:$L$493='Master Cuti'!$C101)*('Input Data Cuti'!$N$3:$N$493))</f>
        <v>0</v>
      </c>
      <c r="P101" s="38">
        <f>SUMPRODUCT(('Input Data Cuti'!$D$3:$D$493='Master Cuti'!$A101)*('Input Data Cuti'!$M$3:$M$493='Master Cuti'!P$1)*('Input Data Cuti'!$K$3:$K$493=$B101)*('Input Data Cuti'!$L$3:$L$493='Master Cuti'!$C101)*('Input Data Cuti'!$N$3:$N$493))</f>
        <v>0</v>
      </c>
      <c r="Q101" s="38">
        <f>SUMPRODUCT(('Input Data Cuti'!$D$3:$D$493='Master Cuti'!$A101)*('Input Data Cuti'!$M$3:$M$493='Master Cuti'!Q$1)*('Input Data Cuti'!$K$3:$K$493=$B101)*('Input Data Cuti'!$L$3:$L$493='Master Cuti'!$C101)*('Input Data Cuti'!$N$3:$N$493))</f>
        <v>0</v>
      </c>
    </row>
    <row r="102" spans="1:17">
      <c r="A102" s="107" t="s">
        <v>744</v>
      </c>
      <c r="B102" t="s">
        <v>172</v>
      </c>
      <c r="C102" s="233" t="s">
        <v>1319</v>
      </c>
      <c r="D102">
        <v>12</v>
      </c>
      <c r="E102" s="38">
        <f t="shared" si="4"/>
        <v>10</v>
      </c>
      <c r="F102" s="38">
        <f>SUMPRODUCT(('Input Data Cuti'!$D$3:$D$493='Master Cuti'!$A102)*('Input Data Cuti'!$M$3:$M$493='Master Cuti'!F$1)*('Input Data Cuti'!$K$3:$K$493=$B102)*('Input Data Cuti'!$L$3:$L$493='Master Cuti'!$C102)*('Input Data Cuti'!$N$3:$N$493))</f>
        <v>2</v>
      </c>
      <c r="G102" s="38">
        <f>SUMPRODUCT(('Input Data Cuti'!$D$3:$D$493='Master Cuti'!$A102)*('Input Data Cuti'!$M$3:$M$493='Master Cuti'!G$1)*('Input Data Cuti'!$K$3:$K$493=$B102)*('Input Data Cuti'!$L$3:$L$493='Master Cuti'!$C102)*('Input Data Cuti'!$N$3:$N$493))</f>
        <v>0</v>
      </c>
      <c r="H102" s="38">
        <f>SUMPRODUCT(('Input Data Cuti'!$D$3:$D$493='Master Cuti'!$A102)*('Input Data Cuti'!$M$3:$M$493='Master Cuti'!H$1)*('Input Data Cuti'!$K$3:$K$493=$B102)*('Input Data Cuti'!$L$3:$L$493='Master Cuti'!$C102)*('Input Data Cuti'!$N$3:$N$493))</f>
        <v>0</v>
      </c>
      <c r="I102" s="38">
        <f>SUMPRODUCT(('Input Data Cuti'!$D$3:$D$493='Master Cuti'!$A102)*('Input Data Cuti'!$M$3:$M$493='Master Cuti'!I$1)*('Input Data Cuti'!$K$3:$K$493=$B102)*('Input Data Cuti'!$L$3:$L$493='Master Cuti'!$C102)*('Input Data Cuti'!$N$3:$N$493))</f>
        <v>0</v>
      </c>
      <c r="J102" s="38">
        <f>SUMPRODUCT(('Input Data Cuti'!$D$3:$D$493='Master Cuti'!$A102)*('Input Data Cuti'!$M$3:$M$493='Master Cuti'!J$1)*('Input Data Cuti'!$K$3:$K$493=$B102)*('Input Data Cuti'!$L$3:$L$493='Master Cuti'!$C102)*('Input Data Cuti'!$N$3:$N$493))</f>
        <v>0</v>
      </c>
      <c r="K102" s="38">
        <f>SUMPRODUCT(('Input Data Cuti'!$D$3:$D$493='Master Cuti'!$A102)*('Input Data Cuti'!$M$3:$M$493='Master Cuti'!K$1)*('Input Data Cuti'!$K$3:$K$493=$B102)*('Input Data Cuti'!$L$3:$L$493='Master Cuti'!$C102)*('Input Data Cuti'!$N$3:$N$493))</f>
        <v>0</v>
      </c>
      <c r="L102" s="38">
        <f>SUMPRODUCT(('Input Data Cuti'!$D$3:$D$493='Master Cuti'!$A102)*('Input Data Cuti'!$M$3:$M$493='Master Cuti'!L$1)*('Input Data Cuti'!$K$3:$K$493=$B102)*('Input Data Cuti'!$L$3:$L$493='Master Cuti'!$C102)*('Input Data Cuti'!$N$3:$N$493))</f>
        <v>0</v>
      </c>
      <c r="M102" s="38">
        <f>SUMPRODUCT(('Input Data Cuti'!$D$3:$D$493='Master Cuti'!$A102)*('Input Data Cuti'!$M$3:$M$493='Master Cuti'!M$1)*('Input Data Cuti'!$K$3:$K$493=$B102)*('Input Data Cuti'!$L$3:$L$493='Master Cuti'!$C102)*('Input Data Cuti'!$N$3:$N$493))</f>
        <v>0</v>
      </c>
      <c r="N102" s="38">
        <f>SUMPRODUCT(('Input Data Cuti'!$D$3:$D$493='Master Cuti'!$A102)*('Input Data Cuti'!$M$3:$M$493='Master Cuti'!N$1)*('Input Data Cuti'!$K$3:$K$493=$B102)*('Input Data Cuti'!$L$3:$L$493='Master Cuti'!$C102)*('Input Data Cuti'!$N$3:$N$493))</f>
        <v>0</v>
      </c>
      <c r="O102" s="38">
        <f>SUMPRODUCT(('Input Data Cuti'!$D$3:$D$493='Master Cuti'!$A102)*('Input Data Cuti'!$M$3:$M$493='Master Cuti'!O$1)*('Input Data Cuti'!$K$3:$K$493=$B102)*('Input Data Cuti'!$L$3:$L$493='Master Cuti'!$C102)*('Input Data Cuti'!$N$3:$N$493))</f>
        <v>0</v>
      </c>
      <c r="P102" s="38">
        <f>SUMPRODUCT(('Input Data Cuti'!$D$3:$D$493='Master Cuti'!$A102)*('Input Data Cuti'!$M$3:$M$493='Master Cuti'!P$1)*('Input Data Cuti'!$K$3:$K$493=$B102)*('Input Data Cuti'!$L$3:$L$493='Master Cuti'!$C102)*('Input Data Cuti'!$N$3:$N$493))</f>
        <v>0</v>
      </c>
      <c r="Q102" s="38">
        <f>SUMPRODUCT(('Input Data Cuti'!$D$3:$D$493='Master Cuti'!$A102)*('Input Data Cuti'!$M$3:$M$493='Master Cuti'!Q$1)*('Input Data Cuti'!$K$3:$K$493=$B102)*('Input Data Cuti'!$L$3:$L$493='Master Cuti'!$C102)*('Input Data Cuti'!$N$3:$N$493))</f>
        <v>0</v>
      </c>
    </row>
    <row r="103" spans="1:17">
      <c r="A103" s="107" t="s">
        <v>396</v>
      </c>
      <c r="B103" t="s">
        <v>172</v>
      </c>
      <c r="C103" s="233" t="s">
        <v>1319</v>
      </c>
      <c r="D103">
        <v>14</v>
      </c>
      <c r="E103" s="38">
        <f t="shared" si="4"/>
        <v>5</v>
      </c>
      <c r="F103" s="38">
        <f>SUMPRODUCT(('Input Data Cuti'!$D$3:$D$493='Master Cuti'!$A103)*('Input Data Cuti'!$M$3:$M$493='Master Cuti'!F$1)*('Input Data Cuti'!$K$3:$K$493=$B103)*('Input Data Cuti'!$L$3:$L$493='Master Cuti'!$C103)*('Input Data Cuti'!$N$3:$N$493))</f>
        <v>4</v>
      </c>
      <c r="G103" s="38">
        <f>SUMPRODUCT(('Input Data Cuti'!$D$3:$D$493='Master Cuti'!$A103)*('Input Data Cuti'!$M$3:$M$493='Master Cuti'!G$1)*('Input Data Cuti'!$K$3:$K$493=$B103)*('Input Data Cuti'!$L$3:$L$493='Master Cuti'!$C103)*('Input Data Cuti'!$N$3:$N$493))</f>
        <v>5</v>
      </c>
      <c r="H103" s="38">
        <f>SUMPRODUCT(('Input Data Cuti'!$D$3:$D$493='Master Cuti'!$A103)*('Input Data Cuti'!$M$3:$M$493='Master Cuti'!H$1)*('Input Data Cuti'!$K$3:$K$493=$B103)*('Input Data Cuti'!$L$3:$L$493='Master Cuti'!$C103)*('Input Data Cuti'!$N$3:$N$493))</f>
        <v>0</v>
      </c>
      <c r="I103" s="38">
        <f>SUMPRODUCT(('Input Data Cuti'!$D$3:$D$493='Master Cuti'!$A103)*('Input Data Cuti'!$M$3:$M$493='Master Cuti'!I$1)*('Input Data Cuti'!$K$3:$K$493=$B103)*('Input Data Cuti'!$L$3:$L$493='Master Cuti'!$C103)*('Input Data Cuti'!$N$3:$N$493))</f>
        <v>0</v>
      </c>
      <c r="J103" s="38">
        <f>SUMPRODUCT(('Input Data Cuti'!$D$3:$D$493='Master Cuti'!$A103)*('Input Data Cuti'!$M$3:$M$493='Master Cuti'!J$1)*('Input Data Cuti'!$K$3:$K$493=$B103)*('Input Data Cuti'!$L$3:$L$493='Master Cuti'!$C103)*('Input Data Cuti'!$N$3:$N$493))</f>
        <v>0</v>
      </c>
      <c r="K103" s="38">
        <f>SUMPRODUCT(('Input Data Cuti'!$D$3:$D$493='Master Cuti'!$A103)*('Input Data Cuti'!$M$3:$M$493='Master Cuti'!K$1)*('Input Data Cuti'!$K$3:$K$493=$B103)*('Input Data Cuti'!$L$3:$L$493='Master Cuti'!$C103)*('Input Data Cuti'!$N$3:$N$493))</f>
        <v>0</v>
      </c>
      <c r="L103" s="38">
        <f>SUMPRODUCT(('Input Data Cuti'!$D$3:$D$493='Master Cuti'!$A103)*('Input Data Cuti'!$M$3:$M$493='Master Cuti'!L$1)*('Input Data Cuti'!$K$3:$K$493=$B103)*('Input Data Cuti'!$L$3:$L$493='Master Cuti'!$C103)*('Input Data Cuti'!$N$3:$N$493))</f>
        <v>0</v>
      </c>
      <c r="M103" s="38">
        <f>SUMPRODUCT(('Input Data Cuti'!$D$3:$D$493='Master Cuti'!$A103)*('Input Data Cuti'!$M$3:$M$493='Master Cuti'!M$1)*('Input Data Cuti'!$K$3:$K$493=$B103)*('Input Data Cuti'!$L$3:$L$493='Master Cuti'!$C103)*('Input Data Cuti'!$N$3:$N$493))</f>
        <v>0</v>
      </c>
      <c r="N103" s="38">
        <f>SUMPRODUCT(('Input Data Cuti'!$D$3:$D$493='Master Cuti'!$A103)*('Input Data Cuti'!$M$3:$M$493='Master Cuti'!N$1)*('Input Data Cuti'!$K$3:$K$493=$B103)*('Input Data Cuti'!$L$3:$L$493='Master Cuti'!$C103)*('Input Data Cuti'!$N$3:$N$493))</f>
        <v>0</v>
      </c>
      <c r="O103" s="38">
        <f>SUMPRODUCT(('Input Data Cuti'!$D$3:$D$493='Master Cuti'!$A103)*('Input Data Cuti'!$M$3:$M$493='Master Cuti'!O$1)*('Input Data Cuti'!$K$3:$K$493=$B103)*('Input Data Cuti'!$L$3:$L$493='Master Cuti'!$C103)*('Input Data Cuti'!$N$3:$N$493))</f>
        <v>0</v>
      </c>
      <c r="P103" s="38">
        <f>SUMPRODUCT(('Input Data Cuti'!$D$3:$D$493='Master Cuti'!$A103)*('Input Data Cuti'!$M$3:$M$493='Master Cuti'!P$1)*('Input Data Cuti'!$K$3:$K$493=$B103)*('Input Data Cuti'!$L$3:$L$493='Master Cuti'!$C103)*('Input Data Cuti'!$N$3:$N$493))</f>
        <v>0</v>
      </c>
      <c r="Q103" s="38">
        <f>SUMPRODUCT(('Input Data Cuti'!$D$3:$D$493='Master Cuti'!$A103)*('Input Data Cuti'!$M$3:$M$493='Master Cuti'!Q$1)*('Input Data Cuti'!$K$3:$K$493=$B103)*('Input Data Cuti'!$L$3:$L$493='Master Cuti'!$C103)*('Input Data Cuti'!$N$3:$N$493))</f>
        <v>0</v>
      </c>
    </row>
    <row r="104" spans="1:17">
      <c r="A104" s="107" t="s">
        <v>1444</v>
      </c>
      <c r="B104" t="s">
        <v>172</v>
      </c>
      <c r="C104" t="s">
        <v>1387</v>
      </c>
      <c r="D104">
        <v>12</v>
      </c>
      <c r="E104" s="38">
        <f t="shared" si="4"/>
        <v>11</v>
      </c>
      <c r="F104" s="38">
        <f>SUMPRODUCT(('Input Data Cuti'!$D$3:$D$493='Master Cuti'!$A104)*('Input Data Cuti'!$M$3:$M$493='Master Cuti'!F$1)*('Input Data Cuti'!$K$3:$K$493=$B104)*('Input Data Cuti'!$L$3:$L$493='Master Cuti'!$C104)*('Input Data Cuti'!$N$3:$N$493))</f>
        <v>1</v>
      </c>
      <c r="G104" s="38">
        <f>SUMPRODUCT(('Input Data Cuti'!$D$3:$D$493='Master Cuti'!$A104)*('Input Data Cuti'!$M$3:$M$493='Master Cuti'!G$1)*('Input Data Cuti'!$K$3:$K$493=$B104)*('Input Data Cuti'!$L$3:$L$493='Master Cuti'!$C104)*('Input Data Cuti'!$N$3:$N$493))</f>
        <v>0</v>
      </c>
      <c r="H104" s="38">
        <f>SUMPRODUCT(('Input Data Cuti'!$D$3:$D$493='Master Cuti'!$A104)*('Input Data Cuti'!$M$3:$M$493='Master Cuti'!H$1)*('Input Data Cuti'!$K$3:$K$493=$B104)*('Input Data Cuti'!$L$3:$L$493='Master Cuti'!$C104)*('Input Data Cuti'!$N$3:$N$493))</f>
        <v>0</v>
      </c>
      <c r="I104" s="38">
        <f>SUMPRODUCT(('Input Data Cuti'!$D$3:$D$493='Master Cuti'!$A104)*('Input Data Cuti'!$M$3:$M$493='Master Cuti'!I$1)*('Input Data Cuti'!$K$3:$K$493=$B104)*('Input Data Cuti'!$L$3:$L$493='Master Cuti'!$C104)*('Input Data Cuti'!$N$3:$N$493))</f>
        <v>0</v>
      </c>
      <c r="J104" s="38">
        <f>SUMPRODUCT(('Input Data Cuti'!$D$3:$D$493='Master Cuti'!$A104)*('Input Data Cuti'!$M$3:$M$493='Master Cuti'!J$1)*('Input Data Cuti'!$K$3:$K$493=$B104)*('Input Data Cuti'!$L$3:$L$493='Master Cuti'!$C104)*('Input Data Cuti'!$N$3:$N$493))</f>
        <v>0</v>
      </c>
      <c r="K104" s="38">
        <f>SUMPRODUCT(('Input Data Cuti'!$D$3:$D$493='Master Cuti'!$A104)*('Input Data Cuti'!$M$3:$M$493='Master Cuti'!K$1)*('Input Data Cuti'!$K$3:$K$493=$B104)*('Input Data Cuti'!$L$3:$L$493='Master Cuti'!$C104)*('Input Data Cuti'!$N$3:$N$493))</f>
        <v>0</v>
      </c>
      <c r="L104" s="38">
        <f>SUMPRODUCT(('Input Data Cuti'!$D$3:$D$493='Master Cuti'!$A104)*('Input Data Cuti'!$M$3:$M$493='Master Cuti'!L$1)*('Input Data Cuti'!$K$3:$K$493=$B104)*('Input Data Cuti'!$L$3:$L$493='Master Cuti'!$C104)*('Input Data Cuti'!$N$3:$N$493))</f>
        <v>0</v>
      </c>
      <c r="M104" s="38">
        <f>SUMPRODUCT(('Input Data Cuti'!$D$3:$D$493='Master Cuti'!$A104)*('Input Data Cuti'!$M$3:$M$493='Master Cuti'!M$1)*('Input Data Cuti'!$K$3:$K$493=$B104)*('Input Data Cuti'!$L$3:$L$493='Master Cuti'!$C104)*('Input Data Cuti'!$N$3:$N$493))</f>
        <v>0</v>
      </c>
      <c r="N104" s="38">
        <f>SUMPRODUCT(('Input Data Cuti'!$D$3:$D$493='Master Cuti'!$A104)*('Input Data Cuti'!$M$3:$M$493='Master Cuti'!N$1)*('Input Data Cuti'!$K$3:$K$493=$B104)*('Input Data Cuti'!$L$3:$L$493='Master Cuti'!$C104)*('Input Data Cuti'!$N$3:$N$493))</f>
        <v>0</v>
      </c>
      <c r="O104" s="38">
        <f>SUMPRODUCT(('Input Data Cuti'!$D$3:$D$493='Master Cuti'!$A104)*('Input Data Cuti'!$M$3:$M$493='Master Cuti'!O$1)*('Input Data Cuti'!$K$3:$K$493=$B104)*('Input Data Cuti'!$L$3:$L$493='Master Cuti'!$C104)*('Input Data Cuti'!$N$3:$N$493))</f>
        <v>0</v>
      </c>
      <c r="P104" s="38">
        <f>SUMPRODUCT(('Input Data Cuti'!$D$3:$D$493='Master Cuti'!$A104)*('Input Data Cuti'!$M$3:$M$493='Master Cuti'!P$1)*('Input Data Cuti'!$K$3:$K$493=$B104)*('Input Data Cuti'!$L$3:$L$493='Master Cuti'!$C104)*('Input Data Cuti'!$N$3:$N$493))</f>
        <v>0</v>
      </c>
      <c r="Q104" s="38">
        <f>SUMPRODUCT(('Input Data Cuti'!$D$3:$D$493='Master Cuti'!$A104)*('Input Data Cuti'!$M$3:$M$493='Master Cuti'!Q$1)*('Input Data Cuti'!$K$3:$K$493=$B104)*('Input Data Cuti'!$L$3:$L$493='Master Cuti'!$C104)*('Input Data Cuti'!$N$3:$N$493))</f>
        <v>0</v>
      </c>
    </row>
    <row r="105" spans="1:17">
      <c r="A105" s="107" t="s">
        <v>1320</v>
      </c>
      <c r="B105" t="s">
        <v>172</v>
      </c>
      <c r="C105" t="s">
        <v>1319</v>
      </c>
      <c r="D105">
        <v>6</v>
      </c>
      <c r="E105" s="38">
        <f t="shared" si="4"/>
        <v>3</v>
      </c>
      <c r="F105" s="38">
        <f>SUMPRODUCT(('Input Data Cuti'!$D$3:$D$493='Master Cuti'!$A105)*('Input Data Cuti'!$M$3:$M$493='Master Cuti'!F$1)*('Input Data Cuti'!$K$3:$K$493=$B105)*('Input Data Cuti'!$L$3:$L$493='Master Cuti'!$C105)*('Input Data Cuti'!$N$3:$N$493))</f>
        <v>3</v>
      </c>
      <c r="G105" s="38">
        <f>SUMPRODUCT(('Input Data Cuti'!$D$3:$D$493='Master Cuti'!$A105)*('Input Data Cuti'!$M$3:$M$493='Master Cuti'!G$1)*('Input Data Cuti'!$K$3:$K$493=$B105)*('Input Data Cuti'!$L$3:$L$493='Master Cuti'!$C105)*('Input Data Cuti'!$N$3:$N$493))</f>
        <v>0</v>
      </c>
      <c r="H105" s="38">
        <f>SUMPRODUCT(('Input Data Cuti'!$D$3:$D$493='Master Cuti'!$A105)*('Input Data Cuti'!$M$3:$M$493='Master Cuti'!H$1)*('Input Data Cuti'!$K$3:$K$493=$B105)*('Input Data Cuti'!$L$3:$L$493='Master Cuti'!$C105)*('Input Data Cuti'!$N$3:$N$493))</f>
        <v>0</v>
      </c>
      <c r="I105" s="38">
        <f>SUMPRODUCT(('Input Data Cuti'!$D$3:$D$493='Master Cuti'!$A105)*('Input Data Cuti'!$M$3:$M$493='Master Cuti'!I$1)*('Input Data Cuti'!$K$3:$K$493=$B105)*('Input Data Cuti'!$L$3:$L$493='Master Cuti'!$C105)*('Input Data Cuti'!$N$3:$N$493))</f>
        <v>0</v>
      </c>
      <c r="J105" s="38">
        <f>SUMPRODUCT(('Input Data Cuti'!$D$3:$D$493='Master Cuti'!$A105)*('Input Data Cuti'!$M$3:$M$493='Master Cuti'!J$1)*('Input Data Cuti'!$K$3:$K$493=$B105)*('Input Data Cuti'!$L$3:$L$493='Master Cuti'!$C105)*('Input Data Cuti'!$N$3:$N$493))</f>
        <v>0</v>
      </c>
      <c r="K105" s="38">
        <f>SUMPRODUCT(('Input Data Cuti'!$D$3:$D$493='Master Cuti'!$A105)*('Input Data Cuti'!$M$3:$M$493='Master Cuti'!K$1)*('Input Data Cuti'!$K$3:$K$493=$B105)*('Input Data Cuti'!$L$3:$L$493='Master Cuti'!$C105)*('Input Data Cuti'!$N$3:$N$493))</f>
        <v>0</v>
      </c>
      <c r="L105" s="38">
        <f>SUMPRODUCT(('Input Data Cuti'!$D$3:$D$493='Master Cuti'!$A105)*('Input Data Cuti'!$M$3:$M$493='Master Cuti'!L$1)*('Input Data Cuti'!$K$3:$K$493=$B105)*('Input Data Cuti'!$L$3:$L$493='Master Cuti'!$C105)*('Input Data Cuti'!$N$3:$N$493))</f>
        <v>0</v>
      </c>
      <c r="M105" s="38">
        <f>SUMPRODUCT(('Input Data Cuti'!$D$3:$D$493='Master Cuti'!$A105)*('Input Data Cuti'!$M$3:$M$493='Master Cuti'!M$1)*('Input Data Cuti'!$K$3:$K$493=$B105)*('Input Data Cuti'!$L$3:$L$493='Master Cuti'!$C105)*('Input Data Cuti'!$N$3:$N$493))</f>
        <v>0</v>
      </c>
      <c r="N105" s="38">
        <f>SUMPRODUCT(('Input Data Cuti'!$D$3:$D$493='Master Cuti'!$A105)*('Input Data Cuti'!$M$3:$M$493='Master Cuti'!N$1)*('Input Data Cuti'!$K$3:$K$493=$B105)*('Input Data Cuti'!$L$3:$L$493='Master Cuti'!$C105)*('Input Data Cuti'!$N$3:$N$493))</f>
        <v>0</v>
      </c>
      <c r="O105" s="38">
        <f>SUMPRODUCT(('Input Data Cuti'!$D$3:$D$493='Master Cuti'!$A105)*('Input Data Cuti'!$M$3:$M$493='Master Cuti'!O$1)*('Input Data Cuti'!$K$3:$K$493=$B105)*('Input Data Cuti'!$L$3:$L$493='Master Cuti'!$C105)*('Input Data Cuti'!$N$3:$N$493))</f>
        <v>0</v>
      </c>
      <c r="P105" s="38">
        <f>SUMPRODUCT(('Input Data Cuti'!$D$3:$D$493='Master Cuti'!$A105)*('Input Data Cuti'!$M$3:$M$493='Master Cuti'!P$1)*('Input Data Cuti'!$K$3:$K$493=$B105)*('Input Data Cuti'!$L$3:$L$493='Master Cuti'!$C105)*('Input Data Cuti'!$N$3:$N$493))</f>
        <v>0</v>
      </c>
      <c r="Q105" s="38">
        <f>SUMPRODUCT(('Input Data Cuti'!$D$3:$D$493='Master Cuti'!$A105)*('Input Data Cuti'!$M$3:$M$493='Master Cuti'!Q$1)*('Input Data Cuti'!$K$3:$K$493=$B105)*('Input Data Cuti'!$L$3:$L$493='Master Cuti'!$C105)*('Input Data Cuti'!$N$3:$N$493))</f>
        <v>0</v>
      </c>
    </row>
    <row r="106" spans="1:17">
      <c r="A106" s="107" t="s">
        <v>21</v>
      </c>
      <c r="B106" t="s">
        <v>172</v>
      </c>
      <c r="C106" t="s">
        <v>1319</v>
      </c>
      <c r="D106">
        <v>13</v>
      </c>
      <c r="E106" s="38">
        <f t="shared" ref="E106:E143" si="5">D106-SUM(F106:Q106)</f>
        <v>6</v>
      </c>
      <c r="F106" s="38">
        <f>SUMPRODUCT(('Input Data Cuti'!$D$3:$D$493='Master Cuti'!$A106)*('Input Data Cuti'!$M$3:$M$493='Master Cuti'!F$1)*('Input Data Cuti'!$K$3:$K$493=$B106)*('Input Data Cuti'!$L$3:$L$493='Master Cuti'!$C106)*('Input Data Cuti'!$N$3:$N$493))</f>
        <v>6</v>
      </c>
      <c r="G106" s="38">
        <v>1</v>
      </c>
      <c r="H106" s="38">
        <f>SUMPRODUCT(('Input Data Cuti'!$D$3:$D$493='Master Cuti'!$A106)*('Input Data Cuti'!$M$3:$M$493='Master Cuti'!H$1)*('Input Data Cuti'!$K$3:$K$493=$B106)*('Input Data Cuti'!$L$3:$L$493='Master Cuti'!$C106)*('Input Data Cuti'!$N$3:$N$493))</f>
        <v>0</v>
      </c>
      <c r="I106" s="38">
        <f>SUMPRODUCT(('Input Data Cuti'!$D$3:$D$493='Master Cuti'!$A106)*('Input Data Cuti'!$M$3:$M$493='Master Cuti'!I$1)*('Input Data Cuti'!$K$3:$K$493=$B106)*('Input Data Cuti'!$L$3:$L$493='Master Cuti'!$C106)*('Input Data Cuti'!$N$3:$N$493))</f>
        <v>0</v>
      </c>
      <c r="J106" s="38">
        <f>SUMPRODUCT(('Input Data Cuti'!$D$3:$D$493='Master Cuti'!$A106)*('Input Data Cuti'!$M$3:$M$493='Master Cuti'!J$1)*('Input Data Cuti'!$K$3:$K$493=$B106)*('Input Data Cuti'!$L$3:$L$493='Master Cuti'!$C106)*('Input Data Cuti'!$N$3:$N$493))</f>
        <v>0</v>
      </c>
      <c r="K106" s="38">
        <f>SUMPRODUCT(('Input Data Cuti'!$D$3:$D$493='Master Cuti'!$A106)*('Input Data Cuti'!$M$3:$M$493='Master Cuti'!K$1)*('Input Data Cuti'!$K$3:$K$493=$B106)*('Input Data Cuti'!$L$3:$L$493='Master Cuti'!$C106)*('Input Data Cuti'!$N$3:$N$493))</f>
        <v>0</v>
      </c>
      <c r="L106" s="38">
        <f>SUMPRODUCT(('Input Data Cuti'!$D$3:$D$493='Master Cuti'!$A106)*('Input Data Cuti'!$M$3:$M$493='Master Cuti'!L$1)*('Input Data Cuti'!$K$3:$K$493=$B106)*('Input Data Cuti'!$L$3:$L$493='Master Cuti'!$C106)*('Input Data Cuti'!$N$3:$N$493))</f>
        <v>0</v>
      </c>
      <c r="M106" s="38">
        <f>SUMPRODUCT(('Input Data Cuti'!$D$3:$D$493='Master Cuti'!$A106)*('Input Data Cuti'!$M$3:$M$493='Master Cuti'!M$1)*('Input Data Cuti'!$K$3:$K$493=$B106)*('Input Data Cuti'!$L$3:$L$493='Master Cuti'!$C106)*('Input Data Cuti'!$N$3:$N$493))</f>
        <v>0</v>
      </c>
      <c r="N106" s="38">
        <f>SUMPRODUCT(('Input Data Cuti'!$D$3:$D$493='Master Cuti'!$A106)*('Input Data Cuti'!$M$3:$M$493='Master Cuti'!N$1)*('Input Data Cuti'!$K$3:$K$493=$B106)*('Input Data Cuti'!$L$3:$L$493='Master Cuti'!$C106)*('Input Data Cuti'!$N$3:$N$493))</f>
        <v>0</v>
      </c>
      <c r="O106" s="38">
        <f>SUMPRODUCT(('Input Data Cuti'!$D$3:$D$493='Master Cuti'!$A106)*('Input Data Cuti'!$M$3:$M$493='Master Cuti'!O$1)*('Input Data Cuti'!$K$3:$K$493=$B106)*('Input Data Cuti'!$L$3:$L$493='Master Cuti'!$C106)*('Input Data Cuti'!$N$3:$N$493))</f>
        <v>0</v>
      </c>
      <c r="P106" s="38">
        <f>SUMPRODUCT(('Input Data Cuti'!$D$3:$D$493='Master Cuti'!$A106)*('Input Data Cuti'!$M$3:$M$493='Master Cuti'!P$1)*('Input Data Cuti'!$K$3:$K$493=$B106)*('Input Data Cuti'!$L$3:$L$493='Master Cuti'!$C106)*('Input Data Cuti'!$N$3:$N$493))</f>
        <v>0</v>
      </c>
      <c r="Q106" s="38">
        <f>SUMPRODUCT(('Input Data Cuti'!$D$3:$D$493='Master Cuti'!$A106)*('Input Data Cuti'!$M$3:$M$493='Master Cuti'!Q$1)*('Input Data Cuti'!$K$3:$K$493=$B106)*('Input Data Cuti'!$L$3:$L$493='Master Cuti'!$C106)*('Input Data Cuti'!$N$3:$N$493))</f>
        <v>0</v>
      </c>
    </row>
    <row r="107" spans="1:17">
      <c r="A107" s="107" t="s">
        <v>826</v>
      </c>
      <c r="B107" t="s">
        <v>172</v>
      </c>
      <c r="C107" t="s">
        <v>1319</v>
      </c>
      <c r="D107">
        <v>8</v>
      </c>
      <c r="E107" s="38">
        <f t="shared" si="5"/>
        <v>4</v>
      </c>
      <c r="F107" s="38">
        <f>SUMPRODUCT(('Input Data Cuti'!$D$3:$D$493='Master Cuti'!$A107)*('Input Data Cuti'!$M$3:$M$493='Master Cuti'!F$1)*('Input Data Cuti'!$K$3:$K$493=$B107)*('Input Data Cuti'!$L$3:$L$493='Master Cuti'!$C107)*('Input Data Cuti'!$N$3:$N$493))</f>
        <v>1</v>
      </c>
      <c r="G107" s="38">
        <f>SUMPRODUCT(('Input Data Cuti'!$D$3:$D$493='Master Cuti'!$A107)*('Input Data Cuti'!$M$3:$M$493='Master Cuti'!G$1)*('Input Data Cuti'!$K$3:$K$493=$B107)*('Input Data Cuti'!$L$3:$L$493='Master Cuti'!$C107)*('Input Data Cuti'!$N$3:$N$493))</f>
        <v>3</v>
      </c>
      <c r="H107" s="38">
        <f>SUMPRODUCT(('Input Data Cuti'!$D$3:$D$493='Master Cuti'!$A107)*('Input Data Cuti'!$M$3:$M$493='Master Cuti'!H$1)*('Input Data Cuti'!$K$3:$K$493=$B107)*('Input Data Cuti'!$L$3:$L$493='Master Cuti'!$C107)*('Input Data Cuti'!$N$3:$N$493))</f>
        <v>0</v>
      </c>
      <c r="I107" s="38">
        <f>SUMPRODUCT(('Input Data Cuti'!$D$3:$D$493='Master Cuti'!$A107)*('Input Data Cuti'!$M$3:$M$493='Master Cuti'!I$1)*('Input Data Cuti'!$K$3:$K$493=$B107)*('Input Data Cuti'!$L$3:$L$493='Master Cuti'!$C107)*('Input Data Cuti'!$N$3:$N$493))</f>
        <v>0</v>
      </c>
      <c r="J107" s="38">
        <f>SUMPRODUCT(('Input Data Cuti'!$D$3:$D$493='Master Cuti'!$A107)*('Input Data Cuti'!$M$3:$M$493='Master Cuti'!J$1)*('Input Data Cuti'!$K$3:$K$493=$B107)*('Input Data Cuti'!$L$3:$L$493='Master Cuti'!$C107)*('Input Data Cuti'!$N$3:$N$493))</f>
        <v>0</v>
      </c>
      <c r="K107" s="38">
        <f>SUMPRODUCT(('Input Data Cuti'!$D$3:$D$493='Master Cuti'!$A107)*('Input Data Cuti'!$M$3:$M$493='Master Cuti'!K$1)*('Input Data Cuti'!$K$3:$K$493=$B107)*('Input Data Cuti'!$L$3:$L$493='Master Cuti'!$C107)*('Input Data Cuti'!$N$3:$N$493))</f>
        <v>0</v>
      </c>
      <c r="L107" s="38">
        <f>SUMPRODUCT(('Input Data Cuti'!$D$3:$D$493='Master Cuti'!$A107)*('Input Data Cuti'!$M$3:$M$493='Master Cuti'!L$1)*('Input Data Cuti'!$K$3:$K$493=$B107)*('Input Data Cuti'!$L$3:$L$493='Master Cuti'!$C107)*('Input Data Cuti'!$N$3:$N$493))</f>
        <v>0</v>
      </c>
      <c r="M107" s="38">
        <f>SUMPRODUCT(('Input Data Cuti'!$D$3:$D$493='Master Cuti'!$A107)*('Input Data Cuti'!$M$3:$M$493='Master Cuti'!M$1)*('Input Data Cuti'!$K$3:$K$493=$B107)*('Input Data Cuti'!$L$3:$L$493='Master Cuti'!$C107)*('Input Data Cuti'!$N$3:$N$493))</f>
        <v>0</v>
      </c>
      <c r="N107" s="38">
        <f>SUMPRODUCT(('Input Data Cuti'!$D$3:$D$493='Master Cuti'!$A107)*('Input Data Cuti'!$M$3:$M$493='Master Cuti'!N$1)*('Input Data Cuti'!$K$3:$K$493=$B107)*('Input Data Cuti'!$L$3:$L$493='Master Cuti'!$C107)*('Input Data Cuti'!$N$3:$N$493))</f>
        <v>0</v>
      </c>
      <c r="O107" s="38">
        <f>SUMPRODUCT(('Input Data Cuti'!$D$3:$D$493='Master Cuti'!$A107)*('Input Data Cuti'!$M$3:$M$493='Master Cuti'!O$1)*('Input Data Cuti'!$K$3:$K$493=$B107)*('Input Data Cuti'!$L$3:$L$493='Master Cuti'!$C107)*('Input Data Cuti'!$N$3:$N$493))</f>
        <v>0</v>
      </c>
      <c r="P107" s="38">
        <f>SUMPRODUCT(('Input Data Cuti'!$D$3:$D$493='Master Cuti'!$A107)*('Input Data Cuti'!$M$3:$M$493='Master Cuti'!P$1)*('Input Data Cuti'!$K$3:$K$493=$B107)*('Input Data Cuti'!$L$3:$L$493='Master Cuti'!$C107)*('Input Data Cuti'!$N$3:$N$493))</f>
        <v>0</v>
      </c>
      <c r="Q107" s="38">
        <f>SUMPRODUCT(('Input Data Cuti'!$D$3:$D$493='Master Cuti'!$A107)*('Input Data Cuti'!$M$3:$M$493='Master Cuti'!Q$1)*('Input Data Cuti'!$K$3:$K$493=$B107)*('Input Data Cuti'!$L$3:$L$493='Master Cuti'!$C107)*('Input Data Cuti'!$N$3:$N$493))</f>
        <v>0</v>
      </c>
    </row>
    <row r="108" spans="1:17">
      <c r="A108" s="107" t="s">
        <v>307</v>
      </c>
      <c r="B108" t="s">
        <v>172</v>
      </c>
      <c r="C108" s="233" t="s">
        <v>1319</v>
      </c>
      <c r="D108">
        <v>8</v>
      </c>
      <c r="E108" s="38">
        <f t="shared" si="5"/>
        <v>0</v>
      </c>
      <c r="F108" s="38">
        <f>SUMPRODUCT(('Input Data Cuti'!$D$3:$D$493='Master Cuti'!$A108)*('Input Data Cuti'!$M$3:$M$493='Master Cuti'!F$1)*('Input Data Cuti'!$K$3:$K$493=$B108)*('Input Data Cuti'!$L$3:$L$493='Master Cuti'!$C108)*('Input Data Cuti'!$N$3:$N$493))</f>
        <v>3</v>
      </c>
      <c r="G108" s="38">
        <f>SUMPRODUCT(('Input Data Cuti'!$D$3:$D$493='Master Cuti'!$A108)*('Input Data Cuti'!$M$3:$M$493='Master Cuti'!G$1)*('Input Data Cuti'!$K$3:$K$493=$B108)*('Input Data Cuti'!$L$3:$L$493='Master Cuti'!$C108)*('Input Data Cuti'!$N$3:$N$493))</f>
        <v>5</v>
      </c>
      <c r="H108" s="38">
        <f>SUMPRODUCT(('Input Data Cuti'!$D$3:$D$493='Master Cuti'!$A108)*('Input Data Cuti'!$M$3:$M$493='Master Cuti'!H$1)*('Input Data Cuti'!$K$3:$K$493=$B108)*('Input Data Cuti'!$L$3:$L$493='Master Cuti'!$C108)*('Input Data Cuti'!$N$3:$N$493))</f>
        <v>0</v>
      </c>
      <c r="I108" s="38">
        <f>SUMPRODUCT(('Input Data Cuti'!$D$3:$D$493='Master Cuti'!$A108)*('Input Data Cuti'!$M$3:$M$493='Master Cuti'!I$1)*('Input Data Cuti'!$K$3:$K$493=$B108)*('Input Data Cuti'!$L$3:$L$493='Master Cuti'!$C108)*('Input Data Cuti'!$N$3:$N$493))</f>
        <v>0</v>
      </c>
      <c r="J108" s="38">
        <f>SUMPRODUCT(('Input Data Cuti'!$D$3:$D$493='Master Cuti'!$A108)*('Input Data Cuti'!$M$3:$M$493='Master Cuti'!J$1)*('Input Data Cuti'!$K$3:$K$493=$B108)*('Input Data Cuti'!$L$3:$L$493='Master Cuti'!$C108)*('Input Data Cuti'!$N$3:$N$493))</f>
        <v>0</v>
      </c>
      <c r="K108" s="38">
        <f>SUMPRODUCT(('Input Data Cuti'!$D$3:$D$493='Master Cuti'!$A108)*('Input Data Cuti'!$M$3:$M$493='Master Cuti'!K$1)*('Input Data Cuti'!$K$3:$K$493=$B108)*('Input Data Cuti'!$L$3:$L$493='Master Cuti'!$C108)*('Input Data Cuti'!$N$3:$N$493))</f>
        <v>0</v>
      </c>
      <c r="L108" s="38">
        <f>SUMPRODUCT(('Input Data Cuti'!$D$3:$D$493='Master Cuti'!$A108)*('Input Data Cuti'!$M$3:$M$493='Master Cuti'!L$1)*('Input Data Cuti'!$K$3:$K$493=$B108)*('Input Data Cuti'!$L$3:$L$493='Master Cuti'!$C108)*('Input Data Cuti'!$N$3:$N$493))</f>
        <v>0</v>
      </c>
      <c r="M108" s="38">
        <f>SUMPRODUCT(('Input Data Cuti'!$D$3:$D$493='Master Cuti'!$A108)*('Input Data Cuti'!$M$3:$M$493='Master Cuti'!M$1)*('Input Data Cuti'!$K$3:$K$493=$B108)*('Input Data Cuti'!$L$3:$L$493='Master Cuti'!$C108)*('Input Data Cuti'!$N$3:$N$493))</f>
        <v>0</v>
      </c>
      <c r="N108" s="38">
        <f>SUMPRODUCT(('Input Data Cuti'!$D$3:$D$493='Master Cuti'!$A108)*('Input Data Cuti'!$M$3:$M$493='Master Cuti'!N$1)*('Input Data Cuti'!$K$3:$K$493=$B108)*('Input Data Cuti'!$L$3:$L$493='Master Cuti'!$C108)*('Input Data Cuti'!$N$3:$N$493))</f>
        <v>0</v>
      </c>
      <c r="O108" s="38">
        <f>SUMPRODUCT(('Input Data Cuti'!$D$3:$D$493='Master Cuti'!$A108)*('Input Data Cuti'!$M$3:$M$493='Master Cuti'!O$1)*('Input Data Cuti'!$K$3:$K$493=$B108)*('Input Data Cuti'!$L$3:$L$493='Master Cuti'!$C108)*('Input Data Cuti'!$N$3:$N$493))</f>
        <v>0</v>
      </c>
      <c r="P108" s="38">
        <f>SUMPRODUCT(('Input Data Cuti'!$D$3:$D$493='Master Cuti'!$A108)*('Input Data Cuti'!$M$3:$M$493='Master Cuti'!P$1)*('Input Data Cuti'!$K$3:$K$493=$B108)*('Input Data Cuti'!$L$3:$L$493='Master Cuti'!$C108)*('Input Data Cuti'!$N$3:$N$493))</f>
        <v>0</v>
      </c>
      <c r="Q108" s="38">
        <f>SUMPRODUCT(('Input Data Cuti'!$D$3:$D$493='Master Cuti'!$A108)*('Input Data Cuti'!$M$3:$M$493='Master Cuti'!Q$1)*('Input Data Cuti'!$K$3:$K$493=$B108)*('Input Data Cuti'!$L$3:$L$493='Master Cuti'!$C108)*('Input Data Cuti'!$N$3:$N$493))</f>
        <v>0</v>
      </c>
    </row>
    <row r="109" spans="1:17">
      <c r="A109" s="107" t="s">
        <v>1276</v>
      </c>
      <c r="B109" t="s">
        <v>172</v>
      </c>
      <c r="C109" t="s">
        <v>1387</v>
      </c>
      <c r="D109">
        <v>11</v>
      </c>
      <c r="E109" s="38">
        <f t="shared" si="5"/>
        <v>1</v>
      </c>
      <c r="F109" s="38">
        <f>SUMPRODUCT(('Input Data Cuti'!$D$3:$D$493='Master Cuti'!$A109)*('Input Data Cuti'!$M$3:$M$493='Master Cuti'!F$1)*('Input Data Cuti'!$K$3:$K$493=$B109)*('Input Data Cuti'!$L$3:$L$493='Master Cuti'!$C109)*('Input Data Cuti'!$N$3:$N$493))</f>
        <v>10</v>
      </c>
      <c r="G109" s="38">
        <f>SUMPRODUCT(('Input Data Cuti'!$D$3:$D$493='Master Cuti'!$A109)*('Input Data Cuti'!$M$3:$M$493='Master Cuti'!G$1)*('Input Data Cuti'!$K$3:$K$493=$B109)*('Input Data Cuti'!$L$3:$L$493='Master Cuti'!$C109)*('Input Data Cuti'!$N$3:$N$493))</f>
        <v>0</v>
      </c>
      <c r="H109" s="38">
        <f>SUMPRODUCT(('Input Data Cuti'!$D$3:$D$493='Master Cuti'!$A109)*('Input Data Cuti'!$M$3:$M$493='Master Cuti'!H$1)*('Input Data Cuti'!$K$3:$K$493=$B109)*('Input Data Cuti'!$L$3:$L$493='Master Cuti'!$C109)*('Input Data Cuti'!$N$3:$N$493))</f>
        <v>0</v>
      </c>
      <c r="I109" s="38">
        <f>SUMPRODUCT(('Input Data Cuti'!$D$3:$D$493='Master Cuti'!$A109)*('Input Data Cuti'!$M$3:$M$493='Master Cuti'!I$1)*('Input Data Cuti'!$K$3:$K$493=$B109)*('Input Data Cuti'!$L$3:$L$493='Master Cuti'!$C109)*('Input Data Cuti'!$N$3:$N$493))</f>
        <v>0</v>
      </c>
      <c r="J109" s="38">
        <f>SUMPRODUCT(('Input Data Cuti'!$D$3:$D$493='Master Cuti'!$A109)*('Input Data Cuti'!$M$3:$M$493='Master Cuti'!J$1)*('Input Data Cuti'!$K$3:$K$493=$B109)*('Input Data Cuti'!$L$3:$L$493='Master Cuti'!$C109)*('Input Data Cuti'!$N$3:$N$493))</f>
        <v>0</v>
      </c>
      <c r="K109" s="38">
        <f>SUMPRODUCT(('Input Data Cuti'!$D$3:$D$493='Master Cuti'!$A109)*('Input Data Cuti'!$M$3:$M$493='Master Cuti'!K$1)*('Input Data Cuti'!$K$3:$K$493=$B109)*('Input Data Cuti'!$L$3:$L$493='Master Cuti'!$C109)*('Input Data Cuti'!$N$3:$N$493))</f>
        <v>0</v>
      </c>
      <c r="L109" s="38">
        <f>SUMPRODUCT(('Input Data Cuti'!$D$3:$D$493='Master Cuti'!$A109)*('Input Data Cuti'!$M$3:$M$493='Master Cuti'!L$1)*('Input Data Cuti'!$K$3:$K$493=$B109)*('Input Data Cuti'!$L$3:$L$493='Master Cuti'!$C109)*('Input Data Cuti'!$N$3:$N$493))</f>
        <v>0</v>
      </c>
      <c r="M109" s="38">
        <f>SUMPRODUCT(('Input Data Cuti'!$D$3:$D$493='Master Cuti'!$A109)*('Input Data Cuti'!$M$3:$M$493='Master Cuti'!M$1)*('Input Data Cuti'!$K$3:$K$493=$B109)*('Input Data Cuti'!$L$3:$L$493='Master Cuti'!$C109)*('Input Data Cuti'!$N$3:$N$493))</f>
        <v>0</v>
      </c>
      <c r="N109" s="38">
        <f>SUMPRODUCT(('Input Data Cuti'!$D$3:$D$493='Master Cuti'!$A109)*('Input Data Cuti'!$M$3:$M$493='Master Cuti'!N$1)*('Input Data Cuti'!$K$3:$K$493=$B109)*('Input Data Cuti'!$L$3:$L$493='Master Cuti'!$C109)*('Input Data Cuti'!$N$3:$N$493))</f>
        <v>0</v>
      </c>
      <c r="O109" s="38">
        <f>SUMPRODUCT(('Input Data Cuti'!$D$3:$D$493='Master Cuti'!$A109)*('Input Data Cuti'!$M$3:$M$493='Master Cuti'!O$1)*('Input Data Cuti'!$K$3:$K$493=$B109)*('Input Data Cuti'!$L$3:$L$493='Master Cuti'!$C109)*('Input Data Cuti'!$N$3:$N$493))</f>
        <v>0</v>
      </c>
      <c r="P109" s="38">
        <f>SUMPRODUCT(('Input Data Cuti'!$D$3:$D$493='Master Cuti'!$A109)*('Input Data Cuti'!$M$3:$M$493='Master Cuti'!P$1)*('Input Data Cuti'!$K$3:$K$493=$B109)*('Input Data Cuti'!$L$3:$L$493='Master Cuti'!$C109)*('Input Data Cuti'!$N$3:$N$493))</f>
        <v>0</v>
      </c>
      <c r="Q109" s="38">
        <f>SUMPRODUCT(('Input Data Cuti'!$D$3:$D$493='Master Cuti'!$A109)*('Input Data Cuti'!$M$3:$M$493='Master Cuti'!Q$1)*('Input Data Cuti'!$K$3:$K$493=$B109)*('Input Data Cuti'!$L$3:$L$493='Master Cuti'!$C109)*('Input Data Cuti'!$N$3:$N$493))</f>
        <v>0</v>
      </c>
    </row>
    <row r="110" spans="1:17">
      <c r="A110" s="107" t="s">
        <v>713</v>
      </c>
      <c r="B110" t="s">
        <v>172</v>
      </c>
      <c r="C110" s="233" t="s">
        <v>1387</v>
      </c>
      <c r="D110">
        <v>6</v>
      </c>
      <c r="E110" s="38">
        <f t="shared" si="5"/>
        <v>5</v>
      </c>
      <c r="F110" s="38">
        <f>SUMPRODUCT(('Input Data Cuti'!$D$3:$D$493='Master Cuti'!$A110)*('Input Data Cuti'!$M$3:$M$493='Master Cuti'!F$1)*('Input Data Cuti'!$K$3:$K$493=$B110)*('Input Data Cuti'!$L$3:$L$493='Master Cuti'!$C110)*('Input Data Cuti'!$N$3:$N$493))</f>
        <v>0</v>
      </c>
      <c r="G110" s="38">
        <f>SUMPRODUCT(('Input Data Cuti'!$D$3:$D$493='Master Cuti'!$A110)*('Input Data Cuti'!$M$3:$M$493='Master Cuti'!G$1)*('Input Data Cuti'!$K$3:$K$493=$B110)*('Input Data Cuti'!$L$3:$L$493='Master Cuti'!$C110)*('Input Data Cuti'!$N$3:$N$493))</f>
        <v>0</v>
      </c>
      <c r="H110" s="38">
        <f>SUMPRODUCT(('Input Data Cuti'!$D$3:$D$493='Master Cuti'!$A110)*('Input Data Cuti'!$M$3:$M$493='Master Cuti'!H$1)*('Input Data Cuti'!$K$3:$K$493=$B110)*('Input Data Cuti'!$L$3:$L$493='Master Cuti'!$C110)*('Input Data Cuti'!$N$3:$N$493))</f>
        <v>1</v>
      </c>
      <c r="I110" s="38">
        <f>SUMPRODUCT(('Input Data Cuti'!$D$3:$D$493='Master Cuti'!$A110)*('Input Data Cuti'!$M$3:$M$493='Master Cuti'!I$1)*('Input Data Cuti'!$K$3:$K$493=$B110)*('Input Data Cuti'!$L$3:$L$493='Master Cuti'!$C110)*('Input Data Cuti'!$N$3:$N$493))</f>
        <v>0</v>
      </c>
      <c r="J110" s="38">
        <f>SUMPRODUCT(('Input Data Cuti'!$D$3:$D$493='Master Cuti'!$A110)*('Input Data Cuti'!$M$3:$M$493='Master Cuti'!J$1)*('Input Data Cuti'!$K$3:$K$493=$B110)*('Input Data Cuti'!$L$3:$L$493='Master Cuti'!$C110)*('Input Data Cuti'!$N$3:$N$493))</f>
        <v>0</v>
      </c>
      <c r="K110" s="38">
        <f>SUMPRODUCT(('Input Data Cuti'!$D$3:$D$493='Master Cuti'!$A110)*('Input Data Cuti'!$M$3:$M$493='Master Cuti'!K$1)*('Input Data Cuti'!$K$3:$K$493=$B110)*('Input Data Cuti'!$L$3:$L$493='Master Cuti'!$C110)*('Input Data Cuti'!$N$3:$N$493))</f>
        <v>0</v>
      </c>
      <c r="L110" s="38">
        <f>SUMPRODUCT(('Input Data Cuti'!$D$3:$D$493='Master Cuti'!$A110)*('Input Data Cuti'!$M$3:$M$493='Master Cuti'!L$1)*('Input Data Cuti'!$K$3:$K$493=$B110)*('Input Data Cuti'!$L$3:$L$493='Master Cuti'!$C110)*('Input Data Cuti'!$N$3:$N$493))</f>
        <v>0</v>
      </c>
      <c r="M110" s="38">
        <f>SUMPRODUCT(('Input Data Cuti'!$D$3:$D$493='Master Cuti'!$A110)*('Input Data Cuti'!$M$3:$M$493='Master Cuti'!M$1)*('Input Data Cuti'!$K$3:$K$493=$B110)*('Input Data Cuti'!$L$3:$L$493='Master Cuti'!$C110)*('Input Data Cuti'!$N$3:$N$493))</f>
        <v>0</v>
      </c>
      <c r="N110" s="38">
        <f>SUMPRODUCT(('Input Data Cuti'!$D$3:$D$493='Master Cuti'!$A110)*('Input Data Cuti'!$M$3:$M$493='Master Cuti'!N$1)*('Input Data Cuti'!$K$3:$K$493=$B110)*('Input Data Cuti'!$L$3:$L$493='Master Cuti'!$C110)*('Input Data Cuti'!$N$3:$N$493))</f>
        <v>0</v>
      </c>
      <c r="O110" s="38">
        <f>SUMPRODUCT(('Input Data Cuti'!$D$3:$D$493='Master Cuti'!$A110)*('Input Data Cuti'!$M$3:$M$493='Master Cuti'!O$1)*('Input Data Cuti'!$K$3:$K$493=$B110)*('Input Data Cuti'!$L$3:$L$493='Master Cuti'!$C110)*('Input Data Cuti'!$N$3:$N$493))</f>
        <v>0</v>
      </c>
      <c r="P110" s="38">
        <f>SUMPRODUCT(('Input Data Cuti'!$D$3:$D$493='Master Cuti'!$A110)*('Input Data Cuti'!$M$3:$M$493='Master Cuti'!P$1)*('Input Data Cuti'!$K$3:$K$493=$B110)*('Input Data Cuti'!$L$3:$L$493='Master Cuti'!$C110)*('Input Data Cuti'!$N$3:$N$493))</f>
        <v>0</v>
      </c>
      <c r="Q110" s="38">
        <f>SUMPRODUCT(('Input Data Cuti'!$D$3:$D$493='Master Cuti'!$A110)*('Input Data Cuti'!$M$3:$M$493='Master Cuti'!Q$1)*('Input Data Cuti'!$K$3:$K$493=$B110)*('Input Data Cuti'!$L$3:$L$493='Master Cuti'!$C110)*('Input Data Cuti'!$N$3:$N$493))</f>
        <v>0</v>
      </c>
    </row>
    <row r="111" spans="1:17">
      <c r="A111" s="107" t="s">
        <v>1384</v>
      </c>
      <c r="B111" t="s">
        <v>172</v>
      </c>
      <c r="C111" t="s">
        <v>1387</v>
      </c>
      <c r="D111">
        <v>12</v>
      </c>
      <c r="E111" s="38">
        <f t="shared" si="5"/>
        <v>11</v>
      </c>
      <c r="F111" s="38">
        <f>SUMPRODUCT(('Input Data Cuti'!$D$3:$D$493='Master Cuti'!$A111)*('Input Data Cuti'!$M$3:$M$493='Master Cuti'!F$1)*('Input Data Cuti'!$K$3:$K$493=$B111)*('Input Data Cuti'!$L$3:$L$493='Master Cuti'!$C111)*('Input Data Cuti'!$N$3:$N$493))</f>
        <v>1</v>
      </c>
      <c r="G111" s="38">
        <f>SUMPRODUCT(('Input Data Cuti'!$D$3:$D$493='Master Cuti'!$A111)*('Input Data Cuti'!$M$3:$M$493='Master Cuti'!G$1)*('Input Data Cuti'!$K$3:$K$493=$B111)*('Input Data Cuti'!$L$3:$L$493='Master Cuti'!$C111)*('Input Data Cuti'!$N$3:$N$493))</f>
        <v>0</v>
      </c>
      <c r="H111" s="38">
        <f>SUMPRODUCT(('Input Data Cuti'!$D$3:$D$493='Master Cuti'!$A111)*('Input Data Cuti'!$M$3:$M$493='Master Cuti'!H$1)*('Input Data Cuti'!$K$3:$K$493=$B111)*('Input Data Cuti'!$L$3:$L$493='Master Cuti'!$C111)*('Input Data Cuti'!$N$3:$N$493))</f>
        <v>0</v>
      </c>
      <c r="I111" s="38">
        <f>SUMPRODUCT(('Input Data Cuti'!$D$3:$D$493='Master Cuti'!$A111)*('Input Data Cuti'!$M$3:$M$493='Master Cuti'!I$1)*('Input Data Cuti'!$K$3:$K$493=$B111)*('Input Data Cuti'!$L$3:$L$493='Master Cuti'!$C111)*('Input Data Cuti'!$N$3:$N$493))</f>
        <v>0</v>
      </c>
      <c r="J111" s="38">
        <f>SUMPRODUCT(('Input Data Cuti'!$D$3:$D$493='Master Cuti'!$A111)*('Input Data Cuti'!$M$3:$M$493='Master Cuti'!J$1)*('Input Data Cuti'!$K$3:$K$493=$B111)*('Input Data Cuti'!$L$3:$L$493='Master Cuti'!$C111)*('Input Data Cuti'!$N$3:$N$493))</f>
        <v>0</v>
      </c>
      <c r="K111" s="38">
        <f>SUMPRODUCT(('Input Data Cuti'!$D$3:$D$493='Master Cuti'!$A111)*('Input Data Cuti'!$M$3:$M$493='Master Cuti'!K$1)*('Input Data Cuti'!$K$3:$K$493=$B111)*('Input Data Cuti'!$L$3:$L$493='Master Cuti'!$C111)*('Input Data Cuti'!$N$3:$N$493))</f>
        <v>0</v>
      </c>
      <c r="L111" s="38">
        <f>SUMPRODUCT(('Input Data Cuti'!$D$3:$D$493='Master Cuti'!$A111)*('Input Data Cuti'!$M$3:$M$493='Master Cuti'!L$1)*('Input Data Cuti'!$K$3:$K$493=$B111)*('Input Data Cuti'!$L$3:$L$493='Master Cuti'!$C111)*('Input Data Cuti'!$N$3:$N$493))</f>
        <v>0</v>
      </c>
      <c r="M111" s="38">
        <f>SUMPRODUCT(('Input Data Cuti'!$D$3:$D$493='Master Cuti'!$A111)*('Input Data Cuti'!$M$3:$M$493='Master Cuti'!M$1)*('Input Data Cuti'!$K$3:$K$493=$B111)*('Input Data Cuti'!$L$3:$L$493='Master Cuti'!$C111)*('Input Data Cuti'!$N$3:$N$493))</f>
        <v>0</v>
      </c>
      <c r="N111" s="38">
        <f>SUMPRODUCT(('Input Data Cuti'!$D$3:$D$493='Master Cuti'!$A111)*('Input Data Cuti'!$M$3:$M$493='Master Cuti'!N$1)*('Input Data Cuti'!$K$3:$K$493=$B111)*('Input Data Cuti'!$L$3:$L$493='Master Cuti'!$C111)*('Input Data Cuti'!$N$3:$N$493))</f>
        <v>0</v>
      </c>
      <c r="O111" s="38">
        <f>SUMPRODUCT(('Input Data Cuti'!$D$3:$D$493='Master Cuti'!$A111)*('Input Data Cuti'!$M$3:$M$493='Master Cuti'!O$1)*('Input Data Cuti'!$K$3:$K$493=$B111)*('Input Data Cuti'!$L$3:$L$493='Master Cuti'!$C111)*('Input Data Cuti'!$N$3:$N$493))</f>
        <v>0</v>
      </c>
      <c r="P111" s="38">
        <f>SUMPRODUCT(('Input Data Cuti'!$D$3:$D$493='Master Cuti'!$A111)*('Input Data Cuti'!$M$3:$M$493='Master Cuti'!P$1)*('Input Data Cuti'!$K$3:$K$493=$B111)*('Input Data Cuti'!$L$3:$L$493='Master Cuti'!$C111)*('Input Data Cuti'!$N$3:$N$493))</f>
        <v>0</v>
      </c>
      <c r="Q111" s="38">
        <f>SUMPRODUCT(('Input Data Cuti'!$D$3:$D$493='Master Cuti'!$A111)*('Input Data Cuti'!$M$3:$M$493='Master Cuti'!Q$1)*('Input Data Cuti'!$K$3:$K$493=$B111)*('Input Data Cuti'!$L$3:$L$493='Master Cuti'!$C111)*('Input Data Cuti'!$N$3:$N$493))</f>
        <v>0</v>
      </c>
    </row>
    <row r="112" spans="1:17">
      <c r="A112" s="107" t="s">
        <v>220</v>
      </c>
      <c r="B112" t="s">
        <v>172</v>
      </c>
      <c r="C112" s="233" t="s">
        <v>1387</v>
      </c>
      <c r="D112">
        <v>17</v>
      </c>
      <c r="E112" s="38">
        <f t="shared" si="5"/>
        <v>5</v>
      </c>
      <c r="F112" s="38">
        <f>SUMPRODUCT(('Input Data Cuti'!$D$3:$D$493='Master Cuti'!$A112)*('Input Data Cuti'!$M$3:$M$493='Master Cuti'!F$1)*('Input Data Cuti'!$K$3:$K$493=$B112)*('Input Data Cuti'!$L$3:$L$493='Master Cuti'!$C112)*('Input Data Cuti'!$N$3:$N$493))</f>
        <v>6</v>
      </c>
      <c r="G112" s="38">
        <f>SUMPRODUCT(('Input Data Cuti'!$D$3:$D$493='Master Cuti'!$A112)*('Input Data Cuti'!$M$3:$M$493='Master Cuti'!G$1)*('Input Data Cuti'!$K$3:$K$493=$B112)*('Input Data Cuti'!$L$3:$L$493='Master Cuti'!$C112)*('Input Data Cuti'!$N$3:$N$493))</f>
        <v>6</v>
      </c>
      <c r="H112" s="38">
        <f>SUMPRODUCT(('Input Data Cuti'!$D$3:$D$493='Master Cuti'!$A112)*('Input Data Cuti'!$M$3:$M$493='Master Cuti'!H$1)*('Input Data Cuti'!$K$3:$K$493=$B112)*('Input Data Cuti'!$L$3:$L$493='Master Cuti'!$C112)*('Input Data Cuti'!$N$3:$N$493))</f>
        <v>0</v>
      </c>
      <c r="I112" s="38">
        <f>SUMPRODUCT(('Input Data Cuti'!$D$3:$D$493='Master Cuti'!$A112)*('Input Data Cuti'!$M$3:$M$493='Master Cuti'!I$1)*('Input Data Cuti'!$K$3:$K$493=$B112)*('Input Data Cuti'!$L$3:$L$493='Master Cuti'!$C112)*('Input Data Cuti'!$N$3:$N$493))</f>
        <v>0</v>
      </c>
      <c r="J112" s="38">
        <f>SUMPRODUCT(('Input Data Cuti'!$D$3:$D$493='Master Cuti'!$A112)*('Input Data Cuti'!$M$3:$M$493='Master Cuti'!J$1)*('Input Data Cuti'!$K$3:$K$493=$B112)*('Input Data Cuti'!$L$3:$L$493='Master Cuti'!$C112)*('Input Data Cuti'!$N$3:$N$493))</f>
        <v>0</v>
      </c>
      <c r="K112" s="38">
        <f>SUMPRODUCT(('Input Data Cuti'!$D$3:$D$493='Master Cuti'!$A112)*('Input Data Cuti'!$M$3:$M$493='Master Cuti'!K$1)*('Input Data Cuti'!$K$3:$K$493=$B112)*('Input Data Cuti'!$L$3:$L$493='Master Cuti'!$C112)*('Input Data Cuti'!$N$3:$N$493))</f>
        <v>0</v>
      </c>
      <c r="L112" s="38">
        <f>SUMPRODUCT(('Input Data Cuti'!$D$3:$D$493='Master Cuti'!$A112)*('Input Data Cuti'!$M$3:$M$493='Master Cuti'!L$1)*('Input Data Cuti'!$K$3:$K$493=$B112)*('Input Data Cuti'!$L$3:$L$493='Master Cuti'!$C112)*('Input Data Cuti'!$N$3:$N$493))</f>
        <v>0</v>
      </c>
      <c r="M112" s="38">
        <f>SUMPRODUCT(('Input Data Cuti'!$D$3:$D$493='Master Cuti'!$A112)*('Input Data Cuti'!$M$3:$M$493='Master Cuti'!M$1)*('Input Data Cuti'!$K$3:$K$493=$B112)*('Input Data Cuti'!$L$3:$L$493='Master Cuti'!$C112)*('Input Data Cuti'!$N$3:$N$493))</f>
        <v>0</v>
      </c>
      <c r="N112" s="38">
        <f>SUMPRODUCT(('Input Data Cuti'!$D$3:$D$493='Master Cuti'!$A112)*('Input Data Cuti'!$M$3:$M$493='Master Cuti'!N$1)*('Input Data Cuti'!$K$3:$K$493=$B112)*('Input Data Cuti'!$L$3:$L$493='Master Cuti'!$C112)*('Input Data Cuti'!$N$3:$N$493))</f>
        <v>0</v>
      </c>
      <c r="O112" s="38">
        <f>SUMPRODUCT(('Input Data Cuti'!$D$3:$D$493='Master Cuti'!$A112)*('Input Data Cuti'!$M$3:$M$493='Master Cuti'!O$1)*('Input Data Cuti'!$K$3:$K$493=$B112)*('Input Data Cuti'!$L$3:$L$493='Master Cuti'!$C112)*('Input Data Cuti'!$N$3:$N$493))</f>
        <v>0</v>
      </c>
      <c r="P112" s="38">
        <f>SUMPRODUCT(('Input Data Cuti'!$D$3:$D$493='Master Cuti'!$A112)*('Input Data Cuti'!$M$3:$M$493='Master Cuti'!P$1)*('Input Data Cuti'!$K$3:$K$493=$B112)*('Input Data Cuti'!$L$3:$L$493='Master Cuti'!$C112)*('Input Data Cuti'!$N$3:$N$493))</f>
        <v>0</v>
      </c>
      <c r="Q112" s="38">
        <f>SUMPRODUCT(('Input Data Cuti'!$D$3:$D$493='Master Cuti'!$A112)*('Input Data Cuti'!$M$3:$M$493='Master Cuti'!Q$1)*('Input Data Cuti'!$K$3:$K$493=$B112)*('Input Data Cuti'!$L$3:$L$493='Master Cuti'!$C112)*('Input Data Cuti'!$N$3:$N$493))</f>
        <v>0</v>
      </c>
    </row>
    <row r="113" spans="1:17">
      <c r="A113" s="107" t="s">
        <v>1458</v>
      </c>
      <c r="B113" t="s">
        <v>172</v>
      </c>
      <c r="C113" s="233" t="s">
        <v>1387</v>
      </c>
      <c r="D113">
        <v>6</v>
      </c>
      <c r="E113" s="38">
        <f t="shared" si="5"/>
        <v>5</v>
      </c>
      <c r="F113" s="38">
        <f>SUMPRODUCT(('Input Data Cuti'!$D$3:$D$493='Master Cuti'!$A113)*('Input Data Cuti'!$M$3:$M$493='Master Cuti'!F$1)*('Input Data Cuti'!$K$3:$K$493=$B113)*('Input Data Cuti'!$L$3:$L$493='Master Cuti'!$C113)*('Input Data Cuti'!$N$3:$N$493))</f>
        <v>1</v>
      </c>
      <c r="G113" s="38">
        <f>SUMPRODUCT(('Input Data Cuti'!$D$3:$D$493='Master Cuti'!$A113)*('Input Data Cuti'!$M$3:$M$493='Master Cuti'!G$1)*('Input Data Cuti'!$K$3:$K$493=$B113)*('Input Data Cuti'!$L$3:$L$493='Master Cuti'!$C113)*('Input Data Cuti'!$N$3:$N$493))</f>
        <v>0</v>
      </c>
      <c r="H113" s="38">
        <f>SUMPRODUCT(('Input Data Cuti'!$D$3:$D$493='Master Cuti'!$A113)*('Input Data Cuti'!$M$3:$M$493='Master Cuti'!H$1)*('Input Data Cuti'!$K$3:$K$493=$B113)*('Input Data Cuti'!$L$3:$L$493='Master Cuti'!$C113)*('Input Data Cuti'!$N$3:$N$493))</f>
        <v>0</v>
      </c>
      <c r="I113" s="38">
        <f>SUMPRODUCT(('Input Data Cuti'!$D$3:$D$493='Master Cuti'!$A113)*('Input Data Cuti'!$M$3:$M$493='Master Cuti'!I$1)*('Input Data Cuti'!$K$3:$K$493=$B113)*('Input Data Cuti'!$L$3:$L$493='Master Cuti'!$C113)*('Input Data Cuti'!$N$3:$N$493))</f>
        <v>0</v>
      </c>
      <c r="J113" s="38">
        <f>SUMPRODUCT(('Input Data Cuti'!$D$3:$D$493='Master Cuti'!$A113)*('Input Data Cuti'!$M$3:$M$493='Master Cuti'!J$1)*('Input Data Cuti'!$K$3:$K$493=$B113)*('Input Data Cuti'!$L$3:$L$493='Master Cuti'!$C113)*('Input Data Cuti'!$N$3:$N$493))</f>
        <v>0</v>
      </c>
      <c r="K113" s="38">
        <f>SUMPRODUCT(('Input Data Cuti'!$D$3:$D$493='Master Cuti'!$A113)*('Input Data Cuti'!$M$3:$M$493='Master Cuti'!K$1)*('Input Data Cuti'!$K$3:$K$493=$B113)*('Input Data Cuti'!$L$3:$L$493='Master Cuti'!$C113)*('Input Data Cuti'!$N$3:$N$493))</f>
        <v>0</v>
      </c>
      <c r="L113" s="38">
        <f>SUMPRODUCT(('Input Data Cuti'!$D$3:$D$493='Master Cuti'!$A113)*('Input Data Cuti'!$M$3:$M$493='Master Cuti'!L$1)*('Input Data Cuti'!$K$3:$K$493=$B113)*('Input Data Cuti'!$L$3:$L$493='Master Cuti'!$C113)*('Input Data Cuti'!$N$3:$N$493))</f>
        <v>0</v>
      </c>
      <c r="M113" s="38">
        <f>SUMPRODUCT(('Input Data Cuti'!$D$3:$D$493='Master Cuti'!$A113)*('Input Data Cuti'!$M$3:$M$493='Master Cuti'!M$1)*('Input Data Cuti'!$K$3:$K$493=$B113)*('Input Data Cuti'!$L$3:$L$493='Master Cuti'!$C113)*('Input Data Cuti'!$N$3:$N$493))</f>
        <v>0</v>
      </c>
      <c r="N113" s="38">
        <f>SUMPRODUCT(('Input Data Cuti'!$D$3:$D$493='Master Cuti'!$A113)*('Input Data Cuti'!$M$3:$M$493='Master Cuti'!N$1)*('Input Data Cuti'!$K$3:$K$493=$B113)*('Input Data Cuti'!$L$3:$L$493='Master Cuti'!$C113)*('Input Data Cuti'!$N$3:$N$493))</f>
        <v>0</v>
      </c>
      <c r="O113" s="38">
        <f>SUMPRODUCT(('Input Data Cuti'!$D$3:$D$493='Master Cuti'!$A113)*('Input Data Cuti'!$M$3:$M$493='Master Cuti'!O$1)*('Input Data Cuti'!$K$3:$K$493=$B113)*('Input Data Cuti'!$L$3:$L$493='Master Cuti'!$C113)*('Input Data Cuti'!$N$3:$N$493))</f>
        <v>0</v>
      </c>
      <c r="P113" s="38">
        <f>SUMPRODUCT(('Input Data Cuti'!$D$3:$D$493='Master Cuti'!$A113)*('Input Data Cuti'!$M$3:$M$493='Master Cuti'!P$1)*('Input Data Cuti'!$K$3:$K$493=$B113)*('Input Data Cuti'!$L$3:$L$493='Master Cuti'!$C113)*('Input Data Cuti'!$N$3:$N$493))</f>
        <v>0</v>
      </c>
      <c r="Q113" s="38">
        <f>SUMPRODUCT(('Input Data Cuti'!$D$3:$D$493='Master Cuti'!$A113)*('Input Data Cuti'!$M$3:$M$493='Master Cuti'!Q$1)*('Input Data Cuti'!$K$3:$K$493=$B113)*('Input Data Cuti'!$L$3:$L$493='Master Cuti'!$C113)*('Input Data Cuti'!$N$3:$N$493))</f>
        <v>0</v>
      </c>
    </row>
    <row r="114" spans="1:17">
      <c r="A114" s="107" t="s">
        <v>1290</v>
      </c>
      <c r="B114" t="s">
        <v>172</v>
      </c>
      <c r="C114" t="s">
        <v>1387</v>
      </c>
      <c r="D114">
        <v>10</v>
      </c>
      <c r="E114" s="38">
        <f t="shared" si="5"/>
        <v>5</v>
      </c>
      <c r="F114" s="38">
        <f>SUMPRODUCT(('Input Data Cuti'!$D$3:$D$493='Master Cuti'!$A114)*('Input Data Cuti'!$M$3:$M$493='Master Cuti'!F$1)*('Input Data Cuti'!$K$3:$K$493=$B114)*('Input Data Cuti'!$L$3:$L$493='Master Cuti'!$C114)*('Input Data Cuti'!$N$3:$N$493))</f>
        <v>5</v>
      </c>
      <c r="G114" s="38">
        <f>SUMPRODUCT(('Input Data Cuti'!$D$3:$D$493='Master Cuti'!$A114)*('Input Data Cuti'!$M$3:$M$493='Master Cuti'!G$1)*('Input Data Cuti'!$K$3:$K$493=$B114)*('Input Data Cuti'!$L$3:$L$493='Master Cuti'!$C114)*('Input Data Cuti'!$N$3:$N$493))</f>
        <v>0</v>
      </c>
      <c r="H114" s="38">
        <f>SUMPRODUCT(('Input Data Cuti'!$D$3:$D$493='Master Cuti'!$A114)*('Input Data Cuti'!$M$3:$M$493='Master Cuti'!H$1)*('Input Data Cuti'!$K$3:$K$493=$B114)*('Input Data Cuti'!$L$3:$L$493='Master Cuti'!$C114)*('Input Data Cuti'!$N$3:$N$493))</f>
        <v>0</v>
      </c>
      <c r="I114" s="38">
        <f>SUMPRODUCT(('Input Data Cuti'!$D$3:$D$493='Master Cuti'!$A114)*('Input Data Cuti'!$M$3:$M$493='Master Cuti'!I$1)*('Input Data Cuti'!$K$3:$K$493=$B114)*('Input Data Cuti'!$L$3:$L$493='Master Cuti'!$C114)*('Input Data Cuti'!$N$3:$N$493))</f>
        <v>0</v>
      </c>
      <c r="J114" s="38">
        <f>SUMPRODUCT(('Input Data Cuti'!$D$3:$D$493='Master Cuti'!$A114)*('Input Data Cuti'!$M$3:$M$493='Master Cuti'!J$1)*('Input Data Cuti'!$K$3:$K$493=$B114)*('Input Data Cuti'!$L$3:$L$493='Master Cuti'!$C114)*('Input Data Cuti'!$N$3:$N$493))</f>
        <v>0</v>
      </c>
      <c r="K114" s="38">
        <f>SUMPRODUCT(('Input Data Cuti'!$D$3:$D$493='Master Cuti'!$A114)*('Input Data Cuti'!$M$3:$M$493='Master Cuti'!K$1)*('Input Data Cuti'!$K$3:$K$493=$B114)*('Input Data Cuti'!$L$3:$L$493='Master Cuti'!$C114)*('Input Data Cuti'!$N$3:$N$493))</f>
        <v>0</v>
      </c>
      <c r="L114" s="38">
        <f>SUMPRODUCT(('Input Data Cuti'!$D$3:$D$493='Master Cuti'!$A114)*('Input Data Cuti'!$M$3:$M$493='Master Cuti'!L$1)*('Input Data Cuti'!$K$3:$K$493=$B114)*('Input Data Cuti'!$L$3:$L$493='Master Cuti'!$C114)*('Input Data Cuti'!$N$3:$N$493))</f>
        <v>0</v>
      </c>
      <c r="M114" s="38">
        <f>SUMPRODUCT(('Input Data Cuti'!$D$3:$D$493='Master Cuti'!$A114)*('Input Data Cuti'!$M$3:$M$493='Master Cuti'!M$1)*('Input Data Cuti'!$K$3:$K$493=$B114)*('Input Data Cuti'!$L$3:$L$493='Master Cuti'!$C114)*('Input Data Cuti'!$N$3:$N$493))</f>
        <v>0</v>
      </c>
      <c r="N114" s="38">
        <f>SUMPRODUCT(('Input Data Cuti'!$D$3:$D$493='Master Cuti'!$A114)*('Input Data Cuti'!$M$3:$M$493='Master Cuti'!N$1)*('Input Data Cuti'!$K$3:$K$493=$B114)*('Input Data Cuti'!$L$3:$L$493='Master Cuti'!$C114)*('Input Data Cuti'!$N$3:$N$493))</f>
        <v>0</v>
      </c>
      <c r="O114" s="38">
        <f>SUMPRODUCT(('Input Data Cuti'!$D$3:$D$493='Master Cuti'!$A114)*('Input Data Cuti'!$M$3:$M$493='Master Cuti'!O$1)*('Input Data Cuti'!$K$3:$K$493=$B114)*('Input Data Cuti'!$L$3:$L$493='Master Cuti'!$C114)*('Input Data Cuti'!$N$3:$N$493))</f>
        <v>0</v>
      </c>
      <c r="P114" s="38">
        <f>SUMPRODUCT(('Input Data Cuti'!$D$3:$D$493='Master Cuti'!$A114)*('Input Data Cuti'!$M$3:$M$493='Master Cuti'!P$1)*('Input Data Cuti'!$K$3:$K$493=$B114)*('Input Data Cuti'!$L$3:$L$493='Master Cuti'!$C114)*('Input Data Cuti'!$N$3:$N$493))</f>
        <v>0</v>
      </c>
      <c r="Q114" s="38">
        <f>SUMPRODUCT(('Input Data Cuti'!$D$3:$D$493='Master Cuti'!$A114)*('Input Data Cuti'!$M$3:$M$493='Master Cuti'!Q$1)*('Input Data Cuti'!$K$3:$K$493=$B114)*('Input Data Cuti'!$L$3:$L$493='Master Cuti'!$C114)*('Input Data Cuti'!$N$3:$N$493))</f>
        <v>0</v>
      </c>
    </row>
    <row r="115" spans="1:17">
      <c r="A115" s="107" t="s">
        <v>714</v>
      </c>
      <c r="B115" t="s">
        <v>172</v>
      </c>
      <c r="C115" s="233" t="s">
        <v>1387</v>
      </c>
      <c r="D115">
        <v>6</v>
      </c>
      <c r="E115" s="38">
        <f t="shared" si="5"/>
        <v>2</v>
      </c>
      <c r="F115" s="38">
        <f>SUMPRODUCT(('Input Data Cuti'!$D$3:$D$493='Master Cuti'!$A115)*('Input Data Cuti'!$M$3:$M$493='Master Cuti'!F$1)*('Input Data Cuti'!$K$3:$K$493=$B115)*('Input Data Cuti'!$L$3:$L$493='Master Cuti'!$C115)*('Input Data Cuti'!$N$3:$N$493))</f>
        <v>4</v>
      </c>
      <c r="G115" s="38">
        <f>SUMPRODUCT(('Input Data Cuti'!$D$3:$D$493='Master Cuti'!$A115)*('Input Data Cuti'!$M$3:$M$493='Master Cuti'!G$1)*('Input Data Cuti'!$K$3:$K$493=$B115)*('Input Data Cuti'!$L$3:$L$493='Master Cuti'!$C115)*('Input Data Cuti'!$N$3:$N$493))</f>
        <v>0</v>
      </c>
      <c r="H115" s="38">
        <f>SUMPRODUCT(('Input Data Cuti'!$D$3:$D$493='Master Cuti'!$A115)*('Input Data Cuti'!$M$3:$M$493='Master Cuti'!H$1)*('Input Data Cuti'!$K$3:$K$493=$B115)*('Input Data Cuti'!$L$3:$L$493='Master Cuti'!$C115)*('Input Data Cuti'!$N$3:$N$493))</f>
        <v>0</v>
      </c>
      <c r="I115" s="38">
        <f>SUMPRODUCT(('Input Data Cuti'!$D$3:$D$493='Master Cuti'!$A115)*('Input Data Cuti'!$M$3:$M$493='Master Cuti'!I$1)*('Input Data Cuti'!$K$3:$K$493=$B115)*('Input Data Cuti'!$L$3:$L$493='Master Cuti'!$C115)*('Input Data Cuti'!$N$3:$N$493))</f>
        <v>0</v>
      </c>
      <c r="J115" s="38">
        <f>SUMPRODUCT(('Input Data Cuti'!$D$3:$D$493='Master Cuti'!$A115)*('Input Data Cuti'!$M$3:$M$493='Master Cuti'!J$1)*('Input Data Cuti'!$K$3:$K$493=$B115)*('Input Data Cuti'!$L$3:$L$493='Master Cuti'!$C115)*('Input Data Cuti'!$N$3:$N$493))</f>
        <v>0</v>
      </c>
      <c r="K115" s="38">
        <f>SUMPRODUCT(('Input Data Cuti'!$D$3:$D$493='Master Cuti'!$A115)*('Input Data Cuti'!$M$3:$M$493='Master Cuti'!K$1)*('Input Data Cuti'!$K$3:$K$493=$B115)*('Input Data Cuti'!$L$3:$L$493='Master Cuti'!$C115)*('Input Data Cuti'!$N$3:$N$493))</f>
        <v>0</v>
      </c>
      <c r="L115" s="38">
        <f>SUMPRODUCT(('Input Data Cuti'!$D$3:$D$493='Master Cuti'!$A115)*('Input Data Cuti'!$M$3:$M$493='Master Cuti'!L$1)*('Input Data Cuti'!$K$3:$K$493=$B115)*('Input Data Cuti'!$L$3:$L$493='Master Cuti'!$C115)*('Input Data Cuti'!$N$3:$N$493))</f>
        <v>0</v>
      </c>
      <c r="M115" s="38">
        <f>SUMPRODUCT(('Input Data Cuti'!$D$3:$D$493='Master Cuti'!$A115)*('Input Data Cuti'!$M$3:$M$493='Master Cuti'!M$1)*('Input Data Cuti'!$K$3:$K$493=$B115)*('Input Data Cuti'!$L$3:$L$493='Master Cuti'!$C115)*('Input Data Cuti'!$N$3:$N$493))</f>
        <v>0</v>
      </c>
      <c r="N115" s="38">
        <f>SUMPRODUCT(('Input Data Cuti'!$D$3:$D$493='Master Cuti'!$A115)*('Input Data Cuti'!$M$3:$M$493='Master Cuti'!N$1)*('Input Data Cuti'!$K$3:$K$493=$B115)*('Input Data Cuti'!$L$3:$L$493='Master Cuti'!$C115)*('Input Data Cuti'!$N$3:$N$493))</f>
        <v>0</v>
      </c>
      <c r="O115" s="38">
        <f>SUMPRODUCT(('Input Data Cuti'!$D$3:$D$493='Master Cuti'!$A115)*('Input Data Cuti'!$M$3:$M$493='Master Cuti'!O$1)*('Input Data Cuti'!$K$3:$K$493=$B115)*('Input Data Cuti'!$L$3:$L$493='Master Cuti'!$C115)*('Input Data Cuti'!$N$3:$N$493))</f>
        <v>0</v>
      </c>
      <c r="P115" s="38">
        <f>SUMPRODUCT(('Input Data Cuti'!$D$3:$D$493='Master Cuti'!$A115)*('Input Data Cuti'!$M$3:$M$493='Master Cuti'!P$1)*('Input Data Cuti'!$K$3:$K$493=$B115)*('Input Data Cuti'!$L$3:$L$493='Master Cuti'!$C115)*('Input Data Cuti'!$N$3:$N$493))</f>
        <v>0</v>
      </c>
      <c r="Q115" s="38">
        <f>SUMPRODUCT(('Input Data Cuti'!$D$3:$D$493='Master Cuti'!$A115)*('Input Data Cuti'!$M$3:$M$493='Master Cuti'!Q$1)*('Input Data Cuti'!$K$3:$K$493=$B115)*('Input Data Cuti'!$L$3:$L$493='Master Cuti'!$C115)*('Input Data Cuti'!$N$3:$N$493))</f>
        <v>0</v>
      </c>
    </row>
    <row r="116" spans="1:17">
      <c r="A116" s="107" t="s">
        <v>1352</v>
      </c>
      <c r="B116" t="s">
        <v>172</v>
      </c>
      <c r="C116" s="233" t="s">
        <v>1319</v>
      </c>
      <c r="D116">
        <v>4</v>
      </c>
      <c r="E116" s="38">
        <f t="shared" si="5"/>
        <v>0</v>
      </c>
      <c r="F116" s="38">
        <f>SUMPRODUCT(('Input Data Cuti'!$D$3:$D$493='Master Cuti'!$A116)*('Input Data Cuti'!$M$3:$M$493='Master Cuti'!F$1)*('Input Data Cuti'!$K$3:$K$493=$B116)*('Input Data Cuti'!$L$3:$L$493='Master Cuti'!$C116)*('Input Data Cuti'!$N$3:$N$493))</f>
        <v>2</v>
      </c>
      <c r="G116" s="38">
        <f>SUMPRODUCT(('Input Data Cuti'!$D$3:$D$493='Master Cuti'!$A116)*('Input Data Cuti'!$M$3:$M$493='Master Cuti'!G$1)*('Input Data Cuti'!$K$3:$K$493=$B116)*('Input Data Cuti'!$L$3:$L$493='Master Cuti'!$C116)*('Input Data Cuti'!$N$3:$N$493))</f>
        <v>2</v>
      </c>
      <c r="H116" s="38">
        <f>SUMPRODUCT(('Input Data Cuti'!$D$3:$D$493='Master Cuti'!$A116)*('Input Data Cuti'!$M$3:$M$493='Master Cuti'!H$1)*('Input Data Cuti'!$K$3:$K$493=$B116)*('Input Data Cuti'!$L$3:$L$493='Master Cuti'!$C116)*('Input Data Cuti'!$N$3:$N$493))</f>
        <v>0</v>
      </c>
      <c r="I116" s="38">
        <f>SUMPRODUCT(('Input Data Cuti'!$D$3:$D$493='Master Cuti'!$A116)*('Input Data Cuti'!$M$3:$M$493='Master Cuti'!I$1)*('Input Data Cuti'!$K$3:$K$493=$B116)*('Input Data Cuti'!$L$3:$L$493='Master Cuti'!$C116)*('Input Data Cuti'!$N$3:$N$493))</f>
        <v>0</v>
      </c>
      <c r="J116" s="38">
        <f>SUMPRODUCT(('Input Data Cuti'!$D$3:$D$493='Master Cuti'!$A116)*('Input Data Cuti'!$M$3:$M$493='Master Cuti'!J$1)*('Input Data Cuti'!$K$3:$K$493=$B116)*('Input Data Cuti'!$L$3:$L$493='Master Cuti'!$C116)*('Input Data Cuti'!$N$3:$N$493))</f>
        <v>0</v>
      </c>
      <c r="K116" s="38">
        <f>SUMPRODUCT(('Input Data Cuti'!$D$3:$D$493='Master Cuti'!$A116)*('Input Data Cuti'!$M$3:$M$493='Master Cuti'!K$1)*('Input Data Cuti'!$K$3:$K$493=$B116)*('Input Data Cuti'!$L$3:$L$493='Master Cuti'!$C116)*('Input Data Cuti'!$N$3:$N$493))</f>
        <v>0</v>
      </c>
      <c r="L116" s="38">
        <f>SUMPRODUCT(('Input Data Cuti'!$D$3:$D$493='Master Cuti'!$A116)*('Input Data Cuti'!$M$3:$M$493='Master Cuti'!L$1)*('Input Data Cuti'!$K$3:$K$493=$B116)*('Input Data Cuti'!$L$3:$L$493='Master Cuti'!$C116)*('Input Data Cuti'!$N$3:$N$493))</f>
        <v>0</v>
      </c>
      <c r="M116" s="38">
        <f>SUMPRODUCT(('Input Data Cuti'!$D$3:$D$493='Master Cuti'!$A116)*('Input Data Cuti'!$M$3:$M$493='Master Cuti'!M$1)*('Input Data Cuti'!$K$3:$K$493=$B116)*('Input Data Cuti'!$L$3:$L$493='Master Cuti'!$C116)*('Input Data Cuti'!$N$3:$N$493))</f>
        <v>0</v>
      </c>
      <c r="N116" s="38">
        <f>SUMPRODUCT(('Input Data Cuti'!$D$3:$D$493='Master Cuti'!$A116)*('Input Data Cuti'!$M$3:$M$493='Master Cuti'!N$1)*('Input Data Cuti'!$K$3:$K$493=$B116)*('Input Data Cuti'!$L$3:$L$493='Master Cuti'!$C116)*('Input Data Cuti'!$N$3:$N$493))</f>
        <v>0</v>
      </c>
      <c r="O116" s="38">
        <f>SUMPRODUCT(('Input Data Cuti'!$D$3:$D$493='Master Cuti'!$A116)*('Input Data Cuti'!$M$3:$M$493='Master Cuti'!O$1)*('Input Data Cuti'!$K$3:$K$493=$B116)*('Input Data Cuti'!$L$3:$L$493='Master Cuti'!$C116)*('Input Data Cuti'!$N$3:$N$493))</f>
        <v>0</v>
      </c>
      <c r="P116" s="38">
        <f>SUMPRODUCT(('Input Data Cuti'!$D$3:$D$493='Master Cuti'!$A116)*('Input Data Cuti'!$M$3:$M$493='Master Cuti'!P$1)*('Input Data Cuti'!$K$3:$K$493=$B116)*('Input Data Cuti'!$L$3:$L$493='Master Cuti'!$C116)*('Input Data Cuti'!$N$3:$N$493))</f>
        <v>0</v>
      </c>
      <c r="Q116" s="38">
        <f>SUMPRODUCT(('Input Data Cuti'!$D$3:$D$493='Master Cuti'!$A116)*('Input Data Cuti'!$M$3:$M$493='Master Cuti'!Q$1)*('Input Data Cuti'!$K$3:$K$493=$B116)*('Input Data Cuti'!$L$3:$L$493='Master Cuti'!$C116)*('Input Data Cuti'!$N$3:$N$493))</f>
        <v>0</v>
      </c>
    </row>
    <row r="117" spans="1:17">
      <c r="A117" s="107" t="s">
        <v>1266</v>
      </c>
      <c r="B117" t="s">
        <v>172</v>
      </c>
      <c r="C117" t="s">
        <v>1387</v>
      </c>
      <c r="D117">
        <v>12</v>
      </c>
      <c r="E117" s="38">
        <f t="shared" si="5"/>
        <v>2</v>
      </c>
      <c r="F117" s="38">
        <f>SUMPRODUCT(('Input Data Cuti'!$D$3:$D$493='Master Cuti'!$A117)*('Input Data Cuti'!$M$3:$M$493='Master Cuti'!F$1)*('Input Data Cuti'!$K$3:$K$493=$B117)*('Input Data Cuti'!$L$3:$L$493='Master Cuti'!$C117)*('Input Data Cuti'!$N$3:$N$493))</f>
        <v>10</v>
      </c>
      <c r="G117" s="38">
        <f>SUMPRODUCT(('Input Data Cuti'!$D$3:$D$493='Master Cuti'!$A117)*('Input Data Cuti'!$M$3:$M$493='Master Cuti'!G$1)*('Input Data Cuti'!$K$3:$K$493=$B117)*('Input Data Cuti'!$L$3:$L$493='Master Cuti'!$C117)*('Input Data Cuti'!$N$3:$N$493))</f>
        <v>0</v>
      </c>
      <c r="H117" s="38">
        <f>SUMPRODUCT(('Input Data Cuti'!$D$3:$D$493='Master Cuti'!$A117)*('Input Data Cuti'!$M$3:$M$493='Master Cuti'!H$1)*('Input Data Cuti'!$K$3:$K$493=$B117)*('Input Data Cuti'!$L$3:$L$493='Master Cuti'!$C117)*('Input Data Cuti'!$N$3:$N$493))</f>
        <v>0</v>
      </c>
      <c r="I117" s="38">
        <f>SUMPRODUCT(('Input Data Cuti'!$D$3:$D$493='Master Cuti'!$A117)*('Input Data Cuti'!$M$3:$M$493='Master Cuti'!I$1)*('Input Data Cuti'!$K$3:$K$493=$B117)*('Input Data Cuti'!$L$3:$L$493='Master Cuti'!$C117)*('Input Data Cuti'!$N$3:$N$493))</f>
        <v>0</v>
      </c>
      <c r="J117" s="38">
        <f>SUMPRODUCT(('Input Data Cuti'!$D$3:$D$493='Master Cuti'!$A117)*('Input Data Cuti'!$M$3:$M$493='Master Cuti'!J$1)*('Input Data Cuti'!$K$3:$K$493=$B117)*('Input Data Cuti'!$L$3:$L$493='Master Cuti'!$C117)*('Input Data Cuti'!$N$3:$N$493))</f>
        <v>0</v>
      </c>
      <c r="K117" s="38">
        <f>SUMPRODUCT(('Input Data Cuti'!$D$3:$D$493='Master Cuti'!$A117)*('Input Data Cuti'!$M$3:$M$493='Master Cuti'!K$1)*('Input Data Cuti'!$K$3:$K$493=$B117)*('Input Data Cuti'!$L$3:$L$493='Master Cuti'!$C117)*('Input Data Cuti'!$N$3:$N$493))</f>
        <v>0</v>
      </c>
      <c r="L117" s="38">
        <f>SUMPRODUCT(('Input Data Cuti'!$D$3:$D$493='Master Cuti'!$A117)*('Input Data Cuti'!$M$3:$M$493='Master Cuti'!L$1)*('Input Data Cuti'!$K$3:$K$493=$B117)*('Input Data Cuti'!$L$3:$L$493='Master Cuti'!$C117)*('Input Data Cuti'!$N$3:$N$493))</f>
        <v>0</v>
      </c>
      <c r="M117" s="38">
        <f>SUMPRODUCT(('Input Data Cuti'!$D$3:$D$493='Master Cuti'!$A117)*('Input Data Cuti'!$M$3:$M$493='Master Cuti'!M$1)*('Input Data Cuti'!$K$3:$K$493=$B117)*('Input Data Cuti'!$L$3:$L$493='Master Cuti'!$C117)*('Input Data Cuti'!$N$3:$N$493))</f>
        <v>0</v>
      </c>
      <c r="N117" s="38">
        <f>SUMPRODUCT(('Input Data Cuti'!$D$3:$D$493='Master Cuti'!$A117)*('Input Data Cuti'!$M$3:$M$493='Master Cuti'!N$1)*('Input Data Cuti'!$K$3:$K$493=$B117)*('Input Data Cuti'!$L$3:$L$493='Master Cuti'!$C117)*('Input Data Cuti'!$N$3:$N$493))</f>
        <v>0</v>
      </c>
      <c r="O117" s="38">
        <f>SUMPRODUCT(('Input Data Cuti'!$D$3:$D$493='Master Cuti'!$A117)*('Input Data Cuti'!$M$3:$M$493='Master Cuti'!O$1)*('Input Data Cuti'!$K$3:$K$493=$B117)*('Input Data Cuti'!$L$3:$L$493='Master Cuti'!$C117)*('Input Data Cuti'!$N$3:$N$493))</f>
        <v>0</v>
      </c>
      <c r="P117" s="38">
        <f>SUMPRODUCT(('Input Data Cuti'!$D$3:$D$493='Master Cuti'!$A117)*('Input Data Cuti'!$M$3:$M$493='Master Cuti'!P$1)*('Input Data Cuti'!$K$3:$K$493=$B117)*('Input Data Cuti'!$L$3:$L$493='Master Cuti'!$C117)*('Input Data Cuti'!$N$3:$N$493))</f>
        <v>0</v>
      </c>
      <c r="Q117" s="38">
        <f>SUMPRODUCT(('Input Data Cuti'!$D$3:$D$493='Master Cuti'!$A117)*('Input Data Cuti'!$M$3:$M$493='Master Cuti'!Q$1)*('Input Data Cuti'!$K$3:$K$493=$B117)*('Input Data Cuti'!$L$3:$L$493='Master Cuti'!$C117)*('Input Data Cuti'!$N$3:$N$493))</f>
        <v>0</v>
      </c>
    </row>
    <row r="118" spans="1:17">
      <c r="A118" s="107" t="s">
        <v>1232</v>
      </c>
      <c r="B118" t="s">
        <v>172</v>
      </c>
      <c r="C118" t="s">
        <v>1319</v>
      </c>
      <c r="D118">
        <v>8</v>
      </c>
      <c r="E118" s="38">
        <f t="shared" si="5"/>
        <v>3</v>
      </c>
      <c r="F118" s="38">
        <f>SUMPRODUCT(('Input Data Cuti'!$D$3:$D$493='Master Cuti'!$A118)*('Input Data Cuti'!$M$3:$M$493='Master Cuti'!F$1)*('Input Data Cuti'!$K$3:$K$493=$B118)*('Input Data Cuti'!$L$3:$L$493='Master Cuti'!$C118)*('Input Data Cuti'!$N$3:$N$493))</f>
        <v>2</v>
      </c>
      <c r="G118" s="38">
        <f>SUMPRODUCT(('Input Data Cuti'!$D$3:$D$493='Master Cuti'!$A118)*('Input Data Cuti'!$M$3:$M$493='Master Cuti'!G$1)*('Input Data Cuti'!$K$3:$K$493=$B118)*('Input Data Cuti'!$L$3:$L$493='Master Cuti'!$C118)*('Input Data Cuti'!$N$3:$N$493))</f>
        <v>1</v>
      </c>
      <c r="H118" s="38">
        <f>SUMPRODUCT(('Input Data Cuti'!$D$3:$D$493='Master Cuti'!$A118)*('Input Data Cuti'!$M$3:$M$493='Master Cuti'!H$1)*('Input Data Cuti'!$K$3:$K$493=$B118)*('Input Data Cuti'!$L$3:$L$493='Master Cuti'!$C118)*('Input Data Cuti'!$N$3:$N$493))</f>
        <v>2</v>
      </c>
      <c r="I118" s="38">
        <f>SUMPRODUCT(('Input Data Cuti'!$D$3:$D$493='Master Cuti'!$A118)*('Input Data Cuti'!$M$3:$M$493='Master Cuti'!I$1)*('Input Data Cuti'!$K$3:$K$493=$B118)*('Input Data Cuti'!$L$3:$L$493='Master Cuti'!$C118)*('Input Data Cuti'!$N$3:$N$493))</f>
        <v>0</v>
      </c>
      <c r="J118" s="38">
        <f>SUMPRODUCT(('Input Data Cuti'!$D$3:$D$493='Master Cuti'!$A118)*('Input Data Cuti'!$M$3:$M$493='Master Cuti'!J$1)*('Input Data Cuti'!$K$3:$K$493=$B118)*('Input Data Cuti'!$L$3:$L$493='Master Cuti'!$C118)*('Input Data Cuti'!$N$3:$N$493))</f>
        <v>0</v>
      </c>
      <c r="K118" s="38">
        <f>SUMPRODUCT(('Input Data Cuti'!$D$3:$D$493='Master Cuti'!$A118)*('Input Data Cuti'!$M$3:$M$493='Master Cuti'!K$1)*('Input Data Cuti'!$K$3:$K$493=$B118)*('Input Data Cuti'!$L$3:$L$493='Master Cuti'!$C118)*('Input Data Cuti'!$N$3:$N$493))</f>
        <v>0</v>
      </c>
      <c r="L118" s="38">
        <f>SUMPRODUCT(('Input Data Cuti'!$D$3:$D$493='Master Cuti'!$A118)*('Input Data Cuti'!$M$3:$M$493='Master Cuti'!L$1)*('Input Data Cuti'!$K$3:$K$493=$B118)*('Input Data Cuti'!$L$3:$L$493='Master Cuti'!$C118)*('Input Data Cuti'!$N$3:$N$493))</f>
        <v>0</v>
      </c>
      <c r="M118" s="38">
        <f>SUMPRODUCT(('Input Data Cuti'!$D$3:$D$493='Master Cuti'!$A118)*('Input Data Cuti'!$M$3:$M$493='Master Cuti'!M$1)*('Input Data Cuti'!$K$3:$K$493=$B118)*('Input Data Cuti'!$L$3:$L$493='Master Cuti'!$C118)*('Input Data Cuti'!$N$3:$N$493))</f>
        <v>0</v>
      </c>
      <c r="N118" s="38">
        <f>SUMPRODUCT(('Input Data Cuti'!$D$3:$D$493='Master Cuti'!$A118)*('Input Data Cuti'!$M$3:$M$493='Master Cuti'!N$1)*('Input Data Cuti'!$K$3:$K$493=$B118)*('Input Data Cuti'!$L$3:$L$493='Master Cuti'!$C118)*('Input Data Cuti'!$N$3:$N$493))</f>
        <v>0</v>
      </c>
      <c r="O118" s="38">
        <f>SUMPRODUCT(('Input Data Cuti'!$D$3:$D$493='Master Cuti'!$A118)*('Input Data Cuti'!$M$3:$M$493='Master Cuti'!O$1)*('Input Data Cuti'!$K$3:$K$493=$B118)*('Input Data Cuti'!$L$3:$L$493='Master Cuti'!$C118)*('Input Data Cuti'!$N$3:$N$493))</f>
        <v>0</v>
      </c>
      <c r="P118" s="38">
        <f>SUMPRODUCT(('Input Data Cuti'!$D$3:$D$493='Master Cuti'!$A118)*('Input Data Cuti'!$M$3:$M$493='Master Cuti'!P$1)*('Input Data Cuti'!$K$3:$K$493=$B118)*('Input Data Cuti'!$L$3:$L$493='Master Cuti'!$C118)*('Input Data Cuti'!$N$3:$N$493))</f>
        <v>0</v>
      </c>
      <c r="Q118" s="38">
        <f>SUMPRODUCT(('Input Data Cuti'!$D$3:$D$493='Master Cuti'!$A118)*('Input Data Cuti'!$M$3:$M$493='Master Cuti'!Q$1)*('Input Data Cuti'!$K$3:$K$493=$B118)*('Input Data Cuti'!$L$3:$L$493='Master Cuti'!$C118)*('Input Data Cuti'!$N$3:$N$493))</f>
        <v>0</v>
      </c>
    </row>
    <row r="119" spans="1:17">
      <c r="A119" s="107" t="s">
        <v>242</v>
      </c>
      <c r="B119" t="s">
        <v>172</v>
      </c>
      <c r="C119" t="s">
        <v>1387</v>
      </c>
      <c r="D119">
        <v>10</v>
      </c>
      <c r="E119" s="38">
        <f t="shared" si="5"/>
        <v>6</v>
      </c>
      <c r="F119" s="38">
        <f>SUMPRODUCT(('Input Data Cuti'!$D$3:$D$493='Master Cuti'!$A119)*('Input Data Cuti'!$M$3:$M$493='Master Cuti'!F$1)*('Input Data Cuti'!$K$3:$K$493=$B119)*('Input Data Cuti'!$L$3:$L$493='Master Cuti'!$C119)*('Input Data Cuti'!$N$3:$N$493))</f>
        <v>2</v>
      </c>
      <c r="G119" s="38">
        <f>SUMPRODUCT(('Input Data Cuti'!$D$3:$D$493='Master Cuti'!$A119)*('Input Data Cuti'!$M$3:$M$493='Master Cuti'!G$1)*('Input Data Cuti'!$K$3:$K$493=$B119)*('Input Data Cuti'!$L$3:$L$493='Master Cuti'!$C119)*('Input Data Cuti'!$N$3:$N$493))</f>
        <v>2</v>
      </c>
      <c r="H119" s="38">
        <f>SUMPRODUCT(('Input Data Cuti'!$D$3:$D$493='Master Cuti'!$A119)*('Input Data Cuti'!$M$3:$M$493='Master Cuti'!H$1)*('Input Data Cuti'!$K$3:$K$493=$B119)*('Input Data Cuti'!$L$3:$L$493='Master Cuti'!$C119)*('Input Data Cuti'!$N$3:$N$493))</f>
        <v>0</v>
      </c>
      <c r="I119" s="38">
        <f>SUMPRODUCT(('Input Data Cuti'!$D$3:$D$493='Master Cuti'!$A119)*('Input Data Cuti'!$M$3:$M$493='Master Cuti'!I$1)*('Input Data Cuti'!$K$3:$K$493=$B119)*('Input Data Cuti'!$L$3:$L$493='Master Cuti'!$C119)*('Input Data Cuti'!$N$3:$N$493))</f>
        <v>0</v>
      </c>
      <c r="J119" s="38">
        <f>SUMPRODUCT(('Input Data Cuti'!$D$3:$D$493='Master Cuti'!$A119)*('Input Data Cuti'!$M$3:$M$493='Master Cuti'!J$1)*('Input Data Cuti'!$K$3:$K$493=$B119)*('Input Data Cuti'!$L$3:$L$493='Master Cuti'!$C119)*('Input Data Cuti'!$N$3:$N$493))</f>
        <v>0</v>
      </c>
      <c r="K119" s="38">
        <f>SUMPRODUCT(('Input Data Cuti'!$D$3:$D$493='Master Cuti'!$A119)*('Input Data Cuti'!$M$3:$M$493='Master Cuti'!K$1)*('Input Data Cuti'!$K$3:$K$493=$B119)*('Input Data Cuti'!$L$3:$L$493='Master Cuti'!$C119)*('Input Data Cuti'!$N$3:$N$493))</f>
        <v>0</v>
      </c>
      <c r="L119" s="38">
        <f>SUMPRODUCT(('Input Data Cuti'!$D$3:$D$493='Master Cuti'!$A119)*('Input Data Cuti'!$M$3:$M$493='Master Cuti'!L$1)*('Input Data Cuti'!$K$3:$K$493=$B119)*('Input Data Cuti'!$L$3:$L$493='Master Cuti'!$C119)*('Input Data Cuti'!$N$3:$N$493))</f>
        <v>0</v>
      </c>
      <c r="M119" s="38">
        <f>SUMPRODUCT(('Input Data Cuti'!$D$3:$D$493='Master Cuti'!$A119)*('Input Data Cuti'!$M$3:$M$493='Master Cuti'!M$1)*('Input Data Cuti'!$K$3:$K$493=$B119)*('Input Data Cuti'!$L$3:$L$493='Master Cuti'!$C119)*('Input Data Cuti'!$N$3:$N$493))</f>
        <v>0</v>
      </c>
      <c r="N119" s="38">
        <f>SUMPRODUCT(('Input Data Cuti'!$D$3:$D$493='Master Cuti'!$A119)*('Input Data Cuti'!$M$3:$M$493='Master Cuti'!N$1)*('Input Data Cuti'!$K$3:$K$493=$B119)*('Input Data Cuti'!$L$3:$L$493='Master Cuti'!$C119)*('Input Data Cuti'!$N$3:$N$493))</f>
        <v>0</v>
      </c>
      <c r="O119" s="38">
        <f>SUMPRODUCT(('Input Data Cuti'!$D$3:$D$493='Master Cuti'!$A119)*('Input Data Cuti'!$M$3:$M$493='Master Cuti'!O$1)*('Input Data Cuti'!$K$3:$K$493=$B119)*('Input Data Cuti'!$L$3:$L$493='Master Cuti'!$C119)*('Input Data Cuti'!$N$3:$N$493))</f>
        <v>0</v>
      </c>
      <c r="P119" s="38">
        <f>SUMPRODUCT(('Input Data Cuti'!$D$3:$D$493='Master Cuti'!$A119)*('Input Data Cuti'!$M$3:$M$493='Master Cuti'!P$1)*('Input Data Cuti'!$K$3:$K$493=$B119)*('Input Data Cuti'!$L$3:$L$493='Master Cuti'!$C119)*('Input Data Cuti'!$N$3:$N$493))</f>
        <v>0</v>
      </c>
      <c r="Q119" s="38">
        <f>SUMPRODUCT(('Input Data Cuti'!$D$3:$D$493='Master Cuti'!$A119)*('Input Data Cuti'!$M$3:$M$493='Master Cuti'!Q$1)*('Input Data Cuti'!$K$3:$K$493=$B119)*('Input Data Cuti'!$L$3:$L$493='Master Cuti'!$C119)*('Input Data Cuti'!$N$3:$N$493))</f>
        <v>0</v>
      </c>
    </row>
    <row r="120" spans="1:17">
      <c r="A120" s="107" t="s">
        <v>877</v>
      </c>
      <c r="B120" t="s">
        <v>172</v>
      </c>
      <c r="C120" t="s">
        <v>1319</v>
      </c>
      <c r="D120">
        <v>6</v>
      </c>
      <c r="E120" s="38">
        <f t="shared" si="5"/>
        <v>0</v>
      </c>
      <c r="F120" s="38">
        <f>SUMPRODUCT(('Input Data Cuti'!$D$3:$D$493='Master Cuti'!$A120)*('Input Data Cuti'!$M$3:$M$493='Master Cuti'!F$1)*('Input Data Cuti'!$K$3:$K$493=$B120)*('Input Data Cuti'!$L$3:$L$493='Master Cuti'!$C120)*('Input Data Cuti'!$N$3:$N$493))</f>
        <v>0</v>
      </c>
      <c r="G120" s="38">
        <f>SUMPRODUCT(('Input Data Cuti'!$D$3:$D$493='Master Cuti'!$A120)*('Input Data Cuti'!$M$3:$M$493='Master Cuti'!G$1)*('Input Data Cuti'!$K$3:$K$493=$B120)*('Input Data Cuti'!$L$3:$L$493='Master Cuti'!$C120)*('Input Data Cuti'!$N$3:$N$493))</f>
        <v>6</v>
      </c>
      <c r="H120" s="38">
        <f>SUMPRODUCT(('Input Data Cuti'!$D$3:$D$493='Master Cuti'!$A120)*('Input Data Cuti'!$M$3:$M$493='Master Cuti'!H$1)*('Input Data Cuti'!$K$3:$K$493=$B120)*('Input Data Cuti'!$L$3:$L$493='Master Cuti'!$C120)*('Input Data Cuti'!$N$3:$N$493))</f>
        <v>0</v>
      </c>
      <c r="I120" s="38">
        <f>SUMPRODUCT(('Input Data Cuti'!$D$3:$D$493='Master Cuti'!$A120)*('Input Data Cuti'!$M$3:$M$493='Master Cuti'!I$1)*('Input Data Cuti'!$K$3:$K$493=$B120)*('Input Data Cuti'!$L$3:$L$493='Master Cuti'!$C120)*('Input Data Cuti'!$N$3:$N$493))</f>
        <v>0</v>
      </c>
      <c r="J120" s="38">
        <f>SUMPRODUCT(('Input Data Cuti'!$D$3:$D$493='Master Cuti'!$A120)*('Input Data Cuti'!$M$3:$M$493='Master Cuti'!J$1)*('Input Data Cuti'!$K$3:$K$493=$B120)*('Input Data Cuti'!$L$3:$L$493='Master Cuti'!$C120)*('Input Data Cuti'!$N$3:$N$493))</f>
        <v>0</v>
      </c>
      <c r="K120" s="38">
        <f>SUMPRODUCT(('Input Data Cuti'!$D$3:$D$493='Master Cuti'!$A120)*('Input Data Cuti'!$M$3:$M$493='Master Cuti'!K$1)*('Input Data Cuti'!$K$3:$K$493=$B120)*('Input Data Cuti'!$L$3:$L$493='Master Cuti'!$C120)*('Input Data Cuti'!$N$3:$N$493))</f>
        <v>0</v>
      </c>
      <c r="L120" s="38">
        <f>SUMPRODUCT(('Input Data Cuti'!$D$3:$D$493='Master Cuti'!$A120)*('Input Data Cuti'!$M$3:$M$493='Master Cuti'!L$1)*('Input Data Cuti'!$K$3:$K$493=$B120)*('Input Data Cuti'!$L$3:$L$493='Master Cuti'!$C120)*('Input Data Cuti'!$N$3:$N$493))</f>
        <v>0</v>
      </c>
      <c r="M120" s="38">
        <f>SUMPRODUCT(('Input Data Cuti'!$D$3:$D$493='Master Cuti'!$A120)*('Input Data Cuti'!$M$3:$M$493='Master Cuti'!M$1)*('Input Data Cuti'!$K$3:$K$493=$B120)*('Input Data Cuti'!$L$3:$L$493='Master Cuti'!$C120)*('Input Data Cuti'!$N$3:$N$493))</f>
        <v>0</v>
      </c>
      <c r="N120" s="38">
        <f>SUMPRODUCT(('Input Data Cuti'!$D$3:$D$493='Master Cuti'!$A120)*('Input Data Cuti'!$M$3:$M$493='Master Cuti'!N$1)*('Input Data Cuti'!$K$3:$K$493=$B120)*('Input Data Cuti'!$L$3:$L$493='Master Cuti'!$C120)*('Input Data Cuti'!$N$3:$N$493))</f>
        <v>0</v>
      </c>
      <c r="O120" s="38">
        <f>SUMPRODUCT(('Input Data Cuti'!$D$3:$D$493='Master Cuti'!$A120)*('Input Data Cuti'!$M$3:$M$493='Master Cuti'!O$1)*('Input Data Cuti'!$K$3:$K$493=$B120)*('Input Data Cuti'!$L$3:$L$493='Master Cuti'!$C120)*('Input Data Cuti'!$N$3:$N$493))</f>
        <v>0</v>
      </c>
      <c r="P120" s="38">
        <f>SUMPRODUCT(('Input Data Cuti'!$D$3:$D$493='Master Cuti'!$A120)*('Input Data Cuti'!$M$3:$M$493='Master Cuti'!P$1)*('Input Data Cuti'!$K$3:$K$493=$B120)*('Input Data Cuti'!$L$3:$L$493='Master Cuti'!$C120)*('Input Data Cuti'!$N$3:$N$493))</f>
        <v>0</v>
      </c>
      <c r="Q120" s="38">
        <f>SUMPRODUCT(('Input Data Cuti'!$D$3:$D$493='Master Cuti'!$A120)*('Input Data Cuti'!$M$3:$M$493='Master Cuti'!Q$1)*('Input Data Cuti'!$K$3:$K$493=$B120)*('Input Data Cuti'!$L$3:$L$493='Master Cuti'!$C120)*('Input Data Cuti'!$N$3:$N$493))</f>
        <v>0</v>
      </c>
    </row>
    <row r="121" spans="1:17">
      <c r="A121" s="107" t="s">
        <v>10</v>
      </c>
      <c r="B121" t="s">
        <v>172</v>
      </c>
      <c r="C121" s="233" t="s">
        <v>1319</v>
      </c>
      <c r="D121">
        <v>10</v>
      </c>
      <c r="E121" s="38">
        <f t="shared" si="5"/>
        <v>7</v>
      </c>
      <c r="F121" s="38">
        <f>SUMPRODUCT(('Input Data Cuti'!$D$3:$D$493='Master Cuti'!$A121)*('Input Data Cuti'!$M$3:$M$493='Master Cuti'!F$1)*('Input Data Cuti'!$K$3:$K$493=$B121)*('Input Data Cuti'!$L$3:$L$493='Master Cuti'!$C121)*('Input Data Cuti'!$N$3:$N$493))</f>
        <v>1</v>
      </c>
      <c r="G121" s="38">
        <f>SUMPRODUCT(('Input Data Cuti'!$D$3:$D$493='Master Cuti'!$A121)*('Input Data Cuti'!$M$3:$M$493='Master Cuti'!G$1)*('Input Data Cuti'!$K$3:$K$493=$B121)*('Input Data Cuti'!$L$3:$L$493='Master Cuti'!$C121)*('Input Data Cuti'!$N$3:$N$493))</f>
        <v>2</v>
      </c>
      <c r="H121" s="38">
        <f>SUMPRODUCT(('Input Data Cuti'!$D$3:$D$493='Master Cuti'!$A121)*('Input Data Cuti'!$M$3:$M$493='Master Cuti'!H$1)*('Input Data Cuti'!$K$3:$K$493=$B121)*('Input Data Cuti'!$L$3:$L$493='Master Cuti'!$C121)*('Input Data Cuti'!$N$3:$N$493))</f>
        <v>0</v>
      </c>
      <c r="I121" s="38">
        <f>SUMPRODUCT(('Input Data Cuti'!$D$3:$D$493='Master Cuti'!$A121)*('Input Data Cuti'!$M$3:$M$493='Master Cuti'!I$1)*('Input Data Cuti'!$K$3:$K$493=$B121)*('Input Data Cuti'!$L$3:$L$493='Master Cuti'!$C121)*('Input Data Cuti'!$N$3:$N$493))</f>
        <v>0</v>
      </c>
      <c r="J121" s="38">
        <f>SUMPRODUCT(('Input Data Cuti'!$D$3:$D$493='Master Cuti'!$A121)*('Input Data Cuti'!$M$3:$M$493='Master Cuti'!J$1)*('Input Data Cuti'!$K$3:$K$493=$B121)*('Input Data Cuti'!$L$3:$L$493='Master Cuti'!$C121)*('Input Data Cuti'!$N$3:$N$493))</f>
        <v>0</v>
      </c>
      <c r="K121" s="38">
        <f>SUMPRODUCT(('Input Data Cuti'!$D$3:$D$493='Master Cuti'!$A121)*('Input Data Cuti'!$M$3:$M$493='Master Cuti'!K$1)*('Input Data Cuti'!$K$3:$K$493=$B121)*('Input Data Cuti'!$L$3:$L$493='Master Cuti'!$C121)*('Input Data Cuti'!$N$3:$N$493))</f>
        <v>0</v>
      </c>
      <c r="L121" s="38">
        <f>SUMPRODUCT(('Input Data Cuti'!$D$3:$D$493='Master Cuti'!$A121)*('Input Data Cuti'!$M$3:$M$493='Master Cuti'!L$1)*('Input Data Cuti'!$K$3:$K$493=$B121)*('Input Data Cuti'!$L$3:$L$493='Master Cuti'!$C121)*('Input Data Cuti'!$N$3:$N$493))</f>
        <v>0</v>
      </c>
      <c r="M121" s="38">
        <f>SUMPRODUCT(('Input Data Cuti'!$D$3:$D$493='Master Cuti'!$A121)*('Input Data Cuti'!$M$3:$M$493='Master Cuti'!M$1)*('Input Data Cuti'!$K$3:$K$493=$B121)*('Input Data Cuti'!$L$3:$L$493='Master Cuti'!$C121)*('Input Data Cuti'!$N$3:$N$493))</f>
        <v>0</v>
      </c>
      <c r="N121" s="38">
        <f>SUMPRODUCT(('Input Data Cuti'!$D$3:$D$493='Master Cuti'!$A121)*('Input Data Cuti'!$M$3:$M$493='Master Cuti'!N$1)*('Input Data Cuti'!$K$3:$K$493=$B121)*('Input Data Cuti'!$L$3:$L$493='Master Cuti'!$C121)*('Input Data Cuti'!$N$3:$N$493))</f>
        <v>0</v>
      </c>
      <c r="O121" s="38">
        <f>SUMPRODUCT(('Input Data Cuti'!$D$3:$D$493='Master Cuti'!$A121)*('Input Data Cuti'!$M$3:$M$493='Master Cuti'!O$1)*('Input Data Cuti'!$K$3:$K$493=$B121)*('Input Data Cuti'!$L$3:$L$493='Master Cuti'!$C121)*('Input Data Cuti'!$N$3:$N$493))</f>
        <v>0</v>
      </c>
      <c r="P121" s="38">
        <f>SUMPRODUCT(('Input Data Cuti'!$D$3:$D$493='Master Cuti'!$A121)*('Input Data Cuti'!$M$3:$M$493='Master Cuti'!P$1)*('Input Data Cuti'!$K$3:$K$493=$B121)*('Input Data Cuti'!$L$3:$L$493='Master Cuti'!$C121)*('Input Data Cuti'!$N$3:$N$493))</f>
        <v>0</v>
      </c>
      <c r="Q121" s="38">
        <f>SUMPRODUCT(('Input Data Cuti'!$D$3:$D$493='Master Cuti'!$A121)*('Input Data Cuti'!$M$3:$M$493='Master Cuti'!Q$1)*('Input Data Cuti'!$K$3:$K$493=$B121)*('Input Data Cuti'!$L$3:$L$493='Master Cuti'!$C121)*('Input Data Cuti'!$N$3:$N$493))</f>
        <v>0</v>
      </c>
    </row>
    <row r="122" spans="1:17">
      <c r="A122" s="107" t="s">
        <v>1223</v>
      </c>
      <c r="B122" t="s">
        <v>172</v>
      </c>
      <c r="C122" t="s">
        <v>1387</v>
      </c>
      <c r="D122">
        <v>10</v>
      </c>
      <c r="E122" s="38">
        <f t="shared" si="5"/>
        <v>0</v>
      </c>
      <c r="F122" s="38">
        <f>SUMPRODUCT(('Input Data Cuti'!$D$3:$D$493='Master Cuti'!$A122)*('Input Data Cuti'!$M$3:$M$493='Master Cuti'!F$1)*('Input Data Cuti'!$K$3:$K$493=$B122)*('Input Data Cuti'!$L$3:$L$493='Master Cuti'!$C122)*('Input Data Cuti'!$N$3:$N$493))</f>
        <v>2</v>
      </c>
      <c r="G122" s="38">
        <f>SUMPRODUCT(('Input Data Cuti'!$D$3:$D$493='Master Cuti'!$A122)*('Input Data Cuti'!$M$3:$M$493='Master Cuti'!G$1)*('Input Data Cuti'!$K$3:$K$493=$B122)*('Input Data Cuti'!$L$3:$L$493='Master Cuti'!$C122)*('Input Data Cuti'!$N$3:$N$493))</f>
        <v>8</v>
      </c>
      <c r="H122" s="38">
        <f>SUMPRODUCT(('Input Data Cuti'!$D$3:$D$493='Master Cuti'!$A122)*('Input Data Cuti'!$M$3:$M$493='Master Cuti'!H$1)*('Input Data Cuti'!$K$3:$K$493=$B122)*('Input Data Cuti'!$L$3:$L$493='Master Cuti'!$C122)*('Input Data Cuti'!$N$3:$N$493))</f>
        <v>0</v>
      </c>
      <c r="I122" s="38">
        <f>SUMPRODUCT(('Input Data Cuti'!$D$3:$D$493='Master Cuti'!$A122)*('Input Data Cuti'!$M$3:$M$493='Master Cuti'!I$1)*('Input Data Cuti'!$K$3:$K$493=$B122)*('Input Data Cuti'!$L$3:$L$493='Master Cuti'!$C122)*('Input Data Cuti'!$N$3:$N$493))</f>
        <v>0</v>
      </c>
      <c r="J122" s="38">
        <f>SUMPRODUCT(('Input Data Cuti'!$D$3:$D$493='Master Cuti'!$A122)*('Input Data Cuti'!$M$3:$M$493='Master Cuti'!J$1)*('Input Data Cuti'!$K$3:$K$493=$B122)*('Input Data Cuti'!$L$3:$L$493='Master Cuti'!$C122)*('Input Data Cuti'!$N$3:$N$493))</f>
        <v>0</v>
      </c>
      <c r="K122" s="38">
        <f>SUMPRODUCT(('Input Data Cuti'!$D$3:$D$493='Master Cuti'!$A122)*('Input Data Cuti'!$M$3:$M$493='Master Cuti'!K$1)*('Input Data Cuti'!$K$3:$K$493=$B122)*('Input Data Cuti'!$L$3:$L$493='Master Cuti'!$C122)*('Input Data Cuti'!$N$3:$N$493))</f>
        <v>0</v>
      </c>
      <c r="L122" s="38">
        <f>SUMPRODUCT(('Input Data Cuti'!$D$3:$D$493='Master Cuti'!$A122)*('Input Data Cuti'!$M$3:$M$493='Master Cuti'!L$1)*('Input Data Cuti'!$K$3:$K$493=$B122)*('Input Data Cuti'!$L$3:$L$493='Master Cuti'!$C122)*('Input Data Cuti'!$N$3:$N$493))</f>
        <v>0</v>
      </c>
      <c r="M122" s="38">
        <f>SUMPRODUCT(('Input Data Cuti'!$D$3:$D$493='Master Cuti'!$A122)*('Input Data Cuti'!$M$3:$M$493='Master Cuti'!M$1)*('Input Data Cuti'!$K$3:$K$493=$B122)*('Input Data Cuti'!$L$3:$L$493='Master Cuti'!$C122)*('Input Data Cuti'!$N$3:$N$493))</f>
        <v>0</v>
      </c>
      <c r="N122" s="38">
        <f>SUMPRODUCT(('Input Data Cuti'!$D$3:$D$493='Master Cuti'!$A122)*('Input Data Cuti'!$M$3:$M$493='Master Cuti'!N$1)*('Input Data Cuti'!$K$3:$K$493=$B122)*('Input Data Cuti'!$L$3:$L$493='Master Cuti'!$C122)*('Input Data Cuti'!$N$3:$N$493))</f>
        <v>0</v>
      </c>
      <c r="O122" s="38">
        <f>SUMPRODUCT(('Input Data Cuti'!$D$3:$D$493='Master Cuti'!$A122)*('Input Data Cuti'!$M$3:$M$493='Master Cuti'!O$1)*('Input Data Cuti'!$K$3:$K$493=$B122)*('Input Data Cuti'!$L$3:$L$493='Master Cuti'!$C122)*('Input Data Cuti'!$N$3:$N$493))</f>
        <v>0</v>
      </c>
      <c r="P122" s="38">
        <f>SUMPRODUCT(('Input Data Cuti'!$D$3:$D$493='Master Cuti'!$A122)*('Input Data Cuti'!$M$3:$M$493='Master Cuti'!P$1)*('Input Data Cuti'!$K$3:$K$493=$B122)*('Input Data Cuti'!$L$3:$L$493='Master Cuti'!$C122)*('Input Data Cuti'!$N$3:$N$493))</f>
        <v>0</v>
      </c>
      <c r="Q122" s="38">
        <f>SUMPRODUCT(('Input Data Cuti'!$D$3:$D$493='Master Cuti'!$A122)*('Input Data Cuti'!$M$3:$M$493='Master Cuti'!Q$1)*('Input Data Cuti'!$K$3:$K$493=$B122)*('Input Data Cuti'!$L$3:$L$493='Master Cuti'!$C122)*('Input Data Cuti'!$N$3:$N$493))</f>
        <v>0</v>
      </c>
    </row>
    <row r="123" spans="1:17">
      <c r="A123" s="107" t="s">
        <v>398</v>
      </c>
      <c r="B123" t="s">
        <v>172</v>
      </c>
      <c r="C123" t="s">
        <v>1319</v>
      </c>
      <c r="D123">
        <v>15</v>
      </c>
      <c r="E123" s="38">
        <f t="shared" si="5"/>
        <v>7</v>
      </c>
      <c r="F123" s="38">
        <f>SUMPRODUCT(('Input Data Cuti'!$D$3:$D$493='Master Cuti'!$A123)*('Input Data Cuti'!$M$3:$M$493='Master Cuti'!F$1)*('Input Data Cuti'!$K$3:$K$493=$B123)*('Input Data Cuti'!$L$3:$L$493='Master Cuti'!$C123)*('Input Data Cuti'!$N$3:$N$493))</f>
        <v>3</v>
      </c>
      <c r="G123" s="38">
        <f>SUMPRODUCT(('Input Data Cuti'!$D$3:$D$493='Master Cuti'!$A123)*('Input Data Cuti'!$M$3:$M$493='Master Cuti'!G$1)*('Input Data Cuti'!$K$3:$K$493=$B123)*('Input Data Cuti'!$L$3:$L$493='Master Cuti'!$C123)*('Input Data Cuti'!$N$3:$N$493))</f>
        <v>5</v>
      </c>
      <c r="H123" s="38">
        <f>SUMPRODUCT(('Input Data Cuti'!$D$3:$D$493='Master Cuti'!$A123)*('Input Data Cuti'!$M$3:$M$493='Master Cuti'!H$1)*('Input Data Cuti'!$K$3:$K$493=$B123)*('Input Data Cuti'!$L$3:$L$493='Master Cuti'!$C123)*('Input Data Cuti'!$N$3:$N$493))</f>
        <v>0</v>
      </c>
      <c r="I123" s="38">
        <f>SUMPRODUCT(('Input Data Cuti'!$D$3:$D$493='Master Cuti'!$A123)*('Input Data Cuti'!$M$3:$M$493='Master Cuti'!I$1)*('Input Data Cuti'!$K$3:$K$493=$B123)*('Input Data Cuti'!$L$3:$L$493='Master Cuti'!$C123)*('Input Data Cuti'!$N$3:$N$493))</f>
        <v>0</v>
      </c>
      <c r="J123" s="38">
        <f>SUMPRODUCT(('Input Data Cuti'!$D$3:$D$493='Master Cuti'!$A123)*('Input Data Cuti'!$M$3:$M$493='Master Cuti'!J$1)*('Input Data Cuti'!$K$3:$K$493=$B123)*('Input Data Cuti'!$L$3:$L$493='Master Cuti'!$C123)*('Input Data Cuti'!$N$3:$N$493))</f>
        <v>0</v>
      </c>
      <c r="K123" s="38">
        <f>SUMPRODUCT(('Input Data Cuti'!$D$3:$D$493='Master Cuti'!$A123)*('Input Data Cuti'!$M$3:$M$493='Master Cuti'!K$1)*('Input Data Cuti'!$K$3:$K$493=$B123)*('Input Data Cuti'!$L$3:$L$493='Master Cuti'!$C123)*('Input Data Cuti'!$N$3:$N$493))</f>
        <v>0</v>
      </c>
      <c r="L123" s="38">
        <f>SUMPRODUCT(('Input Data Cuti'!$D$3:$D$493='Master Cuti'!$A123)*('Input Data Cuti'!$M$3:$M$493='Master Cuti'!L$1)*('Input Data Cuti'!$K$3:$K$493=$B123)*('Input Data Cuti'!$L$3:$L$493='Master Cuti'!$C123)*('Input Data Cuti'!$N$3:$N$493))</f>
        <v>0</v>
      </c>
      <c r="M123" s="38">
        <f>SUMPRODUCT(('Input Data Cuti'!$D$3:$D$493='Master Cuti'!$A123)*('Input Data Cuti'!$M$3:$M$493='Master Cuti'!M$1)*('Input Data Cuti'!$K$3:$K$493=$B123)*('Input Data Cuti'!$L$3:$L$493='Master Cuti'!$C123)*('Input Data Cuti'!$N$3:$N$493))</f>
        <v>0</v>
      </c>
      <c r="N123" s="38">
        <f>SUMPRODUCT(('Input Data Cuti'!$D$3:$D$493='Master Cuti'!$A123)*('Input Data Cuti'!$M$3:$M$493='Master Cuti'!N$1)*('Input Data Cuti'!$K$3:$K$493=$B123)*('Input Data Cuti'!$L$3:$L$493='Master Cuti'!$C123)*('Input Data Cuti'!$N$3:$N$493))</f>
        <v>0</v>
      </c>
      <c r="O123" s="38">
        <f>SUMPRODUCT(('Input Data Cuti'!$D$3:$D$493='Master Cuti'!$A123)*('Input Data Cuti'!$M$3:$M$493='Master Cuti'!O$1)*('Input Data Cuti'!$K$3:$K$493=$B123)*('Input Data Cuti'!$L$3:$L$493='Master Cuti'!$C123)*('Input Data Cuti'!$N$3:$N$493))</f>
        <v>0</v>
      </c>
      <c r="P123" s="38">
        <f>SUMPRODUCT(('Input Data Cuti'!$D$3:$D$493='Master Cuti'!$A123)*('Input Data Cuti'!$M$3:$M$493='Master Cuti'!P$1)*('Input Data Cuti'!$K$3:$K$493=$B123)*('Input Data Cuti'!$L$3:$L$493='Master Cuti'!$C123)*('Input Data Cuti'!$N$3:$N$493))</f>
        <v>0</v>
      </c>
      <c r="Q123" s="38">
        <f>SUMPRODUCT(('Input Data Cuti'!$D$3:$D$493='Master Cuti'!$A123)*('Input Data Cuti'!$M$3:$M$493='Master Cuti'!Q$1)*('Input Data Cuti'!$K$3:$K$493=$B123)*('Input Data Cuti'!$L$3:$L$493='Master Cuti'!$C123)*('Input Data Cuti'!$N$3:$N$493))</f>
        <v>0</v>
      </c>
    </row>
    <row r="124" spans="1:17">
      <c r="A124" s="107" t="s">
        <v>909</v>
      </c>
      <c r="B124" t="s">
        <v>172</v>
      </c>
      <c r="C124" t="s">
        <v>1387</v>
      </c>
      <c r="D124">
        <v>8</v>
      </c>
      <c r="E124" s="38">
        <f t="shared" si="5"/>
        <v>3</v>
      </c>
      <c r="F124" s="38">
        <f>SUMPRODUCT(('Input Data Cuti'!$D$3:$D$493='Master Cuti'!$A124)*('Input Data Cuti'!$M$3:$M$493='Master Cuti'!F$1)*('Input Data Cuti'!$K$3:$K$493=$B124)*('Input Data Cuti'!$L$3:$L$493='Master Cuti'!$C124)*('Input Data Cuti'!$N$3:$N$493))</f>
        <v>5</v>
      </c>
      <c r="G124" s="38">
        <f>SUMPRODUCT(('Input Data Cuti'!$D$3:$D$493='Master Cuti'!$A124)*('Input Data Cuti'!$M$3:$M$493='Master Cuti'!G$1)*('Input Data Cuti'!$K$3:$K$493=$B124)*('Input Data Cuti'!$L$3:$L$493='Master Cuti'!$C124)*('Input Data Cuti'!$N$3:$N$493))</f>
        <v>0</v>
      </c>
      <c r="H124" s="38">
        <f>SUMPRODUCT(('Input Data Cuti'!$D$3:$D$493='Master Cuti'!$A124)*('Input Data Cuti'!$M$3:$M$493='Master Cuti'!H$1)*('Input Data Cuti'!$K$3:$K$493=$B124)*('Input Data Cuti'!$L$3:$L$493='Master Cuti'!$C124)*('Input Data Cuti'!$N$3:$N$493))</f>
        <v>0</v>
      </c>
      <c r="I124" s="38">
        <f>SUMPRODUCT(('Input Data Cuti'!$D$3:$D$493='Master Cuti'!$A124)*('Input Data Cuti'!$M$3:$M$493='Master Cuti'!I$1)*('Input Data Cuti'!$K$3:$K$493=$B124)*('Input Data Cuti'!$L$3:$L$493='Master Cuti'!$C124)*('Input Data Cuti'!$N$3:$N$493))</f>
        <v>0</v>
      </c>
      <c r="J124" s="38">
        <f>SUMPRODUCT(('Input Data Cuti'!$D$3:$D$493='Master Cuti'!$A124)*('Input Data Cuti'!$M$3:$M$493='Master Cuti'!J$1)*('Input Data Cuti'!$K$3:$K$493=$B124)*('Input Data Cuti'!$L$3:$L$493='Master Cuti'!$C124)*('Input Data Cuti'!$N$3:$N$493))</f>
        <v>0</v>
      </c>
      <c r="K124" s="38">
        <f>SUMPRODUCT(('Input Data Cuti'!$D$3:$D$493='Master Cuti'!$A124)*('Input Data Cuti'!$M$3:$M$493='Master Cuti'!K$1)*('Input Data Cuti'!$K$3:$K$493=$B124)*('Input Data Cuti'!$L$3:$L$493='Master Cuti'!$C124)*('Input Data Cuti'!$N$3:$N$493))</f>
        <v>0</v>
      </c>
      <c r="L124" s="38">
        <f>SUMPRODUCT(('Input Data Cuti'!$D$3:$D$493='Master Cuti'!$A124)*('Input Data Cuti'!$M$3:$M$493='Master Cuti'!L$1)*('Input Data Cuti'!$K$3:$K$493=$B124)*('Input Data Cuti'!$L$3:$L$493='Master Cuti'!$C124)*('Input Data Cuti'!$N$3:$N$493))</f>
        <v>0</v>
      </c>
      <c r="M124" s="38">
        <f>SUMPRODUCT(('Input Data Cuti'!$D$3:$D$493='Master Cuti'!$A124)*('Input Data Cuti'!$M$3:$M$493='Master Cuti'!M$1)*('Input Data Cuti'!$K$3:$K$493=$B124)*('Input Data Cuti'!$L$3:$L$493='Master Cuti'!$C124)*('Input Data Cuti'!$N$3:$N$493))</f>
        <v>0</v>
      </c>
      <c r="N124" s="38">
        <f>SUMPRODUCT(('Input Data Cuti'!$D$3:$D$493='Master Cuti'!$A124)*('Input Data Cuti'!$M$3:$M$493='Master Cuti'!N$1)*('Input Data Cuti'!$K$3:$K$493=$B124)*('Input Data Cuti'!$L$3:$L$493='Master Cuti'!$C124)*('Input Data Cuti'!$N$3:$N$493))</f>
        <v>0</v>
      </c>
      <c r="O124" s="38">
        <f>SUMPRODUCT(('Input Data Cuti'!$D$3:$D$493='Master Cuti'!$A124)*('Input Data Cuti'!$M$3:$M$493='Master Cuti'!O$1)*('Input Data Cuti'!$K$3:$K$493=$B124)*('Input Data Cuti'!$L$3:$L$493='Master Cuti'!$C124)*('Input Data Cuti'!$N$3:$N$493))</f>
        <v>0</v>
      </c>
      <c r="P124" s="38">
        <f>SUMPRODUCT(('Input Data Cuti'!$D$3:$D$493='Master Cuti'!$A124)*('Input Data Cuti'!$M$3:$M$493='Master Cuti'!P$1)*('Input Data Cuti'!$K$3:$K$493=$B124)*('Input Data Cuti'!$L$3:$L$493='Master Cuti'!$C124)*('Input Data Cuti'!$N$3:$N$493))</f>
        <v>0</v>
      </c>
      <c r="Q124" s="38">
        <f>SUMPRODUCT(('Input Data Cuti'!$D$3:$D$493='Master Cuti'!$A124)*('Input Data Cuti'!$M$3:$M$493='Master Cuti'!Q$1)*('Input Data Cuti'!$K$3:$K$493=$B124)*('Input Data Cuti'!$L$3:$L$493='Master Cuti'!$C124)*('Input Data Cuti'!$N$3:$N$493))</f>
        <v>0</v>
      </c>
    </row>
    <row r="125" spans="1:17">
      <c r="A125" s="107" t="s">
        <v>911</v>
      </c>
      <c r="B125" t="s">
        <v>172</v>
      </c>
      <c r="C125" t="s">
        <v>1387</v>
      </c>
      <c r="D125">
        <v>9</v>
      </c>
      <c r="E125" s="38">
        <f t="shared" si="5"/>
        <v>3</v>
      </c>
      <c r="F125" s="38">
        <f>SUMPRODUCT(('Input Data Cuti'!$D$3:$D$493='Master Cuti'!$A125)*('Input Data Cuti'!$M$3:$M$493='Master Cuti'!F$1)*('Input Data Cuti'!$K$3:$K$493=$B125)*('Input Data Cuti'!$L$3:$L$493='Master Cuti'!$C125)*('Input Data Cuti'!$N$3:$N$493))</f>
        <v>6</v>
      </c>
      <c r="G125" s="38">
        <f>SUMPRODUCT(('Input Data Cuti'!$D$3:$D$493='Master Cuti'!$A125)*('Input Data Cuti'!$M$3:$M$493='Master Cuti'!G$1)*('Input Data Cuti'!$K$3:$K$493=$B125)*('Input Data Cuti'!$L$3:$L$493='Master Cuti'!$C125)*('Input Data Cuti'!$N$3:$N$493))</f>
        <v>0</v>
      </c>
      <c r="H125" s="38">
        <f>SUMPRODUCT(('Input Data Cuti'!$D$3:$D$493='Master Cuti'!$A125)*('Input Data Cuti'!$M$3:$M$493='Master Cuti'!H$1)*('Input Data Cuti'!$K$3:$K$493=$B125)*('Input Data Cuti'!$L$3:$L$493='Master Cuti'!$C125)*('Input Data Cuti'!$N$3:$N$493))</f>
        <v>0</v>
      </c>
      <c r="I125" s="38">
        <f>SUMPRODUCT(('Input Data Cuti'!$D$3:$D$493='Master Cuti'!$A125)*('Input Data Cuti'!$M$3:$M$493='Master Cuti'!I$1)*('Input Data Cuti'!$K$3:$K$493=$B125)*('Input Data Cuti'!$L$3:$L$493='Master Cuti'!$C125)*('Input Data Cuti'!$N$3:$N$493))</f>
        <v>0</v>
      </c>
      <c r="J125" s="38">
        <f>SUMPRODUCT(('Input Data Cuti'!$D$3:$D$493='Master Cuti'!$A125)*('Input Data Cuti'!$M$3:$M$493='Master Cuti'!J$1)*('Input Data Cuti'!$K$3:$K$493=$B125)*('Input Data Cuti'!$L$3:$L$493='Master Cuti'!$C125)*('Input Data Cuti'!$N$3:$N$493))</f>
        <v>0</v>
      </c>
      <c r="K125" s="38">
        <f>SUMPRODUCT(('Input Data Cuti'!$D$3:$D$493='Master Cuti'!$A125)*('Input Data Cuti'!$M$3:$M$493='Master Cuti'!K$1)*('Input Data Cuti'!$K$3:$K$493=$B125)*('Input Data Cuti'!$L$3:$L$493='Master Cuti'!$C125)*('Input Data Cuti'!$N$3:$N$493))</f>
        <v>0</v>
      </c>
      <c r="L125" s="38">
        <f>SUMPRODUCT(('Input Data Cuti'!$D$3:$D$493='Master Cuti'!$A125)*('Input Data Cuti'!$M$3:$M$493='Master Cuti'!L$1)*('Input Data Cuti'!$K$3:$K$493=$B125)*('Input Data Cuti'!$L$3:$L$493='Master Cuti'!$C125)*('Input Data Cuti'!$N$3:$N$493))</f>
        <v>0</v>
      </c>
      <c r="M125" s="38">
        <f>SUMPRODUCT(('Input Data Cuti'!$D$3:$D$493='Master Cuti'!$A125)*('Input Data Cuti'!$M$3:$M$493='Master Cuti'!M$1)*('Input Data Cuti'!$K$3:$K$493=$B125)*('Input Data Cuti'!$L$3:$L$493='Master Cuti'!$C125)*('Input Data Cuti'!$N$3:$N$493))</f>
        <v>0</v>
      </c>
      <c r="N125" s="38">
        <f>SUMPRODUCT(('Input Data Cuti'!$D$3:$D$493='Master Cuti'!$A125)*('Input Data Cuti'!$M$3:$M$493='Master Cuti'!N$1)*('Input Data Cuti'!$K$3:$K$493=$B125)*('Input Data Cuti'!$L$3:$L$493='Master Cuti'!$C125)*('Input Data Cuti'!$N$3:$N$493))</f>
        <v>0</v>
      </c>
      <c r="O125" s="38">
        <f>SUMPRODUCT(('Input Data Cuti'!$D$3:$D$493='Master Cuti'!$A125)*('Input Data Cuti'!$M$3:$M$493='Master Cuti'!O$1)*('Input Data Cuti'!$K$3:$K$493=$B125)*('Input Data Cuti'!$L$3:$L$493='Master Cuti'!$C125)*('Input Data Cuti'!$N$3:$N$493))</f>
        <v>0</v>
      </c>
      <c r="P125" s="38">
        <f>SUMPRODUCT(('Input Data Cuti'!$D$3:$D$493='Master Cuti'!$A125)*('Input Data Cuti'!$M$3:$M$493='Master Cuti'!P$1)*('Input Data Cuti'!$K$3:$K$493=$B125)*('Input Data Cuti'!$L$3:$L$493='Master Cuti'!$C125)*('Input Data Cuti'!$N$3:$N$493))</f>
        <v>0</v>
      </c>
      <c r="Q125" s="38">
        <f>SUMPRODUCT(('Input Data Cuti'!$D$3:$D$493='Master Cuti'!$A125)*('Input Data Cuti'!$M$3:$M$493='Master Cuti'!Q$1)*('Input Data Cuti'!$K$3:$K$493=$B125)*('Input Data Cuti'!$L$3:$L$493='Master Cuti'!$C125)*('Input Data Cuti'!$N$3:$N$493))</f>
        <v>0</v>
      </c>
    </row>
    <row r="126" spans="1:17">
      <c r="A126" s="107" t="s">
        <v>936</v>
      </c>
      <c r="B126" t="s">
        <v>172</v>
      </c>
      <c r="C126" t="s">
        <v>1319</v>
      </c>
      <c r="D126">
        <v>8</v>
      </c>
      <c r="E126" s="38">
        <f t="shared" si="5"/>
        <v>8</v>
      </c>
      <c r="F126" s="38">
        <f>SUMPRODUCT(('Input Data Cuti'!$D$3:$D$493='Master Cuti'!$A126)*('Input Data Cuti'!$M$3:$M$493='Master Cuti'!F$1)*('Input Data Cuti'!$K$3:$K$493=$B126)*('Input Data Cuti'!$L$3:$L$493='Master Cuti'!$C126)*('Input Data Cuti'!$N$3:$N$493))</f>
        <v>0</v>
      </c>
      <c r="G126" s="38">
        <f>SUMPRODUCT(('Input Data Cuti'!$D$3:$D$493='Master Cuti'!$A126)*('Input Data Cuti'!$M$3:$M$493='Master Cuti'!G$1)*('Input Data Cuti'!$K$3:$K$493=$B126)*('Input Data Cuti'!$L$3:$L$493='Master Cuti'!$C126)*('Input Data Cuti'!$N$3:$N$493))</f>
        <v>0</v>
      </c>
      <c r="H126" s="38">
        <f>SUMPRODUCT(('Input Data Cuti'!$D$3:$D$493='Master Cuti'!$A126)*('Input Data Cuti'!$M$3:$M$493='Master Cuti'!H$1)*('Input Data Cuti'!$K$3:$K$493=$B126)*('Input Data Cuti'!$L$3:$L$493='Master Cuti'!$C126)*('Input Data Cuti'!$N$3:$N$493))</f>
        <v>0</v>
      </c>
      <c r="I126" s="38">
        <f>SUMPRODUCT(('Input Data Cuti'!$D$3:$D$493='Master Cuti'!$A126)*('Input Data Cuti'!$M$3:$M$493='Master Cuti'!I$1)*('Input Data Cuti'!$K$3:$K$493=$B126)*('Input Data Cuti'!$L$3:$L$493='Master Cuti'!$C126)*('Input Data Cuti'!$N$3:$N$493))</f>
        <v>0</v>
      </c>
      <c r="J126" s="38">
        <f>SUMPRODUCT(('Input Data Cuti'!$D$3:$D$493='Master Cuti'!$A126)*('Input Data Cuti'!$M$3:$M$493='Master Cuti'!J$1)*('Input Data Cuti'!$K$3:$K$493=$B126)*('Input Data Cuti'!$L$3:$L$493='Master Cuti'!$C126)*('Input Data Cuti'!$N$3:$N$493))</f>
        <v>0</v>
      </c>
      <c r="K126" s="38">
        <f>SUMPRODUCT(('Input Data Cuti'!$D$3:$D$493='Master Cuti'!$A126)*('Input Data Cuti'!$M$3:$M$493='Master Cuti'!K$1)*('Input Data Cuti'!$K$3:$K$493=$B126)*('Input Data Cuti'!$L$3:$L$493='Master Cuti'!$C126)*('Input Data Cuti'!$N$3:$N$493))</f>
        <v>0</v>
      </c>
      <c r="L126" s="38">
        <f>SUMPRODUCT(('Input Data Cuti'!$D$3:$D$493='Master Cuti'!$A126)*('Input Data Cuti'!$M$3:$M$493='Master Cuti'!L$1)*('Input Data Cuti'!$K$3:$K$493=$B126)*('Input Data Cuti'!$L$3:$L$493='Master Cuti'!$C126)*('Input Data Cuti'!$N$3:$N$493))</f>
        <v>0</v>
      </c>
      <c r="M126" s="38">
        <f>SUMPRODUCT(('Input Data Cuti'!$D$3:$D$493='Master Cuti'!$A126)*('Input Data Cuti'!$M$3:$M$493='Master Cuti'!M$1)*('Input Data Cuti'!$K$3:$K$493=$B126)*('Input Data Cuti'!$L$3:$L$493='Master Cuti'!$C126)*('Input Data Cuti'!$N$3:$N$493))</f>
        <v>0</v>
      </c>
      <c r="N126" s="38">
        <f>SUMPRODUCT(('Input Data Cuti'!$D$3:$D$493='Master Cuti'!$A126)*('Input Data Cuti'!$M$3:$M$493='Master Cuti'!N$1)*('Input Data Cuti'!$K$3:$K$493=$B126)*('Input Data Cuti'!$L$3:$L$493='Master Cuti'!$C126)*('Input Data Cuti'!$N$3:$N$493))</f>
        <v>0</v>
      </c>
      <c r="O126" s="38">
        <f>SUMPRODUCT(('Input Data Cuti'!$D$3:$D$493='Master Cuti'!$A126)*('Input Data Cuti'!$M$3:$M$493='Master Cuti'!O$1)*('Input Data Cuti'!$K$3:$K$493=$B126)*('Input Data Cuti'!$L$3:$L$493='Master Cuti'!$C126)*('Input Data Cuti'!$N$3:$N$493))</f>
        <v>0</v>
      </c>
      <c r="P126" s="38">
        <f>SUMPRODUCT(('Input Data Cuti'!$D$3:$D$493='Master Cuti'!$A126)*('Input Data Cuti'!$M$3:$M$493='Master Cuti'!P$1)*('Input Data Cuti'!$K$3:$K$493=$B126)*('Input Data Cuti'!$L$3:$L$493='Master Cuti'!$C126)*('Input Data Cuti'!$N$3:$N$493))</f>
        <v>0</v>
      </c>
      <c r="Q126" s="38">
        <f>SUMPRODUCT(('Input Data Cuti'!$D$3:$D$493='Master Cuti'!$A126)*('Input Data Cuti'!$M$3:$M$493='Master Cuti'!Q$1)*('Input Data Cuti'!$K$3:$K$493=$B126)*('Input Data Cuti'!$L$3:$L$493='Master Cuti'!$C126)*('Input Data Cuti'!$N$3:$N$493))</f>
        <v>0</v>
      </c>
    </row>
    <row r="127" spans="1:17">
      <c r="A127" s="107" t="s">
        <v>815</v>
      </c>
      <c r="B127" t="s">
        <v>172</v>
      </c>
      <c r="C127" t="s">
        <v>1215</v>
      </c>
      <c r="D127">
        <v>7</v>
      </c>
      <c r="E127" s="38">
        <f t="shared" si="5"/>
        <v>6</v>
      </c>
      <c r="F127" s="38">
        <f>SUMPRODUCT(('Input Data Cuti'!$D$3:$D$493='Master Cuti'!$A127)*('Input Data Cuti'!$M$3:$M$493='Master Cuti'!F$1)*('Input Data Cuti'!$K$3:$K$493=$B127)*('Input Data Cuti'!$L$3:$L$493='Master Cuti'!$C127)*('Input Data Cuti'!$N$3:$N$493))</f>
        <v>0</v>
      </c>
      <c r="G127" s="38">
        <f>SUMPRODUCT(('Input Data Cuti'!$D$3:$D$493='Master Cuti'!$A127)*('Input Data Cuti'!$M$3:$M$493='Master Cuti'!G$1)*('Input Data Cuti'!$K$3:$K$493=$B127)*('Input Data Cuti'!$L$3:$L$493='Master Cuti'!$C127)*('Input Data Cuti'!$N$3:$N$493))</f>
        <v>0</v>
      </c>
      <c r="H127" s="38">
        <v>1</v>
      </c>
      <c r="I127" s="38">
        <f>SUMPRODUCT(('Input Data Cuti'!$D$3:$D$493='Master Cuti'!$A127)*('Input Data Cuti'!$M$3:$M$493='Master Cuti'!I$1)*('Input Data Cuti'!$K$3:$K$493=$B127)*('Input Data Cuti'!$L$3:$L$493='Master Cuti'!$C127)*('Input Data Cuti'!$N$3:$N$493))</f>
        <v>0</v>
      </c>
      <c r="J127" s="38">
        <f>SUMPRODUCT(('Input Data Cuti'!$D$3:$D$493='Master Cuti'!$A127)*('Input Data Cuti'!$M$3:$M$493='Master Cuti'!J$1)*('Input Data Cuti'!$K$3:$K$493=$B127)*('Input Data Cuti'!$L$3:$L$493='Master Cuti'!$C127)*('Input Data Cuti'!$N$3:$N$493))</f>
        <v>0</v>
      </c>
      <c r="K127" s="38">
        <f>SUMPRODUCT(('Input Data Cuti'!$D$3:$D$493='Master Cuti'!$A127)*('Input Data Cuti'!$M$3:$M$493='Master Cuti'!K$1)*('Input Data Cuti'!$K$3:$K$493=$B127)*('Input Data Cuti'!$L$3:$L$493='Master Cuti'!$C127)*('Input Data Cuti'!$N$3:$N$493))</f>
        <v>0</v>
      </c>
      <c r="L127" s="38">
        <f>SUMPRODUCT(('Input Data Cuti'!$D$3:$D$493='Master Cuti'!$A127)*('Input Data Cuti'!$M$3:$M$493='Master Cuti'!L$1)*('Input Data Cuti'!$K$3:$K$493=$B127)*('Input Data Cuti'!$L$3:$L$493='Master Cuti'!$C127)*('Input Data Cuti'!$N$3:$N$493))</f>
        <v>0</v>
      </c>
      <c r="M127" s="38">
        <f>SUMPRODUCT(('Input Data Cuti'!$D$3:$D$493='Master Cuti'!$A127)*('Input Data Cuti'!$M$3:$M$493='Master Cuti'!M$1)*('Input Data Cuti'!$K$3:$K$493=$B127)*('Input Data Cuti'!$L$3:$L$493='Master Cuti'!$C127)*('Input Data Cuti'!$N$3:$N$493))</f>
        <v>0</v>
      </c>
      <c r="N127" s="38">
        <f>SUMPRODUCT(('Input Data Cuti'!$D$3:$D$493='Master Cuti'!$A127)*('Input Data Cuti'!$M$3:$M$493='Master Cuti'!N$1)*('Input Data Cuti'!$K$3:$K$493=$B127)*('Input Data Cuti'!$L$3:$L$493='Master Cuti'!$C127)*('Input Data Cuti'!$N$3:$N$493))</f>
        <v>0</v>
      </c>
      <c r="O127" s="38">
        <f>SUMPRODUCT(('Input Data Cuti'!$D$3:$D$493='Master Cuti'!$A127)*('Input Data Cuti'!$M$3:$M$493='Master Cuti'!O$1)*('Input Data Cuti'!$K$3:$K$493=$B127)*('Input Data Cuti'!$L$3:$L$493='Master Cuti'!$C127)*('Input Data Cuti'!$N$3:$N$493))</f>
        <v>0</v>
      </c>
      <c r="P127" s="38">
        <f>SUMPRODUCT(('Input Data Cuti'!$D$3:$D$493='Master Cuti'!$A127)*('Input Data Cuti'!$M$3:$M$493='Master Cuti'!P$1)*('Input Data Cuti'!$K$3:$K$493=$B127)*('Input Data Cuti'!$L$3:$L$493='Master Cuti'!$C127)*('Input Data Cuti'!$N$3:$N$493))</f>
        <v>0</v>
      </c>
      <c r="Q127" s="38">
        <f>SUMPRODUCT(('Input Data Cuti'!$D$3:$D$493='Master Cuti'!$A127)*('Input Data Cuti'!$M$3:$M$493='Master Cuti'!Q$1)*('Input Data Cuti'!$K$3:$K$493=$B127)*('Input Data Cuti'!$L$3:$L$493='Master Cuti'!$C127)*('Input Data Cuti'!$N$3:$N$493))</f>
        <v>0</v>
      </c>
    </row>
    <row r="128" spans="1:17">
      <c r="A128" s="107" t="s">
        <v>714</v>
      </c>
      <c r="B128" t="s">
        <v>172</v>
      </c>
      <c r="C128" s="233" t="s">
        <v>1319</v>
      </c>
      <c r="D128">
        <v>18</v>
      </c>
      <c r="E128" s="38">
        <f t="shared" si="5"/>
        <v>6</v>
      </c>
      <c r="F128" s="38">
        <f>SUMPRODUCT(('Input Data Cuti'!$D$3:$D$493='Master Cuti'!$A128)*('Input Data Cuti'!$M$3:$M$493='Master Cuti'!F$1)*('Input Data Cuti'!$K$3:$K$493=$B128)*('Input Data Cuti'!$L$3:$L$493='Master Cuti'!$C128)*('Input Data Cuti'!$N$3:$N$493))</f>
        <v>4</v>
      </c>
      <c r="G128" s="38">
        <f>SUMPRODUCT(('Input Data Cuti'!$D$3:$D$493='Master Cuti'!$A128)*('Input Data Cuti'!$M$3:$M$493='Master Cuti'!G$1)*('Input Data Cuti'!$K$3:$K$493=$B128)*('Input Data Cuti'!$L$3:$L$493='Master Cuti'!$C128)*('Input Data Cuti'!$N$3:$N$493))</f>
        <v>4</v>
      </c>
      <c r="H128" s="38">
        <f>SUMPRODUCT(('Input Data Cuti'!$D$3:$D$493='Master Cuti'!$A128)*('Input Data Cuti'!$M$3:$M$493='Master Cuti'!H$1)*('Input Data Cuti'!$K$3:$K$493=$B128)*('Input Data Cuti'!$L$3:$L$493='Master Cuti'!$C128)*('Input Data Cuti'!$N$3:$N$493))</f>
        <v>4</v>
      </c>
      <c r="I128" s="38">
        <f>SUMPRODUCT(('Input Data Cuti'!$D$3:$D$493='Master Cuti'!$A128)*('Input Data Cuti'!$M$3:$M$493='Master Cuti'!I$1)*('Input Data Cuti'!$K$3:$K$493=$B128)*('Input Data Cuti'!$L$3:$L$493='Master Cuti'!$C128)*('Input Data Cuti'!$N$3:$N$493))</f>
        <v>0</v>
      </c>
      <c r="J128" s="38">
        <f>SUMPRODUCT(('Input Data Cuti'!$D$3:$D$493='Master Cuti'!$A128)*('Input Data Cuti'!$M$3:$M$493='Master Cuti'!J$1)*('Input Data Cuti'!$K$3:$K$493=$B128)*('Input Data Cuti'!$L$3:$L$493='Master Cuti'!$C128)*('Input Data Cuti'!$N$3:$N$493))</f>
        <v>0</v>
      </c>
      <c r="K128" s="38">
        <f>SUMPRODUCT(('Input Data Cuti'!$D$3:$D$493='Master Cuti'!$A128)*('Input Data Cuti'!$M$3:$M$493='Master Cuti'!K$1)*('Input Data Cuti'!$K$3:$K$493=$B128)*('Input Data Cuti'!$L$3:$L$493='Master Cuti'!$C128)*('Input Data Cuti'!$N$3:$N$493))</f>
        <v>0</v>
      </c>
      <c r="L128" s="38">
        <f>SUMPRODUCT(('Input Data Cuti'!$D$3:$D$493='Master Cuti'!$A128)*('Input Data Cuti'!$M$3:$M$493='Master Cuti'!L$1)*('Input Data Cuti'!$K$3:$K$493=$B128)*('Input Data Cuti'!$L$3:$L$493='Master Cuti'!$C128)*('Input Data Cuti'!$N$3:$N$493))</f>
        <v>0</v>
      </c>
      <c r="M128" s="38">
        <f>SUMPRODUCT(('Input Data Cuti'!$D$3:$D$493='Master Cuti'!$A128)*('Input Data Cuti'!$M$3:$M$493='Master Cuti'!M$1)*('Input Data Cuti'!$K$3:$K$493=$B128)*('Input Data Cuti'!$L$3:$L$493='Master Cuti'!$C128)*('Input Data Cuti'!$N$3:$N$493))</f>
        <v>0</v>
      </c>
      <c r="N128" s="38">
        <f>SUMPRODUCT(('Input Data Cuti'!$D$3:$D$493='Master Cuti'!$A128)*('Input Data Cuti'!$M$3:$M$493='Master Cuti'!N$1)*('Input Data Cuti'!$K$3:$K$493=$B128)*('Input Data Cuti'!$L$3:$L$493='Master Cuti'!$C128)*('Input Data Cuti'!$N$3:$N$493))</f>
        <v>0</v>
      </c>
      <c r="O128" s="38">
        <f>SUMPRODUCT(('Input Data Cuti'!$D$3:$D$493='Master Cuti'!$A128)*('Input Data Cuti'!$M$3:$M$493='Master Cuti'!O$1)*('Input Data Cuti'!$K$3:$K$493=$B128)*('Input Data Cuti'!$L$3:$L$493='Master Cuti'!$C128)*('Input Data Cuti'!$N$3:$N$493))</f>
        <v>0</v>
      </c>
      <c r="P128" s="38">
        <f>SUMPRODUCT(('Input Data Cuti'!$D$3:$D$493='Master Cuti'!$A128)*('Input Data Cuti'!$M$3:$M$493='Master Cuti'!P$1)*('Input Data Cuti'!$K$3:$K$493=$B128)*('Input Data Cuti'!$L$3:$L$493='Master Cuti'!$C128)*('Input Data Cuti'!$N$3:$N$493))</f>
        <v>0</v>
      </c>
      <c r="Q128" s="38">
        <f>SUMPRODUCT(('Input Data Cuti'!$D$3:$D$493='Master Cuti'!$A128)*('Input Data Cuti'!$M$3:$M$493='Master Cuti'!Q$1)*('Input Data Cuti'!$K$3:$K$493=$B128)*('Input Data Cuti'!$L$3:$L$493='Master Cuti'!$C128)*('Input Data Cuti'!$N$3:$N$493))</f>
        <v>0</v>
      </c>
    </row>
    <row r="129" spans="1:17">
      <c r="A129" s="107" t="s">
        <v>1246</v>
      </c>
      <c r="B129" t="s">
        <v>172</v>
      </c>
      <c r="C129" t="s">
        <v>1319</v>
      </c>
      <c r="D129">
        <v>9</v>
      </c>
      <c r="E129" s="38">
        <f t="shared" si="5"/>
        <v>1</v>
      </c>
      <c r="F129" s="38">
        <f>SUMPRODUCT(('Input Data Cuti'!$D$3:$D$493='Master Cuti'!$A129)*('Input Data Cuti'!$M$3:$M$493='Master Cuti'!F$1)*('Input Data Cuti'!$K$3:$K$493=$B129)*('Input Data Cuti'!$L$3:$L$493='Master Cuti'!$C129)*('Input Data Cuti'!$N$3:$N$493))</f>
        <v>3</v>
      </c>
      <c r="G129" s="38">
        <f>SUMPRODUCT(('Input Data Cuti'!$D$3:$D$493='Master Cuti'!$A129)*('Input Data Cuti'!$M$3:$M$493='Master Cuti'!G$1)*('Input Data Cuti'!$K$3:$K$493=$B129)*('Input Data Cuti'!$L$3:$L$493='Master Cuti'!$C129)*('Input Data Cuti'!$N$3:$N$493))</f>
        <v>5</v>
      </c>
      <c r="H129" s="38">
        <f>SUMPRODUCT(('Input Data Cuti'!$D$3:$D$493='Master Cuti'!$A129)*('Input Data Cuti'!$M$3:$M$493='Master Cuti'!H$1)*('Input Data Cuti'!$K$3:$K$493=$B129)*('Input Data Cuti'!$L$3:$L$493='Master Cuti'!$C129)*('Input Data Cuti'!$N$3:$N$493))</f>
        <v>0</v>
      </c>
      <c r="I129" s="38">
        <f>SUMPRODUCT(('Input Data Cuti'!$D$3:$D$493='Master Cuti'!$A129)*('Input Data Cuti'!$M$3:$M$493='Master Cuti'!I$1)*('Input Data Cuti'!$K$3:$K$493=$B129)*('Input Data Cuti'!$L$3:$L$493='Master Cuti'!$C129)*('Input Data Cuti'!$N$3:$N$493))</f>
        <v>0</v>
      </c>
      <c r="J129" s="38">
        <f>SUMPRODUCT(('Input Data Cuti'!$D$3:$D$493='Master Cuti'!$A129)*('Input Data Cuti'!$M$3:$M$493='Master Cuti'!J$1)*('Input Data Cuti'!$K$3:$K$493=$B129)*('Input Data Cuti'!$L$3:$L$493='Master Cuti'!$C129)*('Input Data Cuti'!$N$3:$N$493))</f>
        <v>0</v>
      </c>
      <c r="K129" s="38">
        <f>SUMPRODUCT(('Input Data Cuti'!$D$3:$D$493='Master Cuti'!$A129)*('Input Data Cuti'!$M$3:$M$493='Master Cuti'!K$1)*('Input Data Cuti'!$K$3:$K$493=$B129)*('Input Data Cuti'!$L$3:$L$493='Master Cuti'!$C129)*('Input Data Cuti'!$N$3:$N$493))</f>
        <v>0</v>
      </c>
      <c r="L129" s="38">
        <f>SUMPRODUCT(('Input Data Cuti'!$D$3:$D$493='Master Cuti'!$A129)*('Input Data Cuti'!$M$3:$M$493='Master Cuti'!L$1)*('Input Data Cuti'!$K$3:$K$493=$B129)*('Input Data Cuti'!$L$3:$L$493='Master Cuti'!$C129)*('Input Data Cuti'!$N$3:$N$493))</f>
        <v>0</v>
      </c>
      <c r="M129" s="38">
        <f>SUMPRODUCT(('Input Data Cuti'!$D$3:$D$493='Master Cuti'!$A129)*('Input Data Cuti'!$M$3:$M$493='Master Cuti'!M$1)*('Input Data Cuti'!$K$3:$K$493=$B129)*('Input Data Cuti'!$L$3:$L$493='Master Cuti'!$C129)*('Input Data Cuti'!$N$3:$N$493))</f>
        <v>0</v>
      </c>
      <c r="N129" s="38">
        <f>SUMPRODUCT(('Input Data Cuti'!$D$3:$D$493='Master Cuti'!$A129)*('Input Data Cuti'!$M$3:$M$493='Master Cuti'!N$1)*('Input Data Cuti'!$K$3:$K$493=$B129)*('Input Data Cuti'!$L$3:$L$493='Master Cuti'!$C129)*('Input Data Cuti'!$N$3:$N$493))</f>
        <v>0</v>
      </c>
      <c r="O129" s="38">
        <f>SUMPRODUCT(('Input Data Cuti'!$D$3:$D$493='Master Cuti'!$A129)*('Input Data Cuti'!$M$3:$M$493='Master Cuti'!O$1)*('Input Data Cuti'!$K$3:$K$493=$B129)*('Input Data Cuti'!$L$3:$L$493='Master Cuti'!$C129)*('Input Data Cuti'!$N$3:$N$493))</f>
        <v>0</v>
      </c>
      <c r="P129" s="38">
        <f>SUMPRODUCT(('Input Data Cuti'!$D$3:$D$493='Master Cuti'!$A129)*('Input Data Cuti'!$M$3:$M$493='Master Cuti'!P$1)*('Input Data Cuti'!$K$3:$K$493=$B129)*('Input Data Cuti'!$L$3:$L$493='Master Cuti'!$C129)*('Input Data Cuti'!$N$3:$N$493))</f>
        <v>0</v>
      </c>
      <c r="Q129" s="38">
        <f>SUMPRODUCT(('Input Data Cuti'!$D$3:$D$493='Master Cuti'!$A129)*('Input Data Cuti'!$M$3:$M$493='Master Cuti'!Q$1)*('Input Data Cuti'!$K$3:$K$493=$B129)*('Input Data Cuti'!$L$3:$L$493='Master Cuti'!$C129)*('Input Data Cuti'!$N$3:$N$493))</f>
        <v>0</v>
      </c>
    </row>
    <row r="130" spans="1:17">
      <c r="A130" s="107" t="s">
        <v>260</v>
      </c>
      <c r="B130" t="s">
        <v>172</v>
      </c>
      <c r="C130" t="s">
        <v>1319</v>
      </c>
      <c r="D130">
        <v>9</v>
      </c>
      <c r="E130" s="38">
        <f t="shared" si="5"/>
        <v>1</v>
      </c>
      <c r="F130" s="38">
        <f>SUMPRODUCT(('Input Data Cuti'!$D$3:$D$493='Master Cuti'!$A130)*('Input Data Cuti'!$M$3:$M$493='Master Cuti'!F$1)*('Input Data Cuti'!$K$3:$K$493=$B130)*('Input Data Cuti'!$L$3:$L$493='Master Cuti'!$C130)*('Input Data Cuti'!$N$3:$N$493))</f>
        <v>3</v>
      </c>
      <c r="G130" s="38">
        <f>SUMPRODUCT(('Input Data Cuti'!$D$3:$D$493='Master Cuti'!$A130)*('Input Data Cuti'!$M$3:$M$493='Master Cuti'!G$1)*('Input Data Cuti'!$K$3:$K$493=$B130)*('Input Data Cuti'!$L$3:$L$493='Master Cuti'!$C130)*('Input Data Cuti'!$N$3:$N$493))</f>
        <v>5</v>
      </c>
      <c r="H130" s="38">
        <f>SUMPRODUCT(('Input Data Cuti'!$D$3:$D$493='Master Cuti'!$A130)*('Input Data Cuti'!$M$3:$M$493='Master Cuti'!H$1)*('Input Data Cuti'!$K$3:$K$493=$B130)*('Input Data Cuti'!$L$3:$L$493='Master Cuti'!$C130)*('Input Data Cuti'!$N$3:$N$493))</f>
        <v>0</v>
      </c>
      <c r="I130" s="38">
        <f>SUMPRODUCT(('Input Data Cuti'!$D$3:$D$493='Master Cuti'!$A130)*('Input Data Cuti'!$M$3:$M$493='Master Cuti'!I$1)*('Input Data Cuti'!$K$3:$K$493=$B130)*('Input Data Cuti'!$L$3:$L$493='Master Cuti'!$C130)*('Input Data Cuti'!$N$3:$N$493))</f>
        <v>0</v>
      </c>
      <c r="J130" s="38">
        <f>SUMPRODUCT(('Input Data Cuti'!$D$3:$D$493='Master Cuti'!$A130)*('Input Data Cuti'!$M$3:$M$493='Master Cuti'!J$1)*('Input Data Cuti'!$K$3:$K$493=$B130)*('Input Data Cuti'!$L$3:$L$493='Master Cuti'!$C130)*('Input Data Cuti'!$N$3:$N$493))</f>
        <v>0</v>
      </c>
      <c r="K130" s="38">
        <f>SUMPRODUCT(('Input Data Cuti'!$D$3:$D$493='Master Cuti'!$A130)*('Input Data Cuti'!$M$3:$M$493='Master Cuti'!K$1)*('Input Data Cuti'!$K$3:$K$493=$B130)*('Input Data Cuti'!$L$3:$L$493='Master Cuti'!$C130)*('Input Data Cuti'!$N$3:$N$493))</f>
        <v>0</v>
      </c>
      <c r="L130" s="38">
        <f>SUMPRODUCT(('Input Data Cuti'!$D$3:$D$493='Master Cuti'!$A130)*('Input Data Cuti'!$M$3:$M$493='Master Cuti'!L$1)*('Input Data Cuti'!$K$3:$K$493=$B130)*('Input Data Cuti'!$L$3:$L$493='Master Cuti'!$C130)*('Input Data Cuti'!$N$3:$N$493))</f>
        <v>0</v>
      </c>
      <c r="M130" s="38">
        <f>SUMPRODUCT(('Input Data Cuti'!$D$3:$D$493='Master Cuti'!$A130)*('Input Data Cuti'!$M$3:$M$493='Master Cuti'!M$1)*('Input Data Cuti'!$K$3:$K$493=$B130)*('Input Data Cuti'!$L$3:$L$493='Master Cuti'!$C130)*('Input Data Cuti'!$N$3:$N$493))</f>
        <v>0</v>
      </c>
      <c r="N130" s="38">
        <f>SUMPRODUCT(('Input Data Cuti'!$D$3:$D$493='Master Cuti'!$A130)*('Input Data Cuti'!$M$3:$M$493='Master Cuti'!N$1)*('Input Data Cuti'!$K$3:$K$493=$B130)*('Input Data Cuti'!$L$3:$L$493='Master Cuti'!$C130)*('Input Data Cuti'!$N$3:$N$493))</f>
        <v>0</v>
      </c>
      <c r="O130" s="38">
        <f>SUMPRODUCT(('Input Data Cuti'!$D$3:$D$493='Master Cuti'!$A130)*('Input Data Cuti'!$M$3:$M$493='Master Cuti'!O$1)*('Input Data Cuti'!$K$3:$K$493=$B130)*('Input Data Cuti'!$L$3:$L$493='Master Cuti'!$C130)*('Input Data Cuti'!$N$3:$N$493))</f>
        <v>0</v>
      </c>
      <c r="P130" s="38">
        <f>SUMPRODUCT(('Input Data Cuti'!$D$3:$D$493='Master Cuti'!$A130)*('Input Data Cuti'!$M$3:$M$493='Master Cuti'!P$1)*('Input Data Cuti'!$K$3:$K$493=$B130)*('Input Data Cuti'!$L$3:$L$493='Master Cuti'!$C130)*('Input Data Cuti'!$N$3:$N$493))</f>
        <v>0</v>
      </c>
      <c r="Q130" s="38">
        <f>SUMPRODUCT(('Input Data Cuti'!$D$3:$D$493='Master Cuti'!$A130)*('Input Data Cuti'!$M$3:$M$493='Master Cuti'!Q$1)*('Input Data Cuti'!$K$3:$K$493=$B130)*('Input Data Cuti'!$L$3:$L$493='Master Cuti'!$C130)*('Input Data Cuti'!$N$3:$N$493))</f>
        <v>0</v>
      </c>
    </row>
    <row r="131" spans="1:17">
      <c r="A131" s="107" t="s">
        <v>1011</v>
      </c>
      <c r="B131" t="s">
        <v>172</v>
      </c>
      <c r="C131" t="s">
        <v>1387</v>
      </c>
      <c r="D131">
        <v>6</v>
      </c>
      <c r="E131" s="38">
        <f t="shared" si="5"/>
        <v>0</v>
      </c>
      <c r="F131" s="38">
        <f>SUMPRODUCT(('Input Data Cuti'!$D$3:$D$493='Master Cuti'!$A131)*('Input Data Cuti'!$M$3:$M$493='Master Cuti'!F$1)*('Input Data Cuti'!$K$3:$K$493=$B131)*('Input Data Cuti'!$L$3:$L$493='Master Cuti'!$C131)*('Input Data Cuti'!$N$3:$N$493))</f>
        <v>3</v>
      </c>
      <c r="G131" s="38">
        <f>SUMPRODUCT(('Input Data Cuti'!$D$3:$D$493='Master Cuti'!$A131)*('Input Data Cuti'!$M$3:$M$493='Master Cuti'!G$1)*('Input Data Cuti'!$K$3:$K$493=$B131)*('Input Data Cuti'!$L$3:$L$493='Master Cuti'!$C131)*('Input Data Cuti'!$N$3:$N$493))</f>
        <v>3</v>
      </c>
      <c r="H131" s="38">
        <f>SUMPRODUCT(('Input Data Cuti'!$D$3:$D$493='Master Cuti'!$A131)*('Input Data Cuti'!$M$3:$M$493='Master Cuti'!H$1)*('Input Data Cuti'!$K$3:$K$493=$B131)*('Input Data Cuti'!$L$3:$L$493='Master Cuti'!$C131)*('Input Data Cuti'!$N$3:$N$493))</f>
        <v>0</v>
      </c>
      <c r="I131" s="38">
        <f>SUMPRODUCT(('Input Data Cuti'!$D$3:$D$493='Master Cuti'!$A131)*('Input Data Cuti'!$M$3:$M$493='Master Cuti'!I$1)*('Input Data Cuti'!$K$3:$K$493=$B131)*('Input Data Cuti'!$L$3:$L$493='Master Cuti'!$C131)*('Input Data Cuti'!$N$3:$N$493))</f>
        <v>0</v>
      </c>
      <c r="J131" s="38">
        <f>SUMPRODUCT(('Input Data Cuti'!$D$3:$D$493='Master Cuti'!$A131)*('Input Data Cuti'!$M$3:$M$493='Master Cuti'!J$1)*('Input Data Cuti'!$K$3:$K$493=$B131)*('Input Data Cuti'!$L$3:$L$493='Master Cuti'!$C131)*('Input Data Cuti'!$N$3:$N$493))</f>
        <v>0</v>
      </c>
      <c r="K131" s="38">
        <f>SUMPRODUCT(('Input Data Cuti'!$D$3:$D$493='Master Cuti'!$A131)*('Input Data Cuti'!$M$3:$M$493='Master Cuti'!K$1)*('Input Data Cuti'!$K$3:$K$493=$B131)*('Input Data Cuti'!$L$3:$L$493='Master Cuti'!$C131)*('Input Data Cuti'!$N$3:$N$493))</f>
        <v>0</v>
      </c>
      <c r="L131" s="38">
        <f>SUMPRODUCT(('Input Data Cuti'!$D$3:$D$493='Master Cuti'!$A131)*('Input Data Cuti'!$M$3:$M$493='Master Cuti'!L$1)*('Input Data Cuti'!$K$3:$K$493=$B131)*('Input Data Cuti'!$L$3:$L$493='Master Cuti'!$C131)*('Input Data Cuti'!$N$3:$N$493))</f>
        <v>0</v>
      </c>
      <c r="M131" s="38">
        <f>SUMPRODUCT(('Input Data Cuti'!$D$3:$D$493='Master Cuti'!$A131)*('Input Data Cuti'!$M$3:$M$493='Master Cuti'!M$1)*('Input Data Cuti'!$K$3:$K$493=$B131)*('Input Data Cuti'!$L$3:$L$493='Master Cuti'!$C131)*('Input Data Cuti'!$N$3:$N$493))</f>
        <v>0</v>
      </c>
      <c r="N131" s="38">
        <f>SUMPRODUCT(('Input Data Cuti'!$D$3:$D$493='Master Cuti'!$A131)*('Input Data Cuti'!$M$3:$M$493='Master Cuti'!N$1)*('Input Data Cuti'!$K$3:$K$493=$B131)*('Input Data Cuti'!$L$3:$L$493='Master Cuti'!$C131)*('Input Data Cuti'!$N$3:$N$493))</f>
        <v>0</v>
      </c>
      <c r="O131" s="38">
        <f>SUMPRODUCT(('Input Data Cuti'!$D$3:$D$493='Master Cuti'!$A131)*('Input Data Cuti'!$M$3:$M$493='Master Cuti'!O$1)*('Input Data Cuti'!$K$3:$K$493=$B131)*('Input Data Cuti'!$L$3:$L$493='Master Cuti'!$C131)*('Input Data Cuti'!$N$3:$N$493))</f>
        <v>0</v>
      </c>
      <c r="P131" s="38">
        <f>SUMPRODUCT(('Input Data Cuti'!$D$3:$D$493='Master Cuti'!$A131)*('Input Data Cuti'!$M$3:$M$493='Master Cuti'!P$1)*('Input Data Cuti'!$K$3:$K$493=$B131)*('Input Data Cuti'!$L$3:$L$493='Master Cuti'!$C131)*('Input Data Cuti'!$N$3:$N$493))</f>
        <v>0</v>
      </c>
      <c r="Q131" s="38">
        <f>SUMPRODUCT(('Input Data Cuti'!$D$3:$D$493='Master Cuti'!$A131)*('Input Data Cuti'!$M$3:$M$493='Master Cuti'!Q$1)*('Input Data Cuti'!$K$3:$K$493=$B131)*('Input Data Cuti'!$L$3:$L$493='Master Cuti'!$C131)*('Input Data Cuti'!$N$3:$N$493))</f>
        <v>0</v>
      </c>
    </row>
    <row r="132" spans="1:17">
      <c r="A132" s="107" t="s">
        <v>1251</v>
      </c>
      <c r="B132" t="s">
        <v>172</v>
      </c>
      <c r="C132" t="s">
        <v>1319</v>
      </c>
      <c r="D132">
        <v>4</v>
      </c>
      <c r="E132" s="38">
        <f t="shared" si="5"/>
        <v>1</v>
      </c>
      <c r="F132" s="38">
        <f>SUMPRODUCT(('Input Data Cuti'!$D$3:$D$493='Master Cuti'!$A132)*('Input Data Cuti'!$M$3:$M$493='Master Cuti'!F$1)*('Input Data Cuti'!$K$3:$K$493=$B132)*('Input Data Cuti'!$L$3:$L$493='Master Cuti'!$C132)*('Input Data Cuti'!$N$3:$N$493))</f>
        <v>3</v>
      </c>
      <c r="G132" s="38">
        <f>SUMPRODUCT(('Input Data Cuti'!$D$3:$D$493='Master Cuti'!$A132)*('Input Data Cuti'!$M$3:$M$493='Master Cuti'!G$1)*('Input Data Cuti'!$K$3:$K$493=$B132)*('Input Data Cuti'!$L$3:$L$493='Master Cuti'!$C132)*('Input Data Cuti'!$N$3:$N$493))</f>
        <v>0</v>
      </c>
      <c r="H132" s="38">
        <f>SUMPRODUCT(('Input Data Cuti'!$D$3:$D$493='Master Cuti'!$A132)*('Input Data Cuti'!$M$3:$M$493='Master Cuti'!H$1)*('Input Data Cuti'!$K$3:$K$493=$B132)*('Input Data Cuti'!$L$3:$L$493='Master Cuti'!$C132)*('Input Data Cuti'!$N$3:$N$493))</f>
        <v>0</v>
      </c>
      <c r="I132" s="38">
        <f>SUMPRODUCT(('Input Data Cuti'!$D$3:$D$493='Master Cuti'!$A132)*('Input Data Cuti'!$M$3:$M$493='Master Cuti'!I$1)*('Input Data Cuti'!$K$3:$K$493=$B132)*('Input Data Cuti'!$L$3:$L$493='Master Cuti'!$C132)*('Input Data Cuti'!$N$3:$N$493))</f>
        <v>0</v>
      </c>
      <c r="J132" s="38">
        <f>SUMPRODUCT(('Input Data Cuti'!$D$3:$D$493='Master Cuti'!$A132)*('Input Data Cuti'!$M$3:$M$493='Master Cuti'!J$1)*('Input Data Cuti'!$K$3:$K$493=$B132)*('Input Data Cuti'!$L$3:$L$493='Master Cuti'!$C132)*('Input Data Cuti'!$N$3:$N$493))</f>
        <v>0</v>
      </c>
      <c r="K132" s="38">
        <f>SUMPRODUCT(('Input Data Cuti'!$D$3:$D$493='Master Cuti'!$A132)*('Input Data Cuti'!$M$3:$M$493='Master Cuti'!K$1)*('Input Data Cuti'!$K$3:$K$493=$B132)*('Input Data Cuti'!$L$3:$L$493='Master Cuti'!$C132)*('Input Data Cuti'!$N$3:$N$493))</f>
        <v>0</v>
      </c>
      <c r="L132" s="38">
        <f>SUMPRODUCT(('Input Data Cuti'!$D$3:$D$493='Master Cuti'!$A132)*('Input Data Cuti'!$M$3:$M$493='Master Cuti'!L$1)*('Input Data Cuti'!$K$3:$K$493=$B132)*('Input Data Cuti'!$L$3:$L$493='Master Cuti'!$C132)*('Input Data Cuti'!$N$3:$N$493))</f>
        <v>0</v>
      </c>
      <c r="M132" s="38">
        <f>SUMPRODUCT(('Input Data Cuti'!$D$3:$D$493='Master Cuti'!$A132)*('Input Data Cuti'!$M$3:$M$493='Master Cuti'!M$1)*('Input Data Cuti'!$K$3:$K$493=$B132)*('Input Data Cuti'!$L$3:$L$493='Master Cuti'!$C132)*('Input Data Cuti'!$N$3:$N$493))</f>
        <v>0</v>
      </c>
      <c r="N132" s="38">
        <f>SUMPRODUCT(('Input Data Cuti'!$D$3:$D$493='Master Cuti'!$A132)*('Input Data Cuti'!$M$3:$M$493='Master Cuti'!N$1)*('Input Data Cuti'!$K$3:$K$493=$B132)*('Input Data Cuti'!$L$3:$L$493='Master Cuti'!$C132)*('Input Data Cuti'!$N$3:$N$493))</f>
        <v>0</v>
      </c>
      <c r="O132" s="38">
        <f>SUMPRODUCT(('Input Data Cuti'!$D$3:$D$493='Master Cuti'!$A132)*('Input Data Cuti'!$M$3:$M$493='Master Cuti'!O$1)*('Input Data Cuti'!$K$3:$K$493=$B132)*('Input Data Cuti'!$L$3:$L$493='Master Cuti'!$C132)*('Input Data Cuti'!$N$3:$N$493))</f>
        <v>0</v>
      </c>
      <c r="P132" s="38">
        <f>SUMPRODUCT(('Input Data Cuti'!$D$3:$D$493='Master Cuti'!$A132)*('Input Data Cuti'!$M$3:$M$493='Master Cuti'!P$1)*('Input Data Cuti'!$K$3:$K$493=$B132)*('Input Data Cuti'!$L$3:$L$493='Master Cuti'!$C132)*('Input Data Cuti'!$N$3:$N$493))</f>
        <v>0</v>
      </c>
      <c r="Q132" s="38">
        <f>SUMPRODUCT(('Input Data Cuti'!$D$3:$D$493='Master Cuti'!$A132)*('Input Data Cuti'!$M$3:$M$493='Master Cuti'!Q$1)*('Input Data Cuti'!$K$3:$K$493=$B132)*('Input Data Cuti'!$L$3:$L$493='Master Cuti'!$C132)*('Input Data Cuti'!$N$3:$N$493))</f>
        <v>0</v>
      </c>
    </row>
    <row r="133" spans="1:17">
      <c r="A133" s="107" t="s">
        <v>417</v>
      </c>
      <c r="B133" t="s">
        <v>172</v>
      </c>
      <c r="C133" s="233" t="s">
        <v>1319</v>
      </c>
      <c r="D133">
        <v>12</v>
      </c>
      <c r="E133" s="38">
        <f t="shared" si="5"/>
        <v>10</v>
      </c>
      <c r="F133" s="38">
        <f>SUMPRODUCT(('Input Data Cuti'!$D$3:$D$493='Master Cuti'!$A133)*('Input Data Cuti'!$M$3:$M$493='Master Cuti'!F$1)*('Input Data Cuti'!$K$3:$K$493=$B133)*('Input Data Cuti'!$L$3:$L$493='Master Cuti'!$C133)*('Input Data Cuti'!$N$3:$N$493))</f>
        <v>2</v>
      </c>
      <c r="G133" s="38">
        <f>SUMPRODUCT(('Input Data Cuti'!$D$3:$D$493='Master Cuti'!$A133)*('Input Data Cuti'!$M$3:$M$493='Master Cuti'!G$1)*('Input Data Cuti'!$K$3:$K$493=$B133)*('Input Data Cuti'!$L$3:$L$493='Master Cuti'!$C133)*('Input Data Cuti'!$N$3:$N$493))</f>
        <v>0</v>
      </c>
      <c r="H133" s="38">
        <f>SUMPRODUCT(('Input Data Cuti'!$D$3:$D$493='Master Cuti'!$A133)*('Input Data Cuti'!$M$3:$M$493='Master Cuti'!H$1)*('Input Data Cuti'!$K$3:$K$493=$B133)*('Input Data Cuti'!$L$3:$L$493='Master Cuti'!$C133)*('Input Data Cuti'!$N$3:$N$493))</f>
        <v>0</v>
      </c>
      <c r="I133" s="38">
        <f>SUMPRODUCT(('Input Data Cuti'!$D$3:$D$493='Master Cuti'!$A133)*('Input Data Cuti'!$M$3:$M$493='Master Cuti'!I$1)*('Input Data Cuti'!$K$3:$K$493=$B133)*('Input Data Cuti'!$L$3:$L$493='Master Cuti'!$C133)*('Input Data Cuti'!$N$3:$N$493))</f>
        <v>0</v>
      </c>
      <c r="J133" s="38">
        <f>SUMPRODUCT(('Input Data Cuti'!$D$3:$D$493='Master Cuti'!$A133)*('Input Data Cuti'!$M$3:$M$493='Master Cuti'!J$1)*('Input Data Cuti'!$K$3:$K$493=$B133)*('Input Data Cuti'!$L$3:$L$493='Master Cuti'!$C133)*('Input Data Cuti'!$N$3:$N$493))</f>
        <v>0</v>
      </c>
      <c r="K133" s="38">
        <f>SUMPRODUCT(('Input Data Cuti'!$D$3:$D$493='Master Cuti'!$A133)*('Input Data Cuti'!$M$3:$M$493='Master Cuti'!K$1)*('Input Data Cuti'!$K$3:$K$493=$B133)*('Input Data Cuti'!$L$3:$L$493='Master Cuti'!$C133)*('Input Data Cuti'!$N$3:$N$493))</f>
        <v>0</v>
      </c>
      <c r="L133" s="38">
        <f>SUMPRODUCT(('Input Data Cuti'!$D$3:$D$493='Master Cuti'!$A133)*('Input Data Cuti'!$M$3:$M$493='Master Cuti'!L$1)*('Input Data Cuti'!$K$3:$K$493=$B133)*('Input Data Cuti'!$L$3:$L$493='Master Cuti'!$C133)*('Input Data Cuti'!$N$3:$N$493))</f>
        <v>0</v>
      </c>
      <c r="M133" s="38">
        <f>SUMPRODUCT(('Input Data Cuti'!$D$3:$D$493='Master Cuti'!$A133)*('Input Data Cuti'!$M$3:$M$493='Master Cuti'!M$1)*('Input Data Cuti'!$K$3:$K$493=$B133)*('Input Data Cuti'!$L$3:$L$493='Master Cuti'!$C133)*('Input Data Cuti'!$N$3:$N$493))</f>
        <v>0</v>
      </c>
      <c r="N133" s="38">
        <f>SUMPRODUCT(('Input Data Cuti'!$D$3:$D$493='Master Cuti'!$A133)*('Input Data Cuti'!$M$3:$M$493='Master Cuti'!N$1)*('Input Data Cuti'!$K$3:$K$493=$B133)*('Input Data Cuti'!$L$3:$L$493='Master Cuti'!$C133)*('Input Data Cuti'!$N$3:$N$493))</f>
        <v>0</v>
      </c>
      <c r="O133" s="38">
        <f>SUMPRODUCT(('Input Data Cuti'!$D$3:$D$493='Master Cuti'!$A133)*('Input Data Cuti'!$M$3:$M$493='Master Cuti'!O$1)*('Input Data Cuti'!$K$3:$K$493=$B133)*('Input Data Cuti'!$L$3:$L$493='Master Cuti'!$C133)*('Input Data Cuti'!$N$3:$N$493))</f>
        <v>0</v>
      </c>
      <c r="P133" s="38">
        <f>SUMPRODUCT(('Input Data Cuti'!$D$3:$D$493='Master Cuti'!$A133)*('Input Data Cuti'!$M$3:$M$493='Master Cuti'!P$1)*('Input Data Cuti'!$K$3:$K$493=$B133)*('Input Data Cuti'!$L$3:$L$493='Master Cuti'!$C133)*('Input Data Cuti'!$N$3:$N$493))</f>
        <v>0</v>
      </c>
      <c r="Q133" s="38">
        <f>SUMPRODUCT(('Input Data Cuti'!$D$3:$D$493='Master Cuti'!$A133)*('Input Data Cuti'!$M$3:$M$493='Master Cuti'!Q$1)*('Input Data Cuti'!$K$3:$K$493=$B133)*('Input Data Cuti'!$L$3:$L$493='Master Cuti'!$C133)*('Input Data Cuti'!$N$3:$N$493))</f>
        <v>0</v>
      </c>
    </row>
    <row r="134" spans="1:17">
      <c r="A134" s="107" t="s">
        <v>811</v>
      </c>
      <c r="B134" t="s">
        <v>172</v>
      </c>
      <c r="C134" t="s">
        <v>1319</v>
      </c>
      <c r="D134">
        <v>10</v>
      </c>
      <c r="E134" s="38">
        <f t="shared" si="5"/>
        <v>10</v>
      </c>
      <c r="F134" s="38">
        <f>SUMPRODUCT(('Input Data Cuti'!$D$3:$D$493='Master Cuti'!$A134)*('Input Data Cuti'!$M$3:$M$493='Master Cuti'!F$1)*('Input Data Cuti'!$K$3:$K$493=$B134)*('Input Data Cuti'!$L$3:$L$493='Master Cuti'!$C134)*('Input Data Cuti'!$N$3:$N$493))</f>
        <v>0</v>
      </c>
      <c r="G134" s="38">
        <f>SUMPRODUCT(('Input Data Cuti'!$D$3:$D$493='Master Cuti'!$A134)*('Input Data Cuti'!$M$3:$M$493='Master Cuti'!G$1)*('Input Data Cuti'!$K$3:$K$493=$B134)*('Input Data Cuti'!$L$3:$L$493='Master Cuti'!$C134)*('Input Data Cuti'!$N$3:$N$493))</f>
        <v>0</v>
      </c>
      <c r="H134" s="38">
        <f>SUMPRODUCT(('Input Data Cuti'!$D$3:$D$493='Master Cuti'!$A134)*('Input Data Cuti'!$M$3:$M$493='Master Cuti'!H$1)*('Input Data Cuti'!$K$3:$K$493=$B134)*('Input Data Cuti'!$L$3:$L$493='Master Cuti'!$C134)*('Input Data Cuti'!$N$3:$N$493))</f>
        <v>0</v>
      </c>
      <c r="I134" s="38">
        <f>SUMPRODUCT(('Input Data Cuti'!$D$3:$D$493='Master Cuti'!$A134)*('Input Data Cuti'!$M$3:$M$493='Master Cuti'!I$1)*('Input Data Cuti'!$K$3:$K$493=$B134)*('Input Data Cuti'!$L$3:$L$493='Master Cuti'!$C134)*('Input Data Cuti'!$N$3:$N$493))</f>
        <v>0</v>
      </c>
      <c r="J134" s="38">
        <f>SUMPRODUCT(('Input Data Cuti'!$D$3:$D$493='Master Cuti'!$A134)*('Input Data Cuti'!$M$3:$M$493='Master Cuti'!J$1)*('Input Data Cuti'!$K$3:$K$493=$B134)*('Input Data Cuti'!$L$3:$L$493='Master Cuti'!$C134)*('Input Data Cuti'!$N$3:$N$493))</f>
        <v>0</v>
      </c>
      <c r="K134" s="38">
        <f>SUMPRODUCT(('Input Data Cuti'!$D$3:$D$493='Master Cuti'!$A134)*('Input Data Cuti'!$M$3:$M$493='Master Cuti'!K$1)*('Input Data Cuti'!$K$3:$K$493=$B134)*('Input Data Cuti'!$L$3:$L$493='Master Cuti'!$C134)*('Input Data Cuti'!$N$3:$N$493))</f>
        <v>0</v>
      </c>
      <c r="L134" s="38">
        <f>SUMPRODUCT(('Input Data Cuti'!$D$3:$D$493='Master Cuti'!$A134)*('Input Data Cuti'!$M$3:$M$493='Master Cuti'!L$1)*('Input Data Cuti'!$K$3:$K$493=$B134)*('Input Data Cuti'!$L$3:$L$493='Master Cuti'!$C134)*('Input Data Cuti'!$N$3:$N$493))</f>
        <v>0</v>
      </c>
      <c r="M134" s="38">
        <f>SUMPRODUCT(('Input Data Cuti'!$D$3:$D$493='Master Cuti'!$A134)*('Input Data Cuti'!$M$3:$M$493='Master Cuti'!M$1)*('Input Data Cuti'!$K$3:$K$493=$B134)*('Input Data Cuti'!$L$3:$L$493='Master Cuti'!$C134)*('Input Data Cuti'!$N$3:$N$493))</f>
        <v>0</v>
      </c>
      <c r="N134" s="38">
        <f>SUMPRODUCT(('Input Data Cuti'!$D$3:$D$493='Master Cuti'!$A134)*('Input Data Cuti'!$M$3:$M$493='Master Cuti'!N$1)*('Input Data Cuti'!$K$3:$K$493=$B134)*('Input Data Cuti'!$L$3:$L$493='Master Cuti'!$C134)*('Input Data Cuti'!$N$3:$N$493))</f>
        <v>0</v>
      </c>
      <c r="O134" s="38">
        <f>SUMPRODUCT(('Input Data Cuti'!$D$3:$D$493='Master Cuti'!$A134)*('Input Data Cuti'!$M$3:$M$493='Master Cuti'!O$1)*('Input Data Cuti'!$K$3:$K$493=$B134)*('Input Data Cuti'!$L$3:$L$493='Master Cuti'!$C134)*('Input Data Cuti'!$N$3:$N$493))</f>
        <v>0</v>
      </c>
      <c r="P134" s="38">
        <f>SUMPRODUCT(('Input Data Cuti'!$D$3:$D$493='Master Cuti'!$A134)*('Input Data Cuti'!$M$3:$M$493='Master Cuti'!P$1)*('Input Data Cuti'!$K$3:$K$493=$B134)*('Input Data Cuti'!$L$3:$L$493='Master Cuti'!$C134)*('Input Data Cuti'!$N$3:$N$493))</f>
        <v>0</v>
      </c>
      <c r="Q134" s="38">
        <f>SUMPRODUCT(('Input Data Cuti'!$D$3:$D$493='Master Cuti'!$A134)*('Input Data Cuti'!$M$3:$M$493='Master Cuti'!Q$1)*('Input Data Cuti'!$K$3:$K$493=$B134)*('Input Data Cuti'!$L$3:$L$493='Master Cuti'!$C134)*('Input Data Cuti'!$N$3:$N$493))</f>
        <v>0</v>
      </c>
    </row>
    <row r="135" spans="1:17">
      <c r="A135" s="107" t="s">
        <v>1216</v>
      </c>
      <c r="B135" t="s">
        <v>172</v>
      </c>
      <c r="C135" t="s">
        <v>1215</v>
      </c>
      <c r="D135">
        <v>6</v>
      </c>
      <c r="E135" s="38">
        <f t="shared" si="5"/>
        <v>1</v>
      </c>
      <c r="F135" s="38">
        <f>SUMPRODUCT(('Input Data Cuti'!$D$3:$D$493='Master Cuti'!$A135)*('Input Data Cuti'!$M$3:$M$493='Master Cuti'!F$1)*('Input Data Cuti'!$K$3:$K$493=$B135)*('Input Data Cuti'!$L$3:$L$493='Master Cuti'!$C135)*('Input Data Cuti'!$N$3:$N$493))</f>
        <v>5</v>
      </c>
      <c r="G135" s="38">
        <f>SUMPRODUCT(('Input Data Cuti'!$D$3:$D$493='Master Cuti'!$A135)*('Input Data Cuti'!$M$3:$M$493='Master Cuti'!G$1)*('Input Data Cuti'!$K$3:$K$493=$B135)*('Input Data Cuti'!$L$3:$L$493='Master Cuti'!$C135)*('Input Data Cuti'!$N$3:$N$493))</f>
        <v>0</v>
      </c>
      <c r="H135" s="38">
        <f>SUMPRODUCT(('Input Data Cuti'!$D$3:$D$493='Master Cuti'!$A135)*('Input Data Cuti'!$M$3:$M$493='Master Cuti'!H$1)*('Input Data Cuti'!$K$3:$K$493=$B135)*('Input Data Cuti'!$L$3:$L$493='Master Cuti'!$C135)*('Input Data Cuti'!$N$3:$N$493))</f>
        <v>0</v>
      </c>
      <c r="I135" s="38">
        <f>SUMPRODUCT(('Input Data Cuti'!$D$3:$D$493='Master Cuti'!$A135)*('Input Data Cuti'!$M$3:$M$493='Master Cuti'!I$1)*('Input Data Cuti'!$K$3:$K$493=$B135)*('Input Data Cuti'!$L$3:$L$493='Master Cuti'!$C135)*('Input Data Cuti'!$N$3:$N$493))</f>
        <v>0</v>
      </c>
      <c r="J135" s="38">
        <f>SUMPRODUCT(('Input Data Cuti'!$D$3:$D$493='Master Cuti'!$A135)*('Input Data Cuti'!$M$3:$M$493='Master Cuti'!J$1)*('Input Data Cuti'!$K$3:$K$493=$B135)*('Input Data Cuti'!$L$3:$L$493='Master Cuti'!$C135)*('Input Data Cuti'!$N$3:$N$493))</f>
        <v>0</v>
      </c>
      <c r="K135" s="38">
        <f>SUMPRODUCT(('Input Data Cuti'!$D$3:$D$493='Master Cuti'!$A135)*('Input Data Cuti'!$M$3:$M$493='Master Cuti'!K$1)*('Input Data Cuti'!$K$3:$K$493=$B135)*('Input Data Cuti'!$L$3:$L$493='Master Cuti'!$C135)*('Input Data Cuti'!$N$3:$N$493))</f>
        <v>0</v>
      </c>
      <c r="L135" s="38">
        <f>SUMPRODUCT(('Input Data Cuti'!$D$3:$D$493='Master Cuti'!$A135)*('Input Data Cuti'!$M$3:$M$493='Master Cuti'!L$1)*('Input Data Cuti'!$K$3:$K$493=$B135)*('Input Data Cuti'!$L$3:$L$493='Master Cuti'!$C135)*('Input Data Cuti'!$N$3:$N$493))</f>
        <v>0</v>
      </c>
      <c r="M135" s="38">
        <f>SUMPRODUCT(('Input Data Cuti'!$D$3:$D$493='Master Cuti'!$A135)*('Input Data Cuti'!$M$3:$M$493='Master Cuti'!M$1)*('Input Data Cuti'!$K$3:$K$493=$B135)*('Input Data Cuti'!$L$3:$L$493='Master Cuti'!$C135)*('Input Data Cuti'!$N$3:$N$493))</f>
        <v>0</v>
      </c>
      <c r="N135" s="38">
        <f>SUMPRODUCT(('Input Data Cuti'!$D$3:$D$493='Master Cuti'!$A135)*('Input Data Cuti'!$M$3:$M$493='Master Cuti'!N$1)*('Input Data Cuti'!$K$3:$K$493=$B135)*('Input Data Cuti'!$L$3:$L$493='Master Cuti'!$C135)*('Input Data Cuti'!$N$3:$N$493))</f>
        <v>0</v>
      </c>
      <c r="O135" s="38">
        <f>SUMPRODUCT(('Input Data Cuti'!$D$3:$D$493='Master Cuti'!$A135)*('Input Data Cuti'!$M$3:$M$493='Master Cuti'!O$1)*('Input Data Cuti'!$K$3:$K$493=$B135)*('Input Data Cuti'!$L$3:$L$493='Master Cuti'!$C135)*('Input Data Cuti'!$N$3:$N$493))</f>
        <v>0</v>
      </c>
      <c r="P135" s="38">
        <f>SUMPRODUCT(('Input Data Cuti'!$D$3:$D$493='Master Cuti'!$A135)*('Input Data Cuti'!$M$3:$M$493='Master Cuti'!P$1)*('Input Data Cuti'!$K$3:$K$493=$B135)*('Input Data Cuti'!$L$3:$L$493='Master Cuti'!$C135)*('Input Data Cuti'!$N$3:$N$493))</f>
        <v>0</v>
      </c>
      <c r="Q135" s="38">
        <f>SUMPRODUCT(('Input Data Cuti'!$D$3:$D$493='Master Cuti'!$A135)*('Input Data Cuti'!$M$3:$M$493='Master Cuti'!Q$1)*('Input Data Cuti'!$K$3:$K$493=$B135)*('Input Data Cuti'!$L$3:$L$493='Master Cuti'!$C135)*('Input Data Cuti'!$N$3:$N$493))</f>
        <v>0</v>
      </c>
    </row>
    <row r="136" spans="1:17">
      <c r="A136" s="107" t="s">
        <v>253</v>
      </c>
      <c r="B136" t="s">
        <v>172</v>
      </c>
      <c r="C136" t="s">
        <v>1319</v>
      </c>
      <c r="D136">
        <v>6</v>
      </c>
      <c r="E136" s="38">
        <f t="shared" si="5"/>
        <v>5</v>
      </c>
      <c r="F136" s="38">
        <v>1</v>
      </c>
      <c r="G136" s="38">
        <v>0</v>
      </c>
      <c r="H136" s="38">
        <f>SUMPRODUCT(('Input Data Cuti'!$D$3:$D$493='Master Cuti'!$A136)*('Input Data Cuti'!$M$3:$M$493='Master Cuti'!H$1)*('Input Data Cuti'!$K$3:$K$493=$B136)*('Input Data Cuti'!$L$3:$L$493='Master Cuti'!$C136)*('Input Data Cuti'!$N$3:$N$493))</f>
        <v>0</v>
      </c>
      <c r="I136" s="38">
        <f>SUMPRODUCT(('Input Data Cuti'!$D$3:$D$493='Master Cuti'!$A136)*('Input Data Cuti'!$M$3:$M$493='Master Cuti'!I$1)*('Input Data Cuti'!$K$3:$K$493=$B136)*('Input Data Cuti'!$L$3:$L$493='Master Cuti'!$C136)*('Input Data Cuti'!$N$3:$N$493))</f>
        <v>0</v>
      </c>
      <c r="J136" s="38">
        <f>SUMPRODUCT(('Input Data Cuti'!$D$3:$D$493='Master Cuti'!$A136)*('Input Data Cuti'!$M$3:$M$493='Master Cuti'!J$1)*('Input Data Cuti'!$K$3:$K$493=$B136)*('Input Data Cuti'!$L$3:$L$493='Master Cuti'!$C136)*('Input Data Cuti'!$N$3:$N$493))</f>
        <v>0</v>
      </c>
      <c r="K136" s="38">
        <f>SUMPRODUCT(('Input Data Cuti'!$D$3:$D$493='Master Cuti'!$A136)*('Input Data Cuti'!$M$3:$M$493='Master Cuti'!K$1)*('Input Data Cuti'!$K$3:$K$493=$B136)*('Input Data Cuti'!$L$3:$L$493='Master Cuti'!$C136)*('Input Data Cuti'!$N$3:$N$493))</f>
        <v>0</v>
      </c>
      <c r="L136" s="38">
        <f>SUMPRODUCT(('Input Data Cuti'!$D$3:$D$493='Master Cuti'!$A136)*('Input Data Cuti'!$M$3:$M$493='Master Cuti'!L$1)*('Input Data Cuti'!$K$3:$K$493=$B136)*('Input Data Cuti'!$L$3:$L$493='Master Cuti'!$C136)*('Input Data Cuti'!$N$3:$N$493))</f>
        <v>0</v>
      </c>
      <c r="M136" s="38">
        <f>SUMPRODUCT(('Input Data Cuti'!$D$3:$D$493='Master Cuti'!$A136)*('Input Data Cuti'!$M$3:$M$493='Master Cuti'!M$1)*('Input Data Cuti'!$K$3:$K$493=$B136)*('Input Data Cuti'!$L$3:$L$493='Master Cuti'!$C136)*('Input Data Cuti'!$N$3:$N$493))</f>
        <v>0</v>
      </c>
      <c r="N136" s="38">
        <f>SUMPRODUCT(('Input Data Cuti'!$D$3:$D$493='Master Cuti'!$A136)*('Input Data Cuti'!$M$3:$M$493='Master Cuti'!N$1)*('Input Data Cuti'!$K$3:$K$493=$B136)*('Input Data Cuti'!$L$3:$L$493='Master Cuti'!$C136)*('Input Data Cuti'!$N$3:$N$493))</f>
        <v>0</v>
      </c>
      <c r="O136" s="38">
        <f>SUMPRODUCT(('Input Data Cuti'!$D$3:$D$493='Master Cuti'!$A136)*('Input Data Cuti'!$M$3:$M$493='Master Cuti'!O$1)*('Input Data Cuti'!$K$3:$K$493=$B136)*('Input Data Cuti'!$L$3:$L$493='Master Cuti'!$C136)*('Input Data Cuti'!$N$3:$N$493))</f>
        <v>0</v>
      </c>
      <c r="P136" s="38">
        <f>SUMPRODUCT(('Input Data Cuti'!$D$3:$D$493='Master Cuti'!$A136)*('Input Data Cuti'!$M$3:$M$493='Master Cuti'!P$1)*('Input Data Cuti'!$K$3:$K$493=$B136)*('Input Data Cuti'!$L$3:$L$493='Master Cuti'!$C136)*('Input Data Cuti'!$N$3:$N$493))</f>
        <v>0</v>
      </c>
      <c r="Q136" s="38">
        <f>SUMPRODUCT(('Input Data Cuti'!$D$3:$D$493='Master Cuti'!$A136)*('Input Data Cuti'!$M$3:$M$493='Master Cuti'!Q$1)*('Input Data Cuti'!$K$3:$K$493=$B136)*('Input Data Cuti'!$L$3:$L$493='Master Cuti'!$C136)*('Input Data Cuti'!$N$3:$N$493))</f>
        <v>0</v>
      </c>
    </row>
    <row r="137" spans="1:17">
      <c r="A137" s="107" t="s">
        <v>432</v>
      </c>
      <c r="B137" t="s">
        <v>172</v>
      </c>
      <c r="C137" t="s">
        <v>1387</v>
      </c>
      <c r="D137">
        <v>11</v>
      </c>
      <c r="E137" s="38">
        <f t="shared" si="5"/>
        <v>5</v>
      </c>
      <c r="F137" s="38">
        <f>SUMPRODUCT(('Input Data Cuti'!$D$3:$D$493='Master Cuti'!$A137)*('Input Data Cuti'!$M$3:$M$493='Master Cuti'!F$1)*('Input Data Cuti'!$K$3:$K$493=$B137)*('Input Data Cuti'!$L$3:$L$493='Master Cuti'!$C137)*('Input Data Cuti'!$N$3:$N$493))</f>
        <v>6</v>
      </c>
      <c r="G137" s="38">
        <f>SUMPRODUCT(('Input Data Cuti'!$D$3:$D$493='Master Cuti'!$A137)*('Input Data Cuti'!$M$3:$M$493='Master Cuti'!G$1)*('Input Data Cuti'!$K$3:$K$493=$B137)*('Input Data Cuti'!$L$3:$L$493='Master Cuti'!$C137)*('Input Data Cuti'!$N$3:$N$493))</f>
        <v>0</v>
      </c>
      <c r="H137" s="38">
        <f>SUMPRODUCT(('Input Data Cuti'!$D$3:$D$493='Master Cuti'!$A137)*('Input Data Cuti'!$M$3:$M$493='Master Cuti'!H$1)*('Input Data Cuti'!$K$3:$K$493=$B137)*('Input Data Cuti'!$L$3:$L$493='Master Cuti'!$C137)*('Input Data Cuti'!$N$3:$N$493))</f>
        <v>0</v>
      </c>
      <c r="I137" s="38">
        <f>SUMPRODUCT(('Input Data Cuti'!$D$3:$D$493='Master Cuti'!$A137)*('Input Data Cuti'!$M$3:$M$493='Master Cuti'!I$1)*('Input Data Cuti'!$K$3:$K$493=$B137)*('Input Data Cuti'!$L$3:$L$493='Master Cuti'!$C137)*('Input Data Cuti'!$N$3:$N$493))</f>
        <v>0</v>
      </c>
      <c r="J137" s="38">
        <f>SUMPRODUCT(('Input Data Cuti'!$D$3:$D$493='Master Cuti'!$A137)*('Input Data Cuti'!$M$3:$M$493='Master Cuti'!J$1)*('Input Data Cuti'!$K$3:$K$493=$B137)*('Input Data Cuti'!$L$3:$L$493='Master Cuti'!$C137)*('Input Data Cuti'!$N$3:$N$493))</f>
        <v>0</v>
      </c>
      <c r="K137" s="38">
        <f>SUMPRODUCT(('Input Data Cuti'!$D$3:$D$493='Master Cuti'!$A137)*('Input Data Cuti'!$M$3:$M$493='Master Cuti'!K$1)*('Input Data Cuti'!$K$3:$K$493=$B137)*('Input Data Cuti'!$L$3:$L$493='Master Cuti'!$C137)*('Input Data Cuti'!$N$3:$N$493))</f>
        <v>0</v>
      </c>
      <c r="L137" s="38">
        <f>SUMPRODUCT(('Input Data Cuti'!$D$3:$D$493='Master Cuti'!$A137)*('Input Data Cuti'!$M$3:$M$493='Master Cuti'!L$1)*('Input Data Cuti'!$K$3:$K$493=$B137)*('Input Data Cuti'!$L$3:$L$493='Master Cuti'!$C137)*('Input Data Cuti'!$N$3:$N$493))</f>
        <v>0</v>
      </c>
      <c r="M137" s="38">
        <f>SUMPRODUCT(('Input Data Cuti'!$D$3:$D$493='Master Cuti'!$A137)*('Input Data Cuti'!$M$3:$M$493='Master Cuti'!M$1)*('Input Data Cuti'!$K$3:$K$493=$B137)*('Input Data Cuti'!$L$3:$L$493='Master Cuti'!$C137)*('Input Data Cuti'!$N$3:$N$493))</f>
        <v>0</v>
      </c>
      <c r="N137" s="38">
        <f>SUMPRODUCT(('Input Data Cuti'!$D$3:$D$493='Master Cuti'!$A137)*('Input Data Cuti'!$M$3:$M$493='Master Cuti'!N$1)*('Input Data Cuti'!$K$3:$K$493=$B137)*('Input Data Cuti'!$L$3:$L$493='Master Cuti'!$C137)*('Input Data Cuti'!$N$3:$N$493))</f>
        <v>0</v>
      </c>
      <c r="O137" s="38">
        <f>SUMPRODUCT(('Input Data Cuti'!$D$3:$D$493='Master Cuti'!$A137)*('Input Data Cuti'!$M$3:$M$493='Master Cuti'!O$1)*('Input Data Cuti'!$K$3:$K$493=$B137)*('Input Data Cuti'!$L$3:$L$493='Master Cuti'!$C137)*('Input Data Cuti'!$N$3:$N$493))</f>
        <v>0</v>
      </c>
      <c r="P137" s="38">
        <f>SUMPRODUCT(('Input Data Cuti'!$D$3:$D$493='Master Cuti'!$A137)*('Input Data Cuti'!$M$3:$M$493='Master Cuti'!P$1)*('Input Data Cuti'!$K$3:$K$493=$B137)*('Input Data Cuti'!$L$3:$L$493='Master Cuti'!$C137)*('Input Data Cuti'!$N$3:$N$493))</f>
        <v>0</v>
      </c>
      <c r="Q137" s="38">
        <f>SUMPRODUCT(('Input Data Cuti'!$D$3:$D$493='Master Cuti'!$A137)*('Input Data Cuti'!$M$3:$M$493='Master Cuti'!Q$1)*('Input Data Cuti'!$K$3:$K$493=$B137)*('Input Data Cuti'!$L$3:$L$493='Master Cuti'!$C137)*('Input Data Cuti'!$N$3:$N$493))</f>
        <v>0</v>
      </c>
    </row>
    <row r="138" spans="1:17">
      <c r="A138" s="107" t="s">
        <v>1098</v>
      </c>
      <c r="B138" t="s">
        <v>172</v>
      </c>
      <c r="C138" t="s">
        <v>1319</v>
      </c>
      <c r="D138">
        <v>12</v>
      </c>
      <c r="E138" s="38">
        <f t="shared" si="5"/>
        <v>3</v>
      </c>
      <c r="F138" s="38">
        <f>SUMPRODUCT(('Input Data Cuti'!$D$3:$D$493='Master Cuti'!$A138)*('Input Data Cuti'!$M$3:$M$493='Master Cuti'!F$1)*('Input Data Cuti'!$K$3:$K$493=$B138)*('Input Data Cuti'!$L$3:$L$493='Master Cuti'!$C138)*('Input Data Cuti'!$N$3:$N$493))</f>
        <v>2</v>
      </c>
      <c r="G138" s="38">
        <f>SUMPRODUCT(('Input Data Cuti'!$D$3:$D$493='Master Cuti'!$A138)*('Input Data Cuti'!$M$3:$M$493='Master Cuti'!G$1)*('Input Data Cuti'!$K$3:$K$493=$B138)*('Input Data Cuti'!$L$3:$L$493='Master Cuti'!$C138)*('Input Data Cuti'!$N$3:$N$493))</f>
        <v>2</v>
      </c>
      <c r="H138" s="38">
        <f>SUMPRODUCT(('Input Data Cuti'!$D$3:$D$493='Master Cuti'!$A138)*('Input Data Cuti'!$M$3:$M$493='Master Cuti'!H$1)*('Input Data Cuti'!$K$3:$K$493=$B138)*('Input Data Cuti'!$L$3:$L$493='Master Cuti'!$C138)*('Input Data Cuti'!$N$3:$N$493))</f>
        <v>5</v>
      </c>
      <c r="I138" s="38">
        <f>SUMPRODUCT(('Input Data Cuti'!$D$3:$D$493='Master Cuti'!$A138)*('Input Data Cuti'!$M$3:$M$493='Master Cuti'!I$1)*('Input Data Cuti'!$K$3:$K$493=$B138)*('Input Data Cuti'!$L$3:$L$493='Master Cuti'!$C138)*('Input Data Cuti'!$N$3:$N$493))</f>
        <v>0</v>
      </c>
      <c r="J138" s="38">
        <f>SUMPRODUCT(('Input Data Cuti'!$D$3:$D$493='Master Cuti'!$A138)*('Input Data Cuti'!$M$3:$M$493='Master Cuti'!J$1)*('Input Data Cuti'!$K$3:$K$493=$B138)*('Input Data Cuti'!$L$3:$L$493='Master Cuti'!$C138)*('Input Data Cuti'!$N$3:$N$493))</f>
        <v>0</v>
      </c>
      <c r="K138" s="38">
        <f>SUMPRODUCT(('Input Data Cuti'!$D$3:$D$493='Master Cuti'!$A138)*('Input Data Cuti'!$M$3:$M$493='Master Cuti'!K$1)*('Input Data Cuti'!$K$3:$K$493=$B138)*('Input Data Cuti'!$L$3:$L$493='Master Cuti'!$C138)*('Input Data Cuti'!$N$3:$N$493))</f>
        <v>0</v>
      </c>
      <c r="L138" s="38">
        <f>SUMPRODUCT(('Input Data Cuti'!$D$3:$D$493='Master Cuti'!$A138)*('Input Data Cuti'!$M$3:$M$493='Master Cuti'!L$1)*('Input Data Cuti'!$K$3:$K$493=$B138)*('Input Data Cuti'!$L$3:$L$493='Master Cuti'!$C138)*('Input Data Cuti'!$N$3:$N$493))</f>
        <v>0</v>
      </c>
      <c r="M138" s="38">
        <f>SUMPRODUCT(('Input Data Cuti'!$D$3:$D$493='Master Cuti'!$A138)*('Input Data Cuti'!$M$3:$M$493='Master Cuti'!M$1)*('Input Data Cuti'!$K$3:$K$493=$B138)*('Input Data Cuti'!$L$3:$L$493='Master Cuti'!$C138)*('Input Data Cuti'!$N$3:$N$493))</f>
        <v>0</v>
      </c>
      <c r="N138" s="38">
        <f>SUMPRODUCT(('Input Data Cuti'!$D$3:$D$493='Master Cuti'!$A138)*('Input Data Cuti'!$M$3:$M$493='Master Cuti'!N$1)*('Input Data Cuti'!$K$3:$K$493=$B138)*('Input Data Cuti'!$L$3:$L$493='Master Cuti'!$C138)*('Input Data Cuti'!$N$3:$N$493))</f>
        <v>0</v>
      </c>
      <c r="O138" s="38">
        <f>SUMPRODUCT(('Input Data Cuti'!$D$3:$D$493='Master Cuti'!$A138)*('Input Data Cuti'!$M$3:$M$493='Master Cuti'!O$1)*('Input Data Cuti'!$K$3:$K$493=$B138)*('Input Data Cuti'!$L$3:$L$493='Master Cuti'!$C138)*('Input Data Cuti'!$N$3:$N$493))</f>
        <v>0</v>
      </c>
      <c r="P138" s="38">
        <f>SUMPRODUCT(('Input Data Cuti'!$D$3:$D$493='Master Cuti'!$A138)*('Input Data Cuti'!$M$3:$M$493='Master Cuti'!P$1)*('Input Data Cuti'!$K$3:$K$493=$B138)*('Input Data Cuti'!$L$3:$L$493='Master Cuti'!$C138)*('Input Data Cuti'!$N$3:$N$493))</f>
        <v>0</v>
      </c>
      <c r="Q138" s="38">
        <f>SUMPRODUCT(('Input Data Cuti'!$D$3:$D$493='Master Cuti'!$A138)*('Input Data Cuti'!$M$3:$M$493='Master Cuti'!Q$1)*('Input Data Cuti'!$K$3:$K$493=$B138)*('Input Data Cuti'!$L$3:$L$493='Master Cuti'!$C138)*('Input Data Cuti'!$N$3:$N$493))</f>
        <v>0</v>
      </c>
    </row>
    <row r="139" spans="1:17">
      <c r="A139" s="107" t="s">
        <v>504</v>
      </c>
      <c r="B139" t="s">
        <v>172</v>
      </c>
      <c r="C139" s="233" t="s">
        <v>1215</v>
      </c>
      <c r="D139">
        <v>2</v>
      </c>
      <c r="E139" s="38">
        <f t="shared" si="5"/>
        <v>0</v>
      </c>
      <c r="F139" s="38">
        <f>SUMPRODUCT(('Input Data Cuti'!$D$3:$D$493='Master Cuti'!$A139)*('Input Data Cuti'!$M$3:$M$493='Master Cuti'!F$1)*('Input Data Cuti'!$K$3:$K$493=$B139)*('Input Data Cuti'!$L$3:$L$493='Master Cuti'!$C139)*('Input Data Cuti'!$N$3:$N$493))</f>
        <v>2</v>
      </c>
      <c r="G139" s="38">
        <f>SUMPRODUCT(('Input Data Cuti'!$D$3:$D$493='Master Cuti'!$A139)*('Input Data Cuti'!$M$3:$M$493='Master Cuti'!G$1)*('Input Data Cuti'!$K$3:$K$493=$B139)*('Input Data Cuti'!$L$3:$L$493='Master Cuti'!$C139)*('Input Data Cuti'!$N$3:$N$493))</f>
        <v>0</v>
      </c>
      <c r="H139" s="38">
        <f>SUMPRODUCT(('Input Data Cuti'!$D$3:$D$493='Master Cuti'!$A139)*('Input Data Cuti'!$M$3:$M$493='Master Cuti'!H$1)*('Input Data Cuti'!$K$3:$K$493=$B139)*('Input Data Cuti'!$L$3:$L$493='Master Cuti'!$C139)*('Input Data Cuti'!$N$3:$N$493))</f>
        <v>0</v>
      </c>
      <c r="I139" s="38">
        <f>SUMPRODUCT(('Input Data Cuti'!$D$3:$D$493='Master Cuti'!$A139)*('Input Data Cuti'!$M$3:$M$493='Master Cuti'!I$1)*('Input Data Cuti'!$K$3:$K$493=$B139)*('Input Data Cuti'!$L$3:$L$493='Master Cuti'!$C139)*('Input Data Cuti'!$N$3:$N$493))</f>
        <v>0</v>
      </c>
      <c r="J139" s="38">
        <f>SUMPRODUCT(('Input Data Cuti'!$D$3:$D$493='Master Cuti'!$A139)*('Input Data Cuti'!$M$3:$M$493='Master Cuti'!J$1)*('Input Data Cuti'!$K$3:$K$493=$B139)*('Input Data Cuti'!$L$3:$L$493='Master Cuti'!$C139)*('Input Data Cuti'!$N$3:$N$493))</f>
        <v>0</v>
      </c>
      <c r="K139" s="38">
        <f>SUMPRODUCT(('Input Data Cuti'!$D$3:$D$493='Master Cuti'!$A139)*('Input Data Cuti'!$M$3:$M$493='Master Cuti'!K$1)*('Input Data Cuti'!$K$3:$K$493=$B139)*('Input Data Cuti'!$L$3:$L$493='Master Cuti'!$C139)*('Input Data Cuti'!$N$3:$N$493))</f>
        <v>0</v>
      </c>
      <c r="L139" s="38">
        <f>SUMPRODUCT(('Input Data Cuti'!$D$3:$D$493='Master Cuti'!$A139)*('Input Data Cuti'!$M$3:$M$493='Master Cuti'!L$1)*('Input Data Cuti'!$K$3:$K$493=$B139)*('Input Data Cuti'!$L$3:$L$493='Master Cuti'!$C139)*('Input Data Cuti'!$N$3:$N$493))</f>
        <v>0</v>
      </c>
      <c r="M139" s="38">
        <f>SUMPRODUCT(('Input Data Cuti'!$D$3:$D$493='Master Cuti'!$A139)*('Input Data Cuti'!$M$3:$M$493='Master Cuti'!M$1)*('Input Data Cuti'!$K$3:$K$493=$B139)*('Input Data Cuti'!$L$3:$L$493='Master Cuti'!$C139)*('Input Data Cuti'!$N$3:$N$493))</f>
        <v>0</v>
      </c>
      <c r="N139" s="38">
        <f>SUMPRODUCT(('Input Data Cuti'!$D$3:$D$493='Master Cuti'!$A139)*('Input Data Cuti'!$M$3:$M$493='Master Cuti'!N$1)*('Input Data Cuti'!$K$3:$K$493=$B139)*('Input Data Cuti'!$L$3:$L$493='Master Cuti'!$C139)*('Input Data Cuti'!$N$3:$N$493))</f>
        <v>0</v>
      </c>
      <c r="O139" s="38">
        <f>SUMPRODUCT(('Input Data Cuti'!$D$3:$D$493='Master Cuti'!$A139)*('Input Data Cuti'!$M$3:$M$493='Master Cuti'!O$1)*('Input Data Cuti'!$K$3:$K$493=$B139)*('Input Data Cuti'!$L$3:$L$493='Master Cuti'!$C139)*('Input Data Cuti'!$N$3:$N$493))</f>
        <v>0</v>
      </c>
      <c r="P139" s="38">
        <f>SUMPRODUCT(('Input Data Cuti'!$D$3:$D$493='Master Cuti'!$A139)*('Input Data Cuti'!$M$3:$M$493='Master Cuti'!P$1)*('Input Data Cuti'!$K$3:$K$493=$B139)*('Input Data Cuti'!$L$3:$L$493='Master Cuti'!$C139)*('Input Data Cuti'!$N$3:$N$493))</f>
        <v>0</v>
      </c>
      <c r="Q139" s="38">
        <f>SUMPRODUCT(('Input Data Cuti'!$D$3:$D$493='Master Cuti'!$A139)*('Input Data Cuti'!$M$3:$M$493='Master Cuti'!Q$1)*('Input Data Cuti'!$K$3:$K$493=$B139)*('Input Data Cuti'!$L$3:$L$493='Master Cuti'!$C139)*('Input Data Cuti'!$N$3:$N$493))</f>
        <v>0</v>
      </c>
    </row>
    <row r="140" spans="1:17">
      <c r="A140" s="107" t="s">
        <v>14</v>
      </c>
      <c r="B140" t="s">
        <v>172</v>
      </c>
      <c r="C140" s="233" t="s">
        <v>1215</v>
      </c>
      <c r="D140">
        <v>16</v>
      </c>
      <c r="E140" s="38">
        <f t="shared" si="5"/>
        <v>12</v>
      </c>
      <c r="F140" s="38">
        <f>SUMPRODUCT(('Input Data Cuti'!$D$3:$D$493='Master Cuti'!$A140)*('Input Data Cuti'!$M$3:$M$493='Master Cuti'!F$1)*('Input Data Cuti'!$K$3:$K$493=$B140)*('Input Data Cuti'!$L$3:$L$493='Master Cuti'!$C140)*('Input Data Cuti'!$N$3:$N$493))</f>
        <v>4</v>
      </c>
      <c r="G140" s="38">
        <f>SUMPRODUCT(('Input Data Cuti'!$D$3:$D$493='Master Cuti'!$A140)*('Input Data Cuti'!$M$3:$M$493='Master Cuti'!G$1)*('Input Data Cuti'!$K$3:$K$493=$B140)*('Input Data Cuti'!$L$3:$L$493='Master Cuti'!$C140)*('Input Data Cuti'!$N$3:$N$493))</f>
        <v>0</v>
      </c>
      <c r="H140" s="38">
        <f>SUMPRODUCT(('Input Data Cuti'!$D$3:$D$493='Master Cuti'!$A140)*('Input Data Cuti'!$M$3:$M$493='Master Cuti'!H$1)*('Input Data Cuti'!$K$3:$K$493=$B140)*('Input Data Cuti'!$L$3:$L$493='Master Cuti'!$C140)*('Input Data Cuti'!$N$3:$N$493))</f>
        <v>0</v>
      </c>
      <c r="I140" s="38">
        <f>SUMPRODUCT(('Input Data Cuti'!$D$3:$D$493='Master Cuti'!$A140)*('Input Data Cuti'!$M$3:$M$493='Master Cuti'!I$1)*('Input Data Cuti'!$K$3:$K$493=$B140)*('Input Data Cuti'!$L$3:$L$493='Master Cuti'!$C140)*('Input Data Cuti'!$N$3:$N$493))</f>
        <v>0</v>
      </c>
      <c r="J140" s="38">
        <f>SUMPRODUCT(('Input Data Cuti'!$D$3:$D$493='Master Cuti'!$A140)*('Input Data Cuti'!$M$3:$M$493='Master Cuti'!J$1)*('Input Data Cuti'!$K$3:$K$493=$B140)*('Input Data Cuti'!$L$3:$L$493='Master Cuti'!$C140)*('Input Data Cuti'!$N$3:$N$493))</f>
        <v>0</v>
      </c>
      <c r="K140" s="38">
        <f>SUMPRODUCT(('Input Data Cuti'!$D$3:$D$493='Master Cuti'!$A140)*('Input Data Cuti'!$M$3:$M$493='Master Cuti'!K$1)*('Input Data Cuti'!$K$3:$K$493=$B140)*('Input Data Cuti'!$L$3:$L$493='Master Cuti'!$C140)*('Input Data Cuti'!$N$3:$N$493))</f>
        <v>0</v>
      </c>
      <c r="L140" s="38">
        <f>SUMPRODUCT(('Input Data Cuti'!$D$3:$D$493='Master Cuti'!$A140)*('Input Data Cuti'!$M$3:$M$493='Master Cuti'!L$1)*('Input Data Cuti'!$K$3:$K$493=$B140)*('Input Data Cuti'!$L$3:$L$493='Master Cuti'!$C140)*('Input Data Cuti'!$N$3:$N$493))</f>
        <v>0</v>
      </c>
      <c r="M140" s="38">
        <f>SUMPRODUCT(('Input Data Cuti'!$D$3:$D$493='Master Cuti'!$A140)*('Input Data Cuti'!$M$3:$M$493='Master Cuti'!M$1)*('Input Data Cuti'!$K$3:$K$493=$B140)*('Input Data Cuti'!$L$3:$L$493='Master Cuti'!$C140)*('Input Data Cuti'!$N$3:$N$493))</f>
        <v>0</v>
      </c>
      <c r="N140" s="38">
        <f>SUMPRODUCT(('Input Data Cuti'!$D$3:$D$493='Master Cuti'!$A140)*('Input Data Cuti'!$M$3:$M$493='Master Cuti'!N$1)*('Input Data Cuti'!$K$3:$K$493=$B140)*('Input Data Cuti'!$L$3:$L$493='Master Cuti'!$C140)*('Input Data Cuti'!$N$3:$N$493))</f>
        <v>0</v>
      </c>
      <c r="O140" s="38">
        <f>SUMPRODUCT(('Input Data Cuti'!$D$3:$D$493='Master Cuti'!$A140)*('Input Data Cuti'!$M$3:$M$493='Master Cuti'!O$1)*('Input Data Cuti'!$K$3:$K$493=$B140)*('Input Data Cuti'!$L$3:$L$493='Master Cuti'!$C140)*('Input Data Cuti'!$N$3:$N$493))</f>
        <v>0</v>
      </c>
      <c r="P140" s="38">
        <f>SUMPRODUCT(('Input Data Cuti'!$D$3:$D$493='Master Cuti'!$A140)*('Input Data Cuti'!$M$3:$M$493='Master Cuti'!P$1)*('Input Data Cuti'!$K$3:$K$493=$B140)*('Input Data Cuti'!$L$3:$L$493='Master Cuti'!$C140)*('Input Data Cuti'!$N$3:$N$493))</f>
        <v>0</v>
      </c>
      <c r="Q140" s="38">
        <f>SUMPRODUCT(('Input Data Cuti'!$D$3:$D$493='Master Cuti'!$A140)*('Input Data Cuti'!$M$3:$M$493='Master Cuti'!Q$1)*('Input Data Cuti'!$K$3:$K$493=$B140)*('Input Data Cuti'!$L$3:$L$493='Master Cuti'!$C140)*('Input Data Cuti'!$N$3:$N$493))</f>
        <v>0</v>
      </c>
    </row>
    <row r="141" spans="1:17">
      <c r="A141" s="107" t="s">
        <v>966</v>
      </c>
      <c r="B141" t="s">
        <v>172</v>
      </c>
      <c r="C141" t="s">
        <v>1319</v>
      </c>
      <c r="D141">
        <v>11</v>
      </c>
      <c r="E141" s="38">
        <f t="shared" si="5"/>
        <v>2</v>
      </c>
      <c r="F141" s="38">
        <f>SUMPRODUCT(('Input Data Cuti'!$D$3:$D$493='Master Cuti'!$A141)*('Input Data Cuti'!$M$3:$M$493='Master Cuti'!F$1)*('Input Data Cuti'!$K$3:$K$493=$B141)*('Input Data Cuti'!$L$3:$L$493='Master Cuti'!$C141)*('Input Data Cuti'!$N$3:$N$493))</f>
        <v>5</v>
      </c>
      <c r="G141" s="38">
        <f>SUMPRODUCT(('Input Data Cuti'!$D$3:$D$493='Master Cuti'!$A141)*('Input Data Cuti'!$M$3:$M$493='Master Cuti'!G$1)*('Input Data Cuti'!$K$3:$K$493=$B141)*('Input Data Cuti'!$L$3:$L$493='Master Cuti'!$C141)*('Input Data Cuti'!$N$3:$N$493))</f>
        <v>4</v>
      </c>
      <c r="H141" s="38">
        <f>SUMPRODUCT(('Input Data Cuti'!$D$3:$D$493='Master Cuti'!$A141)*('Input Data Cuti'!$M$3:$M$493='Master Cuti'!H$1)*('Input Data Cuti'!$K$3:$K$493=$B141)*('Input Data Cuti'!$L$3:$L$493='Master Cuti'!$C141)*('Input Data Cuti'!$N$3:$N$493))</f>
        <v>0</v>
      </c>
      <c r="I141" s="38">
        <f>SUMPRODUCT(('Input Data Cuti'!$D$3:$D$493='Master Cuti'!$A141)*('Input Data Cuti'!$M$3:$M$493='Master Cuti'!I$1)*('Input Data Cuti'!$K$3:$K$493=$B141)*('Input Data Cuti'!$L$3:$L$493='Master Cuti'!$C141)*('Input Data Cuti'!$N$3:$N$493))</f>
        <v>0</v>
      </c>
      <c r="J141" s="38">
        <f>SUMPRODUCT(('Input Data Cuti'!$D$3:$D$493='Master Cuti'!$A141)*('Input Data Cuti'!$M$3:$M$493='Master Cuti'!J$1)*('Input Data Cuti'!$K$3:$K$493=$B141)*('Input Data Cuti'!$L$3:$L$493='Master Cuti'!$C141)*('Input Data Cuti'!$N$3:$N$493))</f>
        <v>0</v>
      </c>
      <c r="K141" s="38">
        <f>SUMPRODUCT(('Input Data Cuti'!$D$3:$D$493='Master Cuti'!$A141)*('Input Data Cuti'!$M$3:$M$493='Master Cuti'!K$1)*('Input Data Cuti'!$K$3:$K$493=$B141)*('Input Data Cuti'!$L$3:$L$493='Master Cuti'!$C141)*('Input Data Cuti'!$N$3:$N$493))</f>
        <v>0</v>
      </c>
      <c r="L141" s="38">
        <f>SUMPRODUCT(('Input Data Cuti'!$D$3:$D$493='Master Cuti'!$A141)*('Input Data Cuti'!$M$3:$M$493='Master Cuti'!L$1)*('Input Data Cuti'!$K$3:$K$493=$B141)*('Input Data Cuti'!$L$3:$L$493='Master Cuti'!$C141)*('Input Data Cuti'!$N$3:$N$493))</f>
        <v>0</v>
      </c>
      <c r="M141" s="38">
        <f>SUMPRODUCT(('Input Data Cuti'!$D$3:$D$493='Master Cuti'!$A141)*('Input Data Cuti'!$M$3:$M$493='Master Cuti'!M$1)*('Input Data Cuti'!$K$3:$K$493=$B141)*('Input Data Cuti'!$L$3:$L$493='Master Cuti'!$C141)*('Input Data Cuti'!$N$3:$N$493))</f>
        <v>0</v>
      </c>
      <c r="N141" s="38">
        <f>SUMPRODUCT(('Input Data Cuti'!$D$3:$D$493='Master Cuti'!$A141)*('Input Data Cuti'!$M$3:$M$493='Master Cuti'!N$1)*('Input Data Cuti'!$K$3:$K$493=$B141)*('Input Data Cuti'!$L$3:$L$493='Master Cuti'!$C141)*('Input Data Cuti'!$N$3:$N$493))</f>
        <v>0</v>
      </c>
      <c r="O141" s="38">
        <f>SUMPRODUCT(('Input Data Cuti'!$D$3:$D$493='Master Cuti'!$A141)*('Input Data Cuti'!$M$3:$M$493='Master Cuti'!O$1)*('Input Data Cuti'!$K$3:$K$493=$B141)*('Input Data Cuti'!$L$3:$L$493='Master Cuti'!$C141)*('Input Data Cuti'!$N$3:$N$493))</f>
        <v>0</v>
      </c>
      <c r="P141" s="38">
        <f>SUMPRODUCT(('Input Data Cuti'!$D$3:$D$493='Master Cuti'!$A141)*('Input Data Cuti'!$M$3:$M$493='Master Cuti'!P$1)*('Input Data Cuti'!$K$3:$K$493=$B141)*('Input Data Cuti'!$L$3:$L$493='Master Cuti'!$C141)*('Input Data Cuti'!$N$3:$N$493))</f>
        <v>0</v>
      </c>
      <c r="Q141" s="38">
        <f>SUMPRODUCT(('Input Data Cuti'!$D$3:$D$493='Master Cuti'!$A141)*('Input Data Cuti'!$M$3:$M$493='Master Cuti'!Q$1)*('Input Data Cuti'!$K$3:$K$493=$B141)*('Input Data Cuti'!$L$3:$L$493='Master Cuti'!$C141)*('Input Data Cuti'!$N$3:$N$493))</f>
        <v>0</v>
      </c>
    </row>
    <row r="142" spans="1:17">
      <c r="A142" s="107" t="s">
        <v>470</v>
      </c>
      <c r="B142" t="s">
        <v>172</v>
      </c>
      <c r="C142" t="s">
        <v>1319</v>
      </c>
      <c r="D142">
        <v>8</v>
      </c>
      <c r="E142" s="38">
        <f t="shared" si="5"/>
        <v>4</v>
      </c>
      <c r="F142" s="38">
        <f>SUMPRODUCT(('Input Data Cuti'!$D$3:$D$493='Master Cuti'!$A142)*('Input Data Cuti'!$M$3:$M$493='Master Cuti'!F$1)*('Input Data Cuti'!$K$3:$K$493=$B142)*('Input Data Cuti'!$L$3:$L$493='Master Cuti'!$C142)*('Input Data Cuti'!$N$3:$N$493))</f>
        <v>4</v>
      </c>
      <c r="G142" s="38">
        <f>SUMPRODUCT(('Input Data Cuti'!$D$3:$D$493='Master Cuti'!$A142)*('Input Data Cuti'!$M$3:$M$493='Master Cuti'!G$1)*('Input Data Cuti'!$K$3:$K$493=$B142)*('Input Data Cuti'!$L$3:$L$493='Master Cuti'!$C142)*('Input Data Cuti'!$N$3:$N$493))</f>
        <v>0</v>
      </c>
      <c r="H142" s="38">
        <f>SUMPRODUCT(('Input Data Cuti'!$D$3:$D$493='Master Cuti'!$A142)*('Input Data Cuti'!$M$3:$M$493='Master Cuti'!H$1)*('Input Data Cuti'!$K$3:$K$493=$B142)*('Input Data Cuti'!$L$3:$L$493='Master Cuti'!$C142)*('Input Data Cuti'!$N$3:$N$493))</f>
        <v>0</v>
      </c>
      <c r="I142" s="38">
        <f>SUMPRODUCT(('Input Data Cuti'!$D$3:$D$493='Master Cuti'!$A142)*('Input Data Cuti'!$M$3:$M$493='Master Cuti'!I$1)*('Input Data Cuti'!$K$3:$K$493=$B142)*('Input Data Cuti'!$L$3:$L$493='Master Cuti'!$C142)*('Input Data Cuti'!$N$3:$N$493))</f>
        <v>0</v>
      </c>
      <c r="J142" s="38">
        <f>SUMPRODUCT(('Input Data Cuti'!$D$3:$D$493='Master Cuti'!$A142)*('Input Data Cuti'!$M$3:$M$493='Master Cuti'!J$1)*('Input Data Cuti'!$K$3:$K$493=$B142)*('Input Data Cuti'!$L$3:$L$493='Master Cuti'!$C142)*('Input Data Cuti'!$N$3:$N$493))</f>
        <v>0</v>
      </c>
      <c r="K142" s="38">
        <f>SUMPRODUCT(('Input Data Cuti'!$D$3:$D$493='Master Cuti'!$A142)*('Input Data Cuti'!$M$3:$M$493='Master Cuti'!K$1)*('Input Data Cuti'!$K$3:$K$493=$B142)*('Input Data Cuti'!$L$3:$L$493='Master Cuti'!$C142)*('Input Data Cuti'!$N$3:$N$493))</f>
        <v>0</v>
      </c>
      <c r="L142" s="38">
        <f>SUMPRODUCT(('Input Data Cuti'!$D$3:$D$493='Master Cuti'!$A142)*('Input Data Cuti'!$M$3:$M$493='Master Cuti'!L$1)*('Input Data Cuti'!$K$3:$K$493=$B142)*('Input Data Cuti'!$L$3:$L$493='Master Cuti'!$C142)*('Input Data Cuti'!$N$3:$N$493))</f>
        <v>0</v>
      </c>
      <c r="M142" s="38">
        <f>SUMPRODUCT(('Input Data Cuti'!$D$3:$D$493='Master Cuti'!$A142)*('Input Data Cuti'!$M$3:$M$493='Master Cuti'!M$1)*('Input Data Cuti'!$K$3:$K$493=$B142)*('Input Data Cuti'!$L$3:$L$493='Master Cuti'!$C142)*('Input Data Cuti'!$N$3:$N$493))</f>
        <v>0</v>
      </c>
      <c r="N142" s="38">
        <f>SUMPRODUCT(('Input Data Cuti'!$D$3:$D$493='Master Cuti'!$A142)*('Input Data Cuti'!$M$3:$M$493='Master Cuti'!N$1)*('Input Data Cuti'!$K$3:$K$493=$B142)*('Input Data Cuti'!$L$3:$L$493='Master Cuti'!$C142)*('Input Data Cuti'!$N$3:$N$493))</f>
        <v>0</v>
      </c>
      <c r="O142" s="38">
        <f>SUMPRODUCT(('Input Data Cuti'!$D$3:$D$493='Master Cuti'!$A142)*('Input Data Cuti'!$M$3:$M$493='Master Cuti'!O$1)*('Input Data Cuti'!$K$3:$K$493=$B142)*('Input Data Cuti'!$L$3:$L$493='Master Cuti'!$C142)*('Input Data Cuti'!$N$3:$N$493))</f>
        <v>0</v>
      </c>
      <c r="P142" s="38">
        <f>SUMPRODUCT(('Input Data Cuti'!$D$3:$D$493='Master Cuti'!$A142)*('Input Data Cuti'!$M$3:$M$493='Master Cuti'!P$1)*('Input Data Cuti'!$K$3:$K$493=$B142)*('Input Data Cuti'!$L$3:$L$493='Master Cuti'!$C142)*('Input Data Cuti'!$N$3:$N$493))</f>
        <v>0</v>
      </c>
      <c r="Q142" s="38">
        <f>SUMPRODUCT(('Input Data Cuti'!$D$3:$D$493='Master Cuti'!$A142)*('Input Data Cuti'!$M$3:$M$493='Master Cuti'!Q$1)*('Input Data Cuti'!$K$3:$K$493=$B142)*('Input Data Cuti'!$L$3:$L$493='Master Cuti'!$C142)*('Input Data Cuti'!$N$3:$N$493))</f>
        <v>0</v>
      </c>
    </row>
    <row r="143" spans="1:17">
      <c r="A143" s="107" t="s">
        <v>880</v>
      </c>
      <c r="B143" t="s">
        <v>172</v>
      </c>
      <c r="C143" s="233" t="s">
        <v>1319</v>
      </c>
      <c r="D143">
        <v>8</v>
      </c>
      <c r="E143" s="38">
        <f t="shared" si="5"/>
        <v>1</v>
      </c>
      <c r="F143" s="38">
        <f>SUMPRODUCT(('Input Data Cuti'!$D$3:$D$493='Master Cuti'!$A143)*('Input Data Cuti'!$M$3:$M$493='Master Cuti'!F$1)*('Input Data Cuti'!$K$3:$K$493=$B143)*('Input Data Cuti'!$L$3:$L$493='Master Cuti'!$C143)*('Input Data Cuti'!$N$3:$N$493))</f>
        <v>1</v>
      </c>
      <c r="G143" s="38">
        <f>SUMPRODUCT(('Input Data Cuti'!$D$3:$D$493='Master Cuti'!$A143)*('Input Data Cuti'!$M$3:$M$493='Master Cuti'!G$1)*('Input Data Cuti'!$K$3:$K$493=$B143)*('Input Data Cuti'!$L$3:$L$493='Master Cuti'!$C143)*('Input Data Cuti'!$N$3:$N$493))</f>
        <v>3</v>
      </c>
      <c r="H143" s="38">
        <f>SUMPRODUCT(('Input Data Cuti'!$D$3:$D$493='Master Cuti'!$A143)*('Input Data Cuti'!$M$3:$M$493='Master Cuti'!H$1)*('Input Data Cuti'!$K$3:$K$493=$B143)*('Input Data Cuti'!$L$3:$L$493='Master Cuti'!$C143)*('Input Data Cuti'!$N$3:$N$493))</f>
        <v>3</v>
      </c>
      <c r="I143" s="38">
        <f>SUMPRODUCT(('Input Data Cuti'!$D$3:$D$493='Master Cuti'!$A143)*('Input Data Cuti'!$M$3:$M$493='Master Cuti'!I$1)*('Input Data Cuti'!$K$3:$K$493=$B143)*('Input Data Cuti'!$L$3:$L$493='Master Cuti'!$C143)*('Input Data Cuti'!$N$3:$N$493))</f>
        <v>0</v>
      </c>
      <c r="J143" s="38">
        <f>SUMPRODUCT(('Input Data Cuti'!$D$3:$D$493='Master Cuti'!$A143)*('Input Data Cuti'!$M$3:$M$493='Master Cuti'!J$1)*('Input Data Cuti'!$K$3:$K$493=$B143)*('Input Data Cuti'!$L$3:$L$493='Master Cuti'!$C143)*('Input Data Cuti'!$N$3:$N$493))</f>
        <v>0</v>
      </c>
      <c r="K143" s="38">
        <f>SUMPRODUCT(('Input Data Cuti'!$D$3:$D$493='Master Cuti'!$A143)*('Input Data Cuti'!$M$3:$M$493='Master Cuti'!K$1)*('Input Data Cuti'!$K$3:$K$493=$B143)*('Input Data Cuti'!$L$3:$L$493='Master Cuti'!$C143)*('Input Data Cuti'!$N$3:$N$493))</f>
        <v>0</v>
      </c>
      <c r="L143" s="38">
        <f>SUMPRODUCT(('Input Data Cuti'!$D$3:$D$493='Master Cuti'!$A143)*('Input Data Cuti'!$M$3:$M$493='Master Cuti'!L$1)*('Input Data Cuti'!$K$3:$K$493=$B143)*('Input Data Cuti'!$L$3:$L$493='Master Cuti'!$C143)*('Input Data Cuti'!$N$3:$N$493))</f>
        <v>0</v>
      </c>
      <c r="M143" s="38">
        <f>SUMPRODUCT(('Input Data Cuti'!$D$3:$D$493='Master Cuti'!$A143)*('Input Data Cuti'!$M$3:$M$493='Master Cuti'!M$1)*('Input Data Cuti'!$K$3:$K$493=$B143)*('Input Data Cuti'!$L$3:$L$493='Master Cuti'!$C143)*('Input Data Cuti'!$N$3:$N$493))</f>
        <v>0</v>
      </c>
      <c r="N143" s="38">
        <f>SUMPRODUCT(('Input Data Cuti'!$D$3:$D$493='Master Cuti'!$A143)*('Input Data Cuti'!$M$3:$M$493='Master Cuti'!N$1)*('Input Data Cuti'!$K$3:$K$493=$B143)*('Input Data Cuti'!$L$3:$L$493='Master Cuti'!$C143)*('Input Data Cuti'!$N$3:$N$493))</f>
        <v>0</v>
      </c>
      <c r="O143" s="38">
        <f>SUMPRODUCT(('Input Data Cuti'!$D$3:$D$493='Master Cuti'!$A143)*('Input Data Cuti'!$M$3:$M$493='Master Cuti'!O$1)*('Input Data Cuti'!$K$3:$K$493=$B143)*('Input Data Cuti'!$L$3:$L$493='Master Cuti'!$C143)*('Input Data Cuti'!$N$3:$N$493))</f>
        <v>0</v>
      </c>
      <c r="P143" s="38">
        <f>SUMPRODUCT(('Input Data Cuti'!$D$3:$D$493='Master Cuti'!$A143)*('Input Data Cuti'!$M$3:$M$493='Master Cuti'!P$1)*('Input Data Cuti'!$K$3:$K$493=$B143)*('Input Data Cuti'!$L$3:$L$493='Master Cuti'!$C143)*('Input Data Cuti'!$N$3:$N$493))</f>
        <v>0</v>
      </c>
      <c r="Q143" s="38">
        <f>SUMPRODUCT(('Input Data Cuti'!$D$3:$D$493='Master Cuti'!$A143)*('Input Data Cuti'!$M$3:$M$493='Master Cuti'!Q$1)*('Input Data Cuti'!$K$3:$K$493=$B143)*('Input Data Cuti'!$L$3:$L$493='Master Cuti'!$C143)*('Input Data Cuti'!$N$3:$N$493))</f>
        <v>0</v>
      </c>
    </row>
    <row r="144" spans="1:17">
      <c r="A144" s="107" t="s">
        <v>1477</v>
      </c>
      <c r="B144" t="s">
        <v>172</v>
      </c>
      <c r="C144" t="s">
        <v>1387</v>
      </c>
      <c r="D144">
        <v>12</v>
      </c>
      <c r="E144" s="38">
        <f t="shared" ref="E144:E149" si="6">D144-SUM(F144:Q144)</f>
        <v>10</v>
      </c>
      <c r="F144" s="38">
        <f>SUMPRODUCT(('Input Data Cuti'!$D$3:$D$493='Master Cuti'!$A144)*('Input Data Cuti'!$M$3:$M$493='Master Cuti'!F$1)*('Input Data Cuti'!$K$3:$K$493=$B144)*('Input Data Cuti'!$L$3:$L$493='Master Cuti'!$C144)*('Input Data Cuti'!$N$3:$N$493))</f>
        <v>2</v>
      </c>
      <c r="G144" s="38">
        <f>SUMPRODUCT(('Input Data Cuti'!$D$3:$D$493='Master Cuti'!$A144)*('Input Data Cuti'!$M$3:$M$493='Master Cuti'!G$1)*('Input Data Cuti'!$K$3:$K$493=$B144)*('Input Data Cuti'!$L$3:$L$493='Master Cuti'!$C144)*('Input Data Cuti'!$N$3:$N$493))</f>
        <v>0</v>
      </c>
      <c r="H144" s="38">
        <f>SUMPRODUCT(('Input Data Cuti'!$D$3:$D$493='Master Cuti'!$A144)*('Input Data Cuti'!$M$3:$M$493='Master Cuti'!H$1)*('Input Data Cuti'!$K$3:$K$493=$B144)*('Input Data Cuti'!$L$3:$L$493='Master Cuti'!$C144)*('Input Data Cuti'!$N$3:$N$493))</f>
        <v>0</v>
      </c>
      <c r="I144" s="38">
        <f>SUMPRODUCT(('Input Data Cuti'!$D$3:$D$493='Master Cuti'!$A144)*('Input Data Cuti'!$M$3:$M$493='Master Cuti'!I$1)*('Input Data Cuti'!$K$3:$K$493=$B144)*('Input Data Cuti'!$L$3:$L$493='Master Cuti'!$C144)*('Input Data Cuti'!$N$3:$N$493))</f>
        <v>0</v>
      </c>
      <c r="J144" s="38">
        <f>SUMPRODUCT(('Input Data Cuti'!$D$3:$D$493='Master Cuti'!$A144)*('Input Data Cuti'!$M$3:$M$493='Master Cuti'!J$1)*('Input Data Cuti'!$K$3:$K$493=$B144)*('Input Data Cuti'!$L$3:$L$493='Master Cuti'!$C144)*('Input Data Cuti'!$N$3:$N$493))</f>
        <v>0</v>
      </c>
      <c r="K144" s="38">
        <f>SUMPRODUCT(('Input Data Cuti'!$D$3:$D$493='Master Cuti'!$A144)*('Input Data Cuti'!$M$3:$M$493='Master Cuti'!K$1)*('Input Data Cuti'!$K$3:$K$493=$B144)*('Input Data Cuti'!$L$3:$L$493='Master Cuti'!$C144)*('Input Data Cuti'!$N$3:$N$493))</f>
        <v>0</v>
      </c>
      <c r="L144" s="38">
        <f>SUMPRODUCT(('Input Data Cuti'!$D$3:$D$493='Master Cuti'!$A144)*('Input Data Cuti'!$M$3:$M$493='Master Cuti'!L$1)*('Input Data Cuti'!$K$3:$K$493=$B144)*('Input Data Cuti'!$L$3:$L$493='Master Cuti'!$C144)*('Input Data Cuti'!$N$3:$N$493))</f>
        <v>0</v>
      </c>
      <c r="M144" s="38">
        <f>SUMPRODUCT(('Input Data Cuti'!$D$3:$D$493='Master Cuti'!$A144)*('Input Data Cuti'!$M$3:$M$493='Master Cuti'!M$1)*('Input Data Cuti'!$K$3:$K$493=$B144)*('Input Data Cuti'!$L$3:$L$493='Master Cuti'!$C144)*('Input Data Cuti'!$N$3:$N$493))</f>
        <v>0</v>
      </c>
      <c r="N144" s="38">
        <f>SUMPRODUCT(('Input Data Cuti'!$D$3:$D$493='Master Cuti'!$A144)*('Input Data Cuti'!$M$3:$M$493='Master Cuti'!N$1)*('Input Data Cuti'!$K$3:$K$493=$B144)*('Input Data Cuti'!$L$3:$L$493='Master Cuti'!$C144)*('Input Data Cuti'!$N$3:$N$493))</f>
        <v>0</v>
      </c>
      <c r="O144" s="38">
        <f>SUMPRODUCT(('Input Data Cuti'!$D$3:$D$493='Master Cuti'!$A144)*('Input Data Cuti'!$M$3:$M$493='Master Cuti'!O$1)*('Input Data Cuti'!$K$3:$K$493=$B144)*('Input Data Cuti'!$L$3:$L$493='Master Cuti'!$C144)*('Input Data Cuti'!$N$3:$N$493))</f>
        <v>0</v>
      </c>
      <c r="P144" s="38">
        <f>SUMPRODUCT(('Input Data Cuti'!$D$3:$D$493='Master Cuti'!$A144)*('Input Data Cuti'!$M$3:$M$493='Master Cuti'!P$1)*('Input Data Cuti'!$K$3:$K$493=$B144)*('Input Data Cuti'!$L$3:$L$493='Master Cuti'!$C144)*('Input Data Cuti'!$N$3:$N$493))</f>
        <v>0</v>
      </c>
      <c r="Q144" s="38">
        <f>SUMPRODUCT(('Input Data Cuti'!$D$3:$D$493='Master Cuti'!$A144)*('Input Data Cuti'!$M$3:$M$493='Master Cuti'!Q$1)*('Input Data Cuti'!$K$3:$K$493=$B144)*('Input Data Cuti'!$L$3:$L$493='Master Cuti'!$C144)*('Input Data Cuti'!$N$3:$N$493))</f>
        <v>0</v>
      </c>
    </row>
    <row r="145" spans="1:17">
      <c r="A145" s="107" t="s">
        <v>830</v>
      </c>
      <c r="B145" t="s">
        <v>172</v>
      </c>
      <c r="C145" s="233" t="s">
        <v>1319</v>
      </c>
      <c r="D145">
        <v>12</v>
      </c>
      <c r="E145" s="38">
        <f t="shared" si="6"/>
        <v>0</v>
      </c>
      <c r="F145" s="38">
        <f>SUMPRODUCT(('Input Data Cuti'!$D$3:$D$493='Master Cuti'!$A145)*('Input Data Cuti'!$M$3:$M$493='Master Cuti'!F$1)*('Input Data Cuti'!$K$3:$K$493=$B145)*('Input Data Cuti'!$L$3:$L$493='Master Cuti'!$C145)*('Input Data Cuti'!$N$3:$N$493))</f>
        <v>1</v>
      </c>
      <c r="G145" s="38">
        <f>SUMPRODUCT(('Input Data Cuti'!$D$3:$D$493='Master Cuti'!$A145)*('Input Data Cuti'!$M$3:$M$493='Master Cuti'!G$1)*('Input Data Cuti'!$K$3:$K$493=$B145)*('Input Data Cuti'!$L$3:$L$493='Master Cuti'!$C145)*('Input Data Cuti'!$N$3:$N$493))</f>
        <v>11</v>
      </c>
      <c r="H145" s="38">
        <f>SUMPRODUCT(('Input Data Cuti'!$D$3:$D$493='Master Cuti'!$A145)*('Input Data Cuti'!$M$3:$M$493='Master Cuti'!H$1)*('Input Data Cuti'!$K$3:$K$493=$B145)*('Input Data Cuti'!$L$3:$L$493='Master Cuti'!$C145)*('Input Data Cuti'!$N$3:$N$493))</f>
        <v>0</v>
      </c>
      <c r="I145" s="38">
        <f>SUMPRODUCT(('Input Data Cuti'!$D$3:$D$493='Master Cuti'!$A145)*('Input Data Cuti'!$M$3:$M$493='Master Cuti'!I$1)*('Input Data Cuti'!$K$3:$K$493=$B145)*('Input Data Cuti'!$L$3:$L$493='Master Cuti'!$C145)*('Input Data Cuti'!$N$3:$N$493))</f>
        <v>0</v>
      </c>
      <c r="J145" s="38">
        <f>SUMPRODUCT(('Input Data Cuti'!$D$3:$D$493='Master Cuti'!$A145)*('Input Data Cuti'!$M$3:$M$493='Master Cuti'!J$1)*('Input Data Cuti'!$K$3:$K$493=$B145)*('Input Data Cuti'!$L$3:$L$493='Master Cuti'!$C145)*('Input Data Cuti'!$N$3:$N$493))</f>
        <v>0</v>
      </c>
      <c r="K145" s="38">
        <f>SUMPRODUCT(('Input Data Cuti'!$D$3:$D$493='Master Cuti'!$A145)*('Input Data Cuti'!$M$3:$M$493='Master Cuti'!K$1)*('Input Data Cuti'!$K$3:$K$493=$B145)*('Input Data Cuti'!$L$3:$L$493='Master Cuti'!$C145)*('Input Data Cuti'!$N$3:$N$493))</f>
        <v>0</v>
      </c>
      <c r="L145" s="38">
        <f>SUMPRODUCT(('Input Data Cuti'!$D$3:$D$493='Master Cuti'!$A145)*('Input Data Cuti'!$M$3:$M$493='Master Cuti'!L$1)*('Input Data Cuti'!$K$3:$K$493=$B145)*('Input Data Cuti'!$L$3:$L$493='Master Cuti'!$C145)*('Input Data Cuti'!$N$3:$N$493))</f>
        <v>0</v>
      </c>
      <c r="M145" s="38">
        <f>SUMPRODUCT(('Input Data Cuti'!$D$3:$D$493='Master Cuti'!$A145)*('Input Data Cuti'!$M$3:$M$493='Master Cuti'!M$1)*('Input Data Cuti'!$K$3:$K$493=$B145)*('Input Data Cuti'!$L$3:$L$493='Master Cuti'!$C145)*('Input Data Cuti'!$N$3:$N$493))</f>
        <v>0</v>
      </c>
      <c r="N145" s="38">
        <f>SUMPRODUCT(('Input Data Cuti'!$D$3:$D$493='Master Cuti'!$A145)*('Input Data Cuti'!$M$3:$M$493='Master Cuti'!N$1)*('Input Data Cuti'!$K$3:$K$493=$B145)*('Input Data Cuti'!$L$3:$L$493='Master Cuti'!$C145)*('Input Data Cuti'!$N$3:$N$493))</f>
        <v>0</v>
      </c>
      <c r="O145" s="38">
        <f>SUMPRODUCT(('Input Data Cuti'!$D$3:$D$493='Master Cuti'!$A145)*('Input Data Cuti'!$M$3:$M$493='Master Cuti'!O$1)*('Input Data Cuti'!$K$3:$K$493=$B145)*('Input Data Cuti'!$L$3:$L$493='Master Cuti'!$C145)*('Input Data Cuti'!$N$3:$N$493))</f>
        <v>0</v>
      </c>
      <c r="P145" s="38">
        <f>SUMPRODUCT(('Input Data Cuti'!$D$3:$D$493='Master Cuti'!$A145)*('Input Data Cuti'!$M$3:$M$493='Master Cuti'!P$1)*('Input Data Cuti'!$K$3:$K$493=$B145)*('Input Data Cuti'!$L$3:$L$493='Master Cuti'!$C145)*('Input Data Cuti'!$N$3:$N$493))</f>
        <v>0</v>
      </c>
      <c r="Q145" s="38">
        <f>SUMPRODUCT(('Input Data Cuti'!$D$3:$D$493='Master Cuti'!$A145)*('Input Data Cuti'!$M$3:$M$493='Master Cuti'!Q$1)*('Input Data Cuti'!$K$3:$K$493=$B145)*('Input Data Cuti'!$L$3:$L$493='Master Cuti'!$C145)*('Input Data Cuti'!$N$3:$N$493))</f>
        <v>0</v>
      </c>
    </row>
    <row r="146" spans="1:17">
      <c r="A146" s="107" t="s">
        <v>18</v>
      </c>
      <c r="B146" t="s">
        <v>172</v>
      </c>
      <c r="C146" t="s">
        <v>1387</v>
      </c>
      <c r="D146">
        <v>6</v>
      </c>
      <c r="E146" s="38">
        <f t="shared" si="6"/>
        <v>4</v>
      </c>
      <c r="F146" s="38">
        <f>SUMPRODUCT(('Input Data Cuti'!$D$3:$D$493='Master Cuti'!$A146)*('Input Data Cuti'!$M$3:$M$493='Master Cuti'!F$1)*('Input Data Cuti'!$K$3:$K$493=$B146)*('Input Data Cuti'!$L$3:$L$493='Master Cuti'!$C146)*('Input Data Cuti'!$N$3:$N$493))</f>
        <v>2</v>
      </c>
      <c r="G146" s="38">
        <f>SUMPRODUCT(('Input Data Cuti'!$D$3:$D$493='Master Cuti'!$A146)*('Input Data Cuti'!$M$3:$M$493='Master Cuti'!G$1)*('Input Data Cuti'!$K$3:$K$493=$B146)*('Input Data Cuti'!$L$3:$L$493='Master Cuti'!$C146)*('Input Data Cuti'!$N$3:$N$493))</f>
        <v>0</v>
      </c>
      <c r="H146" s="38">
        <f>SUMPRODUCT(('Input Data Cuti'!$D$3:$D$493='Master Cuti'!$A146)*('Input Data Cuti'!$M$3:$M$493='Master Cuti'!H$1)*('Input Data Cuti'!$K$3:$K$493=$B146)*('Input Data Cuti'!$L$3:$L$493='Master Cuti'!$C146)*('Input Data Cuti'!$N$3:$N$493))</f>
        <v>0</v>
      </c>
      <c r="I146" s="38">
        <f>SUMPRODUCT(('Input Data Cuti'!$D$3:$D$493='Master Cuti'!$A146)*('Input Data Cuti'!$M$3:$M$493='Master Cuti'!I$1)*('Input Data Cuti'!$K$3:$K$493=$B146)*('Input Data Cuti'!$L$3:$L$493='Master Cuti'!$C146)*('Input Data Cuti'!$N$3:$N$493))</f>
        <v>0</v>
      </c>
      <c r="J146" s="38">
        <f>SUMPRODUCT(('Input Data Cuti'!$D$3:$D$493='Master Cuti'!$A146)*('Input Data Cuti'!$M$3:$M$493='Master Cuti'!J$1)*('Input Data Cuti'!$K$3:$K$493=$B146)*('Input Data Cuti'!$L$3:$L$493='Master Cuti'!$C146)*('Input Data Cuti'!$N$3:$N$493))</f>
        <v>0</v>
      </c>
      <c r="K146" s="38">
        <f>SUMPRODUCT(('Input Data Cuti'!$D$3:$D$493='Master Cuti'!$A146)*('Input Data Cuti'!$M$3:$M$493='Master Cuti'!K$1)*('Input Data Cuti'!$K$3:$K$493=$B146)*('Input Data Cuti'!$L$3:$L$493='Master Cuti'!$C146)*('Input Data Cuti'!$N$3:$N$493))</f>
        <v>0</v>
      </c>
      <c r="L146" s="38">
        <f>SUMPRODUCT(('Input Data Cuti'!$D$3:$D$493='Master Cuti'!$A146)*('Input Data Cuti'!$M$3:$M$493='Master Cuti'!L$1)*('Input Data Cuti'!$K$3:$K$493=$B146)*('Input Data Cuti'!$L$3:$L$493='Master Cuti'!$C146)*('Input Data Cuti'!$N$3:$N$493))</f>
        <v>0</v>
      </c>
      <c r="M146" s="38">
        <f>SUMPRODUCT(('Input Data Cuti'!$D$3:$D$493='Master Cuti'!$A146)*('Input Data Cuti'!$M$3:$M$493='Master Cuti'!M$1)*('Input Data Cuti'!$K$3:$K$493=$B146)*('Input Data Cuti'!$L$3:$L$493='Master Cuti'!$C146)*('Input Data Cuti'!$N$3:$N$493))</f>
        <v>0</v>
      </c>
      <c r="N146" s="38">
        <f>SUMPRODUCT(('Input Data Cuti'!$D$3:$D$493='Master Cuti'!$A146)*('Input Data Cuti'!$M$3:$M$493='Master Cuti'!N$1)*('Input Data Cuti'!$K$3:$K$493=$B146)*('Input Data Cuti'!$L$3:$L$493='Master Cuti'!$C146)*('Input Data Cuti'!$N$3:$N$493))</f>
        <v>0</v>
      </c>
      <c r="O146" s="38">
        <f>SUMPRODUCT(('Input Data Cuti'!$D$3:$D$493='Master Cuti'!$A146)*('Input Data Cuti'!$M$3:$M$493='Master Cuti'!O$1)*('Input Data Cuti'!$K$3:$K$493=$B146)*('Input Data Cuti'!$L$3:$L$493='Master Cuti'!$C146)*('Input Data Cuti'!$N$3:$N$493))</f>
        <v>0</v>
      </c>
      <c r="P146" s="38">
        <f>SUMPRODUCT(('Input Data Cuti'!$D$3:$D$493='Master Cuti'!$A146)*('Input Data Cuti'!$M$3:$M$493='Master Cuti'!P$1)*('Input Data Cuti'!$K$3:$K$493=$B146)*('Input Data Cuti'!$L$3:$L$493='Master Cuti'!$C146)*('Input Data Cuti'!$N$3:$N$493))</f>
        <v>0</v>
      </c>
      <c r="Q146" s="38">
        <f>SUMPRODUCT(('Input Data Cuti'!$D$3:$D$493='Master Cuti'!$A146)*('Input Data Cuti'!$M$3:$M$493='Master Cuti'!Q$1)*('Input Data Cuti'!$K$3:$K$493=$B146)*('Input Data Cuti'!$L$3:$L$493='Master Cuti'!$C146)*('Input Data Cuti'!$N$3:$N$493))</f>
        <v>0</v>
      </c>
    </row>
    <row r="147" spans="1:17">
      <c r="A147" s="107" t="s">
        <v>249</v>
      </c>
      <c r="B147" t="s">
        <v>172</v>
      </c>
      <c r="C147" t="s">
        <v>1319</v>
      </c>
      <c r="D147">
        <v>9</v>
      </c>
      <c r="E147" s="38">
        <f t="shared" si="6"/>
        <v>4</v>
      </c>
      <c r="F147" s="38">
        <f>SUMPRODUCT(('Input Data Cuti'!$D$3:$D$493='Master Cuti'!$A147)*('Input Data Cuti'!$M$3:$M$493='Master Cuti'!F$1)*('Input Data Cuti'!$K$3:$K$493=$B147)*('Input Data Cuti'!$L$3:$L$493='Master Cuti'!$C147)*('Input Data Cuti'!$N$3:$N$493))</f>
        <v>4</v>
      </c>
      <c r="G147" s="38">
        <f>SUMPRODUCT(('Input Data Cuti'!$D$3:$D$493='Master Cuti'!$A147)*('Input Data Cuti'!$M$3:$M$493='Master Cuti'!G$1)*('Input Data Cuti'!$K$3:$K$493=$B147)*('Input Data Cuti'!$L$3:$L$493='Master Cuti'!$C147)*('Input Data Cuti'!$N$3:$N$493))</f>
        <v>1</v>
      </c>
      <c r="H147" s="38">
        <f>SUMPRODUCT(('Input Data Cuti'!$D$3:$D$493='Master Cuti'!$A147)*('Input Data Cuti'!$M$3:$M$493='Master Cuti'!H$1)*('Input Data Cuti'!$K$3:$K$493=$B147)*('Input Data Cuti'!$L$3:$L$493='Master Cuti'!$C147)*('Input Data Cuti'!$N$3:$N$493))</f>
        <v>0</v>
      </c>
      <c r="I147" s="38">
        <f>SUMPRODUCT(('Input Data Cuti'!$D$3:$D$493='Master Cuti'!$A147)*('Input Data Cuti'!$M$3:$M$493='Master Cuti'!I$1)*('Input Data Cuti'!$K$3:$K$493=$B147)*('Input Data Cuti'!$L$3:$L$493='Master Cuti'!$C147)*('Input Data Cuti'!$N$3:$N$493))</f>
        <v>0</v>
      </c>
      <c r="J147" s="38">
        <f>SUMPRODUCT(('Input Data Cuti'!$D$3:$D$493='Master Cuti'!$A147)*('Input Data Cuti'!$M$3:$M$493='Master Cuti'!J$1)*('Input Data Cuti'!$K$3:$K$493=$B147)*('Input Data Cuti'!$L$3:$L$493='Master Cuti'!$C147)*('Input Data Cuti'!$N$3:$N$493))</f>
        <v>0</v>
      </c>
      <c r="K147" s="38">
        <f>SUMPRODUCT(('Input Data Cuti'!$D$3:$D$493='Master Cuti'!$A147)*('Input Data Cuti'!$M$3:$M$493='Master Cuti'!K$1)*('Input Data Cuti'!$K$3:$K$493=$B147)*('Input Data Cuti'!$L$3:$L$493='Master Cuti'!$C147)*('Input Data Cuti'!$N$3:$N$493))</f>
        <v>0</v>
      </c>
      <c r="L147" s="38">
        <f>SUMPRODUCT(('Input Data Cuti'!$D$3:$D$493='Master Cuti'!$A147)*('Input Data Cuti'!$M$3:$M$493='Master Cuti'!L$1)*('Input Data Cuti'!$K$3:$K$493=$B147)*('Input Data Cuti'!$L$3:$L$493='Master Cuti'!$C147)*('Input Data Cuti'!$N$3:$N$493))</f>
        <v>0</v>
      </c>
      <c r="M147" s="38">
        <f>SUMPRODUCT(('Input Data Cuti'!$D$3:$D$493='Master Cuti'!$A147)*('Input Data Cuti'!$M$3:$M$493='Master Cuti'!M$1)*('Input Data Cuti'!$K$3:$K$493=$B147)*('Input Data Cuti'!$L$3:$L$493='Master Cuti'!$C147)*('Input Data Cuti'!$N$3:$N$493))</f>
        <v>0</v>
      </c>
      <c r="N147" s="38">
        <f>SUMPRODUCT(('Input Data Cuti'!$D$3:$D$493='Master Cuti'!$A147)*('Input Data Cuti'!$M$3:$M$493='Master Cuti'!N$1)*('Input Data Cuti'!$K$3:$K$493=$B147)*('Input Data Cuti'!$L$3:$L$493='Master Cuti'!$C147)*('Input Data Cuti'!$N$3:$N$493))</f>
        <v>0</v>
      </c>
      <c r="O147" s="38">
        <f>SUMPRODUCT(('Input Data Cuti'!$D$3:$D$493='Master Cuti'!$A147)*('Input Data Cuti'!$M$3:$M$493='Master Cuti'!O$1)*('Input Data Cuti'!$K$3:$K$493=$B147)*('Input Data Cuti'!$L$3:$L$493='Master Cuti'!$C147)*('Input Data Cuti'!$N$3:$N$493))</f>
        <v>0</v>
      </c>
      <c r="P147" s="38">
        <f>SUMPRODUCT(('Input Data Cuti'!$D$3:$D$493='Master Cuti'!$A147)*('Input Data Cuti'!$M$3:$M$493='Master Cuti'!P$1)*('Input Data Cuti'!$K$3:$K$493=$B147)*('Input Data Cuti'!$L$3:$L$493='Master Cuti'!$C147)*('Input Data Cuti'!$N$3:$N$493))</f>
        <v>0</v>
      </c>
      <c r="Q147" s="38">
        <f>SUMPRODUCT(('Input Data Cuti'!$D$3:$D$493='Master Cuti'!$A147)*('Input Data Cuti'!$M$3:$M$493='Master Cuti'!Q$1)*('Input Data Cuti'!$K$3:$K$493=$B147)*('Input Data Cuti'!$L$3:$L$493='Master Cuti'!$C147)*('Input Data Cuti'!$N$3:$N$493))</f>
        <v>0</v>
      </c>
    </row>
    <row r="148" spans="1:17">
      <c r="A148" s="107" t="s">
        <v>1286</v>
      </c>
      <c r="B148" t="s">
        <v>172</v>
      </c>
      <c r="C148" t="s">
        <v>1319</v>
      </c>
      <c r="D148">
        <v>8</v>
      </c>
      <c r="E148" s="38">
        <f t="shared" si="6"/>
        <v>4</v>
      </c>
      <c r="F148" s="38">
        <f>SUMPRODUCT(('Input Data Cuti'!$D$3:$D$493='Master Cuti'!$A148)*('Input Data Cuti'!$M$3:$M$493='Master Cuti'!F$1)*('Input Data Cuti'!$K$3:$K$493=$B148)*('Input Data Cuti'!$L$3:$L$493='Master Cuti'!$C148)*('Input Data Cuti'!$N$3:$N$493))</f>
        <v>4</v>
      </c>
      <c r="G148" s="38">
        <f>SUMPRODUCT(('Input Data Cuti'!$D$3:$D$493='Master Cuti'!$A148)*('Input Data Cuti'!$M$3:$M$493='Master Cuti'!G$1)*('Input Data Cuti'!$K$3:$K$493=$B148)*('Input Data Cuti'!$L$3:$L$493='Master Cuti'!$C148)*('Input Data Cuti'!$N$3:$N$493))</f>
        <v>0</v>
      </c>
      <c r="H148" s="38">
        <f>SUMPRODUCT(('Input Data Cuti'!$D$3:$D$493='Master Cuti'!$A148)*('Input Data Cuti'!$M$3:$M$493='Master Cuti'!H$1)*('Input Data Cuti'!$K$3:$K$493=$B148)*('Input Data Cuti'!$L$3:$L$493='Master Cuti'!$C148)*('Input Data Cuti'!$N$3:$N$493))</f>
        <v>0</v>
      </c>
      <c r="I148" s="38">
        <f>SUMPRODUCT(('Input Data Cuti'!$D$3:$D$493='Master Cuti'!$A148)*('Input Data Cuti'!$M$3:$M$493='Master Cuti'!I$1)*('Input Data Cuti'!$K$3:$K$493=$B148)*('Input Data Cuti'!$L$3:$L$493='Master Cuti'!$C148)*('Input Data Cuti'!$N$3:$N$493))</f>
        <v>0</v>
      </c>
      <c r="J148" s="38">
        <f>SUMPRODUCT(('Input Data Cuti'!$D$3:$D$493='Master Cuti'!$A148)*('Input Data Cuti'!$M$3:$M$493='Master Cuti'!J$1)*('Input Data Cuti'!$K$3:$K$493=$B148)*('Input Data Cuti'!$L$3:$L$493='Master Cuti'!$C148)*('Input Data Cuti'!$N$3:$N$493))</f>
        <v>0</v>
      </c>
      <c r="K148" s="38">
        <f>SUMPRODUCT(('Input Data Cuti'!$D$3:$D$493='Master Cuti'!$A148)*('Input Data Cuti'!$M$3:$M$493='Master Cuti'!K$1)*('Input Data Cuti'!$K$3:$K$493=$B148)*('Input Data Cuti'!$L$3:$L$493='Master Cuti'!$C148)*('Input Data Cuti'!$N$3:$N$493))</f>
        <v>0</v>
      </c>
      <c r="L148" s="38">
        <f>SUMPRODUCT(('Input Data Cuti'!$D$3:$D$493='Master Cuti'!$A148)*('Input Data Cuti'!$M$3:$M$493='Master Cuti'!L$1)*('Input Data Cuti'!$K$3:$K$493=$B148)*('Input Data Cuti'!$L$3:$L$493='Master Cuti'!$C148)*('Input Data Cuti'!$N$3:$N$493))</f>
        <v>0</v>
      </c>
      <c r="M148" s="38">
        <f>SUMPRODUCT(('Input Data Cuti'!$D$3:$D$493='Master Cuti'!$A148)*('Input Data Cuti'!$M$3:$M$493='Master Cuti'!M$1)*('Input Data Cuti'!$K$3:$K$493=$B148)*('Input Data Cuti'!$L$3:$L$493='Master Cuti'!$C148)*('Input Data Cuti'!$N$3:$N$493))</f>
        <v>0</v>
      </c>
      <c r="N148" s="38">
        <f>SUMPRODUCT(('Input Data Cuti'!$D$3:$D$493='Master Cuti'!$A148)*('Input Data Cuti'!$M$3:$M$493='Master Cuti'!N$1)*('Input Data Cuti'!$K$3:$K$493=$B148)*('Input Data Cuti'!$L$3:$L$493='Master Cuti'!$C148)*('Input Data Cuti'!$N$3:$N$493))</f>
        <v>0</v>
      </c>
      <c r="O148" s="38">
        <f>SUMPRODUCT(('Input Data Cuti'!$D$3:$D$493='Master Cuti'!$A148)*('Input Data Cuti'!$M$3:$M$493='Master Cuti'!O$1)*('Input Data Cuti'!$K$3:$K$493=$B148)*('Input Data Cuti'!$L$3:$L$493='Master Cuti'!$C148)*('Input Data Cuti'!$N$3:$N$493))</f>
        <v>0</v>
      </c>
      <c r="P148" s="38">
        <f>SUMPRODUCT(('Input Data Cuti'!$D$3:$D$493='Master Cuti'!$A148)*('Input Data Cuti'!$M$3:$M$493='Master Cuti'!P$1)*('Input Data Cuti'!$K$3:$K$493=$B148)*('Input Data Cuti'!$L$3:$L$493='Master Cuti'!$C148)*('Input Data Cuti'!$N$3:$N$493))</f>
        <v>0</v>
      </c>
      <c r="Q148" s="38">
        <f>SUMPRODUCT(('Input Data Cuti'!$D$3:$D$493='Master Cuti'!$A148)*('Input Data Cuti'!$M$3:$M$493='Master Cuti'!Q$1)*('Input Data Cuti'!$K$3:$K$493=$B148)*('Input Data Cuti'!$L$3:$L$493='Master Cuti'!$C148)*('Input Data Cuti'!$N$3:$N$493))</f>
        <v>0</v>
      </c>
    </row>
    <row r="149" spans="1:17">
      <c r="A149" s="107" t="s">
        <v>1471</v>
      </c>
      <c r="B149" t="s">
        <v>172</v>
      </c>
      <c r="C149" t="s">
        <v>1387</v>
      </c>
      <c r="D149">
        <v>10</v>
      </c>
      <c r="E149" s="38">
        <f t="shared" si="6"/>
        <v>7</v>
      </c>
      <c r="F149" s="38">
        <f>SUMPRODUCT(('Input Data Cuti'!$D$3:$D$493='Master Cuti'!$A149)*('Input Data Cuti'!$M$3:$M$493='Master Cuti'!F$1)*('Input Data Cuti'!$K$3:$K$493=$B149)*('Input Data Cuti'!$L$3:$L$493='Master Cuti'!$C149)*('Input Data Cuti'!$N$3:$N$493))</f>
        <v>3</v>
      </c>
      <c r="G149" s="38">
        <f>SUMPRODUCT(('Input Data Cuti'!$D$3:$D$493='Master Cuti'!$A149)*('Input Data Cuti'!$M$3:$M$493='Master Cuti'!G$1)*('Input Data Cuti'!$K$3:$K$493=$B149)*('Input Data Cuti'!$L$3:$L$493='Master Cuti'!$C149)*('Input Data Cuti'!$N$3:$N$493))</f>
        <v>0</v>
      </c>
      <c r="H149" s="38">
        <f>SUMPRODUCT(('Input Data Cuti'!$D$3:$D$493='Master Cuti'!$A149)*('Input Data Cuti'!$M$3:$M$493='Master Cuti'!H$1)*('Input Data Cuti'!$K$3:$K$493=$B149)*('Input Data Cuti'!$L$3:$L$493='Master Cuti'!$C149)*('Input Data Cuti'!$N$3:$N$493))</f>
        <v>0</v>
      </c>
      <c r="I149" s="38">
        <f>SUMPRODUCT(('Input Data Cuti'!$D$3:$D$493='Master Cuti'!$A149)*('Input Data Cuti'!$M$3:$M$493='Master Cuti'!I$1)*('Input Data Cuti'!$K$3:$K$493=$B149)*('Input Data Cuti'!$L$3:$L$493='Master Cuti'!$C149)*('Input Data Cuti'!$N$3:$N$493))</f>
        <v>0</v>
      </c>
      <c r="J149" s="38">
        <f>SUMPRODUCT(('Input Data Cuti'!$D$3:$D$493='Master Cuti'!$A149)*('Input Data Cuti'!$M$3:$M$493='Master Cuti'!J$1)*('Input Data Cuti'!$K$3:$K$493=$B149)*('Input Data Cuti'!$L$3:$L$493='Master Cuti'!$C149)*('Input Data Cuti'!$N$3:$N$493))</f>
        <v>0</v>
      </c>
      <c r="K149" s="38">
        <f>SUMPRODUCT(('Input Data Cuti'!$D$3:$D$493='Master Cuti'!$A149)*('Input Data Cuti'!$M$3:$M$493='Master Cuti'!K$1)*('Input Data Cuti'!$K$3:$K$493=$B149)*('Input Data Cuti'!$L$3:$L$493='Master Cuti'!$C149)*('Input Data Cuti'!$N$3:$N$493))</f>
        <v>0</v>
      </c>
      <c r="L149" s="38">
        <f>SUMPRODUCT(('Input Data Cuti'!$D$3:$D$493='Master Cuti'!$A149)*('Input Data Cuti'!$M$3:$M$493='Master Cuti'!L$1)*('Input Data Cuti'!$K$3:$K$493=$B149)*('Input Data Cuti'!$L$3:$L$493='Master Cuti'!$C149)*('Input Data Cuti'!$N$3:$N$493))</f>
        <v>0</v>
      </c>
      <c r="M149" s="38">
        <f>SUMPRODUCT(('Input Data Cuti'!$D$3:$D$493='Master Cuti'!$A149)*('Input Data Cuti'!$M$3:$M$493='Master Cuti'!M$1)*('Input Data Cuti'!$K$3:$K$493=$B149)*('Input Data Cuti'!$L$3:$L$493='Master Cuti'!$C149)*('Input Data Cuti'!$N$3:$N$493))</f>
        <v>0</v>
      </c>
      <c r="N149" s="38">
        <f>SUMPRODUCT(('Input Data Cuti'!$D$3:$D$493='Master Cuti'!$A149)*('Input Data Cuti'!$M$3:$M$493='Master Cuti'!N$1)*('Input Data Cuti'!$K$3:$K$493=$B149)*('Input Data Cuti'!$L$3:$L$493='Master Cuti'!$C149)*('Input Data Cuti'!$N$3:$N$493))</f>
        <v>0</v>
      </c>
      <c r="O149" s="38">
        <f>SUMPRODUCT(('Input Data Cuti'!$D$3:$D$493='Master Cuti'!$A149)*('Input Data Cuti'!$M$3:$M$493='Master Cuti'!O$1)*('Input Data Cuti'!$K$3:$K$493=$B149)*('Input Data Cuti'!$L$3:$L$493='Master Cuti'!$C149)*('Input Data Cuti'!$N$3:$N$493))</f>
        <v>0</v>
      </c>
      <c r="P149" s="38">
        <f>SUMPRODUCT(('Input Data Cuti'!$D$3:$D$493='Master Cuti'!$A149)*('Input Data Cuti'!$M$3:$M$493='Master Cuti'!P$1)*('Input Data Cuti'!$K$3:$K$493=$B149)*('Input Data Cuti'!$L$3:$L$493='Master Cuti'!$C149)*('Input Data Cuti'!$N$3:$N$493))</f>
        <v>0</v>
      </c>
      <c r="Q149" s="38">
        <f>SUMPRODUCT(('Input Data Cuti'!$D$3:$D$493='Master Cuti'!$A149)*('Input Data Cuti'!$M$3:$M$493='Master Cuti'!Q$1)*('Input Data Cuti'!$K$3:$K$493=$B149)*('Input Data Cuti'!$L$3:$L$493='Master Cuti'!$C149)*('Input Data Cuti'!$N$3:$N$493))</f>
        <v>0</v>
      </c>
    </row>
    <row r="150" spans="1:17">
      <c r="A150" s="107" t="s">
        <v>873</v>
      </c>
      <c r="B150" t="s">
        <v>172</v>
      </c>
      <c r="C150" t="s">
        <v>1387</v>
      </c>
      <c r="D150">
        <v>13</v>
      </c>
      <c r="E150" s="38">
        <f t="shared" ref="E150:E160" si="7">D150-SUM(F150:Q150)</f>
        <v>10</v>
      </c>
      <c r="F150" s="38">
        <f>SUMPRODUCT(('Input Data Cuti'!$D$3:$D$493='Master Cuti'!$A150)*('Input Data Cuti'!$M$3:$M$493='Master Cuti'!F$1)*('Input Data Cuti'!$K$3:$K$493=$B150)*('Input Data Cuti'!$L$3:$L$493='Master Cuti'!$C150)*('Input Data Cuti'!$N$3:$N$493))</f>
        <v>2</v>
      </c>
      <c r="G150" s="38">
        <f>SUMPRODUCT(('Input Data Cuti'!$D$3:$D$493='Master Cuti'!$A150)*('Input Data Cuti'!$M$3:$M$493='Master Cuti'!G$1)*('Input Data Cuti'!$K$3:$K$493=$B150)*('Input Data Cuti'!$L$3:$L$493='Master Cuti'!$C150)*('Input Data Cuti'!$N$3:$N$493))</f>
        <v>1</v>
      </c>
      <c r="H150" s="38">
        <f>SUMPRODUCT(('Input Data Cuti'!$D$3:$D$493='Master Cuti'!$A150)*('Input Data Cuti'!$M$3:$M$493='Master Cuti'!H$1)*('Input Data Cuti'!$K$3:$K$493=$B150)*('Input Data Cuti'!$L$3:$L$493='Master Cuti'!$C150)*('Input Data Cuti'!$N$3:$N$493))</f>
        <v>0</v>
      </c>
      <c r="I150" s="38">
        <f>SUMPRODUCT(('Input Data Cuti'!$D$3:$D$493='Master Cuti'!$A150)*('Input Data Cuti'!$M$3:$M$493='Master Cuti'!I$1)*('Input Data Cuti'!$K$3:$K$493=$B150)*('Input Data Cuti'!$L$3:$L$493='Master Cuti'!$C150)*('Input Data Cuti'!$N$3:$N$493))</f>
        <v>0</v>
      </c>
      <c r="J150" s="38">
        <f>SUMPRODUCT(('Input Data Cuti'!$D$3:$D$493='Master Cuti'!$A150)*('Input Data Cuti'!$M$3:$M$493='Master Cuti'!J$1)*('Input Data Cuti'!$K$3:$K$493=$B150)*('Input Data Cuti'!$L$3:$L$493='Master Cuti'!$C150)*('Input Data Cuti'!$N$3:$N$493))</f>
        <v>0</v>
      </c>
      <c r="K150" s="38">
        <f>SUMPRODUCT(('Input Data Cuti'!$D$3:$D$493='Master Cuti'!$A150)*('Input Data Cuti'!$M$3:$M$493='Master Cuti'!K$1)*('Input Data Cuti'!$K$3:$K$493=$B150)*('Input Data Cuti'!$L$3:$L$493='Master Cuti'!$C150)*('Input Data Cuti'!$N$3:$N$493))</f>
        <v>0</v>
      </c>
      <c r="L150" s="38">
        <f>SUMPRODUCT(('Input Data Cuti'!$D$3:$D$493='Master Cuti'!$A150)*('Input Data Cuti'!$M$3:$M$493='Master Cuti'!L$1)*('Input Data Cuti'!$K$3:$K$493=$B150)*('Input Data Cuti'!$L$3:$L$493='Master Cuti'!$C150)*('Input Data Cuti'!$N$3:$N$493))</f>
        <v>0</v>
      </c>
      <c r="M150" s="38">
        <f>SUMPRODUCT(('Input Data Cuti'!$D$3:$D$493='Master Cuti'!$A150)*('Input Data Cuti'!$M$3:$M$493='Master Cuti'!M$1)*('Input Data Cuti'!$K$3:$K$493=$B150)*('Input Data Cuti'!$L$3:$L$493='Master Cuti'!$C150)*('Input Data Cuti'!$N$3:$N$493))</f>
        <v>0</v>
      </c>
      <c r="N150" s="38">
        <f>SUMPRODUCT(('Input Data Cuti'!$D$3:$D$493='Master Cuti'!$A150)*('Input Data Cuti'!$M$3:$M$493='Master Cuti'!N$1)*('Input Data Cuti'!$K$3:$K$493=$B150)*('Input Data Cuti'!$L$3:$L$493='Master Cuti'!$C150)*('Input Data Cuti'!$N$3:$N$493))</f>
        <v>0</v>
      </c>
      <c r="O150" s="38">
        <f>SUMPRODUCT(('Input Data Cuti'!$D$3:$D$493='Master Cuti'!$A150)*('Input Data Cuti'!$M$3:$M$493='Master Cuti'!O$1)*('Input Data Cuti'!$K$3:$K$493=$B150)*('Input Data Cuti'!$L$3:$L$493='Master Cuti'!$C150)*('Input Data Cuti'!$N$3:$N$493))</f>
        <v>0</v>
      </c>
      <c r="P150" s="38">
        <f>SUMPRODUCT(('Input Data Cuti'!$D$3:$D$493='Master Cuti'!$A150)*('Input Data Cuti'!$M$3:$M$493='Master Cuti'!P$1)*('Input Data Cuti'!$K$3:$K$493=$B150)*('Input Data Cuti'!$L$3:$L$493='Master Cuti'!$C150)*('Input Data Cuti'!$N$3:$N$493))</f>
        <v>0</v>
      </c>
      <c r="Q150" s="38">
        <f>SUMPRODUCT(('Input Data Cuti'!$D$3:$D$493='Master Cuti'!$A150)*('Input Data Cuti'!$M$3:$M$493='Master Cuti'!Q$1)*('Input Data Cuti'!$K$3:$K$493=$B150)*('Input Data Cuti'!$L$3:$L$493='Master Cuti'!$C150)*('Input Data Cuti'!$N$3:$N$493))</f>
        <v>0</v>
      </c>
    </row>
    <row r="151" spans="1:17">
      <c r="A151" s="107" t="s">
        <v>717</v>
      </c>
      <c r="B151" t="s">
        <v>172</v>
      </c>
      <c r="C151" t="s">
        <v>1215</v>
      </c>
      <c r="D151">
        <v>3</v>
      </c>
      <c r="E151" s="38">
        <f t="shared" si="7"/>
        <v>0</v>
      </c>
      <c r="F151" s="38">
        <f>SUMPRODUCT(('Input Data Cuti'!$D$3:$D$493='Master Cuti'!$A151)*('Input Data Cuti'!$M$3:$M$493='Master Cuti'!F$1)*('Input Data Cuti'!$K$3:$K$493=$B151)*('Input Data Cuti'!$L$3:$L$493='Master Cuti'!$C151)*('Input Data Cuti'!$N$3:$N$493))</f>
        <v>3</v>
      </c>
      <c r="G151" s="38">
        <f>SUMPRODUCT(('Input Data Cuti'!$D$3:$D$493='Master Cuti'!$A151)*('Input Data Cuti'!$M$3:$M$493='Master Cuti'!G$1)*('Input Data Cuti'!$K$3:$K$493=$B151)*('Input Data Cuti'!$L$3:$L$493='Master Cuti'!$C151)*('Input Data Cuti'!$N$3:$N$493))</f>
        <v>0</v>
      </c>
      <c r="H151" s="38">
        <f>SUMPRODUCT(('Input Data Cuti'!$D$3:$D$493='Master Cuti'!$A151)*('Input Data Cuti'!$M$3:$M$493='Master Cuti'!H$1)*('Input Data Cuti'!$K$3:$K$493=$B151)*('Input Data Cuti'!$L$3:$L$493='Master Cuti'!$C151)*('Input Data Cuti'!$N$3:$N$493))</f>
        <v>0</v>
      </c>
      <c r="I151" s="38">
        <f>SUMPRODUCT(('Input Data Cuti'!$D$3:$D$493='Master Cuti'!$A151)*('Input Data Cuti'!$M$3:$M$493='Master Cuti'!I$1)*('Input Data Cuti'!$K$3:$K$493=$B151)*('Input Data Cuti'!$L$3:$L$493='Master Cuti'!$C151)*('Input Data Cuti'!$N$3:$N$493))</f>
        <v>0</v>
      </c>
      <c r="J151" s="38">
        <f>SUMPRODUCT(('Input Data Cuti'!$D$3:$D$493='Master Cuti'!$A151)*('Input Data Cuti'!$M$3:$M$493='Master Cuti'!J$1)*('Input Data Cuti'!$K$3:$K$493=$B151)*('Input Data Cuti'!$L$3:$L$493='Master Cuti'!$C151)*('Input Data Cuti'!$N$3:$N$493))</f>
        <v>0</v>
      </c>
      <c r="K151" s="38">
        <f>SUMPRODUCT(('Input Data Cuti'!$D$3:$D$493='Master Cuti'!$A151)*('Input Data Cuti'!$M$3:$M$493='Master Cuti'!K$1)*('Input Data Cuti'!$K$3:$K$493=$B151)*('Input Data Cuti'!$L$3:$L$493='Master Cuti'!$C151)*('Input Data Cuti'!$N$3:$N$493))</f>
        <v>0</v>
      </c>
      <c r="L151" s="38">
        <f>SUMPRODUCT(('Input Data Cuti'!$D$3:$D$493='Master Cuti'!$A151)*('Input Data Cuti'!$M$3:$M$493='Master Cuti'!L$1)*('Input Data Cuti'!$K$3:$K$493=$B151)*('Input Data Cuti'!$L$3:$L$493='Master Cuti'!$C151)*('Input Data Cuti'!$N$3:$N$493))</f>
        <v>0</v>
      </c>
      <c r="M151" s="38">
        <f>SUMPRODUCT(('Input Data Cuti'!$D$3:$D$493='Master Cuti'!$A151)*('Input Data Cuti'!$M$3:$M$493='Master Cuti'!M$1)*('Input Data Cuti'!$K$3:$K$493=$B151)*('Input Data Cuti'!$L$3:$L$493='Master Cuti'!$C151)*('Input Data Cuti'!$N$3:$N$493))</f>
        <v>0</v>
      </c>
      <c r="N151" s="38">
        <f>SUMPRODUCT(('Input Data Cuti'!$D$3:$D$493='Master Cuti'!$A151)*('Input Data Cuti'!$M$3:$M$493='Master Cuti'!N$1)*('Input Data Cuti'!$K$3:$K$493=$B151)*('Input Data Cuti'!$L$3:$L$493='Master Cuti'!$C151)*('Input Data Cuti'!$N$3:$N$493))</f>
        <v>0</v>
      </c>
      <c r="O151" s="38">
        <f>SUMPRODUCT(('Input Data Cuti'!$D$3:$D$493='Master Cuti'!$A151)*('Input Data Cuti'!$M$3:$M$493='Master Cuti'!O$1)*('Input Data Cuti'!$K$3:$K$493=$B151)*('Input Data Cuti'!$L$3:$L$493='Master Cuti'!$C151)*('Input Data Cuti'!$N$3:$N$493))</f>
        <v>0</v>
      </c>
      <c r="P151" s="38">
        <f>SUMPRODUCT(('Input Data Cuti'!$D$3:$D$493='Master Cuti'!$A151)*('Input Data Cuti'!$M$3:$M$493='Master Cuti'!P$1)*('Input Data Cuti'!$K$3:$K$493=$B151)*('Input Data Cuti'!$L$3:$L$493='Master Cuti'!$C151)*('Input Data Cuti'!$N$3:$N$493))</f>
        <v>0</v>
      </c>
      <c r="Q151" s="38">
        <f>SUMPRODUCT(('Input Data Cuti'!$D$3:$D$493='Master Cuti'!$A151)*('Input Data Cuti'!$M$3:$M$493='Master Cuti'!Q$1)*('Input Data Cuti'!$K$3:$K$493=$B151)*('Input Data Cuti'!$L$3:$L$493='Master Cuti'!$C151)*('Input Data Cuti'!$N$3:$N$493))</f>
        <v>0</v>
      </c>
    </row>
    <row r="152" spans="1:17">
      <c r="A152" s="107" t="s">
        <v>1301</v>
      </c>
      <c r="B152" t="s">
        <v>172</v>
      </c>
      <c r="C152" t="s">
        <v>1215</v>
      </c>
      <c r="D152">
        <v>8</v>
      </c>
      <c r="E152" s="38">
        <f t="shared" si="7"/>
        <v>4</v>
      </c>
      <c r="F152" s="38">
        <f>SUMPRODUCT(('Input Data Cuti'!$D$3:$D$493='Master Cuti'!$A152)*('Input Data Cuti'!$M$3:$M$493='Master Cuti'!F$1)*('Input Data Cuti'!$K$3:$K$493=$B152)*('Input Data Cuti'!$L$3:$L$493='Master Cuti'!$C152)*('Input Data Cuti'!$N$3:$N$493))</f>
        <v>3</v>
      </c>
      <c r="G152" s="38">
        <f>SUMPRODUCT(('Input Data Cuti'!$D$3:$D$493='Master Cuti'!$A152)*('Input Data Cuti'!$M$3:$M$493='Master Cuti'!G$1)*('Input Data Cuti'!$K$3:$K$493=$B152)*('Input Data Cuti'!$L$3:$L$493='Master Cuti'!$C152)*('Input Data Cuti'!$N$3:$N$493))</f>
        <v>1</v>
      </c>
      <c r="H152" s="38">
        <f>SUMPRODUCT(('Input Data Cuti'!$D$3:$D$493='Master Cuti'!$A152)*('Input Data Cuti'!$M$3:$M$493='Master Cuti'!H$1)*('Input Data Cuti'!$K$3:$K$493=$B152)*('Input Data Cuti'!$L$3:$L$493='Master Cuti'!$C152)*('Input Data Cuti'!$N$3:$N$493))</f>
        <v>0</v>
      </c>
      <c r="I152" s="38">
        <f>SUMPRODUCT(('Input Data Cuti'!$D$3:$D$493='Master Cuti'!$A152)*('Input Data Cuti'!$M$3:$M$493='Master Cuti'!I$1)*('Input Data Cuti'!$K$3:$K$493=$B152)*('Input Data Cuti'!$L$3:$L$493='Master Cuti'!$C152)*('Input Data Cuti'!$N$3:$N$493))</f>
        <v>0</v>
      </c>
      <c r="J152" s="38">
        <f>SUMPRODUCT(('Input Data Cuti'!$D$3:$D$493='Master Cuti'!$A152)*('Input Data Cuti'!$M$3:$M$493='Master Cuti'!J$1)*('Input Data Cuti'!$K$3:$K$493=$B152)*('Input Data Cuti'!$L$3:$L$493='Master Cuti'!$C152)*('Input Data Cuti'!$N$3:$N$493))</f>
        <v>0</v>
      </c>
      <c r="K152" s="38">
        <f>SUMPRODUCT(('Input Data Cuti'!$D$3:$D$493='Master Cuti'!$A152)*('Input Data Cuti'!$M$3:$M$493='Master Cuti'!K$1)*('Input Data Cuti'!$K$3:$K$493=$B152)*('Input Data Cuti'!$L$3:$L$493='Master Cuti'!$C152)*('Input Data Cuti'!$N$3:$N$493))</f>
        <v>0</v>
      </c>
      <c r="L152" s="38">
        <f>SUMPRODUCT(('Input Data Cuti'!$D$3:$D$493='Master Cuti'!$A152)*('Input Data Cuti'!$M$3:$M$493='Master Cuti'!L$1)*('Input Data Cuti'!$K$3:$K$493=$B152)*('Input Data Cuti'!$L$3:$L$493='Master Cuti'!$C152)*('Input Data Cuti'!$N$3:$N$493))</f>
        <v>0</v>
      </c>
      <c r="M152" s="38">
        <f>SUMPRODUCT(('Input Data Cuti'!$D$3:$D$493='Master Cuti'!$A152)*('Input Data Cuti'!$M$3:$M$493='Master Cuti'!M$1)*('Input Data Cuti'!$K$3:$K$493=$B152)*('Input Data Cuti'!$L$3:$L$493='Master Cuti'!$C152)*('Input Data Cuti'!$N$3:$N$493))</f>
        <v>0</v>
      </c>
      <c r="N152" s="38">
        <f>SUMPRODUCT(('Input Data Cuti'!$D$3:$D$493='Master Cuti'!$A152)*('Input Data Cuti'!$M$3:$M$493='Master Cuti'!N$1)*('Input Data Cuti'!$K$3:$K$493=$B152)*('Input Data Cuti'!$L$3:$L$493='Master Cuti'!$C152)*('Input Data Cuti'!$N$3:$N$493))</f>
        <v>0</v>
      </c>
      <c r="O152" s="38">
        <f>SUMPRODUCT(('Input Data Cuti'!$D$3:$D$493='Master Cuti'!$A152)*('Input Data Cuti'!$M$3:$M$493='Master Cuti'!O$1)*('Input Data Cuti'!$K$3:$K$493=$B152)*('Input Data Cuti'!$L$3:$L$493='Master Cuti'!$C152)*('Input Data Cuti'!$N$3:$N$493))</f>
        <v>0</v>
      </c>
      <c r="P152" s="38">
        <f>SUMPRODUCT(('Input Data Cuti'!$D$3:$D$493='Master Cuti'!$A152)*('Input Data Cuti'!$M$3:$M$493='Master Cuti'!P$1)*('Input Data Cuti'!$K$3:$K$493=$B152)*('Input Data Cuti'!$L$3:$L$493='Master Cuti'!$C152)*('Input Data Cuti'!$N$3:$N$493))</f>
        <v>0</v>
      </c>
      <c r="Q152" s="38">
        <f>SUMPRODUCT(('Input Data Cuti'!$D$3:$D$493='Master Cuti'!$A152)*('Input Data Cuti'!$M$3:$M$493='Master Cuti'!Q$1)*('Input Data Cuti'!$K$3:$K$493=$B152)*('Input Data Cuti'!$L$3:$L$493='Master Cuti'!$C152)*('Input Data Cuti'!$N$3:$N$493))</f>
        <v>0</v>
      </c>
    </row>
    <row r="153" spans="1:17">
      <c r="A153" s="107" t="s">
        <v>1271</v>
      </c>
      <c r="B153" t="s">
        <v>172</v>
      </c>
      <c r="C153" t="s">
        <v>1319</v>
      </c>
      <c r="D153">
        <v>6</v>
      </c>
      <c r="E153" s="38">
        <f t="shared" si="7"/>
        <v>1</v>
      </c>
      <c r="F153" s="38">
        <f>SUMPRODUCT(('Input Data Cuti'!$D$3:$D$493='Master Cuti'!$A153)*('Input Data Cuti'!$M$3:$M$493='Master Cuti'!F$1)*('Input Data Cuti'!$K$3:$K$493=$B153)*('Input Data Cuti'!$L$3:$L$493='Master Cuti'!$C153)*('Input Data Cuti'!$N$3:$N$493))</f>
        <v>5</v>
      </c>
      <c r="G153" s="38">
        <f>SUMPRODUCT(('Input Data Cuti'!$D$3:$D$493='Master Cuti'!$A153)*('Input Data Cuti'!$M$3:$M$493='Master Cuti'!G$1)*('Input Data Cuti'!$K$3:$K$493=$B153)*('Input Data Cuti'!$L$3:$L$493='Master Cuti'!$C153)*('Input Data Cuti'!$N$3:$N$493))</f>
        <v>0</v>
      </c>
      <c r="H153" s="38">
        <f>SUMPRODUCT(('Input Data Cuti'!$D$3:$D$493='Master Cuti'!$A153)*('Input Data Cuti'!$M$3:$M$493='Master Cuti'!H$1)*('Input Data Cuti'!$K$3:$K$493=$B153)*('Input Data Cuti'!$L$3:$L$493='Master Cuti'!$C153)*('Input Data Cuti'!$N$3:$N$493))</f>
        <v>0</v>
      </c>
      <c r="I153" s="38">
        <f>SUMPRODUCT(('Input Data Cuti'!$D$3:$D$493='Master Cuti'!$A153)*('Input Data Cuti'!$M$3:$M$493='Master Cuti'!I$1)*('Input Data Cuti'!$K$3:$K$493=$B153)*('Input Data Cuti'!$L$3:$L$493='Master Cuti'!$C153)*('Input Data Cuti'!$N$3:$N$493))</f>
        <v>0</v>
      </c>
      <c r="J153" s="38">
        <f>SUMPRODUCT(('Input Data Cuti'!$D$3:$D$493='Master Cuti'!$A153)*('Input Data Cuti'!$M$3:$M$493='Master Cuti'!J$1)*('Input Data Cuti'!$K$3:$K$493=$B153)*('Input Data Cuti'!$L$3:$L$493='Master Cuti'!$C153)*('Input Data Cuti'!$N$3:$N$493))</f>
        <v>0</v>
      </c>
      <c r="K153" s="38">
        <f>SUMPRODUCT(('Input Data Cuti'!$D$3:$D$493='Master Cuti'!$A153)*('Input Data Cuti'!$M$3:$M$493='Master Cuti'!K$1)*('Input Data Cuti'!$K$3:$K$493=$B153)*('Input Data Cuti'!$L$3:$L$493='Master Cuti'!$C153)*('Input Data Cuti'!$N$3:$N$493))</f>
        <v>0</v>
      </c>
      <c r="L153" s="38">
        <f>SUMPRODUCT(('Input Data Cuti'!$D$3:$D$493='Master Cuti'!$A153)*('Input Data Cuti'!$M$3:$M$493='Master Cuti'!L$1)*('Input Data Cuti'!$K$3:$K$493=$B153)*('Input Data Cuti'!$L$3:$L$493='Master Cuti'!$C153)*('Input Data Cuti'!$N$3:$N$493))</f>
        <v>0</v>
      </c>
      <c r="M153" s="38">
        <f>SUMPRODUCT(('Input Data Cuti'!$D$3:$D$493='Master Cuti'!$A153)*('Input Data Cuti'!$M$3:$M$493='Master Cuti'!M$1)*('Input Data Cuti'!$K$3:$K$493=$B153)*('Input Data Cuti'!$L$3:$L$493='Master Cuti'!$C153)*('Input Data Cuti'!$N$3:$N$493))</f>
        <v>0</v>
      </c>
      <c r="N153" s="38">
        <f>SUMPRODUCT(('Input Data Cuti'!$D$3:$D$493='Master Cuti'!$A153)*('Input Data Cuti'!$M$3:$M$493='Master Cuti'!N$1)*('Input Data Cuti'!$K$3:$K$493=$B153)*('Input Data Cuti'!$L$3:$L$493='Master Cuti'!$C153)*('Input Data Cuti'!$N$3:$N$493))</f>
        <v>0</v>
      </c>
      <c r="O153" s="38">
        <f>SUMPRODUCT(('Input Data Cuti'!$D$3:$D$493='Master Cuti'!$A153)*('Input Data Cuti'!$M$3:$M$493='Master Cuti'!O$1)*('Input Data Cuti'!$K$3:$K$493=$B153)*('Input Data Cuti'!$L$3:$L$493='Master Cuti'!$C153)*('Input Data Cuti'!$N$3:$N$493))</f>
        <v>0</v>
      </c>
      <c r="P153" s="38">
        <f>SUMPRODUCT(('Input Data Cuti'!$D$3:$D$493='Master Cuti'!$A153)*('Input Data Cuti'!$M$3:$M$493='Master Cuti'!P$1)*('Input Data Cuti'!$K$3:$K$493=$B153)*('Input Data Cuti'!$L$3:$L$493='Master Cuti'!$C153)*('Input Data Cuti'!$N$3:$N$493))</f>
        <v>0</v>
      </c>
      <c r="Q153" s="38">
        <f>SUMPRODUCT(('Input Data Cuti'!$D$3:$D$493='Master Cuti'!$A153)*('Input Data Cuti'!$M$3:$M$493='Master Cuti'!Q$1)*('Input Data Cuti'!$K$3:$K$493=$B153)*('Input Data Cuti'!$L$3:$L$493='Master Cuti'!$C153)*('Input Data Cuti'!$N$3:$N$493))</f>
        <v>0</v>
      </c>
    </row>
    <row r="154" spans="1:17">
      <c r="A154" s="107" t="s">
        <v>1251</v>
      </c>
      <c r="B154" t="s">
        <v>172</v>
      </c>
      <c r="C154" t="s">
        <v>1387</v>
      </c>
      <c r="D154">
        <v>12</v>
      </c>
      <c r="E154" s="38">
        <f t="shared" si="7"/>
        <v>12</v>
      </c>
      <c r="F154" s="38">
        <f>SUMPRODUCT(('Input Data Cuti'!$D$3:$D$493='Master Cuti'!$A154)*('Input Data Cuti'!$M$3:$M$493='Master Cuti'!F$1)*('Input Data Cuti'!$K$3:$K$493=$B154)*('Input Data Cuti'!$L$3:$L$493='Master Cuti'!$C154)*('Input Data Cuti'!$N$3:$N$493))</f>
        <v>0</v>
      </c>
      <c r="G154" s="38">
        <f>SUMPRODUCT(('Input Data Cuti'!$D$3:$D$493='Master Cuti'!$A154)*('Input Data Cuti'!$M$3:$M$493='Master Cuti'!G$1)*('Input Data Cuti'!$K$3:$K$493=$B154)*('Input Data Cuti'!$L$3:$L$493='Master Cuti'!$C154)*('Input Data Cuti'!$N$3:$N$493))</f>
        <v>0</v>
      </c>
      <c r="H154" s="38">
        <f>SUMPRODUCT(('Input Data Cuti'!$D$3:$D$493='Master Cuti'!$A154)*('Input Data Cuti'!$M$3:$M$493='Master Cuti'!H$1)*('Input Data Cuti'!$K$3:$K$493=$B154)*('Input Data Cuti'!$L$3:$L$493='Master Cuti'!$C154)*('Input Data Cuti'!$N$3:$N$493))</f>
        <v>0</v>
      </c>
      <c r="I154" s="38">
        <f>SUMPRODUCT(('Input Data Cuti'!$D$3:$D$493='Master Cuti'!$A154)*('Input Data Cuti'!$M$3:$M$493='Master Cuti'!I$1)*('Input Data Cuti'!$K$3:$K$493=$B154)*('Input Data Cuti'!$L$3:$L$493='Master Cuti'!$C154)*('Input Data Cuti'!$N$3:$N$493))</f>
        <v>0</v>
      </c>
      <c r="J154" s="38">
        <f>SUMPRODUCT(('Input Data Cuti'!$D$3:$D$493='Master Cuti'!$A154)*('Input Data Cuti'!$M$3:$M$493='Master Cuti'!J$1)*('Input Data Cuti'!$K$3:$K$493=$B154)*('Input Data Cuti'!$L$3:$L$493='Master Cuti'!$C154)*('Input Data Cuti'!$N$3:$N$493))</f>
        <v>0</v>
      </c>
      <c r="K154" s="38">
        <f>SUMPRODUCT(('Input Data Cuti'!$D$3:$D$493='Master Cuti'!$A154)*('Input Data Cuti'!$M$3:$M$493='Master Cuti'!K$1)*('Input Data Cuti'!$K$3:$K$493=$B154)*('Input Data Cuti'!$L$3:$L$493='Master Cuti'!$C154)*('Input Data Cuti'!$N$3:$N$493))</f>
        <v>0</v>
      </c>
      <c r="L154" s="38">
        <f>SUMPRODUCT(('Input Data Cuti'!$D$3:$D$493='Master Cuti'!$A154)*('Input Data Cuti'!$M$3:$M$493='Master Cuti'!L$1)*('Input Data Cuti'!$K$3:$K$493=$B154)*('Input Data Cuti'!$L$3:$L$493='Master Cuti'!$C154)*('Input Data Cuti'!$N$3:$N$493))</f>
        <v>0</v>
      </c>
      <c r="M154" s="38">
        <f>SUMPRODUCT(('Input Data Cuti'!$D$3:$D$493='Master Cuti'!$A154)*('Input Data Cuti'!$M$3:$M$493='Master Cuti'!M$1)*('Input Data Cuti'!$K$3:$K$493=$B154)*('Input Data Cuti'!$L$3:$L$493='Master Cuti'!$C154)*('Input Data Cuti'!$N$3:$N$493))</f>
        <v>0</v>
      </c>
      <c r="N154" s="38">
        <f>SUMPRODUCT(('Input Data Cuti'!$D$3:$D$493='Master Cuti'!$A154)*('Input Data Cuti'!$M$3:$M$493='Master Cuti'!N$1)*('Input Data Cuti'!$K$3:$K$493=$B154)*('Input Data Cuti'!$L$3:$L$493='Master Cuti'!$C154)*('Input Data Cuti'!$N$3:$N$493))</f>
        <v>0</v>
      </c>
      <c r="O154" s="38">
        <f>SUMPRODUCT(('Input Data Cuti'!$D$3:$D$493='Master Cuti'!$A154)*('Input Data Cuti'!$M$3:$M$493='Master Cuti'!O$1)*('Input Data Cuti'!$K$3:$K$493=$B154)*('Input Data Cuti'!$L$3:$L$493='Master Cuti'!$C154)*('Input Data Cuti'!$N$3:$N$493))</f>
        <v>0</v>
      </c>
      <c r="P154" s="38">
        <f>SUMPRODUCT(('Input Data Cuti'!$D$3:$D$493='Master Cuti'!$A154)*('Input Data Cuti'!$M$3:$M$493='Master Cuti'!P$1)*('Input Data Cuti'!$K$3:$K$493=$B154)*('Input Data Cuti'!$L$3:$L$493='Master Cuti'!$C154)*('Input Data Cuti'!$N$3:$N$493))</f>
        <v>0</v>
      </c>
      <c r="Q154" s="38">
        <f>SUMPRODUCT(('Input Data Cuti'!$D$3:$D$493='Master Cuti'!$A154)*('Input Data Cuti'!$M$3:$M$493='Master Cuti'!Q$1)*('Input Data Cuti'!$K$3:$K$493=$B154)*('Input Data Cuti'!$L$3:$L$493='Master Cuti'!$C154)*('Input Data Cuti'!$N$3:$N$493))</f>
        <v>0</v>
      </c>
    </row>
    <row r="155" spans="1:17">
      <c r="A155" s="107" t="s">
        <v>822</v>
      </c>
      <c r="B155" t="s">
        <v>172</v>
      </c>
      <c r="C155" t="s">
        <v>1387</v>
      </c>
      <c r="D155">
        <v>3</v>
      </c>
      <c r="E155" s="38">
        <f t="shared" si="7"/>
        <v>1</v>
      </c>
      <c r="F155" s="38">
        <f>SUMPRODUCT(('Input Data Cuti'!$D$3:$D$493='Master Cuti'!$A155)*('Input Data Cuti'!$M$3:$M$493='Master Cuti'!F$1)*('Input Data Cuti'!$K$3:$K$493=$B155)*('Input Data Cuti'!$L$3:$L$493='Master Cuti'!$C155)*('Input Data Cuti'!$N$3:$N$493))</f>
        <v>2</v>
      </c>
      <c r="G155" s="38">
        <f>SUMPRODUCT(('Input Data Cuti'!$D$3:$D$493='Master Cuti'!$A155)*('Input Data Cuti'!$M$3:$M$493='Master Cuti'!G$1)*('Input Data Cuti'!$K$3:$K$493=$B155)*('Input Data Cuti'!$L$3:$L$493='Master Cuti'!$C155)*('Input Data Cuti'!$N$3:$N$493))</f>
        <v>0</v>
      </c>
      <c r="H155" s="38">
        <f>SUMPRODUCT(('Input Data Cuti'!$D$3:$D$493='Master Cuti'!$A155)*('Input Data Cuti'!$M$3:$M$493='Master Cuti'!H$1)*('Input Data Cuti'!$K$3:$K$493=$B155)*('Input Data Cuti'!$L$3:$L$493='Master Cuti'!$C155)*('Input Data Cuti'!$N$3:$N$493))</f>
        <v>0</v>
      </c>
      <c r="I155" s="38">
        <f>SUMPRODUCT(('Input Data Cuti'!$D$3:$D$493='Master Cuti'!$A155)*('Input Data Cuti'!$M$3:$M$493='Master Cuti'!I$1)*('Input Data Cuti'!$K$3:$K$493=$B155)*('Input Data Cuti'!$L$3:$L$493='Master Cuti'!$C155)*('Input Data Cuti'!$N$3:$N$493))</f>
        <v>0</v>
      </c>
      <c r="J155" s="38">
        <f>SUMPRODUCT(('Input Data Cuti'!$D$3:$D$493='Master Cuti'!$A155)*('Input Data Cuti'!$M$3:$M$493='Master Cuti'!J$1)*('Input Data Cuti'!$K$3:$K$493=$B155)*('Input Data Cuti'!$L$3:$L$493='Master Cuti'!$C155)*('Input Data Cuti'!$N$3:$N$493))</f>
        <v>0</v>
      </c>
      <c r="K155" s="38">
        <f>SUMPRODUCT(('Input Data Cuti'!$D$3:$D$493='Master Cuti'!$A155)*('Input Data Cuti'!$M$3:$M$493='Master Cuti'!K$1)*('Input Data Cuti'!$K$3:$K$493=$B155)*('Input Data Cuti'!$L$3:$L$493='Master Cuti'!$C155)*('Input Data Cuti'!$N$3:$N$493))</f>
        <v>0</v>
      </c>
      <c r="L155" s="38">
        <f>SUMPRODUCT(('Input Data Cuti'!$D$3:$D$493='Master Cuti'!$A155)*('Input Data Cuti'!$M$3:$M$493='Master Cuti'!L$1)*('Input Data Cuti'!$K$3:$K$493=$B155)*('Input Data Cuti'!$L$3:$L$493='Master Cuti'!$C155)*('Input Data Cuti'!$N$3:$N$493))</f>
        <v>0</v>
      </c>
      <c r="M155" s="38">
        <f>SUMPRODUCT(('Input Data Cuti'!$D$3:$D$493='Master Cuti'!$A155)*('Input Data Cuti'!$M$3:$M$493='Master Cuti'!M$1)*('Input Data Cuti'!$K$3:$K$493=$B155)*('Input Data Cuti'!$L$3:$L$493='Master Cuti'!$C155)*('Input Data Cuti'!$N$3:$N$493))</f>
        <v>0</v>
      </c>
      <c r="N155" s="38">
        <f>SUMPRODUCT(('Input Data Cuti'!$D$3:$D$493='Master Cuti'!$A155)*('Input Data Cuti'!$M$3:$M$493='Master Cuti'!N$1)*('Input Data Cuti'!$K$3:$K$493=$B155)*('Input Data Cuti'!$L$3:$L$493='Master Cuti'!$C155)*('Input Data Cuti'!$N$3:$N$493))</f>
        <v>0</v>
      </c>
      <c r="O155" s="38">
        <f>SUMPRODUCT(('Input Data Cuti'!$D$3:$D$493='Master Cuti'!$A155)*('Input Data Cuti'!$M$3:$M$493='Master Cuti'!O$1)*('Input Data Cuti'!$K$3:$K$493=$B155)*('Input Data Cuti'!$L$3:$L$493='Master Cuti'!$C155)*('Input Data Cuti'!$N$3:$N$493))</f>
        <v>0</v>
      </c>
      <c r="P155" s="38">
        <f>SUMPRODUCT(('Input Data Cuti'!$D$3:$D$493='Master Cuti'!$A155)*('Input Data Cuti'!$M$3:$M$493='Master Cuti'!P$1)*('Input Data Cuti'!$K$3:$K$493=$B155)*('Input Data Cuti'!$L$3:$L$493='Master Cuti'!$C155)*('Input Data Cuti'!$N$3:$N$493))</f>
        <v>0</v>
      </c>
      <c r="Q155" s="38">
        <f>SUMPRODUCT(('Input Data Cuti'!$D$3:$D$493='Master Cuti'!$A155)*('Input Data Cuti'!$M$3:$M$493='Master Cuti'!Q$1)*('Input Data Cuti'!$K$3:$K$493=$B155)*('Input Data Cuti'!$L$3:$L$493='Master Cuti'!$C155)*('Input Data Cuti'!$N$3:$N$493))</f>
        <v>0</v>
      </c>
    </row>
    <row r="156" spans="1:17">
      <c r="A156" s="107" t="s">
        <v>1388</v>
      </c>
      <c r="B156" t="s">
        <v>172</v>
      </c>
      <c r="C156" s="233" t="s">
        <v>1387</v>
      </c>
      <c r="D156">
        <v>14</v>
      </c>
      <c r="E156" s="38">
        <f t="shared" si="7"/>
        <v>10</v>
      </c>
      <c r="F156" s="38">
        <f>SUMPRODUCT(('Input Data Cuti'!$D$3:$D$493='Master Cuti'!$A156)*('Input Data Cuti'!$M$3:$M$493='Master Cuti'!F$1)*('Input Data Cuti'!$K$3:$K$493=$B156)*('Input Data Cuti'!$L$3:$L$493='Master Cuti'!$C156)*('Input Data Cuti'!$N$3:$N$493))</f>
        <v>4</v>
      </c>
      <c r="G156" s="38">
        <f>SUMPRODUCT(('Input Data Cuti'!$D$3:$D$493='Master Cuti'!$A156)*('Input Data Cuti'!$M$3:$M$493='Master Cuti'!G$1)*('Input Data Cuti'!$K$3:$K$493=$B156)*('Input Data Cuti'!$L$3:$L$493='Master Cuti'!$C156)*('Input Data Cuti'!$N$3:$N$493))</f>
        <v>0</v>
      </c>
      <c r="H156" s="38">
        <f>SUMPRODUCT(('Input Data Cuti'!$D$3:$D$493='Master Cuti'!$A156)*('Input Data Cuti'!$M$3:$M$493='Master Cuti'!H$1)*('Input Data Cuti'!$K$3:$K$493=$B156)*('Input Data Cuti'!$L$3:$L$493='Master Cuti'!$C156)*('Input Data Cuti'!$N$3:$N$493))</f>
        <v>0</v>
      </c>
      <c r="I156" s="38">
        <f>SUMPRODUCT(('Input Data Cuti'!$D$3:$D$493='Master Cuti'!$A156)*('Input Data Cuti'!$M$3:$M$493='Master Cuti'!I$1)*('Input Data Cuti'!$K$3:$K$493=$B156)*('Input Data Cuti'!$L$3:$L$493='Master Cuti'!$C156)*('Input Data Cuti'!$N$3:$N$493))</f>
        <v>0</v>
      </c>
      <c r="J156" s="38">
        <f>SUMPRODUCT(('Input Data Cuti'!$D$3:$D$493='Master Cuti'!$A156)*('Input Data Cuti'!$M$3:$M$493='Master Cuti'!J$1)*('Input Data Cuti'!$K$3:$K$493=$B156)*('Input Data Cuti'!$L$3:$L$493='Master Cuti'!$C156)*('Input Data Cuti'!$N$3:$N$493))</f>
        <v>0</v>
      </c>
      <c r="K156" s="38">
        <f>SUMPRODUCT(('Input Data Cuti'!$D$3:$D$493='Master Cuti'!$A156)*('Input Data Cuti'!$M$3:$M$493='Master Cuti'!K$1)*('Input Data Cuti'!$K$3:$K$493=$B156)*('Input Data Cuti'!$L$3:$L$493='Master Cuti'!$C156)*('Input Data Cuti'!$N$3:$N$493))</f>
        <v>0</v>
      </c>
      <c r="L156" s="38">
        <f>SUMPRODUCT(('Input Data Cuti'!$D$3:$D$493='Master Cuti'!$A156)*('Input Data Cuti'!$M$3:$M$493='Master Cuti'!L$1)*('Input Data Cuti'!$K$3:$K$493=$B156)*('Input Data Cuti'!$L$3:$L$493='Master Cuti'!$C156)*('Input Data Cuti'!$N$3:$N$493))</f>
        <v>0</v>
      </c>
      <c r="M156" s="38">
        <f>SUMPRODUCT(('Input Data Cuti'!$D$3:$D$493='Master Cuti'!$A156)*('Input Data Cuti'!$M$3:$M$493='Master Cuti'!M$1)*('Input Data Cuti'!$K$3:$K$493=$B156)*('Input Data Cuti'!$L$3:$L$493='Master Cuti'!$C156)*('Input Data Cuti'!$N$3:$N$493))</f>
        <v>0</v>
      </c>
      <c r="N156" s="38">
        <f>SUMPRODUCT(('Input Data Cuti'!$D$3:$D$493='Master Cuti'!$A156)*('Input Data Cuti'!$M$3:$M$493='Master Cuti'!N$1)*('Input Data Cuti'!$K$3:$K$493=$B156)*('Input Data Cuti'!$L$3:$L$493='Master Cuti'!$C156)*('Input Data Cuti'!$N$3:$N$493))</f>
        <v>0</v>
      </c>
      <c r="O156" s="38">
        <f>SUMPRODUCT(('Input Data Cuti'!$D$3:$D$493='Master Cuti'!$A156)*('Input Data Cuti'!$M$3:$M$493='Master Cuti'!O$1)*('Input Data Cuti'!$K$3:$K$493=$B156)*('Input Data Cuti'!$L$3:$L$493='Master Cuti'!$C156)*('Input Data Cuti'!$N$3:$N$493))</f>
        <v>0</v>
      </c>
      <c r="P156" s="38">
        <f>SUMPRODUCT(('Input Data Cuti'!$D$3:$D$493='Master Cuti'!$A156)*('Input Data Cuti'!$M$3:$M$493='Master Cuti'!P$1)*('Input Data Cuti'!$K$3:$K$493=$B156)*('Input Data Cuti'!$L$3:$L$493='Master Cuti'!$C156)*('Input Data Cuti'!$N$3:$N$493))</f>
        <v>0</v>
      </c>
      <c r="Q156" s="38">
        <f>SUMPRODUCT(('Input Data Cuti'!$D$3:$D$493='Master Cuti'!$A156)*('Input Data Cuti'!$M$3:$M$493='Master Cuti'!Q$1)*('Input Data Cuti'!$K$3:$K$493=$B156)*('Input Data Cuti'!$L$3:$L$493='Master Cuti'!$C156)*('Input Data Cuti'!$N$3:$N$493))</f>
        <v>0</v>
      </c>
    </row>
    <row r="157" spans="1:17">
      <c r="A157" s="107" t="s">
        <v>830</v>
      </c>
      <c r="B157" t="s">
        <v>172</v>
      </c>
      <c r="C157" t="s">
        <v>1215</v>
      </c>
      <c r="D157">
        <v>15</v>
      </c>
      <c r="E157" s="38">
        <f t="shared" si="7"/>
        <v>14</v>
      </c>
      <c r="F157" s="38">
        <f>SUMPRODUCT(('Input Data Cuti'!$D$3:$D$493='Master Cuti'!$A157)*('Input Data Cuti'!$M$3:$M$493='Master Cuti'!F$1)*('Input Data Cuti'!$K$3:$K$493=$B157)*('Input Data Cuti'!$L$3:$L$493='Master Cuti'!$C157)*('Input Data Cuti'!$N$3:$N$493))</f>
        <v>1</v>
      </c>
      <c r="G157" s="38">
        <f>SUMPRODUCT(('Input Data Cuti'!$D$3:$D$493='Master Cuti'!$A157)*('Input Data Cuti'!$M$3:$M$493='Master Cuti'!G$1)*('Input Data Cuti'!$K$3:$K$493=$B157)*('Input Data Cuti'!$L$3:$L$493='Master Cuti'!$C157)*('Input Data Cuti'!$N$3:$N$493))</f>
        <v>0</v>
      </c>
      <c r="H157" s="38">
        <f>SUMPRODUCT(('Input Data Cuti'!$D$3:$D$493='Master Cuti'!$A157)*('Input Data Cuti'!$M$3:$M$493='Master Cuti'!H$1)*('Input Data Cuti'!$K$3:$K$493=$B157)*('Input Data Cuti'!$L$3:$L$493='Master Cuti'!$C157)*('Input Data Cuti'!$N$3:$N$493))</f>
        <v>0</v>
      </c>
      <c r="I157" s="38">
        <f>SUMPRODUCT(('Input Data Cuti'!$D$3:$D$493='Master Cuti'!$A157)*('Input Data Cuti'!$M$3:$M$493='Master Cuti'!I$1)*('Input Data Cuti'!$K$3:$K$493=$B157)*('Input Data Cuti'!$L$3:$L$493='Master Cuti'!$C157)*('Input Data Cuti'!$N$3:$N$493))</f>
        <v>0</v>
      </c>
      <c r="J157" s="38">
        <f>SUMPRODUCT(('Input Data Cuti'!$D$3:$D$493='Master Cuti'!$A157)*('Input Data Cuti'!$M$3:$M$493='Master Cuti'!J$1)*('Input Data Cuti'!$K$3:$K$493=$B157)*('Input Data Cuti'!$L$3:$L$493='Master Cuti'!$C157)*('Input Data Cuti'!$N$3:$N$493))</f>
        <v>0</v>
      </c>
      <c r="K157" s="38">
        <f>SUMPRODUCT(('Input Data Cuti'!$D$3:$D$493='Master Cuti'!$A157)*('Input Data Cuti'!$M$3:$M$493='Master Cuti'!K$1)*('Input Data Cuti'!$K$3:$K$493=$B157)*('Input Data Cuti'!$L$3:$L$493='Master Cuti'!$C157)*('Input Data Cuti'!$N$3:$N$493))</f>
        <v>0</v>
      </c>
      <c r="L157" s="38">
        <f>SUMPRODUCT(('Input Data Cuti'!$D$3:$D$493='Master Cuti'!$A157)*('Input Data Cuti'!$M$3:$M$493='Master Cuti'!L$1)*('Input Data Cuti'!$K$3:$K$493=$B157)*('Input Data Cuti'!$L$3:$L$493='Master Cuti'!$C157)*('Input Data Cuti'!$N$3:$N$493))</f>
        <v>0</v>
      </c>
      <c r="M157" s="38">
        <f>SUMPRODUCT(('Input Data Cuti'!$D$3:$D$493='Master Cuti'!$A157)*('Input Data Cuti'!$M$3:$M$493='Master Cuti'!M$1)*('Input Data Cuti'!$K$3:$K$493=$B157)*('Input Data Cuti'!$L$3:$L$493='Master Cuti'!$C157)*('Input Data Cuti'!$N$3:$N$493))</f>
        <v>0</v>
      </c>
      <c r="N157" s="38">
        <f>SUMPRODUCT(('Input Data Cuti'!$D$3:$D$493='Master Cuti'!$A157)*('Input Data Cuti'!$M$3:$M$493='Master Cuti'!N$1)*('Input Data Cuti'!$K$3:$K$493=$B157)*('Input Data Cuti'!$L$3:$L$493='Master Cuti'!$C157)*('Input Data Cuti'!$N$3:$N$493))</f>
        <v>0</v>
      </c>
      <c r="O157" s="38">
        <f>SUMPRODUCT(('Input Data Cuti'!$D$3:$D$493='Master Cuti'!$A157)*('Input Data Cuti'!$M$3:$M$493='Master Cuti'!O$1)*('Input Data Cuti'!$K$3:$K$493=$B157)*('Input Data Cuti'!$L$3:$L$493='Master Cuti'!$C157)*('Input Data Cuti'!$N$3:$N$493))</f>
        <v>0</v>
      </c>
      <c r="P157" s="38">
        <f>SUMPRODUCT(('Input Data Cuti'!$D$3:$D$493='Master Cuti'!$A157)*('Input Data Cuti'!$M$3:$M$493='Master Cuti'!P$1)*('Input Data Cuti'!$K$3:$K$493=$B157)*('Input Data Cuti'!$L$3:$L$493='Master Cuti'!$C157)*('Input Data Cuti'!$N$3:$N$493))</f>
        <v>0</v>
      </c>
      <c r="Q157" s="38">
        <f>SUMPRODUCT(('Input Data Cuti'!$D$3:$D$493='Master Cuti'!$A157)*('Input Data Cuti'!$M$3:$M$493='Master Cuti'!Q$1)*('Input Data Cuti'!$K$3:$K$493=$B157)*('Input Data Cuti'!$L$3:$L$493='Master Cuti'!$C157)*('Input Data Cuti'!$N$3:$N$493))</f>
        <v>0</v>
      </c>
    </row>
    <row r="158" spans="1:17">
      <c r="A158" s="107" t="s">
        <v>836</v>
      </c>
      <c r="B158" t="s">
        <v>172</v>
      </c>
      <c r="C158" t="s">
        <v>1319</v>
      </c>
      <c r="D158">
        <v>24</v>
      </c>
      <c r="E158" s="38">
        <f t="shared" si="7"/>
        <v>18</v>
      </c>
      <c r="F158" s="38">
        <f>SUMPRODUCT(('Input Data Cuti'!$D$3:$D$493='Master Cuti'!$A158)*('Input Data Cuti'!$M$3:$M$493='Master Cuti'!F$1)*('Input Data Cuti'!$K$3:$K$493=$B158)*('Input Data Cuti'!$L$3:$L$493='Master Cuti'!$C158)*('Input Data Cuti'!$N$3:$N$493))</f>
        <v>6</v>
      </c>
      <c r="G158" s="38">
        <f>SUMPRODUCT(('Input Data Cuti'!$D$3:$D$493='Master Cuti'!$A158)*('Input Data Cuti'!$M$3:$M$493='Master Cuti'!G$1)*('Input Data Cuti'!$K$3:$K$493=$B158)*('Input Data Cuti'!$L$3:$L$493='Master Cuti'!$C158)*('Input Data Cuti'!$N$3:$N$493))</f>
        <v>0</v>
      </c>
      <c r="H158" s="38">
        <f>SUMPRODUCT(('Input Data Cuti'!$D$3:$D$493='Master Cuti'!$A158)*('Input Data Cuti'!$M$3:$M$493='Master Cuti'!H$1)*('Input Data Cuti'!$K$3:$K$493=$B158)*('Input Data Cuti'!$L$3:$L$493='Master Cuti'!$C158)*('Input Data Cuti'!$N$3:$N$493))</f>
        <v>0</v>
      </c>
      <c r="I158" s="38">
        <f>SUMPRODUCT(('Input Data Cuti'!$D$3:$D$493='Master Cuti'!$A158)*('Input Data Cuti'!$M$3:$M$493='Master Cuti'!I$1)*('Input Data Cuti'!$K$3:$K$493=$B158)*('Input Data Cuti'!$L$3:$L$493='Master Cuti'!$C158)*('Input Data Cuti'!$N$3:$N$493))</f>
        <v>0</v>
      </c>
      <c r="J158" s="38">
        <f>SUMPRODUCT(('Input Data Cuti'!$D$3:$D$493='Master Cuti'!$A158)*('Input Data Cuti'!$M$3:$M$493='Master Cuti'!J$1)*('Input Data Cuti'!$K$3:$K$493=$B158)*('Input Data Cuti'!$L$3:$L$493='Master Cuti'!$C158)*('Input Data Cuti'!$N$3:$N$493))</f>
        <v>0</v>
      </c>
      <c r="K158" s="38">
        <f>SUMPRODUCT(('Input Data Cuti'!$D$3:$D$493='Master Cuti'!$A158)*('Input Data Cuti'!$M$3:$M$493='Master Cuti'!K$1)*('Input Data Cuti'!$K$3:$K$493=$B158)*('Input Data Cuti'!$L$3:$L$493='Master Cuti'!$C158)*('Input Data Cuti'!$N$3:$N$493))</f>
        <v>0</v>
      </c>
      <c r="L158" s="38">
        <f>SUMPRODUCT(('Input Data Cuti'!$D$3:$D$493='Master Cuti'!$A158)*('Input Data Cuti'!$M$3:$M$493='Master Cuti'!L$1)*('Input Data Cuti'!$K$3:$K$493=$B158)*('Input Data Cuti'!$L$3:$L$493='Master Cuti'!$C158)*('Input Data Cuti'!$N$3:$N$493))</f>
        <v>0</v>
      </c>
      <c r="M158" s="38">
        <f>SUMPRODUCT(('Input Data Cuti'!$D$3:$D$493='Master Cuti'!$A158)*('Input Data Cuti'!$M$3:$M$493='Master Cuti'!M$1)*('Input Data Cuti'!$K$3:$K$493=$B158)*('Input Data Cuti'!$L$3:$L$493='Master Cuti'!$C158)*('Input Data Cuti'!$N$3:$N$493))</f>
        <v>0</v>
      </c>
      <c r="N158" s="38">
        <f>SUMPRODUCT(('Input Data Cuti'!$D$3:$D$493='Master Cuti'!$A158)*('Input Data Cuti'!$M$3:$M$493='Master Cuti'!N$1)*('Input Data Cuti'!$K$3:$K$493=$B158)*('Input Data Cuti'!$L$3:$L$493='Master Cuti'!$C158)*('Input Data Cuti'!$N$3:$N$493))</f>
        <v>0</v>
      </c>
      <c r="O158" s="38">
        <f>SUMPRODUCT(('Input Data Cuti'!$D$3:$D$493='Master Cuti'!$A158)*('Input Data Cuti'!$M$3:$M$493='Master Cuti'!O$1)*('Input Data Cuti'!$K$3:$K$493=$B158)*('Input Data Cuti'!$L$3:$L$493='Master Cuti'!$C158)*('Input Data Cuti'!$N$3:$N$493))</f>
        <v>0</v>
      </c>
      <c r="P158" s="38">
        <f>SUMPRODUCT(('Input Data Cuti'!$D$3:$D$493='Master Cuti'!$A158)*('Input Data Cuti'!$M$3:$M$493='Master Cuti'!P$1)*('Input Data Cuti'!$K$3:$K$493=$B158)*('Input Data Cuti'!$L$3:$L$493='Master Cuti'!$C158)*('Input Data Cuti'!$N$3:$N$493))</f>
        <v>0</v>
      </c>
      <c r="Q158" s="38">
        <f>SUMPRODUCT(('Input Data Cuti'!$D$3:$D$493='Master Cuti'!$A158)*('Input Data Cuti'!$M$3:$M$493='Master Cuti'!Q$1)*('Input Data Cuti'!$K$3:$K$493=$B158)*('Input Data Cuti'!$L$3:$L$493='Master Cuti'!$C158)*('Input Data Cuti'!$N$3:$N$493))</f>
        <v>0</v>
      </c>
    </row>
    <row r="159" spans="1:17">
      <c r="A159" s="107" t="s">
        <v>882</v>
      </c>
      <c r="B159" t="s">
        <v>172</v>
      </c>
      <c r="C159" t="s">
        <v>1387</v>
      </c>
      <c r="D159">
        <v>2</v>
      </c>
      <c r="E159" s="38">
        <f t="shared" si="7"/>
        <v>2</v>
      </c>
      <c r="F159" s="38">
        <f>SUMPRODUCT(('Input Data Cuti'!$D$3:$D$493='Master Cuti'!$A159)*('Input Data Cuti'!$M$3:$M$493='Master Cuti'!F$1)*('Input Data Cuti'!$K$3:$K$493=$B159)*('Input Data Cuti'!$L$3:$L$493='Master Cuti'!$C159)*('Input Data Cuti'!$N$3:$N$493))</f>
        <v>0</v>
      </c>
      <c r="G159" s="38">
        <f>SUMPRODUCT(('Input Data Cuti'!$D$3:$D$493='Master Cuti'!$A159)*('Input Data Cuti'!$M$3:$M$493='Master Cuti'!G$1)*('Input Data Cuti'!$K$3:$K$493=$B159)*('Input Data Cuti'!$L$3:$L$493='Master Cuti'!$C159)*('Input Data Cuti'!$N$3:$N$493))</f>
        <v>0</v>
      </c>
      <c r="H159" s="38">
        <f>SUMPRODUCT(('Input Data Cuti'!$D$3:$D$493='Master Cuti'!$A159)*('Input Data Cuti'!$M$3:$M$493='Master Cuti'!H$1)*('Input Data Cuti'!$K$3:$K$493=$B159)*('Input Data Cuti'!$L$3:$L$493='Master Cuti'!$C159)*('Input Data Cuti'!$N$3:$N$493))</f>
        <v>0</v>
      </c>
      <c r="I159" s="38">
        <f>SUMPRODUCT(('Input Data Cuti'!$D$3:$D$493='Master Cuti'!$A159)*('Input Data Cuti'!$M$3:$M$493='Master Cuti'!I$1)*('Input Data Cuti'!$K$3:$K$493=$B159)*('Input Data Cuti'!$L$3:$L$493='Master Cuti'!$C159)*('Input Data Cuti'!$N$3:$N$493))</f>
        <v>0</v>
      </c>
      <c r="J159" s="38">
        <f>SUMPRODUCT(('Input Data Cuti'!$D$3:$D$493='Master Cuti'!$A159)*('Input Data Cuti'!$M$3:$M$493='Master Cuti'!J$1)*('Input Data Cuti'!$K$3:$K$493=$B159)*('Input Data Cuti'!$L$3:$L$493='Master Cuti'!$C159)*('Input Data Cuti'!$N$3:$N$493))</f>
        <v>0</v>
      </c>
      <c r="K159" s="38">
        <f>SUMPRODUCT(('Input Data Cuti'!$D$3:$D$493='Master Cuti'!$A159)*('Input Data Cuti'!$M$3:$M$493='Master Cuti'!K$1)*('Input Data Cuti'!$K$3:$K$493=$B159)*('Input Data Cuti'!$L$3:$L$493='Master Cuti'!$C159)*('Input Data Cuti'!$N$3:$N$493))</f>
        <v>0</v>
      </c>
      <c r="L159" s="38">
        <f>SUMPRODUCT(('Input Data Cuti'!$D$3:$D$493='Master Cuti'!$A159)*('Input Data Cuti'!$M$3:$M$493='Master Cuti'!L$1)*('Input Data Cuti'!$K$3:$K$493=$B159)*('Input Data Cuti'!$L$3:$L$493='Master Cuti'!$C159)*('Input Data Cuti'!$N$3:$N$493))</f>
        <v>0</v>
      </c>
      <c r="M159" s="38">
        <f>SUMPRODUCT(('Input Data Cuti'!$D$3:$D$493='Master Cuti'!$A159)*('Input Data Cuti'!$M$3:$M$493='Master Cuti'!M$1)*('Input Data Cuti'!$K$3:$K$493=$B159)*('Input Data Cuti'!$L$3:$L$493='Master Cuti'!$C159)*('Input Data Cuti'!$N$3:$N$493))</f>
        <v>0</v>
      </c>
      <c r="N159" s="38">
        <f>SUMPRODUCT(('Input Data Cuti'!$D$3:$D$493='Master Cuti'!$A159)*('Input Data Cuti'!$M$3:$M$493='Master Cuti'!N$1)*('Input Data Cuti'!$K$3:$K$493=$B159)*('Input Data Cuti'!$L$3:$L$493='Master Cuti'!$C159)*('Input Data Cuti'!$N$3:$N$493))</f>
        <v>0</v>
      </c>
      <c r="O159" s="38">
        <f>SUMPRODUCT(('Input Data Cuti'!$D$3:$D$493='Master Cuti'!$A159)*('Input Data Cuti'!$M$3:$M$493='Master Cuti'!O$1)*('Input Data Cuti'!$K$3:$K$493=$B159)*('Input Data Cuti'!$L$3:$L$493='Master Cuti'!$C159)*('Input Data Cuti'!$N$3:$N$493))</f>
        <v>0</v>
      </c>
      <c r="P159" s="38">
        <f>SUMPRODUCT(('Input Data Cuti'!$D$3:$D$493='Master Cuti'!$A159)*('Input Data Cuti'!$M$3:$M$493='Master Cuti'!P$1)*('Input Data Cuti'!$K$3:$K$493=$B159)*('Input Data Cuti'!$L$3:$L$493='Master Cuti'!$C159)*('Input Data Cuti'!$N$3:$N$493))</f>
        <v>0</v>
      </c>
      <c r="Q159" s="38">
        <f>SUMPRODUCT(('Input Data Cuti'!$D$3:$D$493='Master Cuti'!$A159)*('Input Data Cuti'!$M$3:$M$493='Master Cuti'!Q$1)*('Input Data Cuti'!$K$3:$K$493=$B159)*('Input Data Cuti'!$L$3:$L$493='Master Cuti'!$C159)*('Input Data Cuti'!$N$3:$N$493))</f>
        <v>0</v>
      </c>
    </row>
    <row r="160" spans="1:17">
      <c r="A160" s="107" t="s">
        <v>1286</v>
      </c>
      <c r="B160" t="s">
        <v>172</v>
      </c>
      <c r="C160" t="s">
        <v>1215</v>
      </c>
      <c r="D160">
        <v>9</v>
      </c>
      <c r="E160" s="38">
        <f t="shared" si="7"/>
        <v>4</v>
      </c>
      <c r="F160" s="38">
        <f>SUMPRODUCT(('Input Data Cuti'!$D$3:$D$493='Master Cuti'!$A160)*('Input Data Cuti'!$M$3:$M$493='Master Cuti'!F$1)*('Input Data Cuti'!$K$3:$K$493=$B160)*('Input Data Cuti'!$L$3:$L$493='Master Cuti'!$C160)*('Input Data Cuti'!$N$3:$N$493))</f>
        <v>5</v>
      </c>
      <c r="G160" s="38">
        <f>SUMPRODUCT(('Input Data Cuti'!$D$3:$D$493='Master Cuti'!$A160)*('Input Data Cuti'!$M$3:$M$493='Master Cuti'!G$1)*('Input Data Cuti'!$K$3:$K$493=$B160)*('Input Data Cuti'!$L$3:$L$493='Master Cuti'!$C160)*('Input Data Cuti'!$N$3:$N$493))</f>
        <v>0</v>
      </c>
      <c r="H160" s="38">
        <f>SUMPRODUCT(('Input Data Cuti'!$D$3:$D$493='Master Cuti'!$A160)*('Input Data Cuti'!$M$3:$M$493='Master Cuti'!H$1)*('Input Data Cuti'!$K$3:$K$493=$B160)*('Input Data Cuti'!$L$3:$L$493='Master Cuti'!$C160)*('Input Data Cuti'!$N$3:$N$493))</f>
        <v>0</v>
      </c>
      <c r="I160" s="38">
        <f>SUMPRODUCT(('Input Data Cuti'!$D$3:$D$493='Master Cuti'!$A160)*('Input Data Cuti'!$M$3:$M$493='Master Cuti'!I$1)*('Input Data Cuti'!$K$3:$K$493=$B160)*('Input Data Cuti'!$L$3:$L$493='Master Cuti'!$C160)*('Input Data Cuti'!$N$3:$N$493))</f>
        <v>0</v>
      </c>
      <c r="J160" s="38">
        <f>SUMPRODUCT(('Input Data Cuti'!$D$3:$D$493='Master Cuti'!$A160)*('Input Data Cuti'!$M$3:$M$493='Master Cuti'!J$1)*('Input Data Cuti'!$K$3:$K$493=$B160)*('Input Data Cuti'!$L$3:$L$493='Master Cuti'!$C160)*('Input Data Cuti'!$N$3:$N$493))</f>
        <v>0</v>
      </c>
      <c r="K160" s="38">
        <f>SUMPRODUCT(('Input Data Cuti'!$D$3:$D$493='Master Cuti'!$A160)*('Input Data Cuti'!$M$3:$M$493='Master Cuti'!K$1)*('Input Data Cuti'!$K$3:$K$493=$B160)*('Input Data Cuti'!$L$3:$L$493='Master Cuti'!$C160)*('Input Data Cuti'!$N$3:$N$493))</f>
        <v>0</v>
      </c>
      <c r="L160" s="38">
        <f>SUMPRODUCT(('Input Data Cuti'!$D$3:$D$493='Master Cuti'!$A160)*('Input Data Cuti'!$M$3:$M$493='Master Cuti'!L$1)*('Input Data Cuti'!$K$3:$K$493=$B160)*('Input Data Cuti'!$L$3:$L$493='Master Cuti'!$C160)*('Input Data Cuti'!$N$3:$N$493))</f>
        <v>0</v>
      </c>
      <c r="M160" s="38">
        <f>SUMPRODUCT(('Input Data Cuti'!$D$3:$D$493='Master Cuti'!$A160)*('Input Data Cuti'!$M$3:$M$493='Master Cuti'!M$1)*('Input Data Cuti'!$K$3:$K$493=$B160)*('Input Data Cuti'!$L$3:$L$493='Master Cuti'!$C160)*('Input Data Cuti'!$N$3:$N$493))</f>
        <v>0</v>
      </c>
      <c r="N160" s="38">
        <f>SUMPRODUCT(('Input Data Cuti'!$D$3:$D$493='Master Cuti'!$A160)*('Input Data Cuti'!$M$3:$M$493='Master Cuti'!N$1)*('Input Data Cuti'!$K$3:$K$493=$B160)*('Input Data Cuti'!$L$3:$L$493='Master Cuti'!$C160)*('Input Data Cuti'!$N$3:$N$493))</f>
        <v>0</v>
      </c>
      <c r="O160" s="38">
        <f>SUMPRODUCT(('Input Data Cuti'!$D$3:$D$493='Master Cuti'!$A160)*('Input Data Cuti'!$M$3:$M$493='Master Cuti'!O$1)*('Input Data Cuti'!$K$3:$K$493=$B160)*('Input Data Cuti'!$L$3:$L$493='Master Cuti'!$C160)*('Input Data Cuti'!$N$3:$N$493))</f>
        <v>0</v>
      </c>
      <c r="P160" s="38">
        <f>SUMPRODUCT(('Input Data Cuti'!$D$3:$D$493='Master Cuti'!$A160)*('Input Data Cuti'!$M$3:$M$493='Master Cuti'!P$1)*('Input Data Cuti'!$K$3:$K$493=$B160)*('Input Data Cuti'!$L$3:$L$493='Master Cuti'!$C160)*('Input Data Cuti'!$N$3:$N$493))</f>
        <v>0</v>
      </c>
      <c r="Q160" s="38">
        <f>SUMPRODUCT(('Input Data Cuti'!$D$3:$D$493='Master Cuti'!$A160)*('Input Data Cuti'!$M$3:$M$493='Master Cuti'!Q$1)*('Input Data Cuti'!$K$3:$K$493=$B160)*('Input Data Cuti'!$L$3:$L$493='Master Cuti'!$C160)*('Input Data Cuti'!$N$3:$N$493))</f>
        <v>0</v>
      </c>
    </row>
    <row r="161" spans="1:17">
      <c r="A161" s="107" t="s">
        <v>1469</v>
      </c>
      <c r="B161" t="s">
        <v>172</v>
      </c>
      <c r="C161" t="s">
        <v>1387</v>
      </c>
      <c r="D161">
        <v>11</v>
      </c>
      <c r="E161" s="38">
        <f t="shared" ref="E161:E170" si="8">D161-SUM(F161:Q161)</f>
        <v>7</v>
      </c>
      <c r="F161" s="38">
        <f>SUMPRODUCT(('Input Data Cuti'!$D$3:$D$493='Master Cuti'!$A161)*('Input Data Cuti'!$M$3:$M$493='Master Cuti'!F$1)*('Input Data Cuti'!$K$3:$K$493=$B161)*('Input Data Cuti'!$L$3:$L$493='Master Cuti'!$C161)*('Input Data Cuti'!$N$3:$N$493))</f>
        <v>4</v>
      </c>
      <c r="G161" s="38">
        <f>SUMPRODUCT(('Input Data Cuti'!$D$3:$D$493='Master Cuti'!$A161)*('Input Data Cuti'!$M$3:$M$493='Master Cuti'!G$1)*('Input Data Cuti'!$K$3:$K$493=$B161)*('Input Data Cuti'!$L$3:$L$493='Master Cuti'!$C161)*('Input Data Cuti'!$N$3:$N$493))</f>
        <v>0</v>
      </c>
      <c r="H161" s="38">
        <f>SUMPRODUCT(('Input Data Cuti'!$D$3:$D$493='Master Cuti'!$A161)*('Input Data Cuti'!$M$3:$M$493='Master Cuti'!H$1)*('Input Data Cuti'!$K$3:$K$493=$B161)*('Input Data Cuti'!$L$3:$L$493='Master Cuti'!$C161)*('Input Data Cuti'!$N$3:$N$493))</f>
        <v>0</v>
      </c>
      <c r="I161" s="38">
        <f>SUMPRODUCT(('Input Data Cuti'!$D$3:$D$493='Master Cuti'!$A161)*('Input Data Cuti'!$M$3:$M$493='Master Cuti'!I$1)*('Input Data Cuti'!$K$3:$K$493=$B161)*('Input Data Cuti'!$L$3:$L$493='Master Cuti'!$C161)*('Input Data Cuti'!$N$3:$N$493))</f>
        <v>0</v>
      </c>
      <c r="J161" s="38">
        <f>SUMPRODUCT(('Input Data Cuti'!$D$3:$D$493='Master Cuti'!$A161)*('Input Data Cuti'!$M$3:$M$493='Master Cuti'!J$1)*('Input Data Cuti'!$K$3:$K$493=$B161)*('Input Data Cuti'!$L$3:$L$493='Master Cuti'!$C161)*('Input Data Cuti'!$N$3:$N$493))</f>
        <v>0</v>
      </c>
      <c r="K161" s="38">
        <f>SUMPRODUCT(('Input Data Cuti'!$D$3:$D$493='Master Cuti'!$A161)*('Input Data Cuti'!$M$3:$M$493='Master Cuti'!K$1)*('Input Data Cuti'!$K$3:$K$493=$B161)*('Input Data Cuti'!$L$3:$L$493='Master Cuti'!$C161)*('Input Data Cuti'!$N$3:$N$493))</f>
        <v>0</v>
      </c>
      <c r="L161" s="38">
        <f>SUMPRODUCT(('Input Data Cuti'!$D$3:$D$493='Master Cuti'!$A161)*('Input Data Cuti'!$M$3:$M$493='Master Cuti'!L$1)*('Input Data Cuti'!$K$3:$K$493=$B161)*('Input Data Cuti'!$L$3:$L$493='Master Cuti'!$C161)*('Input Data Cuti'!$N$3:$N$493))</f>
        <v>0</v>
      </c>
      <c r="M161" s="38">
        <f>SUMPRODUCT(('Input Data Cuti'!$D$3:$D$493='Master Cuti'!$A161)*('Input Data Cuti'!$M$3:$M$493='Master Cuti'!M$1)*('Input Data Cuti'!$K$3:$K$493=$B161)*('Input Data Cuti'!$L$3:$L$493='Master Cuti'!$C161)*('Input Data Cuti'!$N$3:$N$493))</f>
        <v>0</v>
      </c>
      <c r="N161" s="38">
        <f>SUMPRODUCT(('Input Data Cuti'!$D$3:$D$493='Master Cuti'!$A161)*('Input Data Cuti'!$M$3:$M$493='Master Cuti'!N$1)*('Input Data Cuti'!$K$3:$K$493=$B161)*('Input Data Cuti'!$L$3:$L$493='Master Cuti'!$C161)*('Input Data Cuti'!$N$3:$N$493))</f>
        <v>0</v>
      </c>
      <c r="O161" s="38">
        <f>SUMPRODUCT(('Input Data Cuti'!$D$3:$D$493='Master Cuti'!$A161)*('Input Data Cuti'!$M$3:$M$493='Master Cuti'!O$1)*('Input Data Cuti'!$K$3:$K$493=$B161)*('Input Data Cuti'!$L$3:$L$493='Master Cuti'!$C161)*('Input Data Cuti'!$N$3:$N$493))</f>
        <v>0</v>
      </c>
      <c r="P161" s="38">
        <f>SUMPRODUCT(('Input Data Cuti'!$D$3:$D$493='Master Cuti'!$A161)*('Input Data Cuti'!$M$3:$M$493='Master Cuti'!P$1)*('Input Data Cuti'!$K$3:$K$493=$B161)*('Input Data Cuti'!$L$3:$L$493='Master Cuti'!$C161)*('Input Data Cuti'!$N$3:$N$493))</f>
        <v>0</v>
      </c>
      <c r="Q161" s="38">
        <f>SUMPRODUCT(('Input Data Cuti'!$D$3:$D$493='Master Cuti'!$A161)*('Input Data Cuti'!$M$3:$M$493='Master Cuti'!Q$1)*('Input Data Cuti'!$K$3:$K$493=$B161)*('Input Data Cuti'!$L$3:$L$493='Master Cuti'!$C161)*('Input Data Cuti'!$N$3:$N$493))</f>
        <v>0</v>
      </c>
    </row>
    <row r="162" spans="1:17">
      <c r="A162" s="107" t="s">
        <v>874</v>
      </c>
      <c r="B162" t="s">
        <v>172</v>
      </c>
      <c r="C162" t="s">
        <v>1319</v>
      </c>
      <c r="D162">
        <v>21</v>
      </c>
      <c r="E162" s="38">
        <f t="shared" si="8"/>
        <v>12</v>
      </c>
      <c r="F162" s="38">
        <f>SUMPRODUCT(('Input Data Cuti'!$D$3:$D$493='Master Cuti'!$A162)*('Input Data Cuti'!$M$3:$M$493='Master Cuti'!F$1)*('Input Data Cuti'!$K$3:$K$493=$B162)*('Input Data Cuti'!$L$3:$L$493='Master Cuti'!$C162)*('Input Data Cuti'!$N$3:$N$493))</f>
        <v>9</v>
      </c>
      <c r="G162" s="38">
        <f>SUMPRODUCT(('Input Data Cuti'!$D$3:$D$493='Master Cuti'!$A162)*('Input Data Cuti'!$M$3:$M$493='Master Cuti'!G$1)*('Input Data Cuti'!$K$3:$K$493=$B162)*('Input Data Cuti'!$L$3:$L$493='Master Cuti'!$C162)*('Input Data Cuti'!$N$3:$N$493))</f>
        <v>0</v>
      </c>
      <c r="H162" s="38">
        <f>SUMPRODUCT(('Input Data Cuti'!$D$3:$D$493='Master Cuti'!$A162)*('Input Data Cuti'!$M$3:$M$493='Master Cuti'!H$1)*('Input Data Cuti'!$K$3:$K$493=$B162)*('Input Data Cuti'!$L$3:$L$493='Master Cuti'!$C162)*('Input Data Cuti'!$N$3:$N$493))</f>
        <v>0</v>
      </c>
      <c r="I162" s="38">
        <f>SUMPRODUCT(('Input Data Cuti'!$D$3:$D$493='Master Cuti'!$A162)*('Input Data Cuti'!$M$3:$M$493='Master Cuti'!I$1)*('Input Data Cuti'!$K$3:$K$493=$B162)*('Input Data Cuti'!$L$3:$L$493='Master Cuti'!$C162)*('Input Data Cuti'!$N$3:$N$493))</f>
        <v>0</v>
      </c>
      <c r="J162" s="38">
        <f>SUMPRODUCT(('Input Data Cuti'!$D$3:$D$493='Master Cuti'!$A162)*('Input Data Cuti'!$M$3:$M$493='Master Cuti'!J$1)*('Input Data Cuti'!$K$3:$K$493=$B162)*('Input Data Cuti'!$L$3:$L$493='Master Cuti'!$C162)*('Input Data Cuti'!$N$3:$N$493))</f>
        <v>0</v>
      </c>
      <c r="K162" s="38">
        <f>SUMPRODUCT(('Input Data Cuti'!$D$3:$D$493='Master Cuti'!$A162)*('Input Data Cuti'!$M$3:$M$493='Master Cuti'!K$1)*('Input Data Cuti'!$K$3:$K$493=$B162)*('Input Data Cuti'!$L$3:$L$493='Master Cuti'!$C162)*('Input Data Cuti'!$N$3:$N$493))</f>
        <v>0</v>
      </c>
      <c r="L162" s="38">
        <f>SUMPRODUCT(('Input Data Cuti'!$D$3:$D$493='Master Cuti'!$A162)*('Input Data Cuti'!$M$3:$M$493='Master Cuti'!L$1)*('Input Data Cuti'!$K$3:$K$493=$B162)*('Input Data Cuti'!$L$3:$L$493='Master Cuti'!$C162)*('Input Data Cuti'!$N$3:$N$493))</f>
        <v>0</v>
      </c>
      <c r="M162" s="38">
        <f>SUMPRODUCT(('Input Data Cuti'!$D$3:$D$493='Master Cuti'!$A162)*('Input Data Cuti'!$M$3:$M$493='Master Cuti'!M$1)*('Input Data Cuti'!$K$3:$K$493=$B162)*('Input Data Cuti'!$L$3:$L$493='Master Cuti'!$C162)*('Input Data Cuti'!$N$3:$N$493))</f>
        <v>0</v>
      </c>
      <c r="N162" s="38">
        <f>SUMPRODUCT(('Input Data Cuti'!$D$3:$D$493='Master Cuti'!$A162)*('Input Data Cuti'!$M$3:$M$493='Master Cuti'!N$1)*('Input Data Cuti'!$K$3:$K$493=$B162)*('Input Data Cuti'!$L$3:$L$493='Master Cuti'!$C162)*('Input Data Cuti'!$N$3:$N$493))</f>
        <v>0</v>
      </c>
      <c r="O162" s="38">
        <f>SUMPRODUCT(('Input Data Cuti'!$D$3:$D$493='Master Cuti'!$A162)*('Input Data Cuti'!$M$3:$M$493='Master Cuti'!O$1)*('Input Data Cuti'!$K$3:$K$493=$B162)*('Input Data Cuti'!$L$3:$L$493='Master Cuti'!$C162)*('Input Data Cuti'!$N$3:$N$493))</f>
        <v>0</v>
      </c>
      <c r="P162" s="38">
        <f>SUMPRODUCT(('Input Data Cuti'!$D$3:$D$493='Master Cuti'!$A162)*('Input Data Cuti'!$M$3:$M$493='Master Cuti'!P$1)*('Input Data Cuti'!$K$3:$K$493=$B162)*('Input Data Cuti'!$L$3:$L$493='Master Cuti'!$C162)*('Input Data Cuti'!$N$3:$N$493))</f>
        <v>0</v>
      </c>
      <c r="Q162" s="38">
        <f>SUMPRODUCT(('Input Data Cuti'!$D$3:$D$493='Master Cuti'!$A162)*('Input Data Cuti'!$M$3:$M$493='Master Cuti'!Q$1)*('Input Data Cuti'!$K$3:$K$493=$B162)*('Input Data Cuti'!$L$3:$L$493='Master Cuti'!$C162)*('Input Data Cuti'!$N$3:$N$493))</f>
        <v>0</v>
      </c>
    </row>
    <row r="163" spans="1:17">
      <c r="A163" s="107" t="s">
        <v>479</v>
      </c>
      <c r="B163" t="s">
        <v>172</v>
      </c>
      <c r="C163" t="s">
        <v>1319</v>
      </c>
      <c r="D163">
        <v>10</v>
      </c>
      <c r="E163" s="38">
        <f t="shared" si="8"/>
        <v>10</v>
      </c>
      <c r="F163" s="38">
        <f>SUMPRODUCT(('Input Data Cuti'!$D$3:$D$493='Master Cuti'!$A163)*('Input Data Cuti'!$M$3:$M$493='Master Cuti'!F$1)*('Input Data Cuti'!$K$3:$K$493=$B163)*('Input Data Cuti'!$L$3:$L$493='Master Cuti'!$C163)*('Input Data Cuti'!$N$3:$N$493))</f>
        <v>0</v>
      </c>
      <c r="G163" s="38">
        <f>SUMPRODUCT(('Input Data Cuti'!$D$3:$D$493='Master Cuti'!$A163)*('Input Data Cuti'!$M$3:$M$493='Master Cuti'!G$1)*('Input Data Cuti'!$K$3:$K$493=$B163)*('Input Data Cuti'!$L$3:$L$493='Master Cuti'!$C163)*('Input Data Cuti'!$N$3:$N$493))</f>
        <v>0</v>
      </c>
      <c r="H163" s="38">
        <f>SUMPRODUCT(('Input Data Cuti'!$D$3:$D$493='Master Cuti'!$A163)*('Input Data Cuti'!$M$3:$M$493='Master Cuti'!H$1)*('Input Data Cuti'!$K$3:$K$493=$B163)*('Input Data Cuti'!$L$3:$L$493='Master Cuti'!$C163)*('Input Data Cuti'!$N$3:$N$493))</f>
        <v>0</v>
      </c>
      <c r="I163" s="38">
        <f>SUMPRODUCT(('Input Data Cuti'!$D$3:$D$493='Master Cuti'!$A163)*('Input Data Cuti'!$M$3:$M$493='Master Cuti'!I$1)*('Input Data Cuti'!$K$3:$K$493=$B163)*('Input Data Cuti'!$L$3:$L$493='Master Cuti'!$C163)*('Input Data Cuti'!$N$3:$N$493))</f>
        <v>0</v>
      </c>
      <c r="J163" s="38">
        <f>SUMPRODUCT(('Input Data Cuti'!$D$3:$D$493='Master Cuti'!$A163)*('Input Data Cuti'!$M$3:$M$493='Master Cuti'!J$1)*('Input Data Cuti'!$K$3:$K$493=$B163)*('Input Data Cuti'!$L$3:$L$493='Master Cuti'!$C163)*('Input Data Cuti'!$N$3:$N$493))</f>
        <v>0</v>
      </c>
      <c r="K163" s="38">
        <f>SUMPRODUCT(('Input Data Cuti'!$D$3:$D$493='Master Cuti'!$A163)*('Input Data Cuti'!$M$3:$M$493='Master Cuti'!K$1)*('Input Data Cuti'!$K$3:$K$493=$B163)*('Input Data Cuti'!$L$3:$L$493='Master Cuti'!$C163)*('Input Data Cuti'!$N$3:$N$493))</f>
        <v>0</v>
      </c>
      <c r="L163" s="38">
        <f>SUMPRODUCT(('Input Data Cuti'!$D$3:$D$493='Master Cuti'!$A163)*('Input Data Cuti'!$M$3:$M$493='Master Cuti'!L$1)*('Input Data Cuti'!$K$3:$K$493=$B163)*('Input Data Cuti'!$L$3:$L$493='Master Cuti'!$C163)*('Input Data Cuti'!$N$3:$N$493))</f>
        <v>0</v>
      </c>
      <c r="M163" s="38">
        <f>SUMPRODUCT(('Input Data Cuti'!$D$3:$D$493='Master Cuti'!$A163)*('Input Data Cuti'!$M$3:$M$493='Master Cuti'!M$1)*('Input Data Cuti'!$K$3:$K$493=$B163)*('Input Data Cuti'!$L$3:$L$493='Master Cuti'!$C163)*('Input Data Cuti'!$N$3:$N$493))</f>
        <v>0</v>
      </c>
      <c r="N163" s="38">
        <f>SUMPRODUCT(('Input Data Cuti'!$D$3:$D$493='Master Cuti'!$A163)*('Input Data Cuti'!$M$3:$M$493='Master Cuti'!N$1)*('Input Data Cuti'!$K$3:$K$493=$B163)*('Input Data Cuti'!$L$3:$L$493='Master Cuti'!$C163)*('Input Data Cuti'!$N$3:$N$493))</f>
        <v>0</v>
      </c>
      <c r="O163" s="38">
        <f>SUMPRODUCT(('Input Data Cuti'!$D$3:$D$493='Master Cuti'!$A163)*('Input Data Cuti'!$M$3:$M$493='Master Cuti'!O$1)*('Input Data Cuti'!$K$3:$K$493=$B163)*('Input Data Cuti'!$L$3:$L$493='Master Cuti'!$C163)*('Input Data Cuti'!$N$3:$N$493))</f>
        <v>0</v>
      </c>
      <c r="P163" s="38">
        <f>SUMPRODUCT(('Input Data Cuti'!$D$3:$D$493='Master Cuti'!$A163)*('Input Data Cuti'!$M$3:$M$493='Master Cuti'!P$1)*('Input Data Cuti'!$K$3:$K$493=$B163)*('Input Data Cuti'!$L$3:$L$493='Master Cuti'!$C163)*('Input Data Cuti'!$N$3:$N$493))</f>
        <v>0</v>
      </c>
      <c r="Q163" s="38">
        <f>SUMPRODUCT(('Input Data Cuti'!$D$3:$D$493='Master Cuti'!$A163)*('Input Data Cuti'!$M$3:$M$493='Master Cuti'!Q$1)*('Input Data Cuti'!$K$3:$K$493=$B163)*('Input Data Cuti'!$L$3:$L$493='Master Cuti'!$C163)*('Input Data Cuti'!$N$3:$N$493))</f>
        <v>0</v>
      </c>
    </row>
    <row r="164" spans="1:17">
      <c r="A164" s="107" t="s">
        <v>963</v>
      </c>
      <c r="B164" t="s">
        <v>172</v>
      </c>
      <c r="C164" s="233" t="s">
        <v>1319</v>
      </c>
      <c r="D164">
        <v>6</v>
      </c>
      <c r="E164" s="38">
        <f t="shared" si="8"/>
        <v>2</v>
      </c>
      <c r="F164" s="38">
        <f>SUMPRODUCT(('Input Data Cuti'!$D$3:$D$493='Master Cuti'!$A164)*('Input Data Cuti'!$M$3:$M$493='Master Cuti'!F$1)*('Input Data Cuti'!$K$3:$K$493=$B164)*('Input Data Cuti'!$L$3:$L$493='Master Cuti'!$C164)*('Input Data Cuti'!$N$3:$N$493))</f>
        <v>2</v>
      </c>
      <c r="G164" s="38">
        <f>SUMPRODUCT(('Input Data Cuti'!$D$3:$D$493='Master Cuti'!$A164)*('Input Data Cuti'!$M$3:$M$493='Master Cuti'!G$1)*('Input Data Cuti'!$K$3:$K$493=$B164)*('Input Data Cuti'!$L$3:$L$493='Master Cuti'!$C164)*('Input Data Cuti'!$N$3:$N$493))</f>
        <v>1</v>
      </c>
      <c r="H164" s="38">
        <f>SUMPRODUCT(('Input Data Cuti'!$D$3:$D$493='Master Cuti'!$A164)*('Input Data Cuti'!$M$3:$M$493='Master Cuti'!H$1)*('Input Data Cuti'!$K$3:$K$493=$B164)*('Input Data Cuti'!$L$3:$L$493='Master Cuti'!$C164)*('Input Data Cuti'!$N$3:$N$493))</f>
        <v>1</v>
      </c>
      <c r="I164" s="38">
        <f>SUMPRODUCT(('Input Data Cuti'!$D$3:$D$493='Master Cuti'!$A164)*('Input Data Cuti'!$M$3:$M$493='Master Cuti'!I$1)*('Input Data Cuti'!$K$3:$K$493=$B164)*('Input Data Cuti'!$L$3:$L$493='Master Cuti'!$C164)*('Input Data Cuti'!$N$3:$N$493))</f>
        <v>0</v>
      </c>
      <c r="J164" s="38">
        <f>SUMPRODUCT(('Input Data Cuti'!$D$3:$D$493='Master Cuti'!$A164)*('Input Data Cuti'!$M$3:$M$493='Master Cuti'!J$1)*('Input Data Cuti'!$K$3:$K$493=$B164)*('Input Data Cuti'!$L$3:$L$493='Master Cuti'!$C164)*('Input Data Cuti'!$N$3:$N$493))</f>
        <v>0</v>
      </c>
      <c r="K164" s="38">
        <f>SUMPRODUCT(('Input Data Cuti'!$D$3:$D$493='Master Cuti'!$A164)*('Input Data Cuti'!$M$3:$M$493='Master Cuti'!K$1)*('Input Data Cuti'!$K$3:$K$493=$B164)*('Input Data Cuti'!$L$3:$L$493='Master Cuti'!$C164)*('Input Data Cuti'!$N$3:$N$493))</f>
        <v>0</v>
      </c>
      <c r="L164" s="38">
        <f>SUMPRODUCT(('Input Data Cuti'!$D$3:$D$493='Master Cuti'!$A164)*('Input Data Cuti'!$M$3:$M$493='Master Cuti'!L$1)*('Input Data Cuti'!$K$3:$K$493=$B164)*('Input Data Cuti'!$L$3:$L$493='Master Cuti'!$C164)*('Input Data Cuti'!$N$3:$N$493))</f>
        <v>0</v>
      </c>
      <c r="M164" s="38">
        <f>SUMPRODUCT(('Input Data Cuti'!$D$3:$D$493='Master Cuti'!$A164)*('Input Data Cuti'!$M$3:$M$493='Master Cuti'!M$1)*('Input Data Cuti'!$K$3:$K$493=$B164)*('Input Data Cuti'!$L$3:$L$493='Master Cuti'!$C164)*('Input Data Cuti'!$N$3:$N$493))</f>
        <v>0</v>
      </c>
      <c r="N164" s="38">
        <f>SUMPRODUCT(('Input Data Cuti'!$D$3:$D$493='Master Cuti'!$A164)*('Input Data Cuti'!$M$3:$M$493='Master Cuti'!N$1)*('Input Data Cuti'!$K$3:$K$493=$B164)*('Input Data Cuti'!$L$3:$L$493='Master Cuti'!$C164)*('Input Data Cuti'!$N$3:$N$493))</f>
        <v>0</v>
      </c>
      <c r="O164" s="38">
        <f>SUMPRODUCT(('Input Data Cuti'!$D$3:$D$493='Master Cuti'!$A164)*('Input Data Cuti'!$M$3:$M$493='Master Cuti'!O$1)*('Input Data Cuti'!$K$3:$K$493=$B164)*('Input Data Cuti'!$L$3:$L$493='Master Cuti'!$C164)*('Input Data Cuti'!$N$3:$N$493))</f>
        <v>0</v>
      </c>
      <c r="P164" s="38">
        <f>SUMPRODUCT(('Input Data Cuti'!$D$3:$D$493='Master Cuti'!$A164)*('Input Data Cuti'!$M$3:$M$493='Master Cuti'!P$1)*('Input Data Cuti'!$K$3:$K$493=$B164)*('Input Data Cuti'!$L$3:$L$493='Master Cuti'!$C164)*('Input Data Cuti'!$N$3:$N$493))</f>
        <v>0</v>
      </c>
      <c r="Q164" s="38">
        <f>SUMPRODUCT(('Input Data Cuti'!$D$3:$D$493='Master Cuti'!$A164)*('Input Data Cuti'!$M$3:$M$493='Master Cuti'!Q$1)*('Input Data Cuti'!$K$3:$K$493=$B164)*('Input Data Cuti'!$L$3:$L$493='Master Cuti'!$C164)*('Input Data Cuti'!$N$3:$N$493))</f>
        <v>0</v>
      </c>
    </row>
    <row r="165" spans="1:17" s="55" customFormat="1">
      <c r="A165" s="123" t="s">
        <v>309</v>
      </c>
      <c r="B165" s="55" t="s">
        <v>172</v>
      </c>
      <c r="C165" s="55" t="s">
        <v>1215</v>
      </c>
      <c r="D165" s="55">
        <v>13</v>
      </c>
      <c r="E165" s="266">
        <f t="shared" si="8"/>
        <v>10</v>
      </c>
      <c r="F165" s="266">
        <v>1</v>
      </c>
      <c r="G165" s="266">
        <v>2</v>
      </c>
      <c r="H165" s="266">
        <f>SUMPRODUCT(('Input Data Cuti'!$D$3:$D$493='Master Cuti'!$A165)*('Input Data Cuti'!$M$3:$M$493='Master Cuti'!H$1)*('Input Data Cuti'!$K$3:$K$493=$B165)*('Input Data Cuti'!$L$3:$L$493='Master Cuti'!$C165)*('Input Data Cuti'!$N$3:$N$493))</f>
        <v>0</v>
      </c>
      <c r="I165" s="266">
        <f>SUMPRODUCT(('Input Data Cuti'!$D$3:$D$493='Master Cuti'!$A165)*('Input Data Cuti'!$M$3:$M$493='Master Cuti'!I$1)*('Input Data Cuti'!$K$3:$K$493=$B165)*('Input Data Cuti'!$L$3:$L$493='Master Cuti'!$C165)*('Input Data Cuti'!$N$3:$N$493))</f>
        <v>0</v>
      </c>
      <c r="J165" s="266">
        <f>SUMPRODUCT(('Input Data Cuti'!$D$3:$D$493='Master Cuti'!$A165)*('Input Data Cuti'!$M$3:$M$493='Master Cuti'!J$1)*('Input Data Cuti'!$K$3:$K$493=$B165)*('Input Data Cuti'!$L$3:$L$493='Master Cuti'!$C165)*('Input Data Cuti'!$N$3:$N$493))</f>
        <v>0</v>
      </c>
      <c r="K165" s="266">
        <f>SUMPRODUCT(('Input Data Cuti'!$D$3:$D$493='Master Cuti'!$A165)*('Input Data Cuti'!$M$3:$M$493='Master Cuti'!K$1)*('Input Data Cuti'!$K$3:$K$493=$B165)*('Input Data Cuti'!$L$3:$L$493='Master Cuti'!$C165)*('Input Data Cuti'!$N$3:$N$493))</f>
        <v>0</v>
      </c>
      <c r="L165" s="266">
        <f>SUMPRODUCT(('Input Data Cuti'!$D$3:$D$493='Master Cuti'!$A165)*('Input Data Cuti'!$M$3:$M$493='Master Cuti'!L$1)*('Input Data Cuti'!$K$3:$K$493=$B165)*('Input Data Cuti'!$L$3:$L$493='Master Cuti'!$C165)*('Input Data Cuti'!$N$3:$N$493))</f>
        <v>0</v>
      </c>
      <c r="M165" s="266">
        <f>SUMPRODUCT(('Input Data Cuti'!$D$3:$D$493='Master Cuti'!$A165)*('Input Data Cuti'!$M$3:$M$493='Master Cuti'!M$1)*('Input Data Cuti'!$K$3:$K$493=$B165)*('Input Data Cuti'!$L$3:$L$493='Master Cuti'!$C165)*('Input Data Cuti'!$N$3:$N$493))</f>
        <v>0</v>
      </c>
      <c r="N165" s="266">
        <f>SUMPRODUCT(('Input Data Cuti'!$D$3:$D$493='Master Cuti'!$A165)*('Input Data Cuti'!$M$3:$M$493='Master Cuti'!N$1)*('Input Data Cuti'!$K$3:$K$493=$B165)*('Input Data Cuti'!$L$3:$L$493='Master Cuti'!$C165)*('Input Data Cuti'!$N$3:$N$493))</f>
        <v>0</v>
      </c>
      <c r="O165" s="266">
        <f>SUMPRODUCT(('Input Data Cuti'!$D$3:$D$493='Master Cuti'!$A165)*('Input Data Cuti'!$M$3:$M$493='Master Cuti'!O$1)*('Input Data Cuti'!$K$3:$K$493=$B165)*('Input Data Cuti'!$L$3:$L$493='Master Cuti'!$C165)*('Input Data Cuti'!$N$3:$N$493))</f>
        <v>0</v>
      </c>
      <c r="P165" s="266">
        <f>SUMPRODUCT(('Input Data Cuti'!$D$3:$D$493='Master Cuti'!$A165)*('Input Data Cuti'!$M$3:$M$493='Master Cuti'!P$1)*('Input Data Cuti'!$K$3:$K$493=$B165)*('Input Data Cuti'!$L$3:$L$493='Master Cuti'!$C165)*('Input Data Cuti'!$N$3:$N$493))</f>
        <v>0</v>
      </c>
      <c r="Q165" s="266">
        <f>SUMPRODUCT(('Input Data Cuti'!$D$3:$D$493='Master Cuti'!$A165)*('Input Data Cuti'!$M$3:$M$493='Master Cuti'!Q$1)*('Input Data Cuti'!$K$3:$K$493=$B165)*('Input Data Cuti'!$L$3:$L$493='Master Cuti'!$C165)*('Input Data Cuti'!$N$3:$N$493))</f>
        <v>0</v>
      </c>
    </row>
    <row r="166" spans="1:17">
      <c r="A166" s="107" t="s">
        <v>742</v>
      </c>
      <c r="B166" t="s">
        <v>172</v>
      </c>
      <c r="C166" t="s">
        <v>1319</v>
      </c>
      <c r="D166">
        <v>8</v>
      </c>
      <c r="E166" s="38">
        <f t="shared" si="8"/>
        <v>8</v>
      </c>
      <c r="F166" s="38">
        <f>SUMPRODUCT(('Input Data Cuti'!$D$3:$D$493='Master Cuti'!$A166)*('Input Data Cuti'!$M$3:$M$493='Master Cuti'!F$1)*('Input Data Cuti'!$K$3:$K$493=$B166)*('Input Data Cuti'!$L$3:$L$493='Master Cuti'!$C166)*('Input Data Cuti'!$N$3:$N$493))</f>
        <v>0</v>
      </c>
      <c r="G166" s="38">
        <f>SUMPRODUCT(('Input Data Cuti'!$D$3:$D$493='Master Cuti'!$A166)*('Input Data Cuti'!$M$3:$M$493='Master Cuti'!G$1)*('Input Data Cuti'!$K$3:$K$493=$B166)*('Input Data Cuti'!$L$3:$L$493='Master Cuti'!$C166)*('Input Data Cuti'!$N$3:$N$493))</f>
        <v>0</v>
      </c>
      <c r="H166" s="38">
        <f>SUMPRODUCT(('Input Data Cuti'!$D$3:$D$493='Master Cuti'!$A166)*('Input Data Cuti'!$M$3:$M$493='Master Cuti'!H$1)*('Input Data Cuti'!$K$3:$K$493=$B166)*('Input Data Cuti'!$L$3:$L$493='Master Cuti'!$C166)*('Input Data Cuti'!$N$3:$N$493))</f>
        <v>0</v>
      </c>
      <c r="I166" s="38">
        <f>SUMPRODUCT(('Input Data Cuti'!$D$3:$D$493='Master Cuti'!$A166)*('Input Data Cuti'!$M$3:$M$493='Master Cuti'!I$1)*('Input Data Cuti'!$K$3:$K$493=$B166)*('Input Data Cuti'!$L$3:$L$493='Master Cuti'!$C166)*('Input Data Cuti'!$N$3:$N$493))</f>
        <v>0</v>
      </c>
      <c r="J166" s="38">
        <f>SUMPRODUCT(('Input Data Cuti'!$D$3:$D$493='Master Cuti'!$A166)*('Input Data Cuti'!$M$3:$M$493='Master Cuti'!J$1)*('Input Data Cuti'!$K$3:$K$493=$B166)*('Input Data Cuti'!$L$3:$L$493='Master Cuti'!$C166)*('Input Data Cuti'!$N$3:$N$493))</f>
        <v>0</v>
      </c>
      <c r="K166" s="38">
        <f>SUMPRODUCT(('Input Data Cuti'!$D$3:$D$493='Master Cuti'!$A166)*('Input Data Cuti'!$M$3:$M$493='Master Cuti'!K$1)*('Input Data Cuti'!$K$3:$K$493=$B166)*('Input Data Cuti'!$L$3:$L$493='Master Cuti'!$C166)*('Input Data Cuti'!$N$3:$N$493))</f>
        <v>0</v>
      </c>
      <c r="L166" s="38">
        <f>SUMPRODUCT(('Input Data Cuti'!$D$3:$D$493='Master Cuti'!$A166)*('Input Data Cuti'!$M$3:$M$493='Master Cuti'!L$1)*('Input Data Cuti'!$K$3:$K$493=$B166)*('Input Data Cuti'!$L$3:$L$493='Master Cuti'!$C166)*('Input Data Cuti'!$N$3:$N$493))</f>
        <v>0</v>
      </c>
      <c r="M166" s="38">
        <f>SUMPRODUCT(('Input Data Cuti'!$D$3:$D$493='Master Cuti'!$A166)*('Input Data Cuti'!$M$3:$M$493='Master Cuti'!M$1)*('Input Data Cuti'!$K$3:$K$493=$B166)*('Input Data Cuti'!$L$3:$L$493='Master Cuti'!$C166)*('Input Data Cuti'!$N$3:$N$493))</f>
        <v>0</v>
      </c>
      <c r="N166" s="38">
        <f>SUMPRODUCT(('Input Data Cuti'!$D$3:$D$493='Master Cuti'!$A166)*('Input Data Cuti'!$M$3:$M$493='Master Cuti'!N$1)*('Input Data Cuti'!$K$3:$K$493=$B166)*('Input Data Cuti'!$L$3:$L$493='Master Cuti'!$C166)*('Input Data Cuti'!$N$3:$N$493))</f>
        <v>0</v>
      </c>
      <c r="O166" s="38">
        <f>SUMPRODUCT(('Input Data Cuti'!$D$3:$D$493='Master Cuti'!$A166)*('Input Data Cuti'!$M$3:$M$493='Master Cuti'!O$1)*('Input Data Cuti'!$K$3:$K$493=$B166)*('Input Data Cuti'!$L$3:$L$493='Master Cuti'!$C166)*('Input Data Cuti'!$N$3:$N$493))</f>
        <v>0</v>
      </c>
      <c r="P166" s="38">
        <f>SUMPRODUCT(('Input Data Cuti'!$D$3:$D$493='Master Cuti'!$A166)*('Input Data Cuti'!$M$3:$M$493='Master Cuti'!P$1)*('Input Data Cuti'!$K$3:$K$493=$B166)*('Input Data Cuti'!$L$3:$L$493='Master Cuti'!$C166)*('Input Data Cuti'!$N$3:$N$493))</f>
        <v>0</v>
      </c>
      <c r="Q166" s="38">
        <f>SUMPRODUCT(('Input Data Cuti'!$D$3:$D$493='Master Cuti'!$A166)*('Input Data Cuti'!$M$3:$M$493='Master Cuti'!Q$1)*('Input Data Cuti'!$K$3:$K$493=$B166)*('Input Data Cuti'!$L$3:$L$493='Master Cuti'!$C166)*('Input Data Cuti'!$N$3:$N$493))</f>
        <v>0</v>
      </c>
    </row>
    <row r="167" spans="1:17">
      <c r="A167" s="107" t="s">
        <v>811</v>
      </c>
      <c r="B167" t="s">
        <v>172</v>
      </c>
      <c r="C167" t="s">
        <v>1387</v>
      </c>
      <c r="D167">
        <v>7</v>
      </c>
      <c r="E167" s="38">
        <f t="shared" si="8"/>
        <v>5</v>
      </c>
      <c r="F167" s="38">
        <f>SUMPRODUCT(('Input Data Cuti'!$D$3:$D$493='Master Cuti'!$A167)*('Input Data Cuti'!$M$3:$M$493='Master Cuti'!F$1)*('Input Data Cuti'!$K$3:$K$493=$B167)*('Input Data Cuti'!$L$3:$L$493='Master Cuti'!$C167)*('Input Data Cuti'!$N$3:$N$493))</f>
        <v>2</v>
      </c>
      <c r="G167" s="38">
        <f>SUMPRODUCT(('Input Data Cuti'!$D$3:$D$493='Master Cuti'!$A167)*('Input Data Cuti'!$M$3:$M$493='Master Cuti'!G$1)*('Input Data Cuti'!$K$3:$K$493=$B167)*('Input Data Cuti'!$L$3:$L$493='Master Cuti'!$C167)*('Input Data Cuti'!$N$3:$N$493))</f>
        <v>0</v>
      </c>
      <c r="H167" s="38">
        <f>SUMPRODUCT(('Input Data Cuti'!$D$3:$D$493='Master Cuti'!$A167)*('Input Data Cuti'!$M$3:$M$493='Master Cuti'!H$1)*('Input Data Cuti'!$K$3:$K$493=$B167)*('Input Data Cuti'!$L$3:$L$493='Master Cuti'!$C167)*('Input Data Cuti'!$N$3:$N$493))</f>
        <v>0</v>
      </c>
      <c r="I167" s="38">
        <f>SUMPRODUCT(('Input Data Cuti'!$D$3:$D$493='Master Cuti'!$A167)*('Input Data Cuti'!$M$3:$M$493='Master Cuti'!I$1)*('Input Data Cuti'!$K$3:$K$493=$B167)*('Input Data Cuti'!$L$3:$L$493='Master Cuti'!$C167)*('Input Data Cuti'!$N$3:$N$493))</f>
        <v>0</v>
      </c>
      <c r="J167" s="38">
        <f>SUMPRODUCT(('Input Data Cuti'!$D$3:$D$493='Master Cuti'!$A167)*('Input Data Cuti'!$M$3:$M$493='Master Cuti'!J$1)*('Input Data Cuti'!$K$3:$K$493=$B167)*('Input Data Cuti'!$L$3:$L$493='Master Cuti'!$C167)*('Input Data Cuti'!$N$3:$N$493))</f>
        <v>0</v>
      </c>
      <c r="K167" s="38">
        <f>SUMPRODUCT(('Input Data Cuti'!$D$3:$D$493='Master Cuti'!$A167)*('Input Data Cuti'!$M$3:$M$493='Master Cuti'!K$1)*('Input Data Cuti'!$K$3:$K$493=$B167)*('Input Data Cuti'!$L$3:$L$493='Master Cuti'!$C167)*('Input Data Cuti'!$N$3:$N$493))</f>
        <v>0</v>
      </c>
      <c r="L167" s="38">
        <f>SUMPRODUCT(('Input Data Cuti'!$D$3:$D$493='Master Cuti'!$A167)*('Input Data Cuti'!$M$3:$M$493='Master Cuti'!L$1)*('Input Data Cuti'!$K$3:$K$493=$B167)*('Input Data Cuti'!$L$3:$L$493='Master Cuti'!$C167)*('Input Data Cuti'!$N$3:$N$493))</f>
        <v>0</v>
      </c>
      <c r="M167" s="38">
        <f>SUMPRODUCT(('Input Data Cuti'!$D$3:$D$493='Master Cuti'!$A167)*('Input Data Cuti'!$M$3:$M$493='Master Cuti'!M$1)*('Input Data Cuti'!$K$3:$K$493=$B167)*('Input Data Cuti'!$L$3:$L$493='Master Cuti'!$C167)*('Input Data Cuti'!$N$3:$N$493))</f>
        <v>0</v>
      </c>
      <c r="N167" s="38">
        <f>SUMPRODUCT(('Input Data Cuti'!$D$3:$D$493='Master Cuti'!$A167)*('Input Data Cuti'!$M$3:$M$493='Master Cuti'!N$1)*('Input Data Cuti'!$K$3:$K$493=$B167)*('Input Data Cuti'!$L$3:$L$493='Master Cuti'!$C167)*('Input Data Cuti'!$N$3:$N$493))</f>
        <v>0</v>
      </c>
      <c r="O167" s="38">
        <f>SUMPRODUCT(('Input Data Cuti'!$D$3:$D$493='Master Cuti'!$A167)*('Input Data Cuti'!$M$3:$M$493='Master Cuti'!O$1)*('Input Data Cuti'!$K$3:$K$493=$B167)*('Input Data Cuti'!$L$3:$L$493='Master Cuti'!$C167)*('Input Data Cuti'!$N$3:$N$493))</f>
        <v>0</v>
      </c>
      <c r="P167" s="38">
        <f>SUMPRODUCT(('Input Data Cuti'!$D$3:$D$493='Master Cuti'!$A167)*('Input Data Cuti'!$M$3:$M$493='Master Cuti'!P$1)*('Input Data Cuti'!$K$3:$K$493=$B167)*('Input Data Cuti'!$L$3:$L$493='Master Cuti'!$C167)*('Input Data Cuti'!$N$3:$N$493))</f>
        <v>0</v>
      </c>
      <c r="Q167" s="38">
        <f>SUMPRODUCT(('Input Data Cuti'!$D$3:$D$493='Master Cuti'!$A167)*('Input Data Cuti'!$M$3:$M$493='Master Cuti'!Q$1)*('Input Data Cuti'!$K$3:$K$493=$B167)*('Input Data Cuti'!$L$3:$L$493='Master Cuti'!$C167)*('Input Data Cuti'!$N$3:$N$493))</f>
        <v>0</v>
      </c>
    </row>
    <row r="168" spans="1:17">
      <c r="A168" s="107" t="s">
        <v>1207</v>
      </c>
      <c r="B168" t="s">
        <v>172</v>
      </c>
      <c r="C168" t="s">
        <v>1387</v>
      </c>
      <c r="D168">
        <v>20</v>
      </c>
      <c r="E168" s="38">
        <f t="shared" si="8"/>
        <v>5</v>
      </c>
      <c r="F168" s="38">
        <f>SUMPRODUCT(('Input Data Cuti'!$D$3:$D$493='Master Cuti'!$A168)*('Input Data Cuti'!$M$3:$M$493='Master Cuti'!F$1)*('Input Data Cuti'!$K$3:$K$493=$B168)*('Input Data Cuti'!$L$3:$L$493='Master Cuti'!$C168)*('Input Data Cuti'!$N$3:$N$493))</f>
        <v>15</v>
      </c>
      <c r="G168" s="38">
        <f>SUMPRODUCT(('Input Data Cuti'!$D$3:$D$493='Master Cuti'!$A168)*('Input Data Cuti'!$M$3:$M$493='Master Cuti'!G$1)*('Input Data Cuti'!$K$3:$K$493=$B168)*('Input Data Cuti'!$L$3:$L$493='Master Cuti'!$C168)*('Input Data Cuti'!$N$3:$N$493))</f>
        <v>0</v>
      </c>
      <c r="H168" s="38">
        <f>SUMPRODUCT(('Input Data Cuti'!$D$3:$D$493='Master Cuti'!$A168)*('Input Data Cuti'!$M$3:$M$493='Master Cuti'!H$1)*('Input Data Cuti'!$K$3:$K$493=$B168)*('Input Data Cuti'!$L$3:$L$493='Master Cuti'!$C168)*('Input Data Cuti'!$N$3:$N$493))</f>
        <v>0</v>
      </c>
      <c r="I168" s="38">
        <f>SUMPRODUCT(('Input Data Cuti'!$D$3:$D$493='Master Cuti'!$A168)*('Input Data Cuti'!$M$3:$M$493='Master Cuti'!I$1)*('Input Data Cuti'!$K$3:$K$493=$B168)*('Input Data Cuti'!$L$3:$L$493='Master Cuti'!$C168)*('Input Data Cuti'!$N$3:$N$493))</f>
        <v>0</v>
      </c>
      <c r="J168" s="38">
        <f>SUMPRODUCT(('Input Data Cuti'!$D$3:$D$493='Master Cuti'!$A168)*('Input Data Cuti'!$M$3:$M$493='Master Cuti'!J$1)*('Input Data Cuti'!$K$3:$K$493=$B168)*('Input Data Cuti'!$L$3:$L$493='Master Cuti'!$C168)*('Input Data Cuti'!$N$3:$N$493))</f>
        <v>0</v>
      </c>
      <c r="K168" s="38">
        <f>SUMPRODUCT(('Input Data Cuti'!$D$3:$D$493='Master Cuti'!$A168)*('Input Data Cuti'!$M$3:$M$493='Master Cuti'!K$1)*('Input Data Cuti'!$K$3:$K$493=$B168)*('Input Data Cuti'!$L$3:$L$493='Master Cuti'!$C168)*('Input Data Cuti'!$N$3:$N$493))</f>
        <v>0</v>
      </c>
      <c r="L168" s="38">
        <f>SUMPRODUCT(('Input Data Cuti'!$D$3:$D$493='Master Cuti'!$A168)*('Input Data Cuti'!$M$3:$M$493='Master Cuti'!L$1)*('Input Data Cuti'!$K$3:$K$493=$B168)*('Input Data Cuti'!$L$3:$L$493='Master Cuti'!$C168)*('Input Data Cuti'!$N$3:$N$493))</f>
        <v>0</v>
      </c>
      <c r="M168" s="38">
        <f>SUMPRODUCT(('Input Data Cuti'!$D$3:$D$493='Master Cuti'!$A168)*('Input Data Cuti'!$M$3:$M$493='Master Cuti'!M$1)*('Input Data Cuti'!$K$3:$K$493=$B168)*('Input Data Cuti'!$L$3:$L$493='Master Cuti'!$C168)*('Input Data Cuti'!$N$3:$N$493))</f>
        <v>0</v>
      </c>
      <c r="N168" s="38">
        <f>SUMPRODUCT(('Input Data Cuti'!$D$3:$D$493='Master Cuti'!$A168)*('Input Data Cuti'!$M$3:$M$493='Master Cuti'!N$1)*('Input Data Cuti'!$K$3:$K$493=$B168)*('Input Data Cuti'!$L$3:$L$493='Master Cuti'!$C168)*('Input Data Cuti'!$N$3:$N$493))</f>
        <v>0</v>
      </c>
      <c r="O168" s="38">
        <f>SUMPRODUCT(('Input Data Cuti'!$D$3:$D$493='Master Cuti'!$A168)*('Input Data Cuti'!$M$3:$M$493='Master Cuti'!O$1)*('Input Data Cuti'!$K$3:$K$493=$B168)*('Input Data Cuti'!$L$3:$L$493='Master Cuti'!$C168)*('Input Data Cuti'!$N$3:$N$493))</f>
        <v>0</v>
      </c>
      <c r="P168" s="38">
        <f>SUMPRODUCT(('Input Data Cuti'!$D$3:$D$493='Master Cuti'!$A168)*('Input Data Cuti'!$M$3:$M$493='Master Cuti'!P$1)*('Input Data Cuti'!$K$3:$K$493=$B168)*('Input Data Cuti'!$L$3:$L$493='Master Cuti'!$C168)*('Input Data Cuti'!$N$3:$N$493))</f>
        <v>0</v>
      </c>
      <c r="Q168" s="38">
        <f>SUMPRODUCT(('Input Data Cuti'!$D$3:$D$493='Master Cuti'!$A168)*('Input Data Cuti'!$M$3:$M$493='Master Cuti'!Q$1)*('Input Data Cuti'!$K$3:$K$493=$B168)*('Input Data Cuti'!$L$3:$L$493='Master Cuti'!$C168)*('Input Data Cuti'!$N$3:$N$493))</f>
        <v>0</v>
      </c>
    </row>
    <row r="169" spans="1:17">
      <c r="A169" s="107" t="s">
        <v>315</v>
      </c>
      <c r="B169" t="s">
        <v>172</v>
      </c>
      <c r="C169" t="s">
        <v>1319</v>
      </c>
      <c r="D169">
        <v>15</v>
      </c>
      <c r="E169" s="38">
        <f t="shared" si="8"/>
        <v>13</v>
      </c>
      <c r="F169" s="38">
        <f>SUMPRODUCT(('Input Data Cuti'!$D$3:$D$493='Master Cuti'!$A169)*('Input Data Cuti'!$M$3:$M$493='Master Cuti'!F$1)*('Input Data Cuti'!$K$3:$K$493=$B169)*('Input Data Cuti'!$L$3:$L$493='Master Cuti'!$C169)*('Input Data Cuti'!$N$3:$N$493))</f>
        <v>2</v>
      </c>
      <c r="G169" s="38">
        <f>SUMPRODUCT(('Input Data Cuti'!$D$3:$D$493='Master Cuti'!$A169)*('Input Data Cuti'!$M$3:$M$493='Master Cuti'!G$1)*('Input Data Cuti'!$K$3:$K$493=$B169)*('Input Data Cuti'!$L$3:$L$493='Master Cuti'!$C169)*('Input Data Cuti'!$N$3:$N$493))</f>
        <v>0</v>
      </c>
      <c r="H169" s="38">
        <f>SUMPRODUCT(('Input Data Cuti'!$D$3:$D$493='Master Cuti'!$A169)*('Input Data Cuti'!$M$3:$M$493='Master Cuti'!H$1)*('Input Data Cuti'!$K$3:$K$493=$B169)*('Input Data Cuti'!$L$3:$L$493='Master Cuti'!$C169)*('Input Data Cuti'!$N$3:$N$493))</f>
        <v>0</v>
      </c>
      <c r="I169" s="38">
        <f>SUMPRODUCT(('Input Data Cuti'!$D$3:$D$493='Master Cuti'!$A169)*('Input Data Cuti'!$M$3:$M$493='Master Cuti'!I$1)*('Input Data Cuti'!$K$3:$K$493=$B169)*('Input Data Cuti'!$L$3:$L$493='Master Cuti'!$C169)*('Input Data Cuti'!$N$3:$N$493))</f>
        <v>0</v>
      </c>
      <c r="J169" s="38">
        <f>SUMPRODUCT(('Input Data Cuti'!$D$3:$D$493='Master Cuti'!$A169)*('Input Data Cuti'!$M$3:$M$493='Master Cuti'!J$1)*('Input Data Cuti'!$K$3:$K$493=$B169)*('Input Data Cuti'!$L$3:$L$493='Master Cuti'!$C169)*('Input Data Cuti'!$N$3:$N$493))</f>
        <v>0</v>
      </c>
      <c r="K169" s="38">
        <f>SUMPRODUCT(('Input Data Cuti'!$D$3:$D$493='Master Cuti'!$A169)*('Input Data Cuti'!$M$3:$M$493='Master Cuti'!K$1)*('Input Data Cuti'!$K$3:$K$493=$B169)*('Input Data Cuti'!$L$3:$L$493='Master Cuti'!$C169)*('Input Data Cuti'!$N$3:$N$493))</f>
        <v>0</v>
      </c>
      <c r="L169" s="38">
        <f>SUMPRODUCT(('Input Data Cuti'!$D$3:$D$493='Master Cuti'!$A169)*('Input Data Cuti'!$M$3:$M$493='Master Cuti'!L$1)*('Input Data Cuti'!$K$3:$K$493=$B169)*('Input Data Cuti'!$L$3:$L$493='Master Cuti'!$C169)*('Input Data Cuti'!$N$3:$N$493))</f>
        <v>0</v>
      </c>
      <c r="M169" s="38">
        <f>SUMPRODUCT(('Input Data Cuti'!$D$3:$D$493='Master Cuti'!$A169)*('Input Data Cuti'!$M$3:$M$493='Master Cuti'!M$1)*('Input Data Cuti'!$K$3:$K$493=$B169)*('Input Data Cuti'!$L$3:$L$493='Master Cuti'!$C169)*('Input Data Cuti'!$N$3:$N$493))</f>
        <v>0</v>
      </c>
      <c r="N169" s="38">
        <f>SUMPRODUCT(('Input Data Cuti'!$D$3:$D$493='Master Cuti'!$A169)*('Input Data Cuti'!$M$3:$M$493='Master Cuti'!N$1)*('Input Data Cuti'!$K$3:$K$493=$B169)*('Input Data Cuti'!$L$3:$L$493='Master Cuti'!$C169)*('Input Data Cuti'!$N$3:$N$493))</f>
        <v>0</v>
      </c>
      <c r="O169" s="38">
        <f>SUMPRODUCT(('Input Data Cuti'!$D$3:$D$493='Master Cuti'!$A169)*('Input Data Cuti'!$M$3:$M$493='Master Cuti'!O$1)*('Input Data Cuti'!$K$3:$K$493=$B169)*('Input Data Cuti'!$L$3:$L$493='Master Cuti'!$C169)*('Input Data Cuti'!$N$3:$N$493))</f>
        <v>0</v>
      </c>
      <c r="P169" s="38">
        <f>SUMPRODUCT(('Input Data Cuti'!$D$3:$D$493='Master Cuti'!$A169)*('Input Data Cuti'!$M$3:$M$493='Master Cuti'!P$1)*('Input Data Cuti'!$K$3:$K$493=$B169)*('Input Data Cuti'!$L$3:$L$493='Master Cuti'!$C169)*('Input Data Cuti'!$N$3:$N$493))</f>
        <v>0</v>
      </c>
      <c r="Q169" s="38">
        <f>SUMPRODUCT(('Input Data Cuti'!$D$3:$D$493='Master Cuti'!$A169)*('Input Data Cuti'!$M$3:$M$493='Master Cuti'!Q$1)*('Input Data Cuti'!$K$3:$K$493=$B169)*('Input Data Cuti'!$L$3:$L$493='Master Cuti'!$C169)*('Input Data Cuti'!$N$3:$N$493))</f>
        <v>0</v>
      </c>
    </row>
    <row r="170" spans="1:17">
      <c r="A170" s="107" t="s">
        <v>305</v>
      </c>
      <c r="B170" t="s">
        <v>172</v>
      </c>
      <c r="C170" t="s">
        <v>1319</v>
      </c>
      <c r="D170">
        <v>9</v>
      </c>
      <c r="E170" s="38">
        <f t="shared" si="8"/>
        <v>9</v>
      </c>
      <c r="F170" s="38">
        <f>SUMPRODUCT(('Input Data Cuti'!$D$3:$D$493='Master Cuti'!$A170)*('Input Data Cuti'!$M$3:$M$493='Master Cuti'!F$1)*('Input Data Cuti'!$K$3:$K$493=$B170)*('Input Data Cuti'!$L$3:$L$493='Master Cuti'!$C170)*('Input Data Cuti'!$N$3:$N$493))</f>
        <v>0</v>
      </c>
      <c r="G170" s="38">
        <f>SUMPRODUCT(('Input Data Cuti'!$D$3:$D$493='Master Cuti'!$A170)*('Input Data Cuti'!$M$3:$M$493='Master Cuti'!G$1)*('Input Data Cuti'!$K$3:$K$493=$B170)*('Input Data Cuti'!$L$3:$L$493='Master Cuti'!$C170)*('Input Data Cuti'!$N$3:$N$493))</f>
        <v>0</v>
      </c>
      <c r="H170" s="38">
        <f>SUMPRODUCT(('Input Data Cuti'!$D$3:$D$493='Master Cuti'!$A170)*('Input Data Cuti'!$M$3:$M$493='Master Cuti'!H$1)*('Input Data Cuti'!$K$3:$K$493=$B170)*('Input Data Cuti'!$L$3:$L$493='Master Cuti'!$C170)*('Input Data Cuti'!$N$3:$N$493))</f>
        <v>0</v>
      </c>
      <c r="I170" s="38">
        <f>SUMPRODUCT(('Input Data Cuti'!$D$3:$D$493='Master Cuti'!$A170)*('Input Data Cuti'!$M$3:$M$493='Master Cuti'!I$1)*('Input Data Cuti'!$K$3:$K$493=$B170)*('Input Data Cuti'!$L$3:$L$493='Master Cuti'!$C170)*('Input Data Cuti'!$N$3:$N$493))</f>
        <v>0</v>
      </c>
      <c r="J170" s="38">
        <f>SUMPRODUCT(('Input Data Cuti'!$D$3:$D$493='Master Cuti'!$A170)*('Input Data Cuti'!$M$3:$M$493='Master Cuti'!J$1)*('Input Data Cuti'!$K$3:$K$493=$B170)*('Input Data Cuti'!$L$3:$L$493='Master Cuti'!$C170)*('Input Data Cuti'!$N$3:$N$493))</f>
        <v>0</v>
      </c>
      <c r="K170" s="38">
        <f>SUMPRODUCT(('Input Data Cuti'!$D$3:$D$493='Master Cuti'!$A170)*('Input Data Cuti'!$M$3:$M$493='Master Cuti'!K$1)*('Input Data Cuti'!$K$3:$K$493=$B170)*('Input Data Cuti'!$L$3:$L$493='Master Cuti'!$C170)*('Input Data Cuti'!$N$3:$N$493))</f>
        <v>0</v>
      </c>
      <c r="L170" s="38">
        <f>SUMPRODUCT(('Input Data Cuti'!$D$3:$D$493='Master Cuti'!$A170)*('Input Data Cuti'!$M$3:$M$493='Master Cuti'!L$1)*('Input Data Cuti'!$K$3:$K$493=$B170)*('Input Data Cuti'!$L$3:$L$493='Master Cuti'!$C170)*('Input Data Cuti'!$N$3:$N$493))</f>
        <v>0</v>
      </c>
      <c r="M170" s="38">
        <f>SUMPRODUCT(('Input Data Cuti'!$D$3:$D$493='Master Cuti'!$A170)*('Input Data Cuti'!$M$3:$M$493='Master Cuti'!M$1)*('Input Data Cuti'!$K$3:$K$493=$B170)*('Input Data Cuti'!$L$3:$L$493='Master Cuti'!$C170)*('Input Data Cuti'!$N$3:$N$493))</f>
        <v>0</v>
      </c>
      <c r="N170" s="38">
        <f>SUMPRODUCT(('Input Data Cuti'!$D$3:$D$493='Master Cuti'!$A170)*('Input Data Cuti'!$M$3:$M$493='Master Cuti'!N$1)*('Input Data Cuti'!$K$3:$K$493=$B170)*('Input Data Cuti'!$L$3:$L$493='Master Cuti'!$C170)*('Input Data Cuti'!$N$3:$N$493))</f>
        <v>0</v>
      </c>
      <c r="O170" s="38">
        <f>SUMPRODUCT(('Input Data Cuti'!$D$3:$D$493='Master Cuti'!$A170)*('Input Data Cuti'!$M$3:$M$493='Master Cuti'!O$1)*('Input Data Cuti'!$K$3:$K$493=$B170)*('Input Data Cuti'!$L$3:$L$493='Master Cuti'!$C170)*('Input Data Cuti'!$N$3:$N$493))</f>
        <v>0</v>
      </c>
      <c r="P170" s="38">
        <f>SUMPRODUCT(('Input Data Cuti'!$D$3:$D$493='Master Cuti'!$A170)*('Input Data Cuti'!$M$3:$M$493='Master Cuti'!P$1)*('Input Data Cuti'!$K$3:$K$493=$B170)*('Input Data Cuti'!$L$3:$L$493='Master Cuti'!$C170)*('Input Data Cuti'!$N$3:$N$493))</f>
        <v>0</v>
      </c>
      <c r="Q170" s="38">
        <f>SUMPRODUCT(('Input Data Cuti'!$D$3:$D$493='Master Cuti'!$A170)*('Input Data Cuti'!$M$3:$M$493='Master Cuti'!Q$1)*('Input Data Cuti'!$K$3:$K$493=$B170)*('Input Data Cuti'!$L$3:$L$493='Master Cuti'!$C170)*('Input Data Cuti'!$N$3:$N$493))</f>
        <v>0</v>
      </c>
    </row>
    <row r="171" spans="1:17">
      <c r="A171" s="107" t="s">
        <v>1246</v>
      </c>
      <c r="B171" t="s">
        <v>172</v>
      </c>
      <c r="C171" t="s">
        <v>1387</v>
      </c>
      <c r="D171">
        <v>12</v>
      </c>
      <c r="E171" s="38">
        <f t="shared" ref="E171:E193" si="9">D171-SUM(F171:Q171)</f>
        <v>6</v>
      </c>
      <c r="F171" s="38">
        <f>SUMPRODUCT(('Input Data Cuti'!$D$3:$D$493='Master Cuti'!$A171)*('Input Data Cuti'!$M$3:$M$493='Master Cuti'!F$1)*('Input Data Cuti'!$K$3:$K$493=$B171)*('Input Data Cuti'!$L$3:$L$493='Master Cuti'!$C171)*('Input Data Cuti'!$N$3:$N$493))</f>
        <v>6</v>
      </c>
      <c r="G171" s="38">
        <f>SUMPRODUCT(('Input Data Cuti'!$D$3:$D$493='Master Cuti'!$A171)*('Input Data Cuti'!$M$3:$M$493='Master Cuti'!G$1)*('Input Data Cuti'!$K$3:$K$493=$B171)*('Input Data Cuti'!$L$3:$L$493='Master Cuti'!$C171)*('Input Data Cuti'!$N$3:$N$493))</f>
        <v>0</v>
      </c>
      <c r="H171" s="38">
        <f>SUMPRODUCT(('Input Data Cuti'!$D$3:$D$493='Master Cuti'!$A171)*('Input Data Cuti'!$M$3:$M$493='Master Cuti'!H$1)*('Input Data Cuti'!$K$3:$K$493=$B171)*('Input Data Cuti'!$L$3:$L$493='Master Cuti'!$C171)*('Input Data Cuti'!$N$3:$N$493))</f>
        <v>0</v>
      </c>
      <c r="I171" s="38">
        <f>SUMPRODUCT(('Input Data Cuti'!$D$3:$D$493='Master Cuti'!$A171)*('Input Data Cuti'!$M$3:$M$493='Master Cuti'!I$1)*('Input Data Cuti'!$K$3:$K$493=$B171)*('Input Data Cuti'!$L$3:$L$493='Master Cuti'!$C171)*('Input Data Cuti'!$N$3:$N$493))</f>
        <v>0</v>
      </c>
      <c r="J171" s="38">
        <f>SUMPRODUCT(('Input Data Cuti'!$D$3:$D$493='Master Cuti'!$A171)*('Input Data Cuti'!$M$3:$M$493='Master Cuti'!J$1)*('Input Data Cuti'!$K$3:$K$493=$B171)*('Input Data Cuti'!$L$3:$L$493='Master Cuti'!$C171)*('Input Data Cuti'!$N$3:$N$493))</f>
        <v>0</v>
      </c>
      <c r="K171" s="38">
        <f>SUMPRODUCT(('Input Data Cuti'!$D$3:$D$493='Master Cuti'!$A171)*('Input Data Cuti'!$M$3:$M$493='Master Cuti'!K$1)*('Input Data Cuti'!$K$3:$K$493=$B171)*('Input Data Cuti'!$L$3:$L$493='Master Cuti'!$C171)*('Input Data Cuti'!$N$3:$N$493))</f>
        <v>0</v>
      </c>
      <c r="L171" s="38">
        <f>SUMPRODUCT(('Input Data Cuti'!$D$3:$D$493='Master Cuti'!$A171)*('Input Data Cuti'!$M$3:$M$493='Master Cuti'!L$1)*('Input Data Cuti'!$K$3:$K$493=$B171)*('Input Data Cuti'!$L$3:$L$493='Master Cuti'!$C171)*('Input Data Cuti'!$N$3:$N$493))</f>
        <v>0</v>
      </c>
      <c r="M171" s="38">
        <f>SUMPRODUCT(('Input Data Cuti'!$D$3:$D$493='Master Cuti'!$A171)*('Input Data Cuti'!$M$3:$M$493='Master Cuti'!M$1)*('Input Data Cuti'!$K$3:$K$493=$B171)*('Input Data Cuti'!$L$3:$L$493='Master Cuti'!$C171)*('Input Data Cuti'!$N$3:$N$493))</f>
        <v>0</v>
      </c>
      <c r="N171" s="38">
        <f>SUMPRODUCT(('Input Data Cuti'!$D$3:$D$493='Master Cuti'!$A171)*('Input Data Cuti'!$M$3:$M$493='Master Cuti'!N$1)*('Input Data Cuti'!$K$3:$K$493=$B171)*('Input Data Cuti'!$L$3:$L$493='Master Cuti'!$C171)*('Input Data Cuti'!$N$3:$N$493))</f>
        <v>0</v>
      </c>
      <c r="O171" s="38">
        <f>SUMPRODUCT(('Input Data Cuti'!$D$3:$D$493='Master Cuti'!$A171)*('Input Data Cuti'!$M$3:$M$493='Master Cuti'!O$1)*('Input Data Cuti'!$K$3:$K$493=$B171)*('Input Data Cuti'!$L$3:$L$493='Master Cuti'!$C171)*('Input Data Cuti'!$N$3:$N$493))</f>
        <v>0</v>
      </c>
      <c r="P171" s="38">
        <f>SUMPRODUCT(('Input Data Cuti'!$D$3:$D$493='Master Cuti'!$A171)*('Input Data Cuti'!$M$3:$M$493='Master Cuti'!P$1)*('Input Data Cuti'!$K$3:$K$493=$B171)*('Input Data Cuti'!$L$3:$L$493='Master Cuti'!$C171)*('Input Data Cuti'!$N$3:$N$493))</f>
        <v>0</v>
      </c>
      <c r="Q171" s="38">
        <f>SUMPRODUCT(('Input Data Cuti'!$D$3:$D$493='Master Cuti'!$A171)*('Input Data Cuti'!$M$3:$M$493='Master Cuti'!Q$1)*('Input Data Cuti'!$K$3:$K$493=$B171)*('Input Data Cuti'!$L$3:$L$493='Master Cuti'!$C171)*('Input Data Cuti'!$N$3:$N$493))</f>
        <v>0</v>
      </c>
    </row>
    <row r="172" spans="1:17">
      <c r="A172" s="107" t="s">
        <v>251</v>
      </c>
      <c r="B172" t="s">
        <v>172</v>
      </c>
      <c r="C172" t="s">
        <v>1319</v>
      </c>
      <c r="D172">
        <v>22</v>
      </c>
      <c r="E172" s="38">
        <f t="shared" si="9"/>
        <v>22</v>
      </c>
      <c r="F172" s="38">
        <f>SUMPRODUCT(('Input Data Cuti'!$D$3:$D$493='Master Cuti'!$A172)*('Input Data Cuti'!$M$3:$M$493='Master Cuti'!F$1)*('Input Data Cuti'!$K$3:$K$493=$B172)*('Input Data Cuti'!$L$3:$L$493='Master Cuti'!$C172)*('Input Data Cuti'!$N$3:$N$493))</f>
        <v>0</v>
      </c>
      <c r="G172" s="38">
        <f>SUMPRODUCT(('Input Data Cuti'!$D$3:$D$493='Master Cuti'!$A172)*('Input Data Cuti'!$M$3:$M$493='Master Cuti'!G$1)*('Input Data Cuti'!$K$3:$K$493=$B172)*('Input Data Cuti'!$L$3:$L$493='Master Cuti'!$C172)*('Input Data Cuti'!$N$3:$N$493))</f>
        <v>0</v>
      </c>
      <c r="H172" s="38">
        <f>SUMPRODUCT(('Input Data Cuti'!$D$3:$D$493='Master Cuti'!$A172)*('Input Data Cuti'!$M$3:$M$493='Master Cuti'!H$1)*('Input Data Cuti'!$K$3:$K$493=$B172)*('Input Data Cuti'!$L$3:$L$493='Master Cuti'!$C172)*('Input Data Cuti'!$N$3:$N$493))</f>
        <v>0</v>
      </c>
      <c r="I172" s="38">
        <f>SUMPRODUCT(('Input Data Cuti'!$D$3:$D$493='Master Cuti'!$A172)*('Input Data Cuti'!$M$3:$M$493='Master Cuti'!I$1)*('Input Data Cuti'!$K$3:$K$493=$B172)*('Input Data Cuti'!$L$3:$L$493='Master Cuti'!$C172)*('Input Data Cuti'!$N$3:$N$493))</f>
        <v>0</v>
      </c>
      <c r="J172" s="38">
        <f>SUMPRODUCT(('Input Data Cuti'!$D$3:$D$493='Master Cuti'!$A172)*('Input Data Cuti'!$M$3:$M$493='Master Cuti'!J$1)*('Input Data Cuti'!$K$3:$K$493=$B172)*('Input Data Cuti'!$L$3:$L$493='Master Cuti'!$C172)*('Input Data Cuti'!$N$3:$N$493))</f>
        <v>0</v>
      </c>
      <c r="K172" s="38">
        <f>SUMPRODUCT(('Input Data Cuti'!$D$3:$D$493='Master Cuti'!$A172)*('Input Data Cuti'!$M$3:$M$493='Master Cuti'!K$1)*('Input Data Cuti'!$K$3:$K$493=$B172)*('Input Data Cuti'!$L$3:$L$493='Master Cuti'!$C172)*('Input Data Cuti'!$N$3:$N$493))</f>
        <v>0</v>
      </c>
      <c r="L172" s="38">
        <f>SUMPRODUCT(('Input Data Cuti'!$D$3:$D$493='Master Cuti'!$A172)*('Input Data Cuti'!$M$3:$M$493='Master Cuti'!L$1)*('Input Data Cuti'!$K$3:$K$493=$B172)*('Input Data Cuti'!$L$3:$L$493='Master Cuti'!$C172)*('Input Data Cuti'!$N$3:$N$493))</f>
        <v>0</v>
      </c>
      <c r="M172" s="38">
        <f>SUMPRODUCT(('Input Data Cuti'!$D$3:$D$493='Master Cuti'!$A172)*('Input Data Cuti'!$M$3:$M$493='Master Cuti'!M$1)*('Input Data Cuti'!$K$3:$K$493=$B172)*('Input Data Cuti'!$L$3:$L$493='Master Cuti'!$C172)*('Input Data Cuti'!$N$3:$N$493))</f>
        <v>0</v>
      </c>
      <c r="N172" s="38">
        <f>SUMPRODUCT(('Input Data Cuti'!$D$3:$D$493='Master Cuti'!$A172)*('Input Data Cuti'!$M$3:$M$493='Master Cuti'!N$1)*('Input Data Cuti'!$K$3:$K$493=$B172)*('Input Data Cuti'!$L$3:$L$493='Master Cuti'!$C172)*('Input Data Cuti'!$N$3:$N$493))</f>
        <v>0</v>
      </c>
      <c r="O172" s="38">
        <f>SUMPRODUCT(('Input Data Cuti'!$D$3:$D$493='Master Cuti'!$A172)*('Input Data Cuti'!$M$3:$M$493='Master Cuti'!O$1)*('Input Data Cuti'!$K$3:$K$493=$B172)*('Input Data Cuti'!$L$3:$L$493='Master Cuti'!$C172)*('Input Data Cuti'!$N$3:$N$493))</f>
        <v>0</v>
      </c>
      <c r="P172" s="38">
        <f>SUMPRODUCT(('Input Data Cuti'!$D$3:$D$493='Master Cuti'!$A172)*('Input Data Cuti'!$M$3:$M$493='Master Cuti'!P$1)*('Input Data Cuti'!$K$3:$K$493=$B172)*('Input Data Cuti'!$L$3:$L$493='Master Cuti'!$C172)*('Input Data Cuti'!$N$3:$N$493))</f>
        <v>0</v>
      </c>
      <c r="Q172" s="38">
        <f>SUMPRODUCT(('Input Data Cuti'!$D$3:$D$493='Master Cuti'!$A172)*('Input Data Cuti'!$M$3:$M$493='Master Cuti'!Q$1)*('Input Data Cuti'!$K$3:$K$493=$B172)*('Input Data Cuti'!$L$3:$L$493='Master Cuti'!$C172)*('Input Data Cuti'!$N$3:$N$493))</f>
        <v>0</v>
      </c>
    </row>
    <row r="173" spans="1:17">
      <c r="A173" s="107" t="s">
        <v>298</v>
      </c>
      <c r="B173" t="s">
        <v>172</v>
      </c>
      <c r="C173" t="s">
        <v>1319</v>
      </c>
      <c r="D173">
        <v>14</v>
      </c>
      <c r="E173" s="38">
        <f t="shared" si="9"/>
        <v>14</v>
      </c>
      <c r="F173" s="38">
        <f>SUMPRODUCT(('Input Data Cuti'!$D$3:$D$493='Master Cuti'!$A173)*('Input Data Cuti'!$M$3:$M$493='Master Cuti'!F$1)*('Input Data Cuti'!$K$3:$K$493=$B173)*('Input Data Cuti'!$L$3:$L$493='Master Cuti'!$C173)*('Input Data Cuti'!$N$3:$N$493))</f>
        <v>0</v>
      </c>
      <c r="G173" s="38">
        <f>SUMPRODUCT(('Input Data Cuti'!$D$3:$D$493='Master Cuti'!$A173)*('Input Data Cuti'!$M$3:$M$493='Master Cuti'!G$1)*('Input Data Cuti'!$K$3:$K$493=$B173)*('Input Data Cuti'!$L$3:$L$493='Master Cuti'!$C173)*('Input Data Cuti'!$N$3:$N$493))</f>
        <v>0</v>
      </c>
      <c r="H173" s="38">
        <f>SUMPRODUCT(('Input Data Cuti'!$D$3:$D$493='Master Cuti'!$A173)*('Input Data Cuti'!$M$3:$M$493='Master Cuti'!H$1)*('Input Data Cuti'!$K$3:$K$493=$B173)*('Input Data Cuti'!$L$3:$L$493='Master Cuti'!$C173)*('Input Data Cuti'!$N$3:$N$493))</f>
        <v>0</v>
      </c>
      <c r="I173" s="38">
        <f>SUMPRODUCT(('Input Data Cuti'!$D$3:$D$493='Master Cuti'!$A173)*('Input Data Cuti'!$M$3:$M$493='Master Cuti'!I$1)*('Input Data Cuti'!$K$3:$K$493=$B173)*('Input Data Cuti'!$L$3:$L$493='Master Cuti'!$C173)*('Input Data Cuti'!$N$3:$N$493))</f>
        <v>0</v>
      </c>
      <c r="J173" s="38">
        <f>SUMPRODUCT(('Input Data Cuti'!$D$3:$D$493='Master Cuti'!$A173)*('Input Data Cuti'!$M$3:$M$493='Master Cuti'!J$1)*('Input Data Cuti'!$K$3:$K$493=$B173)*('Input Data Cuti'!$L$3:$L$493='Master Cuti'!$C173)*('Input Data Cuti'!$N$3:$N$493))</f>
        <v>0</v>
      </c>
      <c r="K173" s="38">
        <f>SUMPRODUCT(('Input Data Cuti'!$D$3:$D$493='Master Cuti'!$A173)*('Input Data Cuti'!$M$3:$M$493='Master Cuti'!K$1)*('Input Data Cuti'!$K$3:$K$493=$B173)*('Input Data Cuti'!$L$3:$L$493='Master Cuti'!$C173)*('Input Data Cuti'!$N$3:$N$493))</f>
        <v>0</v>
      </c>
      <c r="L173" s="38">
        <f>SUMPRODUCT(('Input Data Cuti'!$D$3:$D$493='Master Cuti'!$A173)*('Input Data Cuti'!$M$3:$M$493='Master Cuti'!L$1)*('Input Data Cuti'!$K$3:$K$493=$B173)*('Input Data Cuti'!$L$3:$L$493='Master Cuti'!$C173)*('Input Data Cuti'!$N$3:$N$493))</f>
        <v>0</v>
      </c>
      <c r="M173" s="38">
        <f>SUMPRODUCT(('Input Data Cuti'!$D$3:$D$493='Master Cuti'!$A173)*('Input Data Cuti'!$M$3:$M$493='Master Cuti'!M$1)*('Input Data Cuti'!$K$3:$K$493=$B173)*('Input Data Cuti'!$L$3:$L$493='Master Cuti'!$C173)*('Input Data Cuti'!$N$3:$N$493))</f>
        <v>0</v>
      </c>
      <c r="N173" s="38">
        <f>SUMPRODUCT(('Input Data Cuti'!$D$3:$D$493='Master Cuti'!$A173)*('Input Data Cuti'!$M$3:$M$493='Master Cuti'!N$1)*('Input Data Cuti'!$K$3:$K$493=$B173)*('Input Data Cuti'!$L$3:$L$493='Master Cuti'!$C173)*('Input Data Cuti'!$N$3:$N$493))</f>
        <v>0</v>
      </c>
      <c r="O173" s="38">
        <f>SUMPRODUCT(('Input Data Cuti'!$D$3:$D$493='Master Cuti'!$A173)*('Input Data Cuti'!$M$3:$M$493='Master Cuti'!O$1)*('Input Data Cuti'!$K$3:$K$493=$B173)*('Input Data Cuti'!$L$3:$L$493='Master Cuti'!$C173)*('Input Data Cuti'!$N$3:$N$493))</f>
        <v>0</v>
      </c>
      <c r="P173" s="38">
        <f>SUMPRODUCT(('Input Data Cuti'!$D$3:$D$493='Master Cuti'!$A173)*('Input Data Cuti'!$M$3:$M$493='Master Cuti'!P$1)*('Input Data Cuti'!$K$3:$K$493=$B173)*('Input Data Cuti'!$L$3:$L$493='Master Cuti'!$C173)*('Input Data Cuti'!$N$3:$N$493))</f>
        <v>0</v>
      </c>
      <c r="Q173" s="38">
        <f>SUMPRODUCT(('Input Data Cuti'!$D$3:$D$493='Master Cuti'!$A173)*('Input Data Cuti'!$M$3:$M$493='Master Cuti'!Q$1)*('Input Data Cuti'!$K$3:$K$493=$B173)*('Input Data Cuti'!$L$3:$L$493='Master Cuti'!$C173)*('Input Data Cuti'!$N$3:$N$493))</f>
        <v>0</v>
      </c>
    </row>
    <row r="174" spans="1:17">
      <c r="A174" s="107" t="s">
        <v>415</v>
      </c>
      <c r="B174" t="s">
        <v>172</v>
      </c>
      <c r="C174" s="233" t="s">
        <v>1319</v>
      </c>
      <c r="D174">
        <v>10</v>
      </c>
      <c r="E174" s="38">
        <f t="shared" si="9"/>
        <v>10</v>
      </c>
      <c r="F174" s="38">
        <f>SUMPRODUCT(('Input Data Cuti'!$D$3:$D$493='Master Cuti'!$A174)*('Input Data Cuti'!$M$3:$M$493='Master Cuti'!F$1)*('Input Data Cuti'!$K$3:$K$493=$B174)*('Input Data Cuti'!$L$3:$L$493='Master Cuti'!$C174)*('Input Data Cuti'!$N$3:$N$493))</f>
        <v>0</v>
      </c>
      <c r="G174" s="38">
        <f>SUMPRODUCT(('Input Data Cuti'!$D$3:$D$493='Master Cuti'!$A174)*('Input Data Cuti'!$M$3:$M$493='Master Cuti'!G$1)*('Input Data Cuti'!$K$3:$K$493=$B174)*('Input Data Cuti'!$L$3:$L$493='Master Cuti'!$C174)*('Input Data Cuti'!$N$3:$N$493))</f>
        <v>0</v>
      </c>
      <c r="H174" s="38">
        <f>SUMPRODUCT(('Input Data Cuti'!$D$3:$D$493='Master Cuti'!$A174)*('Input Data Cuti'!$M$3:$M$493='Master Cuti'!H$1)*('Input Data Cuti'!$K$3:$K$493=$B174)*('Input Data Cuti'!$L$3:$L$493='Master Cuti'!$C174)*('Input Data Cuti'!$N$3:$N$493))</f>
        <v>0</v>
      </c>
      <c r="I174" s="38">
        <f>SUMPRODUCT(('Input Data Cuti'!$D$3:$D$493='Master Cuti'!$A174)*('Input Data Cuti'!$M$3:$M$493='Master Cuti'!I$1)*('Input Data Cuti'!$K$3:$K$493=$B174)*('Input Data Cuti'!$L$3:$L$493='Master Cuti'!$C174)*('Input Data Cuti'!$N$3:$N$493))</f>
        <v>0</v>
      </c>
      <c r="J174" s="38">
        <f>SUMPRODUCT(('Input Data Cuti'!$D$3:$D$493='Master Cuti'!$A174)*('Input Data Cuti'!$M$3:$M$493='Master Cuti'!J$1)*('Input Data Cuti'!$K$3:$K$493=$B174)*('Input Data Cuti'!$L$3:$L$493='Master Cuti'!$C174)*('Input Data Cuti'!$N$3:$N$493))</f>
        <v>0</v>
      </c>
      <c r="K174" s="38">
        <f>SUMPRODUCT(('Input Data Cuti'!$D$3:$D$493='Master Cuti'!$A174)*('Input Data Cuti'!$M$3:$M$493='Master Cuti'!K$1)*('Input Data Cuti'!$K$3:$K$493=$B174)*('Input Data Cuti'!$L$3:$L$493='Master Cuti'!$C174)*('Input Data Cuti'!$N$3:$N$493))</f>
        <v>0</v>
      </c>
      <c r="L174" s="38">
        <f>SUMPRODUCT(('Input Data Cuti'!$D$3:$D$493='Master Cuti'!$A174)*('Input Data Cuti'!$M$3:$M$493='Master Cuti'!L$1)*('Input Data Cuti'!$K$3:$K$493=$B174)*('Input Data Cuti'!$L$3:$L$493='Master Cuti'!$C174)*('Input Data Cuti'!$N$3:$N$493))</f>
        <v>0</v>
      </c>
      <c r="M174" s="38">
        <f>SUMPRODUCT(('Input Data Cuti'!$D$3:$D$493='Master Cuti'!$A174)*('Input Data Cuti'!$M$3:$M$493='Master Cuti'!M$1)*('Input Data Cuti'!$K$3:$K$493=$B174)*('Input Data Cuti'!$L$3:$L$493='Master Cuti'!$C174)*('Input Data Cuti'!$N$3:$N$493))</f>
        <v>0</v>
      </c>
      <c r="N174" s="38">
        <f>SUMPRODUCT(('Input Data Cuti'!$D$3:$D$493='Master Cuti'!$A174)*('Input Data Cuti'!$M$3:$M$493='Master Cuti'!N$1)*('Input Data Cuti'!$K$3:$K$493=$B174)*('Input Data Cuti'!$L$3:$L$493='Master Cuti'!$C174)*('Input Data Cuti'!$N$3:$N$493))</f>
        <v>0</v>
      </c>
      <c r="O174" s="38">
        <f>SUMPRODUCT(('Input Data Cuti'!$D$3:$D$493='Master Cuti'!$A174)*('Input Data Cuti'!$M$3:$M$493='Master Cuti'!O$1)*('Input Data Cuti'!$K$3:$K$493=$B174)*('Input Data Cuti'!$L$3:$L$493='Master Cuti'!$C174)*('Input Data Cuti'!$N$3:$N$493))</f>
        <v>0</v>
      </c>
      <c r="P174" s="38">
        <f>SUMPRODUCT(('Input Data Cuti'!$D$3:$D$493='Master Cuti'!$A174)*('Input Data Cuti'!$M$3:$M$493='Master Cuti'!P$1)*('Input Data Cuti'!$K$3:$K$493=$B174)*('Input Data Cuti'!$L$3:$L$493='Master Cuti'!$C174)*('Input Data Cuti'!$N$3:$N$493))</f>
        <v>0</v>
      </c>
      <c r="Q174" s="38">
        <f>SUMPRODUCT(('Input Data Cuti'!$D$3:$D$493='Master Cuti'!$A174)*('Input Data Cuti'!$M$3:$M$493='Master Cuti'!Q$1)*('Input Data Cuti'!$K$3:$K$493=$B174)*('Input Data Cuti'!$L$3:$L$493='Master Cuti'!$C174)*('Input Data Cuti'!$N$3:$N$493))</f>
        <v>0</v>
      </c>
    </row>
    <row r="175" spans="1:17">
      <c r="A175" s="107" t="s">
        <v>1436</v>
      </c>
      <c r="B175" t="s">
        <v>172</v>
      </c>
      <c r="C175" t="s">
        <v>1387</v>
      </c>
      <c r="D175">
        <v>12</v>
      </c>
      <c r="E175" s="38">
        <f t="shared" si="9"/>
        <v>9</v>
      </c>
      <c r="F175" s="38">
        <f>SUMPRODUCT(('Input Data Cuti'!$D$3:$D$493='Master Cuti'!$A175)*('Input Data Cuti'!$M$3:$M$493='Master Cuti'!F$1)*('Input Data Cuti'!$K$3:$K$493=$B175)*('Input Data Cuti'!$L$3:$L$493='Master Cuti'!$C175)*('Input Data Cuti'!$N$3:$N$493))</f>
        <v>3</v>
      </c>
      <c r="G175" s="38">
        <f>SUMPRODUCT(('Input Data Cuti'!$D$3:$D$493='Master Cuti'!$A175)*('Input Data Cuti'!$M$3:$M$493='Master Cuti'!G$1)*('Input Data Cuti'!$K$3:$K$493=$B175)*('Input Data Cuti'!$L$3:$L$493='Master Cuti'!$C175)*('Input Data Cuti'!$N$3:$N$493))</f>
        <v>0</v>
      </c>
      <c r="H175" s="38">
        <f>SUMPRODUCT(('Input Data Cuti'!$D$3:$D$493='Master Cuti'!$A175)*('Input Data Cuti'!$M$3:$M$493='Master Cuti'!H$1)*('Input Data Cuti'!$K$3:$K$493=$B175)*('Input Data Cuti'!$L$3:$L$493='Master Cuti'!$C175)*('Input Data Cuti'!$N$3:$N$493))</f>
        <v>0</v>
      </c>
      <c r="I175" s="38">
        <f>SUMPRODUCT(('Input Data Cuti'!$D$3:$D$493='Master Cuti'!$A175)*('Input Data Cuti'!$M$3:$M$493='Master Cuti'!I$1)*('Input Data Cuti'!$K$3:$K$493=$B175)*('Input Data Cuti'!$L$3:$L$493='Master Cuti'!$C175)*('Input Data Cuti'!$N$3:$N$493))</f>
        <v>0</v>
      </c>
      <c r="J175" s="38">
        <f>SUMPRODUCT(('Input Data Cuti'!$D$3:$D$493='Master Cuti'!$A175)*('Input Data Cuti'!$M$3:$M$493='Master Cuti'!J$1)*('Input Data Cuti'!$K$3:$K$493=$B175)*('Input Data Cuti'!$L$3:$L$493='Master Cuti'!$C175)*('Input Data Cuti'!$N$3:$N$493))</f>
        <v>0</v>
      </c>
      <c r="K175" s="38">
        <f>SUMPRODUCT(('Input Data Cuti'!$D$3:$D$493='Master Cuti'!$A175)*('Input Data Cuti'!$M$3:$M$493='Master Cuti'!K$1)*('Input Data Cuti'!$K$3:$K$493=$B175)*('Input Data Cuti'!$L$3:$L$493='Master Cuti'!$C175)*('Input Data Cuti'!$N$3:$N$493))</f>
        <v>0</v>
      </c>
      <c r="L175" s="38">
        <f>SUMPRODUCT(('Input Data Cuti'!$D$3:$D$493='Master Cuti'!$A175)*('Input Data Cuti'!$M$3:$M$493='Master Cuti'!L$1)*('Input Data Cuti'!$K$3:$K$493=$B175)*('Input Data Cuti'!$L$3:$L$493='Master Cuti'!$C175)*('Input Data Cuti'!$N$3:$N$493))</f>
        <v>0</v>
      </c>
      <c r="M175" s="38">
        <f>SUMPRODUCT(('Input Data Cuti'!$D$3:$D$493='Master Cuti'!$A175)*('Input Data Cuti'!$M$3:$M$493='Master Cuti'!M$1)*('Input Data Cuti'!$K$3:$K$493=$B175)*('Input Data Cuti'!$L$3:$L$493='Master Cuti'!$C175)*('Input Data Cuti'!$N$3:$N$493))</f>
        <v>0</v>
      </c>
      <c r="N175" s="38">
        <f>SUMPRODUCT(('Input Data Cuti'!$D$3:$D$493='Master Cuti'!$A175)*('Input Data Cuti'!$M$3:$M$493='Master Cuti'!N$1)*('Input Data Cuti'!$K$3:$K$493=$B175)*('Input Data Cuti'!$L$3:$L$493='Master Cuti'!$C175)*('Input Data Cuti'!$N$3:$N$493))</f>
        <v>0</v>
      </c>
      <c r="O175" s="38">
        <f>SUMPRODUCT(('Input Data Cuti'!$D$3:$D$493='Master Cuti'!$A175)*('Input Data Cuti'!$M$3:$M$493='Master Cuti'!O$1)*('Input Data Cuti'!$K$3:$K$493=$B175)*('Input Data Cuti'!$L$3:$L$493='Master Cuti'!$C175)*('Input Data Cuti'!$N$3:$N$493))</f>
        <v>0</v>
      </c>
      <c r="P175" s="38">
        <f>SUMPRODUCT(('Input Data Cuti'!$D$3:$D$493='Master Cuti'!$A175)*('Input Data Cuti'!$M$3:$M$493='Master Cuti'!P$1)*('Input Data Cuti'!$K$3:$K$493=$B175)*('Input Data Cuti'!$L$3:$L$493='Master Cuti'!$C175)*('Input Data Cuti'!$N$3:$N$493))</f>
        <v>0</v>
      </c>
      <c r="Q175" s="38">
        <f>SUMPRODUCT(('Input Data Cuti'!$D$3:$D$493='Master Cuti'!$A175)*('Input Data Cuti'!$M$3:$M$493='Master Cuti'!Q$1)*('Input Data Cuti'!$K$3:$K$493=$B175)*('Input Data Cuti'!$L$3:$L$493='Master Cuti'!$C175)*('Input Data Cuti'!$N$3:$N$493))</f>
        <v>0</v>
      </c>
    </row>
    <row r="176" spans="1:17">
      <c r="A176" s="107" t="s">
        <v>368</v>
      </c>
      <c r="B176" t="s">
        <v>172</v>
      </c>
      <c r="C176" t="s">
        <v>1215</v>
      </c>
      <c r="D176">
        <v>2</v>
      </c>
      <c r="E176" s="38">
        <f t="shared" si="9"/>
        <v>2</v>
      </c>
      <c r="F176" s="38">
        <f>SUMPRODUCT(('Input Data Cuti'!$D$3:$D$493='Master Cuti'!$A176)*('Input Data Cuti'!$M$3:$M$493='Master Cuti'!F$1)*('Input Data Cuti'!$K$3:$K$493=$B176)*('Input Data Cuti'!$L$3:$L$493='Master Cuti'!$C176)*('Input Data Cuti'!$N$3:$N$493))</f>
        <v>0</v>
      </c>
      <c r="G176" s="38">
        <f>SUMPRODUCT(('Input Data Cuti'!$D$3:$D$493='Master Cuti'!$A176)*('Input Data Cuti'!$M$3:$M$493='Master Cuti'!G$1)*('Input Data Cuti'!$K$3:$K$493=$B176)*('Input Data Cuti'!$L$3:$L$493='Master Cuti'!$C176)*('Input Data Cuti'!$N$3:$N$493))</f>
        <v>0</v>
      </c>
      <c r="H176" s="38">
        <f>SUMPRODUCT(('Input Data Cuti'!$D$3:$D$493='Master Cuti'!$A176)*('Input Data Cuti'!$M$3:$M$493='Master Cuti'!H$1)*('Input Data Cuti'!$K$3:$K$493=$B176)*('Input Data Cuti'!$L$3:$L$493='Master Cuti'!$C176)*('Input Data Cuti'!$N$3:$N$493))</f>
        <v>0</v>
      </c>
      <c r="I176" s="38">
        <f>SUMPRODUCT(('Input Data Cuti'!$D$3:$D$493='Master Cuti'!$A176)*('Input Data Cuti'!$M$3:$M$493='Master Cuti'!I$1)*('Input Data Cuti'!$K$3:$K$493=$B176)*('Input Data Cuti'!$L$3:$L$493='Master Cuti'!$C176)*('Input Data Cuti'!$N$3:$N$493))</f>
        <v>0</v>
      </c>
      <c r="J176" s="38">
        <f>SUMPRODUCT(('Input Data Cuti'!$D$3:$D$493='Master Cuti'!$A176)*('Input Data Cuti'!$M$3:$M$493='Master Cuti'!J$1)*('Input Data Cuti'!$K$3:$K$493=$B176)*('Input Data Cuti'!$L$3:$L$493='Master Cuti'!$C176)*('Input Data Cuti'!$N$3:$N$493))</f>
        <v>0</v>
      </c>
      <c r="K176" s="38">
        <f>SUMPRODUCT(('Input Data Cuti'!$D$3:$D$493='Master Cuti'!$A176)*('Input Data Cuti'!$M$3:$M$493='Master Cuti'!K$1)*('Input Data Cuti'!$K$3:$K$493=$B176)*('Input Data Cuti'!$L$3:$L$493='Master Cuti'!$C176)*('Input Data Cuti'!$N$3:$N$493))</f>
        <v>0</v>
      </c>
      <c r="L176" s="38">
        <f>SUMPRODUCT(('Input Data Cuti'!$D$3:$D$493='Master Cuti'!$A176)*('Input Data Cuti'!$M$3:$M$493='Master Cuti'!L$1)*('Input Data Cuti'!$K$3:$K$493=$B176)*('Input Data Cuti'!$L$3:$L$493='Master Cuti'!$C176)*('Input Data Cuti'!$N$3:$N$493))</f>
        <v>0</v>
      </c>
      <c r="M176" s="38">
        <f>SUMPRODUCT(('Input Data Cuti'!$D$3:$D$493='Master Cuti'!$A176)*('Input Data Cuti'!$M$3:$M$493='Master Cuti'!M$1)*('Input Data Cuti'!$K$3:$K$493=$B176)*('Input Data Cuti'!$L$3:$L$493='Master Cuti'!$C176)*('Input Data Cuti'!$N$3:$N$493))</f>
        <v>0</v>
      </c>
      <c r="N176" s="38">
        <f>SUMPRODUCT(('Input Data Cuti'!$D$3:$D$493='Master Cuti'!$A176)*('Input Data Cuti'!$M$3:$M$493='Master Cuti'!N$1)*('Input Data Cuti'!$K$3:$K$493=$B176)*('Input Data Cuti'!$L$3:$L$493='Master Cuti'!$C176)*('Input Data Cuti'!$N$3:$N$493))</f>
        <v>0</v>
      </c>
      <c r="O176" s="38">
        <f>SUMPRODUCT(('Input Data Cuti'!$D$3:$D$493='Master Cuti'!$A176)*('Input Data Cuti'!$M$3:$M$493='Master Cuti'!O$1)*('Input Data Cuti'!$K$3:$K$493=$B176)*('Input Data Cuti'!$L$3:$L$493='Master Cuti'!$C176)*('Input Data Cuti'!$N$3:$N$493))</f>
        <v>0</v>
      </c>
      <c r="P176" s="38">
        <f>SUMPRODUCT(('Input Data Cuti'!$D$3:$D$493='Master Cuti'!$A176)*('Input Data Cuti'!$M$3:$M$493='Master Cuti'!P$1)*('Input Data Cuti'!$K$3:$K$493=$B176)*('Input Data Cuti'!$L$3:$L$493='Master Cuti'!$C176)*('Input Data Cuti'!$N$3:$N$493))</f>
        <v>0</v>
      </c>
      <c r="Q176" s="38">
        <f>SUMPRODUCT(('Input Data Cuti'!$D$3:$D$493='Master Cuti'!$A176)*('Input Data Cuti'!$M$3:$M$493='Master Cuti'!Q$1)*('Input Data Cuti'!$K$3:$K$493=$B176)*('Input Data Cuti'!$L$3:$L$493='Master Cuti'!$C176)*('Input Data Cuti'!$N$3:$N$493))</f>
        <v>0</v>
      </c>
    </row>
    <row r="177" spans="1:17">
      <c r="A177" s="107" t="s">
        <v>905</v>
      </c>
      <c r="B177" t="s">
        <v>172</v>
      </c>
      <c r="C177" s="233" t="s">
        <v>1319</v>
      </c>
      <c r="D177">
        <v>10</v>
      </c>
      <c r="E177" s="38">
        <f t="shared" si="9"/>
        <v>1</v>
      </c>
      <c r="F177" s="38">
        <f>SUMPRODUCT(('Input Data Cuti'!$D$3:$D$493='Master Cuti'!$A177)*('Input Data Cuti'!$M$3:$M$493='Master Cuti'!F$1)*('Input Data Cuti'!$K$3:$K$493=$B177)*('Input Data Cuti'!$L$3:$L$493='Master Cuti'!$C177)*('Input Data Cuti'!$N$3:$N$493))</f>
        <v>7</v>
      </c>
      <c r="G177" s="38">
        <f>SUMPRODUCT(('Input Data Cuti'!$D$3:$D$493='Master Cuti'!$A177)*('Input Data Cuti'!$M$3:$M$493='Master Cuti'!G$1)*('Input Data Cuti'!$K$3:$K$493=$B177)*('Input Data Cuti'!$L$3:$L$493='Master Cuti'!$C177)*('Input Data Cuti'!$N$3:$N$493))</f>
        <v>2</v>
      </c>
      <c r="H177" s="38">
        <f>SUMPRODUCT(('Input Data Cuti'!$D$3:$D$493='Master Cuti'!$A177)*('Input Data Cuti'!$M$3:$M$493='Master Cuti'!H$1)*('Input Data Cuti'!$K$3:$K$493=$B177)*('Input Data Cuti'!$L$3:$L$493='Master Cuti'!$C177)*('Input Data Cuti'!$N$3:$N$493))</f>
        <v>0</v>
      </c>
      <c r="I177" s="38">
        <f>SUMPRODUCT(('Input Data Cuti'!$D$3:$D$493='Master Cuti'!$A177)*('Input Data Cuti'!$M$3:$M$493='Master Cuti'!I$1)*('Input Data Cuti'!$K$3:$K$493=$B177)*('Input Data Cuti'!$L$3:$L$493='Master Cuti'!$C177)*('Input Data Cuti'!$N$3:$N$493))</f>
        <v>0</v>
      </c>
      <c r="J177" s="38">
        <f>SUMPRODUCT(('Input Data Cuti'!$D$3:$D$493='Master Cuti'!$A177)*('Input Data Cuti'!$M$3:$M$493='Master Cuti'!J$1)*('Input Data Cuti'!$K$3:$K$493=$B177)*('Input Data Cuti'!$L$3:$L$493='Master Cuti'!$C177)*('Input Data Cuti'!$N$3:$N$493))</f>
        <v>0</v>
      </c>
      <c r="K177" s="38">
        <f>SUMPRODUCT(('Input Data Cuti'!$D$3:$D$493='Master Cuti'!$A177)*('Input Data Cuti'!$M$3:$M$493='Master Cuti'!K$1)*('Input Data Cuti'!$K$3:$K$493=$B177)*('Input Data Cuti'!$L$3:$L$493='Master Cuti'!$C177)*('Input Data Cuti'!$N$3:$N$493))</f>
        <v>0</v>
      </c>
      <c r="L177" s="38">
        <f>SUMPRODUCT(('Input Data Cuti'!$D$3:$D$493='Master Cuti'!$A177)*('Input Data Cuti'!$M$3:$M$493='Master Cuti'!L$1)*('Input Data Cuti'!$K$3:$K$493=$B177)*('Input Data Cuti'!$L$3:$L$493='Master Cuti'!$C177)*('Input Data Cuti'!$N$3:$N$493))</f>
        <v>0</v>
      </c>
      <c r="M177" s="38">
        <f>SUMPRODUCT(('Input Data Cuti'!$D$3:$D$493='Master Cuti'!$A177)*('Input Data Cuti'!$M$3:$M$493='Master Cuti'!M$1)*('Input Data Cuti'!$K$3:$K$493=$B177)*('Input Data Cuti'!$L$3:$L$493='Master Cuti'!$C177)*('Input Data Cuti'!$N$3:$N$493))</f>
        <v>0</v>
      </c>
      <c r="N177" s="38">
        <f>SUMPRODUCT(('Input Data Cuti'!$D$3:$D$493='Master Cuti'!$A177)*('Input Data Cuti'!$M$3:$M$493='Master Cuti'!N$1)*('Input Data Cuti'!$K$3:$K$493=$B177)*('Input Data Cuti'!$L$3:$L$493='Master Cuti'!$C177)*('Input Data Cuti'!$N$3:$N$493))</f>
        <v>0</v>
      </c>
      <c r="O177" s="38">
        <f>SUMPRODUCT(('Input Data Cuti'!$D$3:$D$493='Master Cuti'!$A177)*('Input Data Cuti'!$M$3:$M$493='Master Cuti'!O$1)*('Input Data Cuti'!$K$3:$K$493=$B177)*('Input Data Cuti'!$L$3:$L$493='Master Cuti'!$C177)*('Input Data Cuti'!$N$3:$N$493))</f>
        <v>0</v>
      </c>
      <c r="P177" s="38">
        <f>SUMPRODUCT(('Input Data Cuti'!$D$3:$D$493='Master Cuti'!$A177)*('Input Data Cuti'!$M$3:$M$493='Master Cuti'!P$1)*('Input Data Cuti'!$K$3:$K$493=$B177)*('Input Data Cuti'!$L$3:$L$493='Master Cuti'!$C177)*('Input Data Cuti'!$N$3:$N$493))</f>
        <v>0</v>
      </c>
      <c r="Q177" s="38">
        <f>SUMPRODUCT(('Input Data Cuti'!$D$3:$D$493='Master Cuti'!$A177)*('Input Data Cuti'!$M$3:$M$493='Master Cuti'!Q$1)*('Input Data Cuti'!$K$3:$K$493=$B177)*('Input Data Cuti'!$L$3:$L$493='Master Cuti'!$C177)*('Input Data Cuti'!$N$3:$N$493))</f>
        <v>0</v>
      </c>
    </row>
    <row r="178" spans="1:17">
      <c r="A178" s="107" t="s">
        <v>913</v>
      </c>
      <c r="B178" t="s">
        <v>172</v>
      </c>
      <c r="C178" t="s">
        <v>1319</v>
      </c>
      <c r="D178">
        <v>8</v>
      </c>
      <c r="E178" s="38">
        <f t="shared" si="9"/>
        <v>5</v>
      </c>
      <c r="F178" s="38">
        <f>SUMPRODUCT(('Input Data Cuti'!$D$3:$D$493='Master Cuti'!$A178)*('Input Data Cuti'!$M$3:$M$493='Master Cuti'!F$1)*('Input Data Cuti'!$K$3:$K$493=$B178)*('Input Data Cuti'!$L$3:$L$493='Master Cuti'!$C178)*('Input Data Cuti'!$N$3:$N$493))</f>
        <v>3</v>
      </c>
      <c r="G178" s="38">
        <f>SUMPRODUCT(('Input Data Cuti'!$D$3:$D$493='Master Cuti'!$A178)*('Input Data Cuti'!$M$3:$M$493='Master Cuti'!G$1)*('Input Data Cuti'!$K$3:$K$493=$B178)*('Input Data Cuti'!$L$3:$L$493='Master Cuti'!$C178)*('Input Data Cuti'!$N$3:$N$493))</f>
        <v>0</v>
      </c>
      <c r="H178" s="38">
        <f>SUMPRODUCT(('Input Data Cuti'!$D$3:$D$493='Master Cuti'!$A178)*('Input Data Cuti'!$M$3:$M$493='Master Cuti'!H$1)*('Input Data Cuti'!$K$3:$K$493=$B178)*('Input Data Cuti'!$L$3:$L$493='Master Cuti'!$C178)*('Input Data Cuti'!$N$3:$N$493))</f>
        <v>0</v>
      </c>
      <c r="I178" s="38">
        <f>SUMPRODUCT(('Input Data Cuti'!$D$3:$D$493='Master Cuti'!$A178)*('Input Data Cuti'!$M$3:$M$493='Master Cuti'!I$1)*('Input Data Cuti'!$K$3:$K$493=$B178)*('Input Data Cuti'!$L$3:$L$493='Master Cuti'!$C178)*('Input Data Cuti'!$N$3:$N$493))</f>
        <v>0</v>
      </c>
      <c r="J178" s="38">
        <f>SUMPRODUCT(('Input Data Cuti'!$D$3:$D$493='Master Cuti'!$A178)*('Input Data Cuti'!$M$3:$M$493='Master Cuti'!J$1)*('Input Data Cuti'!$K$3:$K$493=$B178)*('Input Data Cuti'!$L$3:$L$493='Master Cuti'!$C178)*('Input Data Cuti'!$N$3:$N$493))</f>
        <v>0</v>
      </c>
      <c r="K178" s="38">
        <f>SUMPRODUCT(('Input Data Cuti'!$D$3:$D$493='Master Cuti'!$A178)*('Input Data Cuti'!$M$3:$M$493='Master Cuti'!K$1)*('Input Data Cuti'!$K$3:$K$493=$B178)*('Input Data Cuti'!$L$3:$L$493='Master Cuti'!$C178)*('Input Data Cuti'!$N$3:$N$493))</f>
        <v>0</v>
      </c>
      <c r="L178" s="38">
        <f>SUMPRODUCT(('Input Data Cuti'!$D$3:$D$493='Master Cuti'!$A178)*('Input Data Cuti'!$M$3:$M$493='Master Cuti'!L$1)*('Input Data Cuti'!$K$3:$K$493=$B178)*('Input Data Cuti'!$L$3:$L$493='Master Cuti'!$C178)*('Input Data Cuti'!$N$3:$N$493))</f>
        <v>0</v>
      </c>
      <c r="M178" s="38">
        <f>SUMPRODUCT(('Input Data Cuti'!$D$3:$D$493='Master Cuti'!$A178)*('Input Data Cuti'!$M$3:$M$493='Master Cuti'!M$1)*('Input Data Cuti'!$K$3:$K$493=$B178)*('Input Data Cuti'!$L$3:$L$493='Master Cuti'!$C178)*('Input Data Cuti'!$N$3:$N$493))</f>
        <v>0</v>
      </c>
      <c r="N178" s="38">
        <f>SUMPRODUCT(('Input Data Cuti'!$D$3:$D$493='Master Cuti'!$A178)*('Input Data Cuti'!$M$3:$M$493='Master Cuti'!N$1)*('Input Data Cuti'!$K$3:$K$493=$B178)*('Input Data Cuti'!$L$3:$L$493='Master Cuti'!$C178)*('Input Data Cuti'!$N$3:$N$493))</f>
        <v>0</v>
      </c>
      <c r="O178" s="38">
        <f>SUMPRODUCT(('Input Data Cuti'!$D$3:$D$493='Master Cuti'!$A178)*('Input Data Cuti'!$M$3:$M$493='Master Cuti'!O$1)*('Input Data Cuti'!$K$3:$K$493=$B178)*('Input Data Cuti'!$L$3:$L$493='Master Cuti'!$C178)*('Input Data Cuti'!$N$3:$N$493))</f>
        <v>0</v>
      </c>
      <c r="P178" s="38">
        <f>SUMPRODUCT(('Input Data Cuti'!$D$3:$D$493='Master Cuti'!$A178)*('Input Data Cuti'!$M$3:$M$493='Master Cuti'!P$1)*('Input Data Cuti'!$K$3:$K$493=$B178)*('Input Data Cuti'!$L$3:$L$493='Master Cuti'!$C178)*('Input Data Cuti'!$N$3:$N$493))</f>
        <v>0</v>
      </c>
      <c r="Q178" s="38">
        <f>SUMPRODUCT(('Input Data Cuti'!$D$3:$D$493='Master Cuti'!$A178)*('Input Data Cuti'!$M$3:$M$493='Master Cuti'!Q$1)*('Input Data Cuti'!$K$3:$K$493=$B178)*('Input Data Cuti'!$L$3:$L$493='Master Cuti'!$C178)*('Input Data Cuti'!$N$3:$N$493))</f>
        <v>0</v>
      </c>
    </row>
    <row r="179" spans="1:17">
      <c r="A179" s="107" t="s">
        <v>1414</v>
      </c>
      <c r="B179" t="s">
        <v>172</v>
      </c>
      <c r="C179" t="s">
        <v>1319</v>
      </c>
      <c r="D179">
        <v>18</v>
      </c>
      <c r="E179" s="38">
        <f t="shared" si="9"/>
        <v>16</v>
      </c>
      <c r="F179" s="38">
        <f>SUMPRODUCT(('Input Data Cuti'!$D$3:$D$493='Master Cuti'!$A179)*('Input Data Cuti'!$M$3:$M$493='Master Cuti'!F$1)*('Input Data Cuti'!$K$3:$K$493=$B179)*('Input Data Cuti'!$L$3:$L$493='Master Cuti'!$C179)*('Input Data Cuti'!$N$3:$N$493))</f>
        <v>1</v>
      </c>
      <c r="G179" s="38">
        <f>SUMPRODUCT(('Input Data Cuti'!$D$3:$D$493='Master Cuti'!$A179)*('Input Data Cuti'!$M$3:$M$493='Master Cuti'!G$1)*('Input Data Cuti'!$K$3:$K$493=$B179)*('Input Data Cuti'!$L$3:$L$493='Master Cuti'!$C179)*('Input Data Cuti'!$N$3:$N$493))</f>
        <v>1</v>
      </c>
      <c r="H179" s="38">
        <f>SUMPRODUCT(('Input Data Cuti'!$D$3:$D$493='Master Cuti'!$A179)*('Input Data Cuti'!$M$3:$M$493='Master Cuti'!H$1)*('Input Data Cuti'!$K$3:$K$493=$B179)*('Input Data Cuti'!$L$3:$L$493='Master Cuti'!$C179)*('Input Data Cuti'!$N$3:$N$493))</f>
        <v>0</v>
      </c>
      <c r="I179" s="38">
        <f>SUMPRODUCT(('Input Data Cuti'!$D$3:$D$493='Master Cuti'!$A179)*('Input Data Cuti'!$M$3:$M$493='Master Cuti'!I$1)*('Input Data Cuti'!$K$3:$K$493=$B179)*('Input Data Cuti'!$L$3:$L$493='Master Cuti'!$C179)*('Input Data Cuti'!$N$3:$N$493))</f>
        <v>0</v>
      </c>
      <c r="J179" s="38">
        <f>SUMPRODUCT(('Input Data Cuti'!$D$3:$D$493='Master Cuti'!$A179)*('Input Data Cuti'!$M$3:$M$493='Master Cuti'!J$1)*('Input Data Cuti'!$K$3:$K$493=$B179)*('Input Data Cuti'!$L$3:$L$493='Master Cuti'!$C179)*('Input Data Cuti'!$N$3:$N$493))</f>
        <v>0</v>
      </c>
      <c r="K179" s="38">
        <f>SUMPRODUCT(('Input Data Cuti'!$D$3:$D$493='Master Cuti'!$A179)*('Input Data Cuti'!$M$3:$M$493='Master Cuti'!K$1)*('Input Data Cuti'!$K$3:$K$493=$B179)*('Input Data Cuti'!$L$3:$L$493='Master Cuti'!$C179)*('Input Data Cuti'!$N$3:$N$493))</f>
        <v>0</v>
      </c>
      <c r="L179" s="38">
        <f>SUMPRODUCT(('Input Data Cuti'!$D$3:$D$493='Master Cuti'!$A179)*('Input Data Cuti'!$M$3:$M$493='Master Cuti'!L$1)*('Input Data Cuti'!$K$3:$K$493=$B179)*('Input Data Cuti'!$L$3:$L$493='Master Cuti'!$C179)*('Input Data Cuti'!$N$3:$N$493))</f>
        <v>0</v>
      </c>
      <c r="M179" s="38">
        <f>SUMPRODUCT(('Input Data Cuti'!$D$3:$D$493='Master Cuti'!$A179)*('Input Data Cuti'!$M$3:$M$493='Master Cuti'!M$1)*('Input Data Cuti'!$K$3:$K$493=$B179)*('Input Data Cuti'!$L$3:$L$493='Master Cuti'!$C179)*('Input Data Cuti'!$N$3:$N$493))</f>
        <v>0</v>
      </c>
      <c r="N179" s="38">
        <f>SUMPRODUCT(('Input Data Cuti'!$D$3:$D$493='Master Cuti'!$A179)*('Input Data Cuti'!$M$3:$M$493='Master Cuti'!N$1)*('Input Data Cuti'!$K$3:$K$493=$B179)*('Input Data Cuti'!$L$3:$L$493='Master Cuti'!$C179)*('Input Data Cuti'!$N$3:$N$493))</f>
        <v>0</v>
      </c>
      <c r="O179" s="38">
        <f>SUMPRODUCT(('Input Data Cuti'!$D$3:$D$493='Master Cuti'!$A179)*('Input Data Cuti'!$M$3:$M$493='Master Cuti'!O$1)*('Input Data Cuti'!$K$3:$K$493=$B179)*('Input Data Cuti'!$L$3:$L$493='Master Cuti'!$C179)*('Input Data Cuti'!$N$3:$N$493))</f>
        <v>0</v>
      </c>
      <c r="P179" s="38">
        <f>SUMPRODUCT(('Input Data Cuti'!$D$3:$D$493='Master Cuti'!$A179)*('Input Data Cuti'!$M$3:$M$493='Master Cuti'!P$1)*('Input Data Cuti'!$K$3:$K$493=$B179)*('Input Data Cuti'!$L$3:$L$493='Master Cuti'!$C179)*('Input Data Cuti'!$N$3:$N$493))</f>
        <v>0</v>
      </c>
      <c r="Q179" s="38">
        <f>SUMPRODUCT(('Input Data Cuti'!$D$3:$D$493='Master Cuti'!$A179)*('Input Data Cuti'!$M$3:$M$493='Master Cuti'!Q$1)*('Input Data Cuti'!$K$3:$K$493=$B179)*('Input Data Cuti'!$L$3:$L$493='Master Cuti'!$C179)*('Input Data Cuti'!$N$3:$N$493))</f>
        <v>0</v>
      </c>
    </row>
    <row r="180" spans="1:17">
      <c r="A180" s="107" t="s">
        <v>398</v>
      </c>
      <c r="B180" t="s">
        <v>172</v>
      </c>
      <c r="C180" t="s">
        <v>1387</v>
      </c>
      <c r="D180">
        <v>7</v>
      </c>
      <c r="E180" s="38">
        <f t="shared" si="9"/>
        <v>5</v>
      </c>
      <c r="F180" s="38">
        <f>SUMPRODUCT(('Input Data Cuti'!$D$3:$D$493='Master Cuti'!$A180)*('Input Data Cuti'!$M$3:$M$493='Master Cuti'!F$1)*('Input Data Cuti'!$K$3:$K$493=$B180)*('Input Data Cuti'!$L$3:$L$493='Master Cuti'!$C180)*('Input Data Cuti'!$N$3:$N$493))</f>
        <v>2</v>
      </c>
      <c r="G180" s="38">
        <f>SUMPRODUCT(('Input Data Cuti'!$D$3:$D$493='Master Cuti'!$A180)*('Input Data Cuti'!$M$3:$M$493='Master Cuti'!G$1)*('Input Data Cuti'!$K$3:$K$493=$B180)*('Input Data Cuti'!$L$3:$L$493='Master Cuti'!$C180)*('Input Data Cuti'!$N$3:$N$493))</f>
        <v>0</v>
      </c>
      <c r="H180" s="38">
        <f>SUMPRODUCT(('Input Data Cuti'!$D$3:$D$493='Master Cuti'!$A180)*('Input Data Cuti'!$M$3:$M$493='Master Cuti'!H$1)*('Input Data Cuti'!$K$3:$K$493=$B180)*('Input Data Cuti'!$L$3:$L$493='Master Cuti'!$C180)*('Input Data Cuti'!$N$3:$N$493))</f>
        <v>0</v>
      </c>
      <c r="I180" s="38">
        <f>SUMPRODUCT(('Input Data Cuti'!$D$3:$D$493='Master Cuti'!$A180)*('Input Data Cuti'!$M$3:$M$493='Master Cuti'!I$1)*('Input Data Cuti'!$K$3:$K$493=$B180)*('Input Data Cuti'!$L$3:$L$493='Master Cuti'!$C180)*('Input Data Cuti'!$N$3:$N$493))</f>
        <v>0</v>
      </c>
      <c r="J180" s="38">
        <f>SUMPRODUCT(('Input Data Cuti'!$D$3:$D$493='Master Cuti'!$A180)*('Input Data Cuti'!$M$3:$M$493='Master Cuti'!J$1)*('Input Data Cuti'!$K$3:$K$493=$B180)*('Input Data Cuti'!$L$3:$L$493='Master Cuti'!$C180)*('Input Data Cuti'!$N$3:$N$493))</f>
        <v>0</v>
      </c>
      <c r="K180" s="38">
        <f>SUMPRODUCT(('Input Data Cuti'!$D$3:$D$493='Master Cuti'!$A180)*('Input Data Cuti'!$M$3:$M$493='Master Cuti'!K$1)*('Input Data Cuti'!$K$3:$K$493=$B180)*('Input Data Cuti'!$L$3:$L$493='Master Cuti'!$C180)*('Input Data Cuti'!$N$3:$N$493))</f>
        <v>0</v>
      </c>
      <c r="L180" s="38">
        <f>SUMPRODUCT(('Input Data Cuti'!$D$3:$D$493='Master Cuti'!$A180)*('Input Data Cuti'!$M$3:$M$493='Master Cuti'!L$1)*('Input Data Cuti'!$K$3:$K$493=$B180)*('Input Data Cuti'!$L$3:$L$493='Master Cuti'!$C180)*('Input Data Cuti'!$N$3:$N$493))</f>
        <v>0</v>
      </c>
      <c r="M180" s="38">
        <f>SUMPRODUCT(('Input Data Cuti'!$D$3:$D$493='Master Cuti'!$A180)*('Input Data Cuti'!$M$3:$M$493='Master Cuti'!M$1)*('Input Data Cuti'!$K$3:$K$493=$B180)*('Input Data Cuti'!$L$3:$L$493='Master Cuti'!$C180)*('Input Data Cuti'!$N$3:$N$493))</f>
        <v>0</v>
      </c>
      <c r="N180" s="38">
        <f>SUMPRODUCT(('Input Data Cuti'!$D$3:$D$493='Master Cuti'!$A180)*('Input Data Cuti'!$M$3:$M$493='Master Cuti'!N$1)*('Input Data Cuti'!$K$3:$K$493=$B180)*('Input Data Cuti'!$L$3:$L$493='Master Cuti'!$C180)*('Input Data Cuti'!$N$3:$N$493))</f>
        <v>0</v>
      </c>
      <c r="O180" s="38">
        <f>SUMPRODUCT(('Input Data Cuti'!$D$3:$D$493='Master Cuti'!$A180)*('Input Data Cuti'!$M$3:$M$493='Master Cuti'!O$1)*('Input Data Cuti'!$K$3:$K$493=$B180)*('Input Data Cuti'!$L$3:$L$493='Master Cuti'!$C180)*('Input Data Cuti'!$N$3:$N$493))</f>
        <v>0</v>
      </c>
      <c r="P180" s="38">
        <f>SUMPRODUCT(('Input Data Cuti'!$D$3:$D$493='Master Cuti'!$A180)*('Input Data Cuti'!$M$3:$M$493='Master Cuti'!P$1)*('Input Data Cuti'!$K$3:$K$493=$B180)*('Input Data Cuti'!$L$3:$L$493='Master Cuti'!$C180)*('Input Data Cuti'!$N$3:$N$493))</f>
        <v>0</v>
      </c>
      <c r="Q180" s="38">
        <f>SUMPRODUCT(('Input Data Cuti'!$D$3:$D$493='Master Cuti'!$A180)*('Input Data Cuti'!$M$3:$M$493='Master Cuti'!Q$1)*('Input Data Cuti'!$K$3:$K$493=$B180)*('Input Data Cuti'!$L$3:$L$493='Master Cuti'!$C180)*('Input Data Cuti'!$N$3:$N$493))</f>
        <v>0</v>
      </c>
    </row>
    <row r="181" spans="1:17">
      <c r="A181" s="107" t="s">
        <v>247</v>
      </c>
      <c r="B181" t="s">
        <v>172</v>
      </c>
      <c r="C181" t="s">
        <v>1319</v>
      </c>
      <c r="D181">
        <v>9</v>
      </c>
      <c r="E181" s="38">
        <f t="shared" si="9"/>
        <v>4</v>
      </c>
      <c r="F181" s="38">
        <f>SUMPRODUCT(('Input Data Cuti'!$D$3:$D$493='Master Cuti'!$A181)*('Input Data Cuti'!$M$3:$M$493='Master Cuti'!F$1)*('Input Data Cuti'!$K$3:$K$493=$B181)*('Input Data Cuti'!$L$3:$L$493='Master Cuti'!$C181)*('Input Data Cuti'!$N$3:$N$493))</f>
        <v>5</v>
      </c>
      <c r="G181" s="38">
        <f>SUMPRODUCT(('Input Data Cuti'!$D$3:$D$493='Master Cuti'!$A181)*('Input Data Cuti'!$M$3:$M$493='Master Cuti'!G$1)*('Input Data Cuti'!$K$3:$K$493=$B181)*('Input Data Cuti'!$L$3:$L$493='Master Cuti'!$C181)*('Input Data Cuti'!$N$3:$N$493))</f>
        <v>0</v>
      </c>
      <c r="H181" s="38">
        <f>SUMPRODUCT(('Input Data Cuti'!$D$3:$D$493='Master Cuti'!$A181)*('Input Data Cuti'!$M$3:$M$493='Master Cuti'!H$1)*('Input Data Cuti'!$K$3:$K$493=$B181)*('Input Data Cuti'!$L$3:$L$493='Master Cuti'!$C181)*('Input Data Cuti'!$N$3:$N$493))</f>
        <v>0</v>
      </c>
      <c r="I181" s="38">
        <f>SUMPRODUCT(('Input Data Cuti'!$D$3:$D$493='Master Cuti'!$A181)*('Input Data Cuti'!$M$3:$M$493='Master Cuti'!I$1)*('Input Data Cuti'!$K$3:$K$493=$B181)*('Input Data Cuti'!$L$3:$L$493='Master Cuti'!$C181)*('Input Data Cuti'!$N$3:$N$493))</f>
        <v>0</v>
      </c>
      <c r="J181" s="38">
        <f>SUMPRODUCT(('Input Data Cuti'!$D$3:$D$493='Master Cuti'!$A181)*('Input Data Cuti'!$M$3:$M$493='Master Cuti'!J$1)*('Input Data Cuti'!$K$3:$K$493=$B181)*('Input Data Cuti'!$L$3:$L$493='Master Cuti'!$C181)*('Input Data Cuti'!$N$3:$N$493))</f>
        <v>0</v>
      </c>
      <c r="K181" s="38">
        <f>SUMPRODUCT(('Input Data Cuti'!$D$3:$D$493='Master Cuti'!$A181)*('Input Data Cuti'!$M$3:$M$493='Master Cuti'!K$1)*('Input Data Cuti'!$K$3:$K$493=$B181)*('Input Data Cuti'!$L$3:$L$493='Master Cuti'!$C181)*('Input Data Cuti'!$N$3:$N$493))</f>
        <v>0</v>
      </c>
      <c r="L181" s="38">
        <f>SUMPRODUCT(('Input Data Cuti'!$D$3:$D$493='Master Cuti'!$A181)*('Input Data Cuti'!$M$3:$M$493='Master Cuti'!L$1)*('Input Data Cuti'!$K$3:$K$493=$B181)*('Input Data Cuti'!$L$3:$L$493='Master Cuti'!$C181)*('Input Data Cuti'!$N$3:$N$493))</f>
        <v>0</v>
      </c>
      <c r="M181" s="38">
        <f>SUMPRODUCT(('Input Data Cuti'!$D$3:$D$493='Master Cuti'!$A181)*('Input Data Cuti'!$M$3:$M$493='Master Cuti'!M$1)*('Input Data Cuti'!$K$3:$K$493=$B181)*('Input Data Cuti'!$L$3:$L$493='Master Cuti'!$C181)*('Input Data Cuti'!$N$3:$N$493))</f>
        <v>0</v>
      </c>
      <c r="N181" s="38">
        <f>SUMPRODUCT(('Input Data Cuti'!$D$3:$D$493='Master Cuti'!$A181)*('Input Data Cuti'!$M$3:$M$493='Master Cuti'!N$1)*('Input Data Cuti'!$K$3:$K$493=$B181)*('Input Data Cuti'!$L$3:$L$493='Master Cuti'!$C181)*('Input Data Cuti'!$N$3:$N$493))</f>
        <v>0</v>
      </c>
      <c r="O181" s="38">
        <f>SUMPRODUCT(('Input Data Cuti'!$D$3:$D$493='Master Cuti'!$A181)*('Input Data Cuti'!$M$3:$M$493='Master Cuti'!O$1)*('Input Data Cuti'!$K$3:$K$493=$B181)*('Input Data Cuti'!$L$3:$L$493='Master Cuti'!$C181)*('Input Data Cuti'!$N$3:$N$493))</f>
        <v>0</v>
      </c>
      <c r="P181" s="38">
        <f>SUMPRODUCT(('Input Data Cuti'!$D$3:$D$493='Master Cuti'!$A181)*('Input Data Cuti'!$M$3:$M$493='Master Cuti'!P$1)*('Input Data Cuti'!$K$3:$K$493=$B181)*('Input Data Cuti'!$L$3:$L$493='Master Cuti'!$C181)*('Input Data Cuti'!$N$3:$N$493))</f>
        <v>0</v>
      </c>
      <c r="Q181" s="38">
        <f>SUMPRODUCT(('Input Data Cuti'!$D$3:$D$493='Master Cuti'!$A181)*('Input Data Cuti'!$M$3:$M$493='Master Cuti'!Q$1)*('Input Data Cuti'!$K$3:$K$493=$B181)*('Input Data Cuti'!$L$3:$L$493='Master Cuti'!$C181)*('Input Data Cuti'!$N$3:$N$493))</f>
        <v>0</v>
      </c>
    </row>
    <row r="182" spans="1:17">
      <c r="A182" s="107" t="s">
        <v>311</v>
      </c>
      <c r="B182" t="s">
        <v>172</v>
      </c>
      <c r="C182" t="s">
        <v>1387</v>
      </c>
      <c r="D182">
        <v>22</v>
      </c>
      <c r="E182" s="38">
        <f t="shared" si="9"/>
        <v>21</v>
      </c>
      <c r="F182" s="38">
        <f>SUMPRODUCT(('Input Data Cuti'!$D$3:$D$493='Master Cuti'!$A182)*('Input Data Cuti'!$M$3:$M$493='Master Cuti'!F$1)*('Input Data Cuti'!$K$3:$K$493=$B182)*('Input Data Cuti'!$L$3:$L$493='Master Cuti'!$C182)*('Input Data Cuti'!$N$3:$N$493))</f>
        <v>1</v>
      </c>
      <c r="G182" s="38">
        <f>SUMPRODUCT(('Input Data Cuti'!$D$3:$D$493='Master Cuti'!$A182)*('Input Data Cuti'!$M$3:$M$493='Master Cuti'!G$1)*('Input Data Cuti'!$K$3:$K$493=$B182)*('Input Data Cuti'!$L$3:$L$493='Master Cuti'!$C182)*('Input Data Cuti'!$N$3:$N$493))</f>
        <v>0</v>
      </c>
      <c r="H182" s="38">
        <f>SUMPRODUCT(('Input Data Cuti'!$D$3:$D$493='Master Cuti'!$A182)*('Input Data Cuti'!$M$3:$M$493='Master Cuti'!H$1)*('Input Data Cuti'!$K$3:$K$493=$B182)*('Input Data Cuti'!$L$3:$L$493='Master Cuti'!$C182)*('Input Data Cuti'!$N$3:$N$493))</f>
        <v>0</v>
      </c>
      <c r="I182" s="38">
        <f>SUMPRODUCT(('Input Data Cuti'!$D$3:$D$493='Master Cuti'!$A182)*('Input Data Cuti'!$M$3:$M$493='Master Cuti'!I$1)*('Input Data Cuti'!$K$3:$K$493=$B182)*('Input Data Cuti'!$L$3:$L$493='Master Cuti'!$C182)*('Input Data Cuti'!$N$3:$N$493))</f>
        <v>0</v>
      </c>
      <c r="J182" s="38">
        <f>SUMPRODUCT(('Input Data Cuti'!$D$3:$D$493='Master Cuti'!$A182)*('Input Data Cuti'!$M$3:$M$493='Master Cuti'!J$1)*('Input Data Cuti'!$K$3:$K$493=$B182)*('Input Data Cuti'!$L$3:$L$493='Master Cuti'!$C182)*('Input Data Cuti'!$N$3:$N$493))</f>
        <v>0</v>
      </c>
      <c r="K182" s="38">
        <f>SUMPRODUCT(('Input Data Cuti'!$D$3:$D$493='Master Cuti'!$A182)*('Input Data Cuti'!$M$3:$M$493='Master Cuti'!K$1)*('Input Data Cuti'!$K$3:$K$493=$B182)*('Input Data Cuti'!$L$3:$L$493='Master Cuti'!$C182)*('Input Data Cuti'!$N$3:$N$493))</f>
        <v>0</v>
      </c>
      <c r="L182" s="38">
        <f>SUMPRODUCT(('Input Data Cuti'!$D$3:$D$493='Master Cuti'!$A182)*('Input Data Cuti'!$M$3:$M$493='Master Cuti'!L$1)*('Input Data Cuti'!$K$3:$K$493=$B182)*('Input Data Cuti'!$L$3:$L$493='Master Cuti'!$C182)*('Input Data Cuti'!$N$3:$N$493))</f>
        <v>0</v>
      </c>
      <c r="M182" s="38">
        <f>SUMPRODUCT(('Input Data Cuti'!$D$3:$D$493='Master Cuti'!$A182)*('Input Data Cuti'!$M$3:$M$493='Master Cuti'!M$1)*('Input Data Cuti'!$K$3:$K$493=$B182)*('Input Data Cuti'!$L$3:$L$493='Master Cuti'!$C182)*('Input Data Cuti'!$N$3:$N$493))</f>
        <v>0</v>
      </c>
      <c r="N182" s="38">
        <f>SUMPRODUCT(('Input Data Cuti'!$D$3:$D$493='Master Cuti'!$A182)*('Input Data Cuti'!$M$3:$M$493='Master Cuti'!N$1)*('Input Data Cuti'!$K$3:$K$493=$B182)*('Input Data Cuti'!$L$3:$L$493='Master Cuti'!$C182)*('Input Data Cuti'!$N$3:$N$493))</f>
        <v>0</v>
      </c>
      <c r="O182" s="38">
        <f>SUMPRODUCT(('Input Data Cuti'!$D$3:$D$493='Master Cuti'!$A182)*('Input Data Cuti'!$M$3:$M$493='Master Cuti'!O$1)*('Input Data Cuti'!$K$3:$K$493=$B182)*('Input Data Cuti'!$L$3:$L$493='Master Cuti'!$C182)*('Input Data Cuti'!$N$3:$N$493))</f>
        <v>0</v>
      </c>
      <c r="P182" s="38">
        <f>SUMPRODUCT(('Input Data Cuti'!$D$3:$D$493='Master Cuti'!$A182)*('Input Data Cuti'!$M$3:$M$493='Master Cuti'!P$1)*('Input Data Cuti'!$K$3:$K$493=$B182)*('Input Data Cuti'!$L$3:$L$493='Master Cuti'!$C182)*('Input Data Cuti'!$N$3:$N$493))</f>
        <v>0</v>
      </c>
      <c r="Q182" s="38">
        <f>SUMPRODUCT(('Input Data Cuti'!$D$3:$D$493='Master Cuti'!$A182)*('Input Data Cuti'!$M$3:$M$493='Master Cuti'!Q$1)*('Input Data Cuti'!$K$3:$K$493=$B182)*('Input Data Cuti'!$L$3:$L$493='Master Cuti'!$C182)*('Input Data Cuti'!$N$3:$N$493))</f>
        <v>0</v>
      </c>
    </row>
    <row r="183" spans="1:17">
      <c r="A183" s="107" t="s">
        <v>809</v>
      </c>
      <c r="B183" t="s">
        <v>172</v>
      </c>
      <c r="C183" t="s">
        <v>1387</v>
      </c>
      <c r="D183">
        <v>11</v>
      </c>
      <c r="E183" s="38">
        <f t="shared" si="9"/>
        <v>8</v>
      </c>
      <c r="F183" s="38">
        <f>SUMPRODUCT(('Input Data Cuti'!$D$3:$D$493='Master Cuti'!$A183)*('Input Data Cuti'!$M$3:$M$493='Master Cuti'!F$1)*('Input Data Cuti'!$K$3:$K$493=$B183)*('Input Data Cuti'!$L$3:$L$493='Master Cuti'!$C183)*('Input Data Cuti'!$N$3:$N$493))</f>
        <v>3</v>
      </c>
      <c r="G183" s="38">
        <f>SUMPRODUCT(('Input Data Cuti'!$D$3:$D$493='Master Cuti'!$A183)*('Input Data Cuti'!$M$3:$M$493='Master Cuti'!G$1)*('Input Data Cuti'!$K$3:$K$493=$B183)*('Input Data Cuti'!$L$3:$L$493='Master Cuti'!$C183)*('Input Data Cuti'!$N$3:$N$493))</f>
        <v>0</v>
      </c>
      <c r="H183" s="38">
        <f>SUMPRODUCT(('Input Data Cuti'!$D$3:$D$493='Master Cuti'!$A183)*('Input Data Cuti'!$M$3:$M$493='Master Cuti'!H$1)*('Input Data Cuti'!$K$3:$K$493=$B183)*('Input Data Cuti'!$L$3:$L$493='Master Cuti'!$C183)*('Input Data Cuti'!$N$3:$N$493))</f>
        <v>0</v>
      </c>
      <c r="I183" s="38">
        <f>SUMPRODUCT(('Input Data Cuti'!$D$3:$D$493='Master Cuti'!$A183)*('Input Data Cuti'!$M$3:$M$493='Master Cuti'!I$1)*('Input Data Cuti'!$K$3:$K$493=$B183)*('Input Data Cuti'!$L$3:$L$493='Master Cuti'!$C183)*('Input Data Cuti'!$N$3:$N$493))</f>
        <v>0</v>
      </c>
      <c r="J183" s="38">
        <f>SUMPRODUCT(('Input Data Cuti'!$D$3:$D$493='Master Cuti'!$A183)*('Input Data Cuti'!$M$3:$M$493='Master Cuti'!J$1)*('Input Data Cuti'!$K$3:$K$493=$B183)*('Input Data Cuti'!$L$3:$L$493='Master Cuti'!$C183)*('Input Data Cuti'!$N$3:$N$493))</f>
        <v>0</v>
      </c>
      <c r="K183" s="38">
        <f>SUMPRODUCT(('Input Data Cuti'!$D$3:$D$493='Master Cuti'!$A183)*('Input Data Cuti'!$M$3:$M$493='Master Cuti'!K$1)*('Input Data Cuti'!$K$3:$K$493=$B183)*('Input Data Cuti'!$L$3:$L$493='Master Cuti'!$C183)*('Input Data Cuti'!$N$3:$N$493))</f>
        <v>0</v>
      </c>
      <c r="L183" s="38">
        <f>SUMPRODUCT(('Input Data Cuti'!$D$3:$D$493='Master Cuti'!$A183)*('Input Data Cuti'!$M$3:$M$493='Master Cuti'!L$1)*('Input Data Cuti'!$K$3:$K$493=$B183)*('Input Data Cuti'!$L$3:$L$493='Master Cuti'!$C183)*('Input Data Cuti'!$N$3:$N$493))</f>
        <v>0</v>
      </c>
      <c r="M183" s="38">
        <f>SUMPRODUCT(('Input Data Cuti'!$D$3:$D$493='Master Cuti'!$A183)*('Input Data Cuti'!$M$3:$M$493='Master Cuti'!M$1)*('Input Data Cuti'!$K$3:$K$493=$B183)*('Input Data Cuti'!$L$3:$L$493='Master Cuti'!$C183)*('Input Data Cuti'!$N$3:$N$493))</f>
        <v>0</v>
      </c>
      <c r="N183" s="38">
        <f>SUMPRODUCT(('Input Data Cuti'!$D$3:$D$493='Master Cuti'!$A183)*('Input Data Cuti'!$M$3:$M$493='Master Cuti'!N$1)*('Input Data Cuti'!$K$3:$K$493=$B183)*('Input Data Cuti'!$L$3:$L$493='Master Cuti'!$C183)*('Input Data Cuti'!$N$3:$N$493))</f>
        <v>0</v>
      </c>
      <c r="O183" s="38">
        <f>SUMPRODUCT(('Input Data Cuti'!$D$3:$D$493='Master Cuti'!$A183)*('Input Data Cuti'!$M$3:$M$493='Master Cuti'!O$1)*('Input Data Cuti'!$K$3:$K$493=$B183)*('Input Data Cuti'!$L$3:$L$493='Master Cuti'!$C183)*('Input Data Cuti'!$N$3:$N$493))</f>
        <v>0</v>
      </c>
      <c r="P183" s="38">
        <f>SUMPRODUCT(('Input Data Cuti'!$D$3:$D$493='Master Cuti'!$A183)*('Input Data Cuti'!$M$3:$M$493='Master Cuti'!P$1)*('Input Data Cuti'!$K$3:$K$493=$B183)*('Input Data Cuti'!$L$3:$L$493='Master Cuti'!$C183)*('Input Data Cuti'!$N$3:$N$493))</f>
        <v>0</v>
      </c>
      <c r="Q183" s="38">
        <f>SUMPRODUCT(('Input Data Cuti'!$D$3:$D$493='Master Cuti'!$A183)*('Input Data Cuti'!$M$3:$M$493='Master Cuti'!Q$1)*('Input Data Cuti'!$K$3:$K$493=$B183)*('Input Data Cuti'!$L$3:$L$493='Master Cuti'!$C183)*('Input Data Cuti'!$N$3:$N$493))</f>
        <v>0</v>
      </c>
    </row>
    <row r="184" spans="1:17">
      <c r="A184" s="107" t="s">
        <v>1098</v>
      </c>
      <c r="B184" t="s">
        <v>172</v>
      </c>
      <c r="C184" t="s">
        <v>1215</v>
      </c>
      <c r="D184">
        <v>9</v>
      </c>
      <c r="E184" s="38">
        <f t="shared" si="9"/>
        <v>2</v>
      </c>
      <c r="F184" s="38">
        <f>SUMPRODUCT(('Input Data Cuti'!$D$3:$D$493='Master Cuti'!$A184)*('Input Data Cuti'!$M$3:$M$493='Master Cuti'!F$1)*('Input Data Cuti'!$K$3:$K$493=$B184)*('Input Data Cuti'!$L$3:$L$493='Master Cuti'!$C184)*('Input Data Cuti'!$N$3:$N$493))</f>
        <v>3</v>
      </c>
      <c r="G184" s="38">
        <f>SUMPRODUCT(('Input Data Cuti'!$D$3:$D$493='Master Cuti'!$A184)*('Input Data Cuti'!$M$3:$M$493='Master Cuti'!G$1)*('Input Data Cuti'!$K$3:$K$493=$B184)*('Input Data Cuti'!$L$3:$L$493='Master Cuti'!$C184)*('Input Data Cuti'!$N$3:$N$493))</f>
        <v>4</v>
      </c>
      <c r="H184" s="38">
        <f>SUMPRODUCT(('Input Data Cuti'!$D$3:$D$493='Master Cuti'!$A184)*('Input Data Cuti'!$M$3:$M$493='Master Cuti'!H$1)*('Input Data Cuti'!$K$3:$K$493=$B184)*('Input Data Cuti'!$L$3:$L$493='Master Cuti'!$C184)*('Input Data Cuti'!$N$3:$N$493))</f>
        <v>0</v>
      </c>
      <c r="I184" s="38">
        <f>SUMPRODUCT(('Input Data Cuti'!$D$3:$D$493='Master Cuti'!$A184)*('Input Data Cuti'!$M$3:$M$493='Master Cuti'!I$1)*('Input Data Cuti'!$K$3:$K$493=$B184)*('Input Data Cuti'!$L$3:$L$493='Master Cuti'!$C184)*('Input Data Cuti'!$N$3:$N$493))</f>
        <v>0</v>
      </c>
      <c r="J184" s="38">
        <f>SUMPRODUCT(('Input Data Cuti'!$D$3:$D$493='Master Cuti'!$A184)*('Input Data Cuti'!$M$3:$M$493='Master Cuti'!J$1)*('Input Data Cuti'!$K$3:$K$493=$B184)*('Input Data Cuti'!$L$3:$L$493='Master Cuti'!$C184)*('Input Data Cuti'!$N$3:$N$493))</f>
        <v>0</v>
      </c>
      <c r="K184" s="38">
        <f>SUMPRODUCT(('Input Data Cuti'!$D$3:$D$493='Master Cuti'!$A184)*('Input Data Cuti'!$M$3:$M$493='Master Cuti'!K$1)*('Input Data Cuti'!$K$3:$K$493=$B184)*('Input Data Cuti'!$L$3:$L$493='Master Cuti'!$C184)*('Input Data Cuti'!$N$3:$N$493))</f>
        <v>0</v>
      </c>
      <c r="L184" s="38">
        <f>SUMPRODUCT(('Input Data Cuti'!$D$3:$D$493='Master Cuti'!$A184)*('Input Data Cuti'!$M$3:$M$493='Master Cuti'!L$1)*('Input Data Cuti'!$K$3:$K$493=$B184)*('Input Data Cuti'!$L$3:$L$493='Master Cuti'!$C184)*('Input Data Cuti'!$N$3:$N$493))</f>
        <v>0</v>
      </c>
      <c r="M184" s="38">
        <f>SUMPRODUCT(('Input Data Cuti'!$D$3:$D$493='Master Cuti'!$A184)*('Input Data Cuti'!$M$3:$M$493='Master Cuti'!M$1)*('Input Data Cuti'!$K$3:$K$493=$B184)*('Input Data Cuti'!$L$3:$L$493='Master Cuti'!$C184)*('Input Data Cuti'!$N$3:$N$493))</f>
        <v>0</v>
      </c>
      <c r="N184" s="38">
        <f>SUMPRODUCT(('Input Data Cuti'!$D$3:$D$493='Master Cuti'!$A184)*('Input Data Cuti'!$M$3:$M$493='Master Cuti'!N$1)*('Input Data Cuti'!$K$3:$K$493=$B184)*('Input Data Cuti'!$L$3:$L$493='Master Cuti'!$C184)*('Input Data Cuti'!$N$3:$N$493))</f>
        <v>0</v>
      </c>
      <c r="O184" s="38">
        <f>SUMPRODUCT(('Input Data Cuti'!$D$3:$D$493='Master Cuti'!$A184)*('Input Data Cuti'!$M$3:$M$493='Master Cuti'!O$1)*('Input Data Cuti'!$K$3:$K$493=$B184)*('Input Data Cuti'!$L$3:$L$493='Master Cuti'!$C184)*('Input Data Cuti'!$N$3:$N$493))</f>
        <v>0</v>
      </c>
      <c r="P184" s="38">
        <f>SUMPRODUCT(('Input Data Cuti'!$D$3:$D$493='Master Cuti'!$A184)*('Input Data Cuti'!$M$3:$M$493='Master Cuti'!P$1)*('Input Data Cuti'!$K$3:$K$493=$B184)*('Input Data Cuti'!$L$3:$L$493='Master Cuti'!$C184)*('Input Data Cuti'!$N$3:$N$493))</f>
        <v>0</v>
      </c>
      <c r="Q184" s="38">
        <f>SUMPRODUCT(('Input Data Cuti'!$D$3:$D$493='Master Cuti'!$A184)*('Input Data Cuti'!$M$3:$M$493='Master Cuti'!Q$1)*('Input Data Cuti'!$K$3:$K$493=$B184)*('Input Data Cuti'!$L$3:$L$493='Master Cuti'!$C184)*('Input Data Cuti'!$N$3:$N$493))</f>
        <v>0</v>
      </c>
    </row>
    <row r="185" spans="1:17">
      <c r="A185" s="107" t="s">
        <v>262</v>
      </c>
      <c r="B185" t="s">
        <v>172</v>
      </c>
      <c r="C185" t="s">
        <v>1319</v>
      </c>
      <c r="D185">
        <v>22</v>
      </c>
      <c r="E185" s="38">
        <f t="shared" si="9"/>
        <v>17</v>
      </c>
      <c r="F185" s="38">
        <f>SUMPRODUCT(('Input Data Cuti'!$D$3:$D$493='Master Cuti'!$A185)*('Input Data Cuti'!$M$3:$M$493='Master Cuti'!F$1)*('Input Data Cuti'!$K$3:$K$493=$B185)*('Input Data Cuti'!$L$3:$L$493='Master Cuti'!$C185)*('Input Data Cuti'!$N$3:$N$493))</f>
        <v>5</v>
      </c>
      <c r="G185" s="38">
        <f>SUMPRODUCT(('Input Data Cuti'!$D$3:$D$493='Master Cuti'!$A185)*('Input Data Cuti'!$M$3:$M$493='Master Cuti'!G$1)*('Input Data Cuti'!$K$3:$K$493=$B185)*('Input Data Cuti'!$L$3:$L$493='Master Cuti'!$C185)*('Input Data Cuti'!$N$3:$N$493))</f>
        <v>0</v>
      </c>
      <c r="H185" s="38">
        <f>SUMPRODUCT(('Input Data Cuti'!$D$3:$D$493='Master Cuti'!$A185)*('Input Data Cuti'!$M$3:$M$493='Master Cuti'!H$1)*('Input Data Cuti'!$K$3:$K$493=$B185)*('Input Data Cuti'!$L$3:$L$493='Master Cuti'!$C185)*('Input Data Cuti'!$N$3:$N$493))</f>
        <v>0</v>
      </c>
      <c r="I185" s="38">
        <f>SUMPRODUCT(('Input Data Cuti'!$D$3:$D$493='Master Cuti'!$A185)*('Input Data Cuti'!$M$3:$M$493='Master Cuti'!I$1)*('Input Data Cuti'!$K$3:$K$493=$B185)*('Input Data Cuti'!$L$3:$L$493='Master Cuti'!$C185)*('Input Data Cuti'!$N$3:$N$493))</f>
        <v>0</v>
      </c>
      <c r="J185" s="38">
        <f>SUMPRODUCT(('Input Data Cuti'!$D$3:$D$493='Master Cuti'!$A185)*('Input Data Cuti'!$M$3:$M$493='Master Cuti'!J$1)*('Input Data Cuti'!$K$3:$K$493=$B185)*('Input Data Cuti'!$L$3:$L$493='Master Cuti'!$C185)*('Input Data Cuti'!$N$3:$N$493))</f>
        <v>0</v>
      </c>
      <c r="K185" s="38">
        <f>SUMPRODUCT(('Input Data Cuti'!$D$3:$D$493='Master Cuti'!$A185)*('Input Data Cuti'!$M$3:$M$493='Master Cuti'!K$1)*('Input Data Cuti'!$K$3:$K$493=$B185)*('Input Data Cuti'!$L$3:$L$493='Master Cuti'!$C185)*('Input Data Cuti'!$N$3:$N$493))</f>
        <v>0</v>
      </c>
      <c r="L185" s="38">
        <f>SUMPRODUCT(('Input Data Cuti'!$D$3:$D$493='Master Cuti'!$A185)*('Input Data Cuti'!$M$3:$M$493='Master Cuti'!L$1)*('Input Data Cuti'!$K$3:$K$493=$B185)*('Input Data Cuti'!$L$3:$L$493='Master Cuti'!$C185)*('Input Data Cuti'!$N$3:$N$493))</f>
        <v>0</v>
      </c>
      <c r="M185" s="38">
        <f>SUMPRODUCT(('Input Data Cuti'!$D$3:$D$493='Master Cuti'!$A185)*('Input Data Cuti'!$M$3:$M$493='Master Cuti'!M$1)*('Input Data Cuti'!$K$3:$K$493=$B185)*('Input Data Cuti'!$L$3:$L$493='Master Cuti'!$C185)*('Input Data Cuti'!$N$3:$N$493))</f>
        <v>0</v>
      </c>
      <c r="N185" s="38">
        <f>SUMPRODUCT(('Input Data Cuti'!$D$3:$D$493='Master Cuti'!$A185)*('Input Data Cuti'!$M$3:$M$493='Master Cuti'!N$1)*('Input Data Cuti'!$K$3:$K$493=$B185)*('Input Data Cuti'!$L$3:$L$493='Master Cuti'!$C185)*('Input Data Cuti'!$N$3:$N$493))</f>
        <v>0</v>
      </c>
      <c r="O185" s="38">
        <f>SUMPRODUCT(('Input Data Cuti'!$D$3:$D$493='Master Cuti'!$A185)*('Input Data Cuti'!$M$3:$M$493='Master Cuti'!O$1)*('Input Data Cuti'!$K$3:$K$493=$B185)*('Input Data Cuti'!$L$3:$L$493='Master Cuti'!$C185)*('Input Data Cuti'!$N$3:$N$493))</f>
        <v>0</v>
      </c>
      <c r="P185" s="38">
        <f>SUMPRODUCT(('Input Data Cuti'!$D$3:$D$493='Master Cuti'!$A185)*('Input Data Cuti'!$M$3:$M$493='Master Cuti'!P$1)*('Input Data Cuti'!$K$3:$K$493=$B185)*('Input Data Cuti'!$L$3:$L$493='Master Cuti'!$C185)*('Input Data Cuti'!$N$3:$N$493))</f>
        <v>0</v>
      </c>
      <c r="Q185" s="38">
        <f>SUMPRODUCT(('Input Data Cuti'!$D$3:$D$493='Master Cuti'!$A185)*('Input Data Cuti'!$M$3:$M$493='Master Cuti'!Q$1)*('Input Data Cuti'!$K$3:$K$493=$B185)*('Input Data Cuti'!$L$3:$L$493='Master Cuti'!$C185)*('Input Data Cuti'!$N$3:$N$493))</f>
        <v>0</v>
      </c>
    </row>
    <row r="186" spans="1:17">
      <c r="A186" s="107" t="s">
        <v>255</v>
      </c>
      <c r="B186" t="s">
        <v>172</v>
      </c>
      <c r="C186" t="s">
        <v>1215</v>
      </c>
      <c r="D186">
        <v>17</v>
      </c>
      <c r="E186" s="38">
        <f t="shared" si="9"/>
        <v>17</v>
      </c>
      <c r="F186" s="38">
        <f>SUMPRODUCT(('Input Data Cuti'!$D$3:$D$493='Master Cuti'!$A186)*('Input Data Cuti'!$M$3:$M$493='Master Cuti'!F$1)*('Input Data Cuti'!$K$3:$K$493=$B186)*('Input Data Cuti'!$L$3:$L$493='Master Cuti'!$C186)*('Input Data Cuti'!$N$3:$N$493))</f>
        <v>0</v>
      </c>
      <c r="G186" s="38">
        <f>SUMPRODUCT(('Input Data Cuti'!$D$3:$D$493='Master Cuti'!$A186)*('Input Data Cuti'!$M$3:$M$493='Master Cuti'!G$1)*('Input Data Cuti'!$K$3:$K$493=$B186)*('Input Data Cuti'!$L$3:$L$493='Master Cuti'!$C186)*('Input Data Cuti'!$N$3:$N$493))</f>
        <v>0</v>
      </c>
      <c r="H186" s="38">
        <f>SUMPRODUCT(('Input Data Cuti'!$D$3:$D$493='Master Cuti'!$A186)*('Input Data Cuti'!$M$3:$M$493='Master Cuti'!H$1)*('Input Data Cuti'!$K$3:$K$493=$B186)*('Input Data Cuti'!$L$3:$L$493='Master Cuti'!$C186)*('Input Data Cuti'!$N$3:$N$493))</f>
        <v>0</v>
      </c>
      <c r="I186" s="38">
        <f>SUMPRODUCT(('Input Data Cuti'!$D$3:$D$493='Master Cuti'!$A186)*('Input Data Cuti'!$M$3:$M$493='Master Cuti'!I$1)*('Input Data Cuti'!$K$3:$K$493=$B186)*('Input Data Cuti'!$L$3:$L$493='Master Cuti'!$C186)*('Input Data Cuti'!$N$3:$N$493))</f>
        <v>0</v>
      </c>
      <c r="J186" s="38">
        <f>SUMPRODUCT(('Input Data Cuti'!$D$3:$D$493='Master Cuti'!$A186)*('Input Data Cuti'!$M$3:$M$493='Master Cuti'!J$1)*('Input Data Cuti'!$K$3:$K$493=$B186)*('Input Data Cuti'!$L$3:$L$493='Master Cuti'!$C186)*('Input Data Cuti'!$N$3:$N$493))</f>
        <v>0</v>
      </c>
      <c r="K186" s="38">
        <f>SUMPRODUCT(('Input Data Cuti'!$D$3:$D$493='Master Cuti'!$A186)*('Input Data Cuti'!$M$3:$M$493='Master Cuti'!K$1)*('Input Data Cuti'!$K$3:$K$493=$B186)*('Input Data Cuti'!$L$3:$L$493='Master Cuti'!$C186)*('Input Data Cuti'!$N$3:$N$493))</f>
        <v>0</v>
      </c>
      <c r="L186" s="38">
        <f>SUMPRODUCT(('Input Data Cuti'!$D$3:$D$493='Master Cuti'!$A186)*('Input Data Cuti'!$M$3:$M$493='Master Cuti'!L$1)*('Input Data Cuti'!$K$3:$K$493=$B186)*('Input Data Cuti'!$L$3:$L$493='Master Cuti'!$C186)*('Input Data Cuti'!$N$3:$N$493))</f>
        <v>0</v>
      </c>
      <c r="M186" s="38">
        <f>SUMPRODUCT(('Input Data Cuti'!$D$3:$D$493='Master Cuti'!$A186)*('Input Data Cuti'!$M$3:$M$493='Master Cuti'!M$1)*('Input Data Cuti'!$K$3:$K$493=$B186)*('Input Data Cuti'!$L$3:$L$493='Master Cuti'!$C186)*('Input Data Cuti'!$N$3:$N$493))</f>
        <v>0</v>
      </c>
      <c r="N186" s="38">
        <f>SUMPRODUCT(('Input Data Cuti'!$D$3:$D$493='Master Cuti'!$A186)*('Input Data Cuti'!$M$3:$M$493='Master Cuti'!N$1)*('Input Data Cuti'!$K$3:$K$493=$B186)*('Input Data Cuti'!$L$3:$L$493='Master Cuti'!$C186)*('Input Data Cuti'!$N$3:$N$493))</f>
        <v>0</v>
      </c>
      <c r="O186" s="38">
        <f>SUMPRODUCT(('Input Data Cuti'!$D$3:$D$493='Master Cuti'!$A186)*('Input Data Cuti'!$M$3:$M$493='Master Cuti'!O$1)*('Input Data Cuti'!$K$3:$K$493=$B186)*('Input Data Cuti'!$L$3:$L$493='Master Cuti'!$C186)*('Input Data Cuti'!$N$3:$N$493))</f>
        <v>0</v>
      </c>
      <c r="P186" s="38">
        <f>SUMPRODUCT(('Input Data Cuti'!$D$3:$D$493='Master Cuti'!$A186)*('Input Data Cuti'!$M$3:$M$493='Master Cuti'!P$1)*('Input Data Cuti'!$K$3:$K$493=$B186)*('Input Data Cuti'!$L$3:$L$493='Master Cuti'!$C186)*('Input Data Cuti'!$N$3:$N$493))</f>
        <v>0</v>
      </c>
      <c r="Q186" s="38">
        <f>SUMPRODUCT(('Input Data Cuti'!$D$3:$D$493='Master Cuti'!$A186)*('Input Data Cuti'!$M$3:$M$493='Master Cuti'!Q$1)*('Input Data Cuti'!$K$3:$K$493=$B186)*('Input Data Cuti'!$L$3:$L$493='Master Cuti'!$C186)*('Input Data Cuti'!$N$3:$N$493))</f>
        <v>0</v>
      </c>
    </row>
    <row r="187" spans="1:17">
      <c r="A187" s="107" t="s">
        <v>1456</v>
      </c>
      <c r="B187" t="s">
        <v>172</v>
      </c>
      <c r="C187" t="s">
        <v>1387</v>
      </c>
      <c r="D187">
        <v>6</v>
      </c>
      <c r="E187" s="38">
        <f t="shared" si="9"/>
        <v>1</v>
      </c>
      <c r="F187" s="38">
        <f>SUMPRODUCT(('Input Data Cuti'!$D$3:$D$493='Master Cuti'!$A187)*('Input Data Cuti'!$M$3:$M$493='Master Cuti'!F$1)*('Input Data Cuti'!$K$3:$K$493=$B187)*('Input Data Cuti'!$L$3:$L$493='Master Cuti'!$C187)*('Input Data Cuti'!$N$3:$N$493))</f>
        <v>5</v>
      </c>
      <c r="G187" s="38">
        <f>SUMPRODUCT(('Input Data Cuti'!$D$3:$D$493='Master Cuti'!$A187)*('Input Data Cuti'!$M$3:$M$493='Master Cuti'!G$1)*('Input Data Cuti'!$K$3:$K$493=$B187)*('Input Data Cuti'!$L$3:$L$493='Master Cuti'!$C187)*('Input Data Cuti'!$N$3:$N$493))</f>
        <v>0</v>
      </c>
      <c r="H187" s="38">
        <f>SUMPRODUCT(('Input Data Cuti'!$D$3:$D$493='Master Cuti'!$A187)*('Input Data Cuti'!$M$3:$M$493='Master Cuti'!H$1)*('Input Data Cuti'!$K$3:$K$493=$B187)*('Input Data Cuti'!$L$3:$L$493='Master Cuti'!$C187)*('Input Data Cuti'!$N$3:$N$493))</f>
        <v>0</v>
      </c>
      <c r="I187" s="38">
        <f>SUMPRODUCT(('Input Data Cuti'!$D$3:$D$493='Master Cuti'!$A187)*('Input Data Cuti'!$M$3:$M$493='Master Cuti'!I$1)*('Input Data Cuti'!$K$3:$K$493=$B187)*('Input Data Cuti'!$L$3:$L$493='Master Cuti'!$C187)*('Input Data Cuti'!$N$3:$N$493))</f>
        <v>0</v>
      </c>
      <c r="J187" s="38">
        <f>SUMPRODUCT(('Input Data Cuti'!$D$3:$D$493='Master Cuti'!$A187)*('Input Data Cuti'!$M$3:$M$493='Master Cuti'!J$1)*('Input Data Cuti'!$K$3:$K$493=$B187)*('Input Data Cuti'!$L$3:$L$493='Master Cuti'!$C187)*('Input Data Cuti'!$N$3:$N$493))</f>
        <v>0</v>
      </c>
      <c r="K187" s="38">
        <f>SUMPRODUCT(('Input Data Cuti'!$D$3:$D$493='Master Cuti'!$A187)*('Input Data Cuti'!$M$3:$M$493='Master Cuti'!K$1)*('Input Data Cuti'!$K$3:$K$493=$B187)*('Input Data Cuti'!$L$3:$L$493='Master Cuti'!$C187)*('Input Data Cuti'!$N$3:$N$493))</f>
        <v>0</v>
      </c>
      <c r="L187" s="38">
        <f>SUMPRODUCT(('Input Data Cuti'!$D$3:$D$493='Master Cuti'!$A187)*('Input Data Cuti'!$M$3:$M$493='Master Cuti'!L$1)*('Input Data Cuti'!$K$3:$K$493=$B187)*('Input Data Cuti'!$L$3:$L$493='Master Cuti'!$C187)*('Input Data Cuti'!$N$3:$N$493))</f>
        <v>0</v>
      </c>
      <c r="M187" s="38">
        <f>SUMPRODUCT(('Input Data Cuti'!$D$3:$D$493='Master Cuti'!$A187)*('Input Data Cuti'!$M$3:$M$493='Master Cuti'!M$1)*('Input Data Cuti'!$K$3:$K$493=$B187)*('Input Data Cuti'!$L$3:$L$493='Master Cuti'!$C187)*('Input Data Cuti'!$N$3:$N$493))</f>
        <v>0</v>
      </c>
      <c r="N187" s="38">
        <f>SUMPRODUCT(('Input Data Cuti'!$D$3:$D$493='Master Cuti'!$A187)*('Input Data Cuti'!$M$3:$M$493='Master Cuti'!N$1)*('Input Data Cuti'!$K$3:$K$493=$B187)*('Input Data Cuti'!$L$3:$L$493='Master Cuti'!$C187)*('Input Data Cuti'!$N$3:$N$493))</f>
        <v>0</v>
      </c>
      <c r="O187" s="38">
        <f>SUMPRODUCT(('Input Data Cuti'!$D$3:$D$493='Master Cuti'!$A187)*('Input Data Cuti'!$M$3:$M$493='Master Cuti'!O$1)*('Input Data Cuti'!$K$3:$K$493=$B187)*('Input Data Cuti'!$L$3:$L$493='Master Cuti'!$C187)*('Input Data Cuti'!$N$3:$N$493))</f>
        <v>0</v>
      </c>
      <c r="P187" s="38">
        <f>SUMPRODUCT(('Input Data Cuti'!$D$3:$D$493='Master Cuti'!$A187)*('Input Data Cuti'!$M$3:$M$493='Master Cuti'!P$1)*('Input Data Cuti'!$K$3:$K$493=$B187)*('Input Data Cuti'!$L$3:$L$493='Master Cuti'!$C187)*('Input Data Cuti'!$N$3:$N$493))</f>
        <v>0</v>
      </c>
      <c r="Q187" s="38">
        <f>SUMPRODUCT(('Input Data Cuti'!$D$3:$D$493='Master Cuti'!$A187)*('Input Data Cuti'!$M$3:$M$493='Master Cuti'!Q$1)*('Input Data Cuti'!$K$3:$K$493=$B187)*('Input Data Cuti'!$L$3:$L$493='Master Cuti'!$C187)*('Input Data Cuti'!$N$3:$N$493))</f>
        <v>0</v>
      </c>
    </row>
    <row r="188" spans="1:17">
      <c r="A188" s="107" t="s">
        <v>474</v>
      </c>
      <c r="B188" t="s">
        <v>172</v>
      </c>
      <c r="C188" t="s">
        <v>1215</v>
      </c>
      <c r="D188">
        <v>12</v>
      </c>
      <c r="E188" s="38">
        <f t="shared" si="9"/>
        <v>12</v>
      </c>
      <c r="F188" s="38">
        <f>SUMPRODUCT(('Input Data Cuti'!$D$3:$D$493='Master Cuti'!$A188)*('Input Data Cuti'!$M$3:$M$493='Master Cuti'!F$1)*('Input Data Cuti'!$K$3:$K$493=$B188)*('Input Data Cuti'!$L$3:$L$493='Master Cuti'!$C188)*('Input Data Cuti'!$N$3:$N$493))</f>
        <v>0</v>
      </c>
      <c r="G188" s="38">
        <f>SUMPRODUCT(('Input Data Cuti'!$D$3:$D$493='Master Cuti'!$A188)*('Input Data Cuti'!$M$3:$M$493='Master Cuti'!G$1)*('Input Data Cuti'!$K$3:$K$493=$B188)*('Input Data Cuti'!$L$3:$L$493='Master Cuti'!$C188)*('Input Data Cuti'!$N$3:$N$493))</f>
        <v>0</v>
      </c>
      <c r="H188" s="38">
        <f>SUMPRODUCT(('Input Data Cuti'!$D$3:$D$493='Master Cuti'!$A188)*('Input Data Cuti'!$M$3:$M$493='Master Cuti'!H$1)*('Input Data Cuti'!$K$3:$K$493=$B188)*('Input Data Cuti'!$L$3:$L$493='Master Cuti'!$C188)*('Input Data Cuti'!$N$3:$N$493))</f>
        <v>0</v>
      </c>
      <c r="I188" s="38">
        <f>SUMPRODUCT(('Input Data Cuti'!$D$3:$D$493='Master Cuti'!$A188)*('Input Data Cuti'!$M$3:$M$493='Master Cuti'!I$1)*('Input Data Cuti'!$K$3:$K$493=$B188)*('Input Data Cuti'!$L$3:$L$493='Master Cuti'!$C188)*('Input Data Cuti'!$N$3:$N$493))</f>
        <v>0</v>
      </c>
      <c r="J188" s="38">
        <f>SUMPRODUCT(('Input Data Cuti'!$D$3:$D$493='Master Cuti'!$A188)*('Input Data Cuti'!$M$3:$M$493='Master Cuti'!J$1)*('Input Data Cuti'!$K$3:$K$493=$B188)*('Input Data Cuti'!$L$3:$L$493='Master Cuti'!$C188)*('Input Data Cuti'!$N$3:$N$493))</f>
        <v>0</v>
      </c>
      <c r="K188" s="38">
        <f>SUMPRODUCT(('Input Data Cuti'!$D$3:$D$493='Master Cuti'!$A188)*('Input Data Cuti'!$M$3:$M$493='Master Cuti'!K$1)*('Input Data Cuti'!$K$3:$K$493=$B188)*('Input Data Cuti'!$L$3:$L$493='Master Cuti'!$C188)*('Input Data Cuti'!$N$3:$N$493))</f>
        <v>0</v>
      </c>
      <c r="L188" s="38">
        <f>SUMPRODUCT(('Input Data Cuti'!$D$3:$D$493='Master Cuti'!$A188)*('Input Data Cuti'!$M$3:$M$493='Master Cuti'!L$1)*('Input Data Cuti'!$K$3:$K$493=$B188)*('Input Data Cuti'!$L$3:$L$493='Master Cuti'!$C188)*('Input Data Cuti'!$N$3:$N$493))</f>
        <v>0</v>
      </c>
      <c r="M188" s="38">
        <f>SUMPRODUCT(('Input Data Cuti'!$D$3:$D$493='Master Cuti'!$A188)*('Input Data Cuti'!$M$3:$M$493='Master Cuti'!M$1)*('Input Data Cuti'!$K$3:$K$493=$B188)*('Input Data Cuti'!$L$3:$L$493='Master Cuti'!$C188)*('Input Data Cuti'!$N$3:$N$493))</f>
        <v>0</v>
      </c>
      <c r="N188" s="38">
        <f>SUMPRODUCT(('Input Data Cuti'!$D$3:$D$493='Master Cuti'!$A188)*('Input Data Cuti'!$M$3:$M$493='Master Cuti'!N$1)*('Input Data Cuti'!$K$3:$K$493=$B188)*('Input Data Cuti'!$L$3:$L$493='Master Cuti'!$C188)*('Input Data Cuti'!$N$3:$N$493))</f>
        <v>0</v>
      </c>
      <c r="O188" s="38">
        <f>SUMPRODUCT(('Input Data Cuti'!$D$3:$D$493='Master Cuti'!$A188)*('Input Data Cuti'!$M$3:$M$493='Master Cuti'!O$1)*('Input Data Cuti'!$K$3:$K$493=$B188)*('Input Data Cuti'!$L$3:$L$493='Master Cuti'!$C188)*('Input Data Cuti'!$N$3:$N$493))</f>
        <v>0</v>
      </c>
      <c r="P188" s="38">
        <f>SUMPRODUCT(('Input Data Cuti'!$D$3:$D$493='Master Cuti'!$A188)*('Input Data Cuti'!$M$3:$M$493='Master Cuti'!P$1)*('Input Data Cuti'!$K$3:$K$493=$B188)*('Input Data Cuti'!$L$3:$L$493='Master Cuti'!$C188)*('Input Data Cuti'!$N$3:$N$493))</f>
        <v>0</v>
      </c>
      <c r="Q188" s="38">
        <f>SUMPRODUCT(('Input Data Cuti'!$D$3:$D$493='Master Cuti'!$A188)*('Input Data Cuti'!$M$3:$M$493='Master Cuti'!Q$1)*('Input Data Cuti'!$K$3:$K$493=$B188)*('Input Data Cuti'!$L$3:$L$493='Master Cuti'!$C188)*('Input Data Cuti'!$N$3:$N$493))</f>
        <v>0</v>
      </c>
    </row>
    <row r="189" spans="1:17" ht="13.5" customHeight="1">
      <c r="A189" s="107" t="s">
        <v>12</v>
      </c>
      <c r="B189" t="s">
        <v>172</v>
      </c>
      <c r="C189" s="260" t="s">
        <v>1387</v>
      </c>
      <c r="D189">
        <v>12</v>
      </c>
      <c r="E189" s="38">
        <f t="shared" si="9"/>
        <v>6</v>
      </c>
      <c r="F189" s="38">
        <f>SUMPRODUCT(('Input Data Cuti'!$D$3:$D$493='Master Cuti'!$A189)*('Input Data Cuti'!$M$3:$M$493='Master Cuti'!F$1)*('Input Data Cuti'!$K$3:$K$493=$B189)*('Input Data Cuti'!$L$3:$L$493='Master Cuti'!$C189)*('Input Data Cuti'!$N$3:$N$493))</f>
        <v>6</v>
      </c>
      <c r="G189" s="38">
        <f>SUMPRODUCT(('Input Data Cuti'!$D$3:$D$493='Master Cuti'!$A189)*('Input Data Cuti'!$M$3:$M$493='Master Cuti'!G$1)*('Input Data Cuti'!$K$3:$K$493=$B189)*('Input Data Cuti'!$L$3:$L$493='Master Cuti'!$C189)*('Input Data Cuti'!$N$3:$N$493))</f>
        <v>0</v>
      </c>
      <c r="H189" s="38">
        <f>SUMPRODUCT(('Input Data Cuti'!$D$3:$D$493='Master Cuti'!$A189)*('Input Data Cuti'!$M$3:$M$493='Master Cuti'!H$1)*('Input Data Cuti'!$K$3:$K$493=$B189)*('Input Data Cuti'!$L$3:$L$493='Master Cuti'!$C189)*('Input Data Cuti'!$N$3:$N$493))</f>
        <v>0</v>
      </c>
      <c r="I189" s="38">
        <f>SUMPRODUCT(('Input Data Cuti'!$D$3:$D$493='Master Cuti'!$A189)*('Input Data Cuti'!$M$3:$M$493='Master Cuti'!I$1)*('Input Data Cuti'!$K$3:$K$493=$B189)*('Input Data Cuti'!$L$3:$L$493='Master Cuti'!$C189)*('Input Data Cuti'!$N$3:$N$493))</f>
        <v>0</v>
      </c>
      <c r="J189" s="38">
        <f>SUMPRODUCT(('Input Data Cuti'!$D$3:$D$493='Master Cuti'!$A189)*('Input Data Cuti'!$M$3:$M$493='Master Cuti'!J$1)*('Input Data Cuti'!$K$3:$K$493=$B189)*('Input Data Cuti'!$L$3:$L$493='Master Cuti'!$C189)*('Input Data Cuti'!$N$3:$N$493))</f>
        <v>0</v>
      </c>
      <c r="K189" s="38">
        <f>SUMPRODUCT(('Input Data Cuti'!$D$3:$D$493='Master Cuti'!$A189)*('Input Data Cuti'!$M$3:$M$493='Master Cuti'!K$1)*('Input Data Cuti'!$K$3:$K$493=$B189)*('Input Data Cuti'!$L$3:$L$493='Master Cuti'!$C189)*('Input Data Cuti'!$N$3:$N$493))</f>
        <v>0</v>
      </c>
      <c r="L189" s="38">
        <f>SUMPRODUCT(('Input Data Cuti'!$D$3:$D$493='Master Cuti'!$A189)*('Input Data Cuti'!$M$3:$M$493='Master Cuti'!L$1)*('Input Data Cuti'!$K$3:$K$493=$B189)*('Input Data Cuti'!$L$3:$L$493='Master Cuti'!$C189)*('Input Data Cuti'!$N$3:$N$493))</f>
        <v>0</v>
      </c>
      <c r="M189" s="38">
        <f>SUMPRODUCT(('Input Data Cuti'!$D$3:$D$493='Master Cuti'!$A189)*('Input Data Cuti'!$M$3:$M$493='Master Cuti'!M$1)*('Input Data Cuti'!$K$3:$K$493=$B189)*('Input Data Cuti'!$L$3:$L$493='Master Cuti'!$C189)*('Input Data Cuti'!$N$3:$N$493))</f>
        <v>0</v>
      </c>
      <c r="N189" s="38">
        <f>SUMPRODUCT(('Input Data Cuti'!$D$3:$D$493='Master Cuti'!$A189)*('Input Data Cuti'!$M$3:$M$493='Master Cuti'!N$1)*('Input Data Cuti'!$K$3:$K$493=$B189)*('Input Data Cuti'!$L$3:$L$493='Master Cuti'!$C189)*('Input Data Cuti'!$N$3:$N$493))</f>
        <v>0</v>
      </c>
      <c r="O189" s="38">
        <f>SUMPRODUCT(('Input Data Cuti'!$D$3:$D$493='Master Cuti'!$A189)*('Input Data Cuti'!$M$3:$M$493='Master Cuti'!O$1)*('Input Data Cuti'!$K$3:$K$493=$B189)*('Input Data Cuti'!$L$3:$L$493='Master Cuti'!$C189)*('Input Data Cuti'!$N$3:$N$493))</f>
        <v>0</v>
      </c>
      <c r="P189" s="38">
        <f>SUMPRODUCT(('Input Data Cuti'!$D$3:$D$493='Master Cuti'!$A189)*('Input Data Cuti'!$M$3:$M$493='Master Cuti'!P$1)*('Input Data Cuti'!$K$3:$K$493=$B189)*('Input Data Cuti'!$L$3:$L$493='Master Cuti'!$C189)*('Input Data Cuti'!$N$3:$N$493))</f>
        <v>0</v>
      </c>
      <c r="Q189" s="38">
        <f>SUMPRODUCT(('Input Data Cuti'!$D$3:$D$493='Master Cuti'!$A189)*('Input Data Cuti'!$M$3:$M$493='Master Cuti'!Q$1)*('Input Data Cuti'!$K$3:$K$493=$B189)*('Input Data Cuti'!$L$3:$L$493='Master Cuti'!$C189)*('Input Data Cuti'!$N$3:$N$493))</f>
        <v>0</v>
      </c>
    </row>
    <row r="190" spans="1:17" s="233" customFormat="1">
      <c r="A190" s="107" t="s">
        <v>1343</v>
      </c>
      <c r="B190" s="233" t="s">
        <v>172</v>
      </c>
      <c r="C190" s="233" t="s">
        <v>1319</v>
      </c>
      <c r="D190" s="233">
        <v>15</v>
      </c>
      <c r="E190" s="38">
        <f t="shared" si="9"/>
        <v>6</v>
      </c>
      <c r="F190" s="38">
        <f>SUMPRODUCT(('Input Data Cuti'!$D$3:$D$493='Master Cuti'!$A190)*('Input Data Cuti'!$M$3:$M$493='Master Cuti'!F$1)*('Input Data Cuti'!$K$3:$K$493=$B190)*('Input Data Cuti'!$L$3:$L$493='Master Cuti'!$C190)*('Input Data Cuti'!$N$3:$N$493))</f>
        <v>0</v>
      </c>
      <c r="G190" s="38">
        <f>SUMPRODUCT(('Input Data Cuti'!$D$3:$D$493='Master Cuti'!$A190)*('Input Data Cuti'!$M$3:$M$493='Master Cuti'!G$1)*('Input Data Cuti'!$K$3:$K$493=$B190)*('Input Data Cuti'!$L$3:$L$493='Master Cuti'!$C190)*('Input Data Cuti'!$N$3:$N$493))</f>
        <v>9</v>
      </c>
      <c r="H190" s="38">
        <f>SUMPRODUCT(('Input Data Cuti'!$D$3:$D$493='Master Cuti'!$A190)*('Input Data Cuti'!$M$3:$M$493='Master Cuti'!H$1)*('Input Data Cuti'!$K$3:$K$493=$B190)*('Input Data Cuti'!$L$3:$L$493='Master Cuti'!$C190)*('Input Data Cuti'!$N$3:$N$493))</f>
        <v>0</v>
      </c>
      <c r="I190" s="38">
        <f>SUMPRODUCT(('Input Data Cuti'!$D$3:$D$493='Master Cuti'!$A190)*('Input Data Cuti'!$M$3:$M$493='Master Cuti'!I$1)*('Input Data Cuti'!$K$3:$K$493=$B190)*('Input Data Cuti'!$L$3:$L$493='Master Cuti'!$C190)*('Input Data Cuti'!$N$3:$N$493))</f>
        <v>0</v>
      </c>
      <c r="J190" s="38">
        <f>SUMPRODUCT(('Input Data Cuti'!$D$3:$D$493='Master Cuti'!$A190)*('Input Data Cuti'!$M$3:$M$493='Master Cuti'!J$1)*('Input Data Cuti'!$K$3:$K$493=$B190)*('Input Data Cuti'!$L$3:$L$493='Master Cuti'!$C190)*('Input Data Cuti'!$N$3:$N$493))</f>
        <v>0</v>
      </c>
      <c r="K190" s="38">
        <f>SUMPRODUCT(('Input Data Cuti'!$D$3:$D$493='Master Cuti'!$A190)*('Input Data Cuti'!$M$3:$M$493='Master Cuti'!K$1)*('Input Data Cuti'!$K$3:$K$493=$B190)*('Input Data Cuti'!$L$3:$L$493='Master Cuti'!$C190)*('Input Data Cuti'!$N$3:$N$493))</f>
        <v>0</v>
      </c>
      <c r="L190" s="38">
        <f>SUMPRODUCT(('Input Data Cuti'!$D$3:$D$493='Master Cuti'!$A190)*('Input Data Cuti'!$M$3:$M$493='Master Cuti'!L$1)*('Input Data Cuti'!$K$3:$K$493=$B190)*('Input Data Cuti'!$L$3:$L$493='Master Cuti'!$C190)*('Input Data Cuti'!$N$3:$N$493))</f>
        <v>0</v>
      </c>
      <c r="M190" s="38">
        <f>SUMPRODUCT(('Input Data Cuti'!$D$3:$D$493='Master Cuti'!$A190)*('Input Data Cuti'!$M$3:$M$493='Master Cuti'!M$1)*('Input Data Cuti'!$K$3:$K$493=$B190)*('Input Data Cuti'!$L$3:$L$493='Master Cuti'!$C190)*('Input Data Cuti'!$N$3:$N$493))</f>
        <v>0</v>
      </c>
      <c r="N190" s="38">
        <f>SUMPRODUCT(('Input Data Cuti'!$D$3:$D$493='Master Cuti'!$A190)*('Input Data Cuti'!$M$3:$M$493='Master Cuti'!N$1)*('Input Data Cuti'!$K$3:$K$493=$B190)*('Input Data Cuti'!$L$3:$L$493='Master Cuti'!$C190)*('Input Data Cuti'!$N$3:$N$493))</f>
        <v>0</v>
      </c>
      <c r="O190" s="38">
        <f>SUMPRODUCT(('Input Data Cuti'!$D$3:$D$493='Master Cuti'!$A190)*('Input Data Cuti'!$M$3:$M$493='Master Cuti'!O$1)*('Input Data Cuti'!$K$3:$K$493=$B190)*('Input Data Cuti'!$L$3:$L$493='Master Cuti'!$C190)*('Input Data Cuti'!$N$3:$N$493))</f>
        <v>0</v>
      </c>
      <c r="P190" s="38">
        <f>SUMPRODUCT(('Input Data Cuti'!$D$3:$D$493='Master Cuti'!$A190)*('Input Data Cuti'!$M$3:$M$493='Master Cuti'!P$1)*('Input Data Cuti'!$K$3:$K$493=$B190)*('Input Data Cuti'!$L$3:$L$493='Master Cuti'!$C190)*('Input Data Cuti'!$N$3:$N$493))</f>
        <v>0</v>
      </c>
      <c r="Q190" s="38">
        <f>SUMPRODUCT(('Input Data Cuti'!$D$3:$D$493='Master Cuti'!$A190)*('Input Data Cuti'!$M$3:$M$493='Master Cuti'!Q$1)*('Input Data Cuti'!$K$3:$K$493=$B190)*('Input Data Cuti'!$L$3:$L$493='Master Cuti'!$C190)*('Input Data Cuti'!$N$3:$N$493))</f>
        <v>0</v>
      </c>
    </row>
    <row r="191" spans="1:17" s="233" customFormat="1">
      <c r="A191" s="107" t="s">
        <v>1292</v>
      </c>
      <c r="B191" s="233" t="s">
        <v>172</v>
      </c>
      <c r="C191" s="233" t="s">
        <v>1319</v>
      </c>
      <c r="D191" s="233">
        <v>12</v>
      </c>
      <c r="E191" s="38">
        <f t="shared" si="9"/>
        <v>2</v>
      </c>
      <c r="F191" s="38">
        <f>SUMPRODUCT(('Input Data Cuti'!$D$3:$D$493='Master Cuti'!$A191)*('Input Data Cuti'!$M$3:$M$493='Master Cuti'!F$1)*('Input Data Cuti'!$K$3:$K$493=$B191)*('Input Data Cuti'!$L$3:$L$493='Master Cuti'!$C191)*('Input Data Cuti'!$N$3:$N$493))</f>
        <v>10</v>
      </c>
      <c r="G191" s="38">
        <f>SUMPRODUCT(('Input Data Cuti'!$D$3:$D$493='Master Cuti'!$A191)*('Input Data Cuti'!$M$3:$M$493='Master Cuti'!G$1)*('Input Data Cuti'!$K$3:$K$493=$B191)*('Input Data Cuti'!$L$3:$L$493='Master Cuti'!$C191)*('Input Data Cuti'!$N$3:$N$493))</f>
        <v>0</v>
      </c>
      <c r="H191" s="38">
        <f>SUMPRODUCT(('Input Data Cuti'!$D$3:$D$493='Master Cuti'!$A191)*('Input Data Cuti'!$M$3:$M$493='Master Cuti'!H$1)*('Input Data Cuti'!$K$3:$K$493=$B191)*('Input Data Cuti'!$L$3:$L$493='Master Cuti'!$C191)*('Input Data Cuti'!$N$3:$N$493))</f>
        <v>0</v>
      </c>
      <c r="I191" s="38">
        <f>SUMPRODUCT(('Input Data Cuti'!$D$3:$D$493='Master Cuti'!$A191)*('Input Data Cuti'!$M$3:$M$493='Master Cuti'!I$1)*('Input Data Cuti'!$K$3:$K$493=$B191)*('Input Data Cuti'!$L$3:$L$493='Master Cuti'!$C191)*('Input Data Cuti'!$N$3:$N$493))</f>
        <v>0</v>
      </c>
      <c r="J191" s="38">
        <f>SUMPRODUCT(('Input Data Cuti'!$D$3:$D$493='Master Cuti'!$A191)*('Input Data Cuti'!$M$3:$M$493='Master Cuti'!J$1)*('Input Data Cuti'!$K$3:$K$493=$B191)*('Input Data Cuti'!$L$3:$L$493='Master Cuti'!$C191)*('Input Data Cuti'!$N$3:$N$493))</f>
        <v>0</v>
      </c>
      <c r="K191" s="38">
        <f>SUMPRODUCT(('Input Data Cuti'!$D$3:$D$493='Master Cuti'!$A191)*('Input Data Cuti'!$M$3:$M$493='Master Cuti'!K$1)*('Input Data Cuti'!$K$3:$K$493=$B191)*('Input Data Cuti'!$L$3:$L$493='Master Cuti'!$C191)*('Input Data Cuti'!$N$3:$N$493))</f>
        <v>0</v>
      </c>
      <c r="L191" s="38">
        <f>SUMPRODUCT(('Input Data Cuti'!$D$3:$D$493='Master Cuti'!$A191)*('Input Data Cuti'!$M$3:$M$493='Master Cuti'!L$1)*('Input Data Cuti'!$K$3:$K$493=$B191)*('Input Data Cuti'!$L$3:$L$493='Master Cuti'!$C191)*('Input Data Cuti'!$N$3:$N$493))</f>
        <v>0</v>
      </c>
      <c r="M191" s="38">
        <f>SUMPRODUCT(('Input Data Cuti'!$D$3:$D$493='Master Cuti'!$A191)*('Input Data Cuti'!$M$3:$M$493='Master Cuti'!M$1)*('Input Data Cuti'!$K$3:$K$493=$B191)*('Input Data Cuti'!$L$3:$L$493='Master Cuti'!$C191)*('Input Data Cuti'!$N$3:$N$493))</f>
        <v>0</v>
      </c>
      <c r="N191" s="38">
        <f>SUMPRODUCT(('Input Data Cuti'!$D$3:$D$493='Master Cuti'!$A191)*('Input Data Cuti'!$M$3:$M$493='Master Cuti'!N$1)*('Input Data Cuti'!$K$3:$K$493=$B191)*('Input Data Cuti'!$L$3:$L$493='Master Cuti'!$C191)*('Input Data Cuti'!$N$3:$N$493))</f>
        <v>0</v>
      </c>
      <c r="O191" s="38">
        <f>SUMPRODUCT(('Input Data Cuti'!$D$3:$D$493='Master Cuti'!$A191)*('Input Data Cuti'!$M$3:$M$493='Master Cuti'!O$1)*('Input Data Cuti'!$K$3:$K$493=$B191)*('Input Data Cuti'!$L$3:$L$493='Master Cuti'!$C191)*('Input Data Cuti'!$N$3:$N$493))</f>
        <v>0</v>
      </c>
      <c r="P191" s="38">
        <f>SUMPRODUCT(('Input Data Cuti'!$D$3:$D$493='Master Cuti'!$A191)*('Input Data Cuti'!$M$3:$M$493='Master Cuti'!P$1)*('Input Data Cuti'!$K$3:$K$493=$B191)*('Input Data Cuti'!$L$3:$L$493='Master Cuti'!$C191)*('Input Data Cuti'!$N$3:$N$493))</f>
        <v>0</v>
      </c>
      <c r="Q191" s="38">
        <f>SUMPRODUCT(('Input Data Cuti'!$D$3:$D$493='Master Cuti'!$A191)*('Input Data Cuti'!$M$3:$M$493='Master Cuti'!Q$1)*('Input Data Cuti'!$K$3:$K$493=$B191)*('Input Data Cuti'!$L$3:$L$493='Master Cuti'!$C191)*('Input Data Cuti'!$N$3:$N$493))</f>
        <v>0</v>
      </c>
    </row>
    <row r="192" spans="1:17" s="233" customFormat="1">
      <c r="A192" s="107" t="s">
        <v>443</v>
      </c>
      <c r="B192" s="233" t="s">
        <v>172</v>
      </c>
      <c r="C192" s="233" t="s">
        <v>1319</v>
      </c>
      <c r="D192" s="233">
        <v>13</v>
      </c>
      <c r="E192" s="38">
        <f t="shared" si="9"/>
        <v>13</v>
      </c>
      <c r="F192" s="38">
        <f>SUMPRODUCT(('Input Data Cuti'!$D$3:$D$493='Master Cuti'!$A192)*('Input Data Cuti'!$M$3:$M$493='Master Cuti'!F$1)*('Input Data Cuti'!$K$3:$K$493=$B192)*('Input Data Cuti'!$L$3:$L$493='Master Cuti'!$C192)*('Input Data Cuti'!$N$3:$N$493))</f>
        <v>0</v>
      </c>
      <c r="G192" s="38">
        <v>0</v>
      </c>
      <c r="H192" s="38">
        <f>SUMPRODUCT(('Input Data Cuti'!$D$3:$D$493='Master Cuti'!$A192)*('Input Data Cuti'!$M$3:$M$493='Master Cuti'!H$1)*('Input Data Cuti'!$K$3:$K$493=$B192)*('Input Data Cuti'!$L$3:$L$493='Master Cuti'!$C192)*('Input Data Cuti'!$N$3:$N$493))</f>
        <v>0</v>
      </c>
      <c r="I192" s="38">
        <f>SUMPRODUCT(('Input Data Cuti'!$D$3:$D$493='Master Cuti'!$A192)*('Input Data Cuti'!$M$3:$M$493='Master Cuti'!I$1)*('Input Data Cuti'!$K$3:$K$493=$B192)*('Input Data Cuti'!$L$3:$L$493='Master Cuti'!$C192)*('Input Data Cuti'!$N$3:$N$493))</f>
        <v>0</v>
      </c>
      <c r="J192" s="38">
        <f>SUMPRODUCT(('Input Data Cuti'!$D$3:$D$493='Master Cuti'!$A192)*('Input Data Cuti'!$M$3:$M$493='Master Cuti'!J$1)*('Input Data Cuti'!$K$3:$K$493=$B192)*('Input Data Cuti'!$L$3:$L$493='Master Cuti'!$C192)*('Input Data Cuti'!$N$3:$N$493))</f>
        <v>0</v>
      </c>
      <c r="K192" s="38">
        <f>SUMPRODUCT(('Input Data Cuti'!$D$3:$D$493='Master Cuti'!$A192)*('Input Data Cuti'!$M$3:$M$493='Master Cuti'!K$1)*('Input Data Cuti'!$K$3:$K$493=$B192)*('Input Data Cuti'!$L$3:$L$493='Master Cuti'!$C192)*('Input Data Cuti'!$N$3:$N$493))</f>
        <v>0</v>
      </c>
      <c r="L192" s="38">
        <f>SUMPRODUCT(('Input Data Cuti'!$D$3:$D$493='Master Cuti'!$A192)*('Input Data Cuti'!$M$3:$M$493='Master Cuti'!L$1)*('Input Data Cuti'!$K$3:$K$493=$B192)*('Input Data Cuti'!$L$3:$L$493='Master Cuti'!$C192)*('Input Data Cuti'!$N$3:$N$493))</f>
        <v>0</v>
      </c>
      <c r="M192" s="38">
        <f>SUMPRODUCT(('Input Data Cuti'!$D$3:$D$493='Master Cuti'!$A192)*('Input Data Cuti'!$M$3:$M$493='Master Cuti'!M$1)*('Input Data Cuti'!$K$3:$K$493=$B192)*('Input Data Cuti'!$L$3:$L$493='Master Cuti'!$C192)*('Input Data Cuti'!$N$3:$N$493))</f>
        <v>0</v>
      </c>
      <c r="N192" s="38">
        <f>SUMPRODUCT(('Input Data Cuti'!$D$3:$D$493='Master Cuti'!$A192)*('Input Data Cuti'!$M$3:$M$493='Master Cuti'!N$1)*('Input Data Cuti'!$K$3:$K$493=$B192)*('Input Data Cuti'!$L$3:$L$493='Master Cuti'!$C192)*('Input Data Cuti'!$N$3:$N$493))</f>
        <v>0</v>
      </c>
      <c r="O192" s="38">
        <f>SUMPRODUCT(('Input Data Cuti'!$D$3:$D$493='Master Cuti'!$A192)*('Input Data Cuti'!$M$3:$M$493='Master Cuti'!O$1)*('Input Data Cuti'!$K$3:$K$493=$B192)*('Input Data Cuti'!$L$3:$L$493='Master Cuti'!$C192)*('Input Data Cuti'!$N$3:$N$493))</f>
        <v>0</v>
      </c>
      <c r="P192" s="38">
        <f>SUMPRODUCT(('Input Data Cuti'!$D$3:$D$493='Master Cuti'!$A192)*('Input Data Cuti'!$M$3:$M$493='Master Cuti'!P$1)*('Input Data Cuti'!$K$3:$K$493=$B192)*('Input Data Cuti'!$L$3:$L$493='Master Cuti'!$C192)*('Input Data Cuti'!$N$3:$N$493))</f>
        <v>0</v>
      </c>
      <c r="Q192" s="38">
        <f>SUMPRODUCT(('Input Data Cuti'!$D$3:$D$493='Master Cuti'!$A192)*('Input Data Cuti'!$M$3:$M$493='Master Cuti'!Q$1)*('Input Data Cuti'!$K$3:$K$493=$B192)*('Input Data Cuti'!$L$3:$L$493='Master Cuti'!$C192)*('Input Data Cuti'!$N$3:$N$493))</f>
        <v>0</v>
      </c>
    </row>
    <row r="193" spans="1:23" s="233" customFormat="1">
      <c r="A193" s="107" t="s">
        <v>472</v>
      </c>
      <c r="B193" s="233" t="s">
        <v>172</v>
      </c>
      <c r="C193" s="233" t="s">
        <v>1319</v>
      </c>
      <c r="D193" s="233">
        <v>1</v>
      </c>
      <c r="E193" s="38">
        <f t="shared" si="9"/>
        <v>1</v>
      </c>
      <c r="F193" s="38">
        <f>SUMPRODUCT(('Input Data Cuti'!$D$3:$D$493='Master Cuti'!$A193)*('Input Data Cuti'!$M$3:$M$493='Master Cuti'!F$1)*('Input Data Cuti'!$K$3:$K$493=$B193)*('Input Data Cuti'!$L$3:$L$493='Master Cuti'!$C193)*('Input Data Cuti'!$N$3:$N$493))</f>
        <v>0</v>
      </c>
      <c r="G193" s="38">
        <v>0</v>
      </c>
      <c r="H193" s="38">
        <f>SUMPRODUCT(('Input Data Cuti'!$D$3:$D$493='Master Cuti'!$A193)*('Input Data Cuti'!$M$3:$M$493='Master Cuti'!H$1)*('Input Data Cuti'!$K$3:$K$493=$B193)*('Input Data Cuti'!$L$3:$L$493='Master Cuti'!$C193)*('Input Data Cuti'!$N$3:$N$493))</f>
        <v>0</v>
      </c>
      <c r="I193" s="38">
        <f>SUMPRODUCT(('Input Data Cuti'!$D$3:$D$493='Master Cuti'!$A193)*('Input Data Cuti'!$M$3:$M$493='Master Cuti'!I$1)*('Input Data Cuti'!$K$3:$K$493=$B193)*('Input Data Cuti'!$L$3:$L$493='Master Cuti'!$C193)*('Input Data Cuti'!$N$3:$N$493))</f>
        <v>0</v>
      </c>
      <c r="J193" s="38">
        <f>SUMPRODUCT(('Input Data Cuti'!$D$3:$D$493='Master Cuti'!$A193)*('Input Data Cuti'!$M$3:$M$493='Master Cuti'!J$1)*('Input Data Cuti'!$K$3:$K$493=$B193)*('Input Data Cuti'!$L$3:$L$493='Master Cuti'!$C193)*('Input Data Cuti'!$N$3:$N$493))</f>
        <v>0</v>
      </c>
      <c r="K193" s="38">
        <f>SUMPRODUCT(('Input Data Cuti'!$D$3:$D$493='Master Cuti'!$A193)*('Input Data Cuti'!$M$3:$M$493='Master Cuti'!K$1)*('Input Data Cuti'!$K$3:$K$493=$B193)*('Input Data Cuti'!$L$3:$L$493='Master Cuti'!$C193)*('Input Data Cuti'!$N$3:$N$493))</f>
        <v>0</v>
      </c>
      <c r="L193" s="38">
        <f>SUMPRODUCT(('Input Data Cuti'!$D$3:$D$493='Master Cuti'!$A193)*('Input Data Cuti'!$M$3:$M$493='Master Cuti'!L$1)*('Input Data Cuti'!$K$3:$K$493=$B193)*('Input Data Cuti'!$L$3:$L$493='Master Cuti'!$C193)*('Input Data Cuti'!$N$3:$N$493))</f>
        <v>0</v>
      </c>
      <c r="M193" s="38">
        <f>SUMPRODUCT(('Input Data Cuti'!$D$3:$D$493='Master Cuti'!$A193)*('Input Data Cuti'!$M$3:$M$493='Master Cuti'!M$1)*('Input Data Cuti'!$K$3:$K$493=$B193)*('Input Data Cuti'!$L$3:$L$493='Master Cuti'!$C193)*('Input Data Cuti'!$N$3:$N$493))</f>
        <v>0</v>
      </c>
      <c r="N193" s="38">
        <f>SUMPRODUCT(('Input Data Cuti'!$D$3:$D$493='Master Cuti'!$A193)*('Input Data Cuti'!$M$3:$M$493='Master Cuti'!N$1)*('Input Data Cuti'!$K$3:$K$493=$B193)*('Input Data Cuti'!$L$3:$L$493='Master Cuti'!$C193)*('Input Data Cuti'!$N$3:$N$493))</f>
        <v>0</v>
      </c>
      <c r="O193" s="38">
        <f>SUMPRODUCT(('Input Data Cuti'!$D$3:$D$493='Master Cuti'!$A193)*('Input Data Cuti'!$M$3:$M$493='Master Cuti'!O$1)*('Input Data Cuti'!$K$3:$K$493=$B193)*('Input Data Cuti'!$L$3:$L$493='Master Cuti'!$C193)*('Input Data Cuti'!$N$3:$N$493))</f>
        <v>0</v>
      </c>
      <c r="P193" s="38">
        <f>SUMPRODUCT(('Input Data Cuti'!$D$3:$D$493='Master Cuti'!$A193)*('Input Data Cuti'!$M$3:$M$493='Master Cuti'!P$1)*('Input Data Cuti'!$K$3:$K$493=$B193)*('Input Data Cuti'!$L$3:$L$493='Master Cuti'!$C193)*('Input Data Cuti'!$N$3:$N$493))</f>
        <v>0</v>
      </c>
      <c r="Q193" s="38">
        <f>SUMPRODUCT(('Input Data Cuti'!$D$3:$D$493='Master Cuti'!$A193)*('Input Data Cuti'!$M$3:$M$493='Master Cuti'!Q$1)*('Input Data Cuti'!$K$3:$K$493=$B193)*('Input Data Cuti'!$L$3:$L$493='Master Cuti'!$C193)*('Input Data Cuti'!$N$3:$N$493))</f>
        <v>0</v>
      </c>
    </row>
    <row r="194" spans="1:23">
      <c r="A194" s="107" t="s">
        <v>838</v>
      </c>
      <c r="B194" s="233" t="s">
        <v>172</v>
      </c>
      <c r="C194" s="233" t="s">
        <v>1387</v>
      </c>
      <c r="D194">
        <v>7</v>
      </c>
      <c r="E194" s="38">
        <f>D194-SUM(F194:Q194)</f>
        <v>6</v>
      </c>
      <c r="F194" s="38">
        <f>SUMPRODUCT(('Input Data Cuti'!$D$3:$D$493='Master Cuti'!$A194)*('Input Data Cuti'!$M$3:$M$493='Master Cuti'!F$1)*('Input Data Cuti'!$K$3:$K$493=$B194)*('Input Data Cuti'!$L$3:$L$493='Master Cuti'!$C194)*('Input Data Cuti'!$N$3:$N$493))</f>
        <v>1</v>
      </c>
      <c r="G194" s="38">
        <v>0</v>
      </c>
      <c r="H194" s="38">
        <f>SUMPRODUCT(('Input Data Cuti'!$D$3:$D$493='Master Cuti'!$A194)*('Input Data Cuti'!$M$3:$M$493='Master Cuti'!H$1)*('Input Data Cuti'!$K$3:$K$493=$B194)*('Input Data Cuti'!$L$3:$L$493='Master Cuti'!$C194)*('Input Data Cuti'!$N$3:$N$493))</f>
        <v>0</v>
      </c>
      <c r="I194" s="38">
        <f>SUMPRODUCT(('Input Data Cuti'!$D$3:$D$493='Master Cuti'!$A194)*('Input Data Cuti'!$M$3:$M$493='Master Cuti'!I$1)*('Input Data Cuti'!$K$3:$K$493=$B194)*('Input Data Cuti'!$L$3:$L$493='Master Cuti'!$C194)*('Input Data Cuti'!$N$3:$N$493))</f>
        <v>0</v>
      </c>
      <c r="J194" s="38">
        <f>SUMPRODUCT(('Input Data Cuti'!$D$3:$D$493='Master Cuti'!$A194)*('Input Data Cuti'!$M$3:$M$493='Master Cuti'!J$1)*('Input Data Cuti'!$K$3:$K$493=$B194)*('Input Data Cuti'!$L$3:$L$493='Master Cuti'!$C194)*('Input Data Cuti'!$N$3:$N$493))</f>
        <v>0</v>
      </c>
      <c r="K194" s="38">
        <f>SUMPRODUCT(('Input Data Cuti'!$D$3:$D$493='Master Cuti'!$A194)*('Input Data Cuti'!$M$3:$M$493='Master Cuti'!K$1)*('Input Data Cuti'!$K$3:$K$493=$B194)*('Input Data Cuti'!$L$3:$L$493='Master Cuti'!$C194)*('Input Data Cuti'!$N$3:$N$493))</f>
        <v>0</v>
      </c>
      <c r="L194" s="38">
        <f>SUMPRODUCT(('Input Data Cuti'!$D$3:$D$493='Master Cuti'!$A194)*('Input Data Cuti'!$M$3:$M$493='Master Cuti'!L$1)*('Input Data Cuti'!$K$3:$K$493=$B194)*('Input Data Cuti'!$L$3:$L$493='Master Cuti'!$C194)*('Input Data Cuti'!$N$3:$N$493))</f>
        <v>0</v>
      </c>
      <c r="M194" s="38">
        <f>SUMPRODUCT(('Input Data Cuti'!$D$3:$D$493='Master Cuti'!$A194)*('Input Data Cuti'!$M$3:$M$493='Master Cuti'!M$1)*('Input Data Cuti'!$K$3:$K$493=$B194)*('Input Data Cuti'!$L$3:$L$493='Master Cuti'!$C194)*('Input Data Cuti'!$N$3:$N$493))</f>
        <v>0</v>
      </c>
      <c r="N194" s="38">
        <f>SUMPRODUCT(('Input Data Cuti'!$D$3:$D$493='Master Cuti'!$A194)*('Input Data Cuti'!$M$3:$M$493='Master Cuti'!N$1)*('Input Data Cuti'!$K$3:$K$493=$B194)*('Input Data Cuti'!$L$3:$L$493='Master Cuti'!$C194)*('Input Data Cuti'!$N$3:$N$493))</f>
        <v>0</v>
      </c>
      <c r="O194" s="38">
        <f>SUMPRODUCT(('Input Data Cuti'!$D$3:$D$493='Master Cuti'!$A194)*('Input Data Cuti'!$M$3:$M$493='Master Cuti'!O$1)*('Input Data Cuti'!$K$3:$K$493=$B194)*('Input Data Cuti'!$L$3:$L$493='Master Cuti'!$C194)*('Input Data Cuti'!$N$3:$N$493))</f>
        <v>0</v>
      </c>
      <c r="P194" s="38">
        <f>SUMPRODUCT(('Input Data Cuti'!$D$3:$D$493='Master Cuti'!$A194)*('Input Data Cuti'!$M$3:$M$493='Master Cuti'!P$1)*('Input Data Cuti'!$K$3:$K$493=$B194)*('Input Data Cuti'!$L$3:$L$493='Master Cuti'!$C194)*('Input Data Cuti'!$N$3:$N$493))</f>
        <v>0</v>
      </c>
      <c r="Q194" s="38">
        <f>SUMPRODUCT(('Input Data Cuti'!$D$3:$D$493='Master Cuti'!$A194)*('Input Data Cuti'!$M$3:$M$493='Master Cuti'!Q$1)*('Input Data Cuti'!$K$3:$K$493=$B194)*('Input Data Cuti'!$L$3:$L$493='Master Cuti'!$C194)*('Input Data Cuti'!$N$3:$N$493))</f>
        <v>0</v>
      </c>
      <c r="R194" s="233"/>
      <c r="S194" s="233"/>
      <c r="T194" s="233"/>
      <c r="U194" s="233"/>
      <c r="V194" s="233"/>
      <c r="W194" s="233"/>
    </row>
    <row r="195" spans="1:23">
      <c r="A195" s="107" t="s">
        <v>1433</v>
      </c>
      <c r="B195" s="233" t="s">
        <v>172</v>
      </c>
      <c r="C195" t="s">
        <v>1387</v>
      </c>
      <c r="D195">
        <v>12</v>
      </c>
      <c r="E195" s="38">
        <f>D195-SUM(F195:Q195)</f>
        <v>5</v>
      </c>
      <c r="F195" s="38">
        <f>SUMPRODUCT(('Input Data Cuti'!$D$3:$D$493='Master Cuti'!$A195)*('Input Data Cuti'!$M$3:$M$493='Master Cuti'!F$1)*('Input Data Cuti'!$K$3:$K$493=$B195)*('Input Data Cuti'!$L$3:$L$493='Master Cuti'!$C195)*('Input Data Cuti'!$N$3:$N$493))</f>
        <v>7</v>
      </c>
      <c r="G195" s="38">
        <v>0</v>
      </c>
      <c r="H195" s="38">
        <f>SUMPRODUCT(('Input Data Cuti'!$D$3:$D$493='Master Cuti'!$A195)*('Input Data Cuti'!$M$3:$M$493='Master Cuti'!H$1)*('Input Data Cuti'!$K$3:$K$493=$B195)*('Input Data Cuti'!$L$3:$L$493='Master Cuti'!$C195)*('Input Data Cuti'!$N$3:$N$493))</f>
        <v>0</v>
      </c>
      <c r="I195" s="38">
        <f>SUMPRODUCT(('Input Data Cuti'!$D$3:$D$493='Master Cuti'!$A195)*('Input Data Cuti'!$M$3:$M$493='Master Cuti'!I$1)*('Input Data Cuti'!$K$3:$K$493=$B195)*('Input Data Cuti'!$L$3:$L$493='Master Cuti'!$C195)*('Input Data Cuti'!$N$3:$N$493))</f>
        <v>0</v>
      </c>
      <c r="J195" s="38">
        <f>SUMPRODUCT(('Input Data Cuti'!$D$3:$D$493='Master Cuti'!$A195)*('Input Data Cuti'!$M$3:$M$493='Master Cuti'!J$1)*('Input Data Cuti'!$K$3:$K$493=$B195)*('Input Data Cuti'!$L$3:$L$493='Master Cuti'!$C195)*('Input Data Cuti'!$N$3:$N$493))</f>
        <v>0</v>
      </c>
      <c r="K195" s="38">
        <f>SUMPRODUCT(('Input Data Cuti'!$D$3:$D$493='Master Cuti'!$A195)*('Input Data Cuti'!$M$3:$M$493='Master Cuti'!K$1)*('Input Data Cuti'!$K$3:$K$493=$B195)*('Input Data Cuti'!$L$3:$L$493='Master Cuti'!$C195)*('Input Data Cuti'!$N$3:$N$493))</f>
        <v>0</v>
      </c>
      <c r="L195" s="38">
        <f>SUMPRODUCT(('Input Data Cuti'!$D$3:$D$493='Master Cuti'!$A195)*('Input Data Cuti'!$M$3:$M$493='Master Cuti'!L$1)*('Input Data Cuti'!$K$3:$K$493=$B195)*('Input Data Cuti'!$L$3:$L$493='Master Cuti'!$C195)*('Input Data Cuti'!$N$3:$N$493))</f>
        <v>0</v>
      </c>
      <c r="M195" s="38">
        <f>SUMPRODUCT(('Input Data Cuti'!$D$3:$D$493='Master Cuti'!$A195)*('Input Data Cuti'!$M$3:$M$493='Master Cuti'!M$1)*('Input Data Cuti'!$K$3:$K$493=$B195)*('Input Data Cuti'!$L$3:$L$493='Master Cuti'!$C195)*('Input Data Cuti'!$N$3:$N$493))</f>
        <v>0</v>
      </c>
      <c r="N195" s="38">
        <f>SUMPRODUCT(('Input Data Cuti'!$D$3:$D$493='Master Cuti'!$A195)*('Input Data Cuti'!$M$3:$M$493='Master Cuti'!N$1)*('Input Data Cuti'!$K$3:$K$493=$B195)*('Input Data Cuti'!$L$3:$L$493='Master Cuti'!$C195)*('Input Data Cuti'!$N$3:$N$493))</f>
        <v>0</v>
      </c>
      <c r="O195" s="38">
        <f>SUMPRODUCT(('Input Data Cuti'!$D$3:$D$493='Master Cuti'!$A195)*('Input Data Cuti'!$M$3:$M$493='Master Cuti'!O$1)*('Input Data Cuti'!$K$3:$K$493=$B195)*('Input Data Cuti'!$L$3:$L$493='Master Cuti'!$C195)*('Input Data Cuti'!$N$3:$N$493))</f>
        <v>0</v>
      </c>
      <c r="P195" s="38">
        <f>SUMPRODUCT(('Input Data Cuti'!$D$3:$D$493='Master Cuti'!$A195)*('Input Data Cuti'!$M$3:$M$493='Master Cuti'!P$1)*('Input Data Cuti'!$K$3:$K$493=$B195)*('Input Data Cuti'!$L$3:$L$493='Master Cuti'!$C195)*('Input Data Cuti'!$N$3:$N$493))</f>
        <v>0</v>
      </c>
      <c r="Q195" s="38">
        <f>SUMPRODUCT(('Input Data Cuti'!$D$3:$D$493='Master Cuti'!$A195)*('Input Data Cuti'!$M$3:$M$493='Master Cuti'!Q$1)*('Input Data Cuti'!$K$3:$K$493=$B195)*('Input Data Cuti'!$L$3:$L$493='Master Cuti'!$C195)*('Input Data Cuti'!$N$3:$N$493))</f>
        <v>0</v>
      </c>
      <c r="R195" s="233"/>
      <c r="S195" s="233"/>
    </row>
    <row r="196" spans="1:23">
      <c r="A196" s="107" t="s">
        <v>1488</v>
      </c>
      <c r="B196" s="233" t="s">
        <v>172</v>
      </c>
      <c r="C196" t="s">
        <v>1387</v>
      </c>
      <c r="D196">
        <v>12</v>
      </c>
      <c r="E196" s="38">
        <f>D196-SUM(F196:Q196)</f>
        <v>12</v>
      </c>
      <c r="F196" s="38">
        <f>SUMPRODUCT(('Input Data Cuti'!$D$3:$D$493='Master Cuti'!$A196)*('Input Data Cuti'!$M$3:$M$493='Master Cuti'!F$1)*('Input Data Cuti'!$K$3:$K$493=$B196)*('Input Data Cuti'!$L$3:$L$493='Master Cuti'!$C196)*('Input Data Cuti'!$N$3:$N$493))</f>
        <v>0</v>
      </c>
      <c r="G196" s="38">
        <v>0</v>
      </c>
      <c r="H196" s="38">
        <f>SUMPRODUCT(('Input Data Cuti'!$D$3:$D$493='Master Cuti'!$A196)*('Input Data Cuti'!$M$3:$M$493='Master Cuti'!H$1)*('Input Data Cuti'!$K$3:$K$493=$B196)*('Input Data Cuti'!$L$3:$L$493='Master Cuti'!$C196)*('Input Data Cuti'!$N$3:$N$493))</f>
        <v>0</v>
      </c>
      <c r="I196" s="38">
        <f>SUMPRODUCT(('Input Data Cuti'!$D$3:$D$493='Master Cuti'!$A196)*('Input Data Cuti'!$M$3:$M$493='Master Cuti'!I$1)*('Input Data Cuti'!$K$3:$K$493=$B196)*('Input Data Cuti'!$L$3:$L$493='Master Cuti'!$C196)*('Input Data Cuti'!$N$3:$N$493))</f>
        <v>0</v>
      </c>
      <c r="J196" s="38">
        <f>SUMPRODUCT(('Input Data Cuti'!$D$3:$D$493='Master Cuti'!$A196)*('Input Data Cuti'!$M$3:$M$493='Master Cuti'!J$1)*('Input Data Cuti'!$K$3:$K$493=$B196)*('Input Data Cuti'!$L$3:$L$493='Master Cuti'!$C196)*('Input Data Cuti'!$N$3:$N$493))</f>
        <v>0</v>
      </c>
      <c r="K196" s="38">
        <f>SUMPRODUCT(('Input Data Cuti'!$D$3:$D$493='Master Cuti'!$A196)*('Input Data Cuti'!$M$3:$M$493='Master Cuti'!K$1)*('Input Data Cuti'!$K$3:$K$493=$B196)*('Input Data Cuti'!$L$3:$L$493='Master Cuti'!$C196)*('Input Data Cuti'!$N$3:$N$493))</f>
        <v>0</v>
      </c>
      <c r="L196" s="38">
        <f>SUMPRODUCT(('Input Data Cuti'!$D$3:$D$493='Master Cuti'!$A196)*('Input Data Cuti'!$M$3:$M$493='Master Cuti'!L$1)*('Input Data Cuti'!$K$3:$K$493=$B196)*('Input Data Cuti'!$L$3:$L$493='Master Cuti'!$C196)*('Input Data Cuti'!$N$3:$N$493))</f>
        <v>0</v>
      </c>
      <c r="M196" s="38">
        <f>SUMPRODUCT(('Input Data Cuti'!$D$3:$D$493='Master Cuti'!$A196)*('Input Data Cuti'!$M$3:$M$493='Master Cuti'!M$1)*('Input Data Cuti'!$K$3:$K$493=$B196)*('Input Data Cuti'!$L$3:$L$493='Master Cuti'!$C196)*('Input Data Cuti'!$N$3:$N$493))</f>
        <v>0</v>
      </c>
      <c r="N196" s="38">
        <f>SUMPRODUCT(('Input Data Cuti'!$D$3:$D$493='Master Cuti'!$A196)*('Input Data Cuti'!$M$3:$M$493='Master Cuti'!N$1)*('Input Data Cuti'!$K$3:$K$493=$B196)*('Input Data Cuti'!$L$3:$L$493='Master Cuti'!$C196)*('Input Data Cuti'!$N$3:$N$493))</f>
        <v>0</v>
      </c>
      <c r="O196" s="38">
        <f>SUMPRODUCT(('Input Data Cuti'!$D$3:$D$493='Master Cuti'!$A196)*('Input Data Cuti'!$M$3:$M$493='Master Cuti'!O$1)*('Input Data Cuti'!$K$3:$K$493=$B196)*('Input Data Cuti'!$L$3:$L$493='Master Cuti'!$C196)*('Input Data Cuti'!$N$3:$N$493))</f>
        <v>0</v>
      </c>
      <c r="P196" s="38">
        <f>SUMPRODUCT(('Input Data Cuti'!$D$3:$D$493='Master Cuti'!$A196)*('Input Data Cuti'!$M$3:$M$493='Master Cuti'!P$1)*('Input Data Cuti'!$K$3:$K$493=$B196)*('Input Data Cuti'!$L$3:$L$493='Master Cuti'!$C196)*('Input Data Cuti'!$N$3:$N$493))</f>
        <v>0</v>
      </c>
      <c r="Q196" s="38">
        <f>SUMPRODUCT(('Input Data Cuti'!$D$3:$D$493='Master Cuti'!$A196)*('Input Data Cuti'!$M$3:$M$493='Master Cuti'!Q$1)*('Input Data Cuti'!$K$3:$K$493=$B196)*('Input Data Cuti'!$L$3:$L$493='Master Cuti'!$C196)*('Input Data Cuti'!$N$3:$N$493))</f>
        <v>0</v>
      </c>
      <c r="R196" s="233"/>
    </row>
    <row r="209" spans="8:8">
      <c r="H209" s="38" t="s">
        <v>1407</v>
      </c>
    </row>
  </sheetData>
  <autoFilter ref="A2:U195" xr:uid="{00000000-0009-0000-0000-000004000000}"/>
  <phoneticPr fontId="3" type="noConversion"/>
  <dataValidations count="2">
    <dataValidation type="list" showInputMessage="1" showErrorMessage="1" sqref="B1048310:B1048576 B3:B65270" xr:uid="{00000000-0002-0000-0400-000000000000}">
      <formula1>$U$1:$U$2</formula1>
    </dataValidation>
    <dataValidation type="list" showInputMessage="1" showErrorMessage="1" sqref="C3:C65270" xr:uid="{00000000-0002-0000-0400-000001000000}">
      <formula1>$T$1:$T$3</formula1>
    </dataValidation>
  </dataValidations>
  <pageMargins left="0.75" right="0.75" top="1" bottom="1" header="0.5" footer="0.5"/>
  <pageSetup orientation="portrait" horizont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I309"/>
  <sheetViews>
    <sheetView zoomScale="85" workbookViewId="0"/>
  </sheetViews>
  <sheetFormatPr defaultRowHeight="12.75"/>
  <cols>
    <col min="1" max="1" width="9.140625" style="18" customWidth="1"/>
    <col min="2" max="2" width="12.7109375" style="18" customWidth="1"/>
    <col min="3" max="3" width="33.28515625" style="18" bestFit="1" customWidth="1"/>
    <col min="4" max="4" width="14" style="18" customWidth="1"/>
    <col min="5" max="5" width="10.28515625" style="19" bestFit="1" customWidth="1"/>
    <col min="6" max="6" width="13.140625" style="18" bestFit="1" customWidth="1"/>
    <col min="7" max="7" width="9.85546875" style="18" bestFit="1" customWidth="1"/>
    <col min="8" max="8" width="13.140625" style="194" bestFit="1" customWidth="1"/>
    <col min="9" max="9" width="10.5703125" style="18" bestFit="1" customWidth="1"/>
    <col min="10" max="16384" width="9.140625" style="18"/>
  </cols>
  <sheetData>
    <row r="1" spans="1:9">
      <c r="A1" s="37" t="s">
        <v>116</v>
      </c>
      <c r="B1" s="18" t="s">
        <v>638</v>
      </c>
      <c r="C1" s="18" t="s">
        <v>145</v>
      </c>
      <c r="D1" s="18" t="s">
        <v>639</v>
      </c>
      <c r="E1" s="19" t="s">
        <v>640</v>
      </c>
      <c r="F1" s="18" t="s">
        <v>641</v>
      </c>
      <c r="G1" s="18" t="s">
        <v>148</v>
      </c>
    </row>
    <row r="2" spans="1:9">
      <c r="A2" s="18">
        <v>1</v>
      </c>
      <c r="B2" s="18" t="s">
        <v>430</v>
      </c>
      <c r="C2" s="18" t="s">
        <v>651</v>
      </c>
      <c r="D2" s="18" t="s">
        <v>642</v>
      </c>
      <c r="E2" s="20">
        <v>28401</v>
      </c>
      <c r="F2" s="18" t="s">
        <v>643</v>
      </c>
      <c r="G2" s="37" t="s">
        <v>134</v>
      </c>
      <c r="H2" s="195">
        <v>1744625</v>
      </c>
      <c r="I2" s="195">
        <v>1872125</v>
      </c>
    </row>
    <row r="3" spans="1:9">
      <c r="A3" s="18">
        <f t="shared" ref="A3:A66" si="0">A2+1</f>
        <v>2</v>
      </c>
      <c r="B3" s="18" t="s">
        <v>430</v>
      </c>
      <c r="C3" s="109" t="s">
        <v>1092</v>
      </c>
      <c r="D3" s="18" t="s">
        <v>642</v>
      </c>
      <c r="E3" s="20"/>
      <c r="F3" s="18" t="s">
        <v>643</v>
      </c>
      <c r="G3" s="18" t="s">
        <v>644</v>
      </c>
      <c r="H3" s="195">
        <v>1744625</v>
      </c>
    </row>
    <row r="4" spans="1:9">
      <c r="A4" s="18">
        <f t="shared" si="0"/>
        <v>3</v>
      </c>
      <c r="B4" s="37" t="s">
        <v>220</v>
      </c>
      <c r="C4" s="18" t="s">
        <v>734</v>
      </c>
      <c r="D4" s="18" t="s">
        <v>642</v>
      </c>
      <c r="E4" s="20">
        <v>38063</v>
      </c>
      <c r="F4" s="18" t="s">
        <v>646</v>
      </c>
      <c r="G4" s="18" t="s">
        <v>644</v>
      </c>
      <c r="H4" s="194">
        <v>1634890</v>
      </c>
      <c r="I4" s="18">
        <v>1762390</v>
      </c>
    </row>
    <row r="5" spans="1:9">
      <c r="A5" s="18">
        <f t="shared" si="0"/>
        <v>4</v>
      </c>
      <c r="B5" s="37" t="s">
        <v>220</v>
      </c>
      <c r="C5" s="18" t="s">
        <v>735</v>
      </c>
      <c r="D5" s="18" t="s">
        <v>642</v>
      </c>
      <c r="E5" s="20">
        <v>39349</v>
      </c>
      <c r="F5" s="18" t="s">
        <v>643</v>
      </c>
      <c r="G5" s="37" t="s">
        <v>645</v>
      </c>
      <c r="H5" s="194">
        <v>1634890</v>
      </c>
    </row>
    <row r="6" spans="1:9">
      <c r="A6" s="18">
        <f t="shared" si="0"/>
        <v>5</v>
      </c>
      <c r="B6" s="37" t="s">
        <v>783</v>
      </c>
      <c r="C6" s="18" t="s">
        <v>45</v>
      </c>
      <c r="D6" s="18" t="s">
        <v>642</v>
      </c>
      <c r="E6" s="20">
        <v>38085</v>
      </c>
      <c r="F6" s="18" t="s">
        <v>643</v>
      </c>
      <c r="G6" s="18" t="s">
        <v>644</v>
      </c>
      <c r="H6" s="194">
        <v>1634890</v>
      </c>
    </row>
    <row r="7" spans="1:9">
      <c r="A7" s="18">
        <f t="shared" si="0"/>
        <v>6</v>
      </c>
      <c r="B7" s="37" t="s">
        <v>783</v>
      </c>
      <c r="C7" s="18" t="s">
        <v>46</v>
      </c>
      <c r="D7" s="18" t="s">
        <v>642</v>
      </c>
      <c r="E7" s="20">
        <v>39846</v>
      </c>
      <c r="F7" s="18" t="s">
        <v>646</v>
      </c>
      <c r="G7" s="18" t="s">
        <v>645</v>
      </c>
    </row>
    <row r="8" spans="1:9">
      <c r="A8" s="18">
        <f t="shared" si="0"/>
        <v>7</v>
      </c>
      <c r="B8" s="37" t="s">
        <v>220</v>
      </c>
      <c r="C8" s="18" t="s">
        <v>733</v>
      </c>
      <c r="D8" s="18" t="s">
        <v>642</v>
      </c>
      <c r="E8" s="20">
        <v>27796</v>
      </c>
      <c r="F8" s="18" t="s">
        <v>643</v>
      </c>
      <c r="G8" s="37" t="s">
        <v>134</v>
      </c>
      <c r="H8" s="194">
        <v>1634890</v>
      </c>
      <c r="I8" s="18">
        <v>1762390</v>
      </c>
    </row>
    <row r="9" spans="1:9">
      <c r="A9" s="18">
        <f t="shared" si="0"/>
        <v>8</v>
      </c>
      <c r="B9" s="37" t="s">
        <v>783</v>
      </c>
      <c r="C9" s="18" t="s">
        <v>44</v>
      </c>
      <c r="D9" s="18" t="s">
        <v>642</v>
      </c>
      <c r="E9" s="20">
        <v>31073</v>
      </c>
      <c r="F9" s="18" t="s">
        <v>643</v>
      </c>
      <c r="G9" s="37" t="s">
        <v>134</v>
      </c>
      <c r="H9" s="194">
        <v>1634890</v>
      </c>
    </row>
    <row r="10" spans="1:9">
      <c r="A10" s="18">
        <f t="shared" si="0"/>
        <v>9</v>
      </c>
      <c r="B10" s="18" t="s">
        <v>441</v>
      </c>
      <c r="C10" s="109" t="s">
        <v>1183</v>
      </c>
      <c r="D10" s="18" t="s">
        <v>642</v>
      </c>
      <c r="E10" s="20">
        <v>38409</v>
      </c>
      <c r="F10" s="18" t="s">
        <v>646</v>
      </c>
      <c r="G10" s="18" t="s">
        <v>644</v>
      </c>
      <c r="H10" s="194">
        <v>1634890</v>
      </c>
    </row>
    <row r="11" spans="1:9">
      <c r="A11" s="18">
        <f t="shared" si="0"/>
        <v>10</v>
      </c>
      <c r="B11" s="18" t="s">
        <v>441</v>
      </c>
      <c r="C11" s="109" t="s">
        <v>1184</v>
      </c>
      <c r="D11" s="18" t="s">
        <v>642</v>
      </c>
      <c r="E11" s="20"/>
      <c r="F11" s="109" t="s">
        <v>643</v>
      </c>
      <c r="G11" s="109" t="s">
        <v>645</v>
      </c>
      <c r="H11" s="194">
        <v>1634890</v>
      </c>
    </row>
    <row r="12" spans="1:9">
      <c r="A12" s="18">
        <f t="shared" si="0"/>
        <v>11</v>
      </c>
      <c r="B12" s="18" t="s">
        <v>441</v>
      </c>
      <c r="C12" s="18" t="s">
        <v>697</v>
      </c>
      <c r="D12" s="18" t="s">
        <v>642</v>
      </c>
      <c r="E12" s="20">
        <v>29211</v>
      </c>
      <c r="F12" s="18" t="s">
        <v>643</v>
      </c>
      <c r="G12" s="37" t="s">
        <v>134</v>
      </c>
      <c r="H12" s="194">
        <v>1634890</v>
      </c>
    </row>
    <row r="13" spans="1:9">
      <c r="A13" s="18">
        <f t="shared" si="0"/>
        <v>12</v>
      </c>
      <c r="B13" s="18" t="s">
        <v>227</v>
      </c>
      <c r="C13" s="18" t="s">
        <v>666</v>
      </c>
      <c r="D13" s="18" t="s">
        <v>642</v>
      </c>
      <c r="E13" s="20">
        <v>38337</v>
      </c>
      <c r="F13" s="18" t="s">
        <v>643</v>
      </c>
      <c r="G13" s="18" t="s">
        <v>644</v>
      </c>
      <c r="H13" s="194">
        <v>1634890</v>
      </c>
      <c r="I13" s="18">
        <v>1762390</v>
      </c>
    </row>
    <row r="14" spans="1:9">
      <c r="A14" s="18">
        <f t="shared" si="0"/>
        <v>13</v>
      </c>
      <c r="B14" s="18" t="s">
        <v>227</v>
      </c>
      <c r="C14" s="109" t="s">
        <v>942</v>
      </c>
      <c r="D14" s="18" t="s">
        <v>642</v>
      </c>
      <c r="E14" s="20">
        <v>39915</v>
      </c>
      <c r="F14" s="18" t="s">
        <v>643</v>
      </c>
      <c r="G14" s="18" t="s">
        <v>645</v>
      </c>
      <c r="H14" s="194">
        <v>1634890</v>
      </c>
    </row>
    <row r="15" spans="1:9">
      <c r="A15" s="18">
        <f t="shared" si="0"/>
        <v>14</v>
      </c>
      <c r="B15" s="18" t="s">
        <v>227</v>
      </c>
      <c r="C15" s="18" t="s">
        <v>665</v>
      </c>
      <c r="D15" s="18" t="s">
        <v>642</v>
      </c>
      <c r="E15" s="20">
        <v>29534</v>
      </c>
      <c r="F15" s="18" t="s">
        <v>643</v>
      </c>
      <c r="G15" s="37" t="s">
        <v>134</v>
      </c>
      <c r="H15" s="194">
        <v>1634890</v>
      </c>
    </row>
    <row r="16" spans="1:9">
      <c r="A16" s="18">
        <f t="shared" si="0"/>
        <v>15</v>
      </c>
      <c r="B16" s="18" t="s">
        <v>229</v>
      </c>
      <c r="C16" s="18" t="s">
        <v>678</v>
      </c>
      <c r="D16" s="18" t="s">
        <v>642</v>
      </c>
      <c r="E16" s="20">
        <v>39319</v>
      </c>
      <c r="F16" s="18" t="s">
        <v>646</v>
      </c>
      <c r="G16" s="18" t="s">
        <v>644</v>
      </c>
    </row>
    <row r="17" spans="1:9">
      <c r="A17" s="18">
        <f t="shared" si="0"/>
        <v>16</v>
      </c>
      <c r="B17" s="18" t="s">
        <v>229</v>
      </c>
      <c r="C17" s="18" t="s">
        <v>677</v>
      </c>
      <c r="D17" s="18" t="s">
        <v>642</v>
      </c>
      <c r="E17" s="20">
        <v>30022</v>
      </c>
      <c r="F17" s="18" t="s">
        <v>643</v>
      </c>
      <c r="G17" s="37" t="s">
        <v>134</v>
      </c>
    </row>
    <row r="18" spans="1:9" s="159" customFormat="1">
      <c r="A18" s="18">
        <f t="shared" si="0"/>
        <v>17</v>
      </c>
      <c r="B18" s="159" t="s">
        <v>472</v>
      </c>
      <c r="C18" s="159" t="s">
        <v>698</v>
      </c>
      <c r="D18" s="159" t="s">
        <v>642</v>
      </c>
      <c r="E18" s="253">
        <v>28471</v>
      </c>
      <c r="F18" s="159" t="s">
        <v>643</v>
      </c>
      <c r="G18" s="159" t="s">
        <v>134</v>
      </c>
      <c r="H18" s="254">
        <v>1744625</v>
      </c>
      <c r="I18" s="255">
        <f>+'UANG TIKET'!I18</f>
        <v>1744625</v>
      </c>
    </row>
    <row r="19" spans="1:9" s="159" customFormat="1">
      <c r="A19" s="18">
        <f t="shared" si="0"/>
        <v>18</v>
      </c>
      <c r="B19" s="159" t="s">
        <v>472</v>
      </c>
      <c r="C19" s="159" t="s">
        <v>941</v>
      </c>
      <c r="D19" s="159" t="s">
        <v>642</v>
      </c>
      <c r="E19" s="253"/>
      <c r="F19" s="159" t="s">
        <v>646</v>
      </c>
      <c r="G19" s="159" t="s">
        <v>644</v>
      </c>
      <c r="H19" s="254">
        <v>1744625</v>
      </c>
    </row>
    <row r="20" spans="1:9" s="159" customFormat="1">
      <c r="A20" s="18">
        <f t="shared" si="0"/>
        <v>19</v>
      </c>
      <c r="B20" s="159" t="s">
        <v>472</v>
      </c>
      <c r="C20" s="159" t="s">
        <v>1345</v>
      </c>
      <c r="D20" s="159" t="s">
        <v>642</v>
      </c>
      <c r="E20" s="253" t="s">
        <v>1346</v>
      </c>
      <c r="F20" s="159" t="s">
        <v>643</v>
      </c>
      <c r="G20" s="159" t="s">
        <v>645</v>
      </c>
      <c r="H20" s="254">
        <v>1744625</v>
      </c>
    </row>
    <row r="21" spans="1:9">
      <c r="A21" s="18">
        <f t="shared" si="0"/>
        <v>20</v>
      </c>
      <c r="B21" s="18" t="s">
        <v>389</v>
      </c>
      <c r="C21" s="18" t="s">
        <v>739</v>
      </c>
      <c r="D21" s="18" t="s">
        <v>642</v>
      </c>
      <c r="E21" s="20">
        <v>31041</v>
      </c>
      <c r="F21" s="18" t="s">
        <v>643</v>
      </c>
      <c r="G21" s="37" t="s">
        <v>134</v>
      </c>
      <c r="H21" s="194">
        <v>1634890</v>
      </c>
      <c r="I21" s="198">
        <v>1762390</v>
      </c>
    </row>
    <row r="22" spans="1:9">
      <c r="A22" s="18">
        <f t="shared" si="0"/>
        <v>21</v>
      </c>
      <c r="B22" s="18" t="s">
        <v>389</v>
      </c>
      <c r="C22" s="109" t="s">
        <v>894</v>
      </c>
      <c r="D22" s="18" t="s">
        <v>642</v>
      </c>
      <c r="E22" s="20"/>
      <c r="F22" s="18" t="s">
        <v>643</v>
      </c>
      <c r="G22" s="109" t="s">
        <v>644</v>
      </c>
      <c r="H22" s="194">
        <v>1634890</v>
      </c>
      <c r="I22" s="198"/>
    </row>
    <row r="23" spans="1:9">
      <c r="A23" s="18">
        <f t="shared" si="0"/>
        <v>22</v>
      </c>
      <c r="B23" s="18" t="s">
        <v>389</v>
      </c>
      <c r="C23" s="109" t="s">
        <v>895</v>
      </c>
      <c r="D23" s="18" t="s">
        <v>642</v>
      </c>
      <c r="E23" s="20">
        <v>41089</v>
      </c>
      <c r="F23" s="109" t="s">
        <v>646</v>
      </c>
      <c r="G23" s="109" t="s">
        <v>645</v>
      </c>
      <c r="H23" s="194">
        <v>1634890</v>
      </c>
      <c r="I23" s="198"/>
    </row>
    <row r="24" spans="1:9" s="191" customFormat="1">
      <c r="A24" s="18">
        <f t="shared" si="0"/>
        <v>23</v>
      </c>
      <c r="B24" s="191" t="s">
        <v>443</v>
      </c>
      <c r="C24" s="191" t="s">
        <v>662</v>
      </c>
      <c r="D24" s="191" t="s">
        <v>642</v>
      </c>
      <c r="E24" s="192">
        <v>28042</v>
      </c>
      <c r="F24" s="191" t="s">
        <v>643</v>
      </c>
      <c r="G24" s="193" t="s">
        <v>134</v>
      </c>
      <c r="H24" s="195">
        <v>1634890</v>
      </c>
      <c r="I24" s="252">
        <v>1762390</v>
      </c>
    </row>
    <row r="25" spans="1:9" s="191" customFormat="1">
      <c r="A25" s="18">
        <f t="shared" si="0"/>
        <v>24</v>
      </c>
      <c r="B25" s="191" t="s">
        <v>443</v>
      </c>
      <c r="C25" s="191" t="s">
        <v>663</v>
      </c>
      <c r="D25" s="191" t="s">
        <v>642</v>
      </c>
      <c r="E25" s="192">
        <v>38177</v>
      </c>
      <c r="F25" s="191" t="s">
        <v>646</v>
      </c>
      <c r="G25" s="191" t="s">
        <v>644</v>
      </c>
      <c r="H25" s="195">
        <v>1634890</v>
      </c>
      <c r="I25" s="252"/>
    </row>
    <row r="26" spans="1:9" s="191" customFormat="1">
      <c r="A26" s="18">
        <f t="shared" si="0"/>
        <v>25</v>
      </c>
      <c r="B26" s="191" t="s">
        <v>443</v>
      </c>
      <c r="C26" s="191" t="s">
        <v>664</v>
      </c>
      <c r="D26" s="191" t="s">
        <v>642</v>
      </c>
      <c r="E26" s="192">
        <v>39044</v>
      </c>
      <c r="F26" s="191" t="s">
        <v>643</v>
      </c>
      <c r="G26" s="191" t="s">
        <v>645</v>
      </c>
      <c r="H26" s="195">
        <v>1634890</v>
      </c>
      <c r="I26" s="252"/>
    </row>
    <row r="27" spans="1:9">
      <c r="A27" s="18">
        <f t="shared" si="0"/>
        <v>26</v>
      </c>
      <c r="B27" s="109" t="s">
        <v>820</v>
      </c>
      <c r="C27" s="109" t="s">
        <v>1024</v>
      </c>
      <c r="E27" s="20"/>
      <c r="F27" s="18" t="s">
        <v>643</v>
      </c>
      <c r="G27" s="37" t="s">
        <v>134</v>
      </c>
      <c r="H27" s="194">
        <v>1634890</v>
      </c>
      <c r="I27" s="198">
        <v>1762390</v>
      </c>
    </row>
    <row r="28" spans="1:9">
      <c r="A28" s="18">
        <f t="shared" si="0"/>
        <v>27</v>
      </c>
      <c r="B28" s="109" t="s">
        <v>820</v>
      </c>
      <c r="C28" s="109" t="s">
        <v>1096</v>
      </c>
      <c r="E28" s="20"/>
      <c r="F28" s="18" t="s">
        <v>643</v>
      </c>
      <c r="G28" s="109" t="s">
        <v>644</v>
      </c>
      <c r="H28" s="194">
        <v>1634890</v>
      </c>
      <c r="I28" s="198"/>
    </row>
    <row r="29" spans="1:9">
      <c r="A29" s="18">
        <f t="shared" si="0"/>
        <v>28</v>
      </c>
      <c r="B29" s="109" t="s">
        <v>986</v>
      </c>
      <c r="C29" s="109" t="s">
        <v>1109</v>
      </c>
      <c r="D29" s="18" t="s">
        <v>642</v>
      </c>
      <c r="E29" s="20">
        <v>39498</v>
      </c>
      <c r="F29" s="109" t="s">
        <v>643</v>
      </c>
      <c r="G29" s="18" t="s">
        <v>644</v>
      </c>
      <c r="H29" s="194">
        <v>1744625</v>
      </c>
    </row>
    <row r="30" spans="1:9">
      <c r="A30" s="18">
        <f t="shared" si="0"/>
        <v>29</v>
      </c>
      <c r="B30" s="109" t="s">
        <v>986</v>
      </c>
      <c r="C30" s="109" t="s">
        <v>1196</v>
      </c>
      <c r="D30" s="18" t="s">
        <v>642</v>
      </c>
      <c r="E30" s="20"/>
      <c r="F30" s="109" t="s">
        <v>646</v>
      </c>
      <c r="G30" s="109" t="s">
        <v>645</v>
      </c>
      <c r="H30" s="194">
        <v>1744625</v>
      </c>
    </row>
    <row r="31" spans="1:9">
      <c r="A31" s="18">
        <f t="shared" si="0"/>
        <v>30</v>
      </c>
      <c r="B31" s="109" t="s">
        <v>986</v>
      </c>
      <c r="C31" s="109" t="s">
        <v>1100</v>
      </c>
      <c r="D31" s="18" t="s">
        <v>642</v>
      </c>
      <c r="E31" s="20"/>
      <c r="F31" s="18" t="s">
        <v>643</v>
      </c>
      <c r="G31" s="37" t="s">
        <v>134</v>
      </c>
      <c r="H31" s="194">
        <v>1744625</v>
      </c>
      <c r="I31" s="194">
        <v>1872125</v>
      </c>
    </row>
    <row r="32" spans="1:9">
      <c r="A32" s="18">
        <f t="shared" si="0"/>
        <v>31</v>
      </c>
      <c r="B32" s="18" t="s">
        <v>485</v>
      </c>
      <c r="C32" s="18" t="s">
        <v>653</v>
      </c>
      <c r="D32" s="18" t="s">
        <v>642</v>
      </c>
      <c r="E32" s="20">
        <v>35609</v>
      </c>
      <c r="F32" s="18" t="s">
        <v>643</v>
      </c>
      <c r="G32" s="18" t="s">
        <v>644</v>
      </c>
      <c r="H32" s="194">
        <v>1744625</v>
      </c>
      <c r="I32" s="194">
        <v>1872125</v>
      </c>
    </row>
    <row r="33" spans="1:9">
      <c r="A33" s="18">
        <f t="shared" si="0"/>
        <v>32</v>
      </c>
      <c r="B33" s="18" t="s">
        <v>485</v>
      </c>
      <c r="C33" s="18" t="s">
        <v>654</v>
      </c>
      <c r="D33" s="18" t="s">
        <v>642</v>
      </c>
      <c r="E33" s="20">
        <v>37089</v>
      </c>
      <c r="F33" s="18" t="s">
        <v>643</v>
      </c>
      <c r="G33" s="18" t="s">
        <v>645</v>
      </c>
      <c r="H33" s="194">
        <v>1744625</v>
      </c>
    </row>
    <row r="34" spans="1:9">
      <c r="A34" s="18">
        <f t="shared" si="0"/>
        <v>33</v>
      </c>
      <c r="B34" s="18" t="s">
        <v>485</v>
      </c>
      <c r="C34" s="18" t="s">
        <v>652</v>
      </c>
      <c r="D34" s="18" t="s">
        <v>642</v>
      </c>
      <c r="E34" s="20">
        <v>26460</v>
      </c>
      <c r="F34" s="18" t="s">
        <v>643</v>
      </c>
      <c r="G34" s="37" t="s">
        <v>134</v>
      </c>
      <c r="H34" s="194">
        <v>1744625</v>
      </c>
    </row>
    <row r="35" spans="1:9">
      <c r="A35" s="18">
        <f t="shared" si="0"/>
        <v>34</v>
      </c>
      <c r="B35" s="18" t="s">
        <v>390</v>
      </c>
      <c r="C35" s="18" t="s">
        <v>773</v>
      </c>
      <c r="D35" s="18" t="s">
        <v>642</v>
      </c>
      <c r="E35" s="20">
        <v>36896</v>
      </c>
      <c r="F35" s="18" t="s">
        <v>646</v>
      </c>
      <c r="G35" s="18" t="s">
        <v>644</v>
      </c>
    </row>
    <row r="36" spans="1:9">
      <c r="A36" s="18">
        <f t="shared" si="0"/>
        <v>35</v>
      </c>
      <c r="B36" s="18" t="s">
        <v>390</v>
      </c>
      <c r="C36" s="18" t="s">
        <v>774</v>
      </c>
      <c r="D36" s="18" t="s">
        <v>642</v>
      </c>
      <c r="E36" s="20">
        <v>37420</v>
      </c>
      <c r="F36" s="18" t="s">
        <v>646</v>
      </c>
      <c r="G36" s="18" t="s">
        <v>645</v>
      </c>
    </row>
    <row r="37" spans="1:9">
      <c r="A37" s="18">
        <f t="shared" si="0"/>
        <v>36</v>
      </c>
      <c r="B37" s="18" t="s">
        <v>390</v>
      </c>
      <c r="C37" s="18" t="s">
        <v>772</v>
      </c>
      <c r="D37" s="18" t="s">
        <v>642</v>
      </c>
      <c r="E37" s="20">
        <v>31213</v>
      </c>
      <c r="F37" s="18" t="s">
        <v>643</v>
      </c>
      <c r="G37" s="37" t="s">
        <v>134</v>
      </c>
    </row>
    <row r="38" spans="1:9">
      <c r="A38" s="18">
        <f t="shared" si="0"/>
        <v>37</v>
      </c>
      <c r="B38" s="18" t="s">
        <v>344</v>
      </c>
      <c r="C38" s="18" t="s">
        <v>659</v>
      </c>
      <c r="D38" s="18" t="s">
        <v>642</v>
      </c>
      <c r="E38" s="20">
        <v>36525</v>
      </c>
      <c r="F38" s="18" t="s">
        <v>643</v>
      </c>
      <c r="G38" s="18" t="s">
        <v>644</v>
      </c>
      <c r="H38" s="194">
        <v>1634890</v>
      </c>
    </row>
    <row r="39" spans="1:9">
      <c r="A39" s="18">
        <f t="shared" si="0"/>
        <v>38</v>
      </c>
      <c r="B39" s="18" t="s">
        <v>344</v>
      </c>
      <c r="C39" s="18" t="s">
        <v>660</v>
      </c>
      <c r="D39" s="18" t="s">
        <v>642</v>
      </c>
      <c r="E39" s="20">
        <v>37879</v>
      </c>
      <c r="F39" s="18" t="s">
        <v>646</v>
      </c>
      <c r="G39" s="18" t="s">
        <v>645</v>
      </c>
      <c r="H39" s="194">
        <v>1634890</v>
      </c>
    </row>
    <row r="40" spans="1:9">
      <c r="A40" s="18">
        <f t="shared" si="0"/>
        <v>39</v>
      </c>
      <c r="B40" s="18" t="s">
        <v>344</v>
      </c>
      <c r="C40" s="18" t="s">
        <v>661</v>
      </c>
      <c r="D40" s="18" t="s">
        <v>642</v>
      </c>
      <c r="E40" s="20">
        <v>38787</v>
      </c>
      <c r="F40" s="18" t="s">
        <v>643</v>
      </c>
      <c r="G40" s="18" t="s">
        <v>650</v>
      </c>
      <c r="H40" s="194">
        <v>1634890</v>
      </c>
    </row>
    <row r="41" spans="1:9">
      <c r="A41" s="18">
        <f t="shared" si="0"/>
        <v>40</v>
      </c>
      <c r="B41" s="18" t="s">
        <v>344</v>
      </c>
      <c r="C41" s="18" t="s">
        <v>658</v>
      </c>
      <c r="D41" s="18" t="s">
        <v>642</v>
      </c>
      <c r="E41" s="20">
        <v>28139</v>
      </c>
      <c r="F41" s="18" t="s">
        <v>643</v>
      </c>
      <c r="G41" s="37" t="s">
        <v>134</v>
      </c>
      <c r="H41" s="194">
        <v>1634890</v>
      </c>
      <c r="I41" s="194">
        <v>1762390</v>
      </c>
    </row>
    <row r="42" spans="1:9">
      <c r="A42" s="18">
        <f t="shared" si="0"/>
        <v>41</v>
      </c>
      <c r="B42" s="18" t="s">
        <v>330</v>
      </c>
      <c r="C42" s="18" t="s">
        <v>767</v>
      </c>
      <c r="D42" s="18" t="s">
        <v>642</v>
      </c>
      <c r="E42" s="20">
        <v>33839</v>
      </c>
      <c r="F42" s="18" t="s">
        <v>646</v>
      </c>
      <c r="G42" s="18" t="s">
        <v>644</v>
      </c>
    </row>
    <row r="43" spans="1:9">
      <c r="A43" s="18">
        <f t="shared" si="0"/>
        <v>42</v>
      </c>
      <c r="B43" s="18" t="s">
        <v>330</v>
      </c>
      <c r="C43" s="18" t="s">
        <v>768</v>
      </c>
      <c r="D43" s="18" t="s">
        <v>642</v>
      </c>
      <c r="E43" s="20">
        <v>34497</v>
      </c>
      <c r="F43" s="18" t="s">
        <v>646</v>
      </c>
      <c r="G43" s="18" t="s">
        <v>645</v>
      </c>
    </row>
    <row r="44" spans="1:9">
      <c r="A44" s="18">
        <f t="shared" si="0"/>
        <v>43</v>
      </c>
      <c r="B44" s="18" t="s">
        <v>330</v>
      </c>
      <c r="C44" s="18" t="s">
        <v>769</v>
      </c>
      <c r="D44" s="18" t="s">
        <v>642</v>
      </c>
      <c r="E44" s="20">
        <v>35610</v>
      </c>
      <c r="F44" s="18" t="s">
        <v>646</v>
      </c>
      <c r="G44" s="18" t="s">
        <v>650</v>
      </c>
    </row>
    <row r="45" spans="1:9">
      <c r="A45" s="18">
        <f t="shared" si="0"/>
        <v>44</v>
      </c>
      <c r="B45" s="18" t="s">
        <v>330</v>
      </c>
      <c r="E45" s="20"/>
      <c r="F45" s="18" t="s">
        <v>643</v>
      </c>
      <c r="G45" s="37" t="s">
        <v>134</v>
      </c>
    </row>
    <row r="46" spans="1:9">
      <c r="A46" s="18">
        <f t="shared" si="0"/>
        <v>45</v>
      </c>
      <c r="B46" s="18" t="s">
        <v>336</v>
      </c>
      <c r="C46" s="18" t="s">
        <v>789</v>
      </c>
      <c r="D46" s="18" t="s">
        <v>642</v>
      </c>
      <c r="E46" s="20">
        <v>27729</v>
      </c>
      <c r="F46" s="18" t="s">
        <v>643</v>
      </c>
      <c r="G46" s="37" t="s">
        <v>134</v>
      </c>
    </row>
    <row r="47" spans="1:9">
      <c r="A47" s="18">
        <f t="shared" si="0"/>
        <v>46</v>
      </c>
      <c r="B47" s="18" t="s">
        <v>258</v>
      </c>
      <c r="C47" s="18" t="s">
        <v>40</v>
      </c>
      <c r="D47" s="18" t="s">
        <v>642</v>
      </c>
      <c r="E47" s="20">
        <v>36681</v>
      </c>
      <c r="F47" s="18" t="s">
        <v>643</v>
      </c>
      <c r="G47" s="18" t="s">
        <v>644</v>
      </c>
    </row>
    <row r="48" spans="1:9">
      <c r="A48" s="18">
        <f t="shared" si="0"/>
        <v>47</v>
      </c>
      <c r="B48" s="18" t="s">
        <v>258</v>
      </c>
      <c r="C48" s="18" t="s">
        <v>41</v>
      </c>
      <c r="D48" s="18" t="s">
        <v>642</v>
      </c>
      <c r="E48" s="20">
        <v>37664</v>
      </c>
      <c r="F48" s="18" t="s">
        <v>643</v>
      </c>
      <c r="G48" s="18" t="s">
        <v>645</v>
      </c>
    </row>
    <row r="49" spans="1:7">
      <c r="A49" s="18">
        <f t="shared" si="0"/>
        <v>48</v>
      </c>
      <c r="B49" s="18" t="s">
        <v>258</v>
      </c>
      <c r="C49" s="18" t="s">
        <v>39</v>
      </c>
      <c r="D49" s="18" t="s">
        <v>642</v>
      </c>
      <c r="E49" s="20">
        <v>30795</v>
      </c>
      <c r="F49" s="18" t="s">
        <v>643</v>
      </c>
      <c r="G49" s="37" t="s">
        <v>134</v>
      </c>
    </row>
    <row r="50" spans="1:7">
      <c r="A50" s="18">
        <f t="shared" si="0"/>
        <v>49</v>
      </c>
      <c r="B50" s="18" t="s">
        <v>392</v>
      </c>
      <c r="C50" s="18" t="s">
        <v>798</v>
      </c>
      <c r="D50" s="18" t="s">
        <v>642</v>
      </c>
      <c r="E50" s="20">
        <v>35880</v>
      </c>
      <c r="F50" s="18" t="s">
        <v>646</v>
      </c>
      <c r="G50" s="18" t="s">
        <v>644</v>
      </c>
    </row>
    <row r="51" spans="1:7">
      <c r="A51" s="18">
        <f t="shared" si="0"/>
        <v>50</v>
      </c>
      <c r="B51" s="18" t="s">
        <v>392</v>
      </c>
      <c r="C51" s="18" t="s">
        <v>799</v>
      </c>
      <c r="D51" s="18" t="s">
        <v>642</v>
      </c>
      <c r="E51" s="20">
        <v>37905</v>
      </c>
      <c r="F51" s="18" t="s">
        <v>646</v>
      </c>
      <c r="G51" s="18" t="s">
        <v>645</v>
      </c>
    </row>
    <row r="52" spans="1:7">
      <c r="A52" s="18">
        <f t="shared" si="0"/>
        <v>51</v>
      </c>
      <c r="B52" s="18" t="s">
        <v>392</v>
      </c>
      <c r="C52" s="18" t="s">
        <v>797</v>
      </c>
      <c r="D52" s="18" t="s">
        <v>642</v>
      </c>
      <c r="E52" s="20">
        <v>28402</v>
      </c>
      <c r="F52" s="18" t="s">
        <v>643</v>
      </c>
      <c r="G52" s="37" t="s">
        <v>134</v>
      </c>
    </row>
    <row r="53" spans="1:7">
      <c r="A53" s="18">
        <f t="shared" si="0"/>
        <v>52</v>
      </c>
      <c r="B53" s="18" t="s">
        <v>241</v>
      </c>
      <c r="C53" s="18" t="s">
        <v>0</v>
      </c>
      <c r="D53" s="18" t="s">
        <v>642</v>
      </c>
      <c r="E53" s="20">
        <v>33538</v>
      </c>
      <c r="F53" s="18" t="s">
        <v>646</v>
      </c>
      <c r="G53" s="18" t="s">
        <v>644</v>
      </c>
    </row>
    <row r="54" spans="1:7">
      <c r="A54" s="18">
        <f t="shared" si="0"/>
        <v>53</v>
      </c>
      <c r="B54" s="18" t="s">
        <v>241</v>
      </c>
      <c r="C54" s="18" t="s">
        <v>1</v>
      </c>
      <c r="D54" s="18" t="s">
        <v>642</v>
      </c>
      <c r="E54" s="20">
        <v>34914</v>
      </c>
      <c r="F54" s="18" t="s">
        <v>646</v>
      </c>
      <c r="G54" s="18" t="s">
        <v>645</v>
      </c>
    </row>
    <row r="55" spans="1:7">
      <c r="A55" s="18">
        <f t="shared" si="0"/>
        <v>54</v>
      </c>
      <c r="B55" s="18" t="s">
        <v>241</v>
      </c>
      <c r="C55" s="18" t="s">
        <v>2</v>
      </c>
      <c r="D55" s="18" t="s">
        <v>642</v>
      </c>
      <c r="E55" s="20">
        <v>36715</v>
      </c>
      <c r="F55" s="18" t="s">
        <v>643</v>
      </c>
      <c r="G55" s="18" t="s">
        <v>650</v>
      </c>
    </row>
    <row r="56" spans="1:7">
      <c r="A56" s="18">
        <f t="shared" si="0"/>
        <v>55</v>
      </c>
      <c r="B56" s="18" t="s">
        <v>241</v>
      </c>
      <c r="C56" s="18" t="s">
        <v>800</v>
      </c>
      <c r="D56" s="18" t="s">
        <v>642</v>
      </c>
      <c r="E56" s="20">
        <v>28883</v>
      </c>
      <c r="F56" s="18" t="s">
        <v>643</v>
      </c>
      <c r="G56" s="37" t="s">
        <v>134</v>
      </c>
    </row>
    <row r="57" spans="1:7">
      <c r="A57" s="18">
        <f t="shared" si="0"/>
        <v>56</v>
      </c>
      <c r="B57" s="18" t="s">
        <v>352</v>
      </c>
      <c r="C57" s="18" t="s">
        <v>787</v>
      </c>
      <c r="D57" s="18" t="s">
        <v>642</v>
      </c>
      <c r="E57" s="20">
        <v>36435</v>
      </c>
      <c r="F57" s="18" t="s">
        <v>646</v>
      </c>
      <c r="G57" s="18" t="s">
        <v>644</v>
      </c>
    </row>
    <row r="58" spans="1:7">
      <c r="A58" s="18">
        <f t="shared" si="0"/>
        <v>57</v>
      </c>
      <c r="B58" s="18" t="s">
        <v>352</v>
      </c>
      <c r="C58" s="18" t="s">
        <v>788</v>
      </c>
      <c r="D58" s="18" t="s">
        <v>642</v>
      </c>
      <c r="E58" s="20">
        <v>38400</v>
      </c>
      <c r="F58" s="18" t="s">
        <v>643</v>
      </c>
      <c r="G58" s="18" t="s">
        <v>645</v>
      </c>
    </row>
    <row r="59" spans="1:7">
      <c r="A59" s="18">
        <f t="shared" si="0"/>
        <v>58</v>
      </c>
      <c r="B59" s="18" t="s">
        <v>352</v>
      </c>
      <c r="C59" s="18" t="s">
        <v>786</v>
      </c>
      <c r="D59" s="18" t="s">
        <v>642</v>
      </c>
      <c r="E59" s="20">
        <v>27323</v>
      </c>
      <c r="F59" s="18" t="s">
        <v>643</v>
      </c>
      <c r="G59" s="37" t="s">
        <v>134</v>
      </c>
    </row>
    <row r="60" spans="1:7">
      <c r="A60" s="18">
        <f t="shared" si="0"/>
        <v>59</v>
      </c>
      <c r="B60" s="18" t="s">
        <v>445</v>
      </c>
      <c r="C60" s="18" t="s">
        <v>70</v>
      </c>
      <c r="D60" s="18" t="s">
        <v>642</v>
      </c>
      <c r="E60" s="20">
        <v>38338</v>
      </c>
      <c r="F60" s="18" t="s">
        <v>646</v>
      </c>
      <c r="G60" s="18" t="s">
        <v>644</v>
      </c>
    </row>
    <row r="61" spans="1:7">
      <c r="A61" s="18">
        <f t="shared" si="0"/>
        <v>60</v>
      </c>
      <c r="B61" s="18" t="s">
        <v>445</v>
      </c>
      <c r="C61" s="18" t="s">
        <v>69</v>
      </c>
      <c r="D61" s="18" t="s">
        <v>642</v>
      </c>
      <c r="E61" s="20">
        <v>30535</v>
      </c>
      <c r="F61" s="18" t="s">
        <v>643</v>
      </c>
      <c r="G61" s="37" t="s">
        <v>134</v>
      </c>
    </row>
    <row r="62" spans="1:7">
      <c r="A62" s="18">
        <f t="shared" si="0"/>
        <v>61</v>
      </c>
      <c r="B62" s="18" t="s">
        <v>419</v>
      </c>
      <c r="C62" s="18" t="s">
        <v>29</v>
      </c>
      <c r="D62" s="18" t="s">
        <v>642</v>
      </c>
      <c r="E62" s="20">
        <v>27740</v>
      </c>
      <c r="F62" s="18" t="s">
        <v>643</v>
      </c>
      <c r="G62" s="37" t="s">
        <v>134</v>
      </c>
    </row>
    <row r="63" spans="1:7">
      <c r="A63" s="18">
        <f t="shared" si="0"/>
        <v>62</v>
      </c>
      <c r="B63" s="18" t="s">
        <v>449</v>
      </c>
      <c r="C63" s="18" t="s">
        <v>68</v>
      </c>
      <c r="D63" s="18" t="s">
        <v>642</v>
      </c>
      <c r="E63" s="20">
        <v>31490</v>
      </c>
      <c r="F63" s="18" t="s">
        <v>643</v>
      </c>
      <c r="G63" s="37" t="s">
        <v>134</v>
      </c>
    </row>
    <row r="64" spans="1:7">
      <c r="A64" s="18">
        <f t="shared" si="0"/>
        <v>63</v>
      </c>
      <c r="B64" s="18" t="s">
        <v>354</v>
      </c>
      <c r="C64" s="18" t="s">
        <v>6</v>
      </c>
      <c r="D64" s="18" t="s">
        <v>642</v>
      </c>
      <c r="E64" s="20">
        <v>38762</v>
      </c>
      <c r="F64" s="18" t="s">
        <v>646</v>
      </c>
      <c r="G64" s="18" t="s">
        <v>644</v>
      </c>
    </row>
    <row r="65" spans="1:9">
      <c r="A65" s="18">
        <f t="shared" si="0"/>
        <v>64</v>
      </c>
      <c r="B65" s="18" t="s">
        <v>354</v>
      </c>
      <c r="C65" s="18" t="s">
        <v>5</v>
      </c>
      <c r="D65" s="18" t="s">
        <v>642</v>
      </c>
      <c r="E65" s="20">
        <v>31506</v>
      </c>
      <c r="F65" s="18" t="s">
        <v>643</v>
      </c>
      <c r="G65" s="37" t="s">
        <v>134</v>
      </c>
    </row>
    <row r="66" spans="1:9">
      <c r="A66" s="18">
        <f t="shared" si="0"/>
        <v>65</v>
      </c>
      <c r="B66" s="18" t="s">
        <v>393</v>
      </c>
      <c r="C66" s="18" t="s">
        <v>796</v>
      </c>
      <c r="D66" s="18" t="s">
        <v>642</v>
      </c>
      <c r="E66" s="20">
        <v>33903</v>
      </c>
      <c r="F66" s="18" t="s">
        <v>646</v>
      </c>
      <c r="G66" s="18" t="s">
        <v>644</v>
      </c>
    </row>
    <row r="67" spans="1:9">
      <c r="A67" s="18">
        <f t="shared" ref="A67:A129" si="1">A66+1</f>
        <v>66</v>
      </c>
      <c r="B67" s="18" t="s">
        <v>393</v>
      </c>
      <c r="C67" s="18" t="s">
        <v>795</v>
      </c>
      <c r="D67" s="18" t="s">
        <v>642</v>
      </c>
      <c r="E67" s="20">
        <v>22961</v>
      </c>
      <c r="F67" s="18" t="s">
        <v>643</v>
      </c>
      <c r="G67" s="37" t="s">
        <v>134</v>
      </c>
    </row>
    <row r="68" spans="1:9">
      <c r="A68" s="18">
        <f t="shared" si="1"/>
        <v>67</v>
      </c>
      <c r="B68" s="18" t="s">
        <v>451</v>
      </c>
      <c r="C68" s="18" t="s">
        <v>67</v>
      </c>
      <c r="D68" s="18" t="s">
        <v>642</v>
      </c>
      <c r="E68" s="20">
        <v>32245</v>
      </c>
      <c r="F68" s="18" t="s">
        <v>643</v>
      </c>
      <c r="G68" s="37" t="s">
        <v>134</v>
      </c>
    </row>
    <row r="69" spans="1:9">
      <c r="A69" s="18">
        <f t="shared" si="1"/>
        <v>68</v>
      </c>
      <c r="B69" s="18" t="s">
        <v>491</v>
      </c>
      <c r="C69" s="18" t="s">
        <v>682</v>
      </c>
      <c r="D69" s="18" t="s">
        <v>642</v>
      </c>
      <c r="E69" s="20">
        <v>37509</v>
      </c>
      <c r="F69" s="18" t="s">
        <v>643</v>
      </c>
      <c r="G69" s="18" t="s">
        <v>644</v>
      </c>
      <c r="H69" s="194">
        <v>1634890</v>
      </c>
    </row>
    <row r="70" spans="1:9">
      <c r="A70" s="18">
        <f t="shared" si="1"/>
        <v>69</v>
      </c>
      <c r="B70" s="18" t="s">
        <v>491</v>
      </c>
      <c r="C70" s="18" t="s">
        <v>683</v>
      </c>
      <c r="D70" s="18" t="s">
        <v>642</v>
      </c>
      <c r="E70" s="20">
        <v>38424</v>
      </c>
      <c r="F70" s="18" t="s">
        <v>646</v>
      </c>
      <c r="G70" s="18" t="s">
        <v>645</v>
      </c>
      <c r="H70" s="194">
        <v>1634890</v>
      </c>
    </row>
    <row r="71" spans="1:9">
      <c r="A71" s="18">
        <f t="shared" si="1"/>
        <v>70</v>
      </c>
      <c r="B71" s="18" t="s">
        <v>491</v>
      </c>
      <c r="C71" s="109" t="s">
        <v>1010</v>
      </c>
      <c r="D71" s="18" t="s">
        <v>642</v>
      </c>
      <c r="E71" s="20"/>
      <c r="F71" s="18" t="s">
        <v>646</v>
      </c>
      <c r="G71" s="109" t="s">
        <v>650</v>
      </c>
      <c r="H71" s="194">
        <v>1634890</v>
      </c>
    </row>
    <row r="72" spans="1:9">
      <c r="A72" s="18">
        <f t="shared" si="1"/>
        <v>71</v>
      </c>
      <c r="B72" s="18" t="s">
        <v>491</v>
      </c>
      <c r="C72" s="18" t="s">
        <v>681</v>
      </c>
      <c r="D72" s="18" t="s">
        <v>642</v>
      </c>
      <c r="E72" s="20">
        <v>30332</v>
      </c>
      <c r="F72" s="18" t="s">
        <v>643</v>
      </c>
      <c r="G72" s="37" t="s">
        <v>134</v>
      </c>
      <c r="H72" s="194">
        <v>1634890</v>
      </c>
      <c r="I72" s="18">
        <v>1762390</v>
      </c>
    </row>
    <row r="73" spans="1:9">
      <c r="A73" s="18">
        <f t="shared" si="1"/>
        <v>72</v>
      </c>
      <c r="B73" s="18" t="s">
        <v>340</v>
      </c>
      <c r="C73" s="37" t="s">
        <v>695</v>
      </c>
      <c r="D73" s="18" t="s">
        <v>642</v>
      </c>
      <c r="E73" s="20">
        <v>36440</v>
      </c>
      <c r="F73" s="18" t="s">
        <v>646</v>
      </c>
      <c r="G73" s="18" t="s">
        <v>644</v>
      </c>
      <c r="H73" s="194">
        <v>1274320</v>
      </c>
    </row>
    <row r="74" spans="1:9">
      <c r="A74" s="18">
        <f t="shared" si="1"/>
        <v>73</v>
      </c>
      <c r="B74" s="18" t="s">
        <v>340</v>
      </c>
      <c r="C74" s="18" t="s">
        <v>700</v>
      </c>
      <c r="D74" s="18" t="s">
        <v>642</v>
      </c>
      <c r="E74" s="20">
        <v>37176</v>
      </c>
      <c r="F74" s="18" t="s">
        <v>643</v>
      </c>
      <c r="G74" s="18" t="s">
        <v>645</v>
      </c>
      <c r="H74" s="194">
        <v>1274320</v>
      </c>
    </row>
    <row r="75" spans="1:9">
      <c r="A75" s="18">
        <f t="shared" si="1"/>
        <v>74</v>
      </c>
      <c r="B75" s="18" t="s">
        <v>340</v>
      </c>
      <c r="C75" s="18" t="s">
        <v>699</v>
      </c>
      <c r="D75" s="18" t="s">
        <v>642</v>
      </c>
      <c r="E75" s="20">
        <v>28075</v>
      </c>
      <c r="F75" s="18" t="s">
        <v>643</v>
      </c>
      <c r="G75" s="37" t="s">
        <v>134</v>
      </c>
      <c r="H75" s="194">
        <v>1274320</v>
      </c>
      <c r="I75" s="198">
        <v>1401820</v>
      </c>
    </row>
    <row r="76" spans="1:9">
      <c r="A76" s="18">
        <f t="shared" si="1"/>
        <v>75</v>
      </c>
      <c r="B76" s="18" t="s">
        <v>222</v>
      </c>
      <c r="C76" s="18" t="s">
        <v>680</v>
      </c>
      <c r="D76" s="18" t="s">
        <v>642</v>
      </c>
      <c r="E76" s="20">
        <v>38903</v>
      </c>
      <c r="F76" s="18" t="s">
        <v>646</v>
      </c>
      <c r="G76" s="18" t="s">
        <v>645</v>
      </c>
      <c r="H76" s="194">
        <v>1744625</v>
      </c>
    </row>
    <row r="77" spans="1:9">
      <c r="A77" s="18">
        <f t="shared" si="1"/>
        <v>76</v>
      </c>
      <c r="B77" s="18" t="s">
        <v>222</v>
      </c>
      <c r="C77" s="37" t="s">
        <v>224</v>
      </c>
      <c r="D77" s="18" t="s">
        <v>642</v>
      </c>
      <c r="E77" s="20"/>
      <c r="F77" s="37" t="s">
        <v>643</v>
      </c>
      <c r="G77" s="37" t="s">
        <v>650</v>
      </c>
      <c r="H77" s="194">
        <v>1744625</v>
      </c>
    </row>
    <row r="78" spans="1:9">
      <c r="A78" s="18">
        <f t="shared" si="1"/>
        <v>77</v>
      </c>
      <c r="B78" s="18" t="s">
        <v>222</v>
      </c>
      <c r="C78" s="18" t="s">
        <v>679</v>
      </c>
      <c r="D78" s="18" t="s">
        <v>642</v>
      </c>
      <c r="E78" s="20">
        <v>28245</v>
      </c>
      <c r="F78" s="18" t="s">
        <v>643</v>
      </c>
      <c r="G78" s="37" t="s">
        <v>134</v>
      </c>
      <c r="H78" s="194">
        <v>1744625</v>
      </c>
      <c r="I78" s="18">
        <v>1872125</v>
      </c>
    </row>
    <row r="79" spans="1:9">
      <c r="A79" s="18">
        <f t="shared" si="1"/>
        <v>78</v>
      </c>
      <c r="B79" s="18" t="s">
        <v>231</v>
      </c>
      <c r="C79" s="18" t="s">
        <v>676</v>
      </c>
      <c r="D79" s="18" t="s">
        <v>642</v>
      </c>
      <c r="E79" s="20">
        <v>39544</v>
      </c>
      <c r="F79" s="18" t="s">
        <v>643</v>
      </c>
      <c r="G79" s="18" t="s">
        <v>644</v>
      </c>
    </row>
    <row r="80" spans="1:9">
      <c r="A80" s="18">
        <f t="shared" si="1"/>
        <v>79</v>
      </c>
      <c r="B80" s="18" t="s">
        <v>231</v>
      </c>
      <c r="C80" s="109" t="s">
        <v>989</v>
      </c>
      <c r="D80" s="18" t="s">
        <v>642</v>
      </c>
      <c r="E80" s="20">
        <v>41503</v>
      </c>
      <c r="F80" s="18" t="s">
        <v>643</v>
      </c>
      <c r="G80" s="109" t="s">
        <v>645</v>
      </c>
    </row>
    <row r="81" spans="1:9">
      <c r="A81" s="18">
        <f t="shared" si="1"/>
        <v>80</v>
      </c>
      <c r="B81" s="18" t="s">
        <v>231</v>
      </c>
      <c r="C81" s="18" t="s">
        <v>675</v>
      </c>
      <c r="D81" s="18" t="s">
        <v>642</v>
      </c>
      <c r="E81" s="20">
        <v>31160</v>
      </c>
      <c r="F81" s="18" t="s">
        <v>643</v>
      </c>
      <c r="G81" s="37" t="s">
        <v>134</v>
      </c>
    </row>
    <row r="82" spans="1:9">
      <c r="A82" s="18">
        <f t="shared" si="1"/>
        <v>81</v>
      </c>
      <c r="B82" s="18" t="s">
        <v>260</v>
      </c>
      <c r="C82" s="18" t="s">
        <v>48</v>
      </c>
      <c r="D82" s="18" t="s">
        <v>642</v>
      </c>
      <c r="E82" s="20">
        <v>38554</v>
      </c>
      <c r="F82" s="18" t="s">
        <v>646</v>
      </c>
      <c r="G82" s="18" t="s">
        <v>644</v>
      </c>
    </row>
    <row r="83" spans="1:9">
      <c r="A83" s="18">
        <f t="shared" si="1"/>
        <v>82</v>
      </c>
      <c r="B83" s="18" t="s">
        <v>260</v>
      </c>
      <c r="C83" s="18" t="s">
        <v>47</v>
      </c>
      <c r="D83" s="18" t="s">
        <v>642</v>
      </c>
      <c r="E83" s="20">
        <v>30048</v>
      </c>
      <c r="F83" s="18" t="s">
        <v>643</v>
      </c>
      <c r="G83" s="37" t="s">
        <v>134</v>
      </c>
    </row>
    <row r="84" spans="1:9">
      <c r="A84" s="18">
        <f t="shared" si="1"/>
        <v>83</v>
      </c>
      <c r="B84" s="18" t="s">
        <v>324</v>
      </c>
      <c r="C84" s="18" t="s">
        <v>732</v>
      </c>
      <c r="D84" s="18" t="s">
        <v>642</v>
      </c>
      <c r="E84" s="20">
        <v>38321</v>
      </c>
      <c r="F84" s="18" t="s">
        <v>646</v>
      </c>
      <c r="G84" s="18" t="s">
        <v>644</v>
      </c>
    </row>
    <row r="85" spans="1:9">
      <c r="A85" s="18">
        <f t="shared" si="1"/>
        <v>84</v>
      </c>
      <c r="B85" s="109" t="s">
        <v>1195</v>
      </c>
      <c r="C85" s="109" t="s">
        <v>1218</v>
      </c>
      <c r="G85" s="109" t="s">
        <v>134</v>
      </c>
      <c r="H85" s="194">
        <v>1744625</v>
      </c>
      <c r="I85" s="198">
        <v>1872125</v>
      </c>
    </row>
    <row r="86" spans="1:9">
      <c r="A86" s="18">
        <f t="shared" si="1"/>
        <v>85</v>
      </c>
      <c r="B86" s="109" t="s">
        <v>1195</v>
      </c>
      <c r="C86" s="109" t="s">
        <v>1219</v>
      </c>
      <c r="G86" s="109" t="s">
        <v>644</v>
      </c>
      <c r="H86" s="194">
        <v>1744625</v>
      </c>
      <c r="I86" s="198"/>
    </row>
    <row r="87" spans="1:9">
      <c r="A87" s="18">
        <f t="shared" si="1"/>
        <v>86</v>
      </c>
      <c r="B87" s="109" t="s">
        <v>1195</v>
      </c>
      <c r="C87" s="109" t="s">
        <v>1220</v>
      </c>
      <c r="G87" s="109" t="s">
        <v>645</v>
      </c>
      <c r="H87" s="194">
        <v>1744625</v>
      </c>
    </row>
    <row r="88" spans="1:9">
      <c r="A88" s="18">
        <f t="shared" si="1"/>
        <v>87</v>
      </c>
      <c r="B88" s="109" t="s">
        <v>1195</v>
      </c>
      <c r="C88" s="109" t="s">
        <v>1221</v>
      </c>
      <c r="G88" s="109" t="s">
        <v>650</v>
      </c>
      <c r="H88" s="194">
        <v>1744625</v>
      </c>
    </row>
    <row r="89" spans="1:9">
      <c r="A89" s="18">
        <f t="shared" si="1"/>
        <v>88</v>
      </c>
      <c r="B89" s="18" t="s">
        <v>342</v>
      </c>
      <c r="C89" s="18" t="s">
        <v>8</v>
      </c>
      <c r="D89" s="18" t="s">
        <v>642</v>
      </c>
      <c r="E89" s="20">
        <v>39356</v>
      </c>
      <c r="F89" s="18" t="s">
        <v>646</v>
      </c>
      <c r="G89" s="18" t="s">
        <v>644</v>
      </c>
    </row>
    <row r="90" spans="1:9">
      <c r="A90" s="18">
        <f t="shared" si="1"/>
        <v>89</v>
      </c>
      <c r="B90" s="18" t="s">
        <v>342</v>
      </c>
      <c r="C90" s="18" t="s">
        <v>7</v>
      </c>
      <c r="D90" s="18" t="s">
        <v>642</v>
      </c>
      <c r="E90" s="20">
        <v>31230</v>
      </c>
      <c r="F90" s="18" t="s">
        <v>643</v>
      </c>
      <c r="G90" s="37" t="s">
        <v>134</v>
      </c>
    </row>
    <row r="91" spans="1:9">
      <c r="A91" s="18">
        <f t="shared" si="1"/>
        <v>90</v>
      </c>
      <c r="B91" s="18" t="s">
        <v>251</v>
      </c>
      <c r="C91" s="109" t="s">
        <v>1268</v>
      </c>
      <c r="D91" s="18" t="s">
        <v>642</v>
      </c>
      <c r="E91" s="20"/>
      <c r="F91" s="109" t="s">
        <v>646</v>
      </c>
      <c r="G91" s="109" t="s">
        <v>644</v>
      </c>
      <c r="H91" s="194">
        <v>1274320</v>
      </c>
    </row>
    <row r="92" spans="1:9">
      <c r="A92" s="18">
        <f t="shared" si="1"/>
        <v>91</v>
      </c>
      <c r="B92" s="18" t="s">
        <v>251</v>
      </c>
      <c r="C92" s="18" t="s">
        <v>648</v>
      </c>
      <c r="D92" s="18" t="s">
        <v>642</v>
      </c>
      <c r="E92" s="20">
        <v>36667</v>
      </c>
      <c r="F92" s="18" t="s">
        <v>643</v>
      </c>
      <c r="G92" s="18" t="s">
        <v>645</v>
      </c>
      <c r="H92" s="194">
        <v>1274320</v>
      </c>
      <c r="I92" s="198"/>
    </row>
    <row r="93" spans="1:9">
      <c r="A93" s="18">
        <f t="shared" si="1"/>
        <v>92</v>
      </c>
      <c r="B93" s="18" t="s">
        <v>251</v>
      </c>
      <c r="C93" s="18" t="s">
        <v>647</v>
      </c>
      <c r="D93" s="18" t="s">
        <v>642</v>
      </c>
      <c r="E93" s="20">
        <v>26823</v>
      </c>
      <c r="F93" s="18" t="s">
        <v>643</v>
      </c>
      <c r="G93" s="37" t="s">
        <v>134</v>
      </c>
      <c r="H93" s="194">
        <v>1274320</v>
      </c>
      <c r="I93" s="198">
        <v>1401820</v>
      </c>
    </row>
    <row r="94" spans="1:9">
      <c r="A94" s="18">
        <f t="shared" si="1"/>
        <v>93</v>
      </c>
      <c r="B94" s="18" t="s">
        <v>232</v>
      </c>
      <c r="C94" s="18" t="s">
        <v>668</v>
      </c>
      <c r="D94" s="18" t="s">
        <v>642</v>
      </c>
      <c r="E94" s="20">
        <v>37021</v>
      </c>
      <c r="F94" s="18" t="s">
        <v>643</v>
      </c>
      <c r="G94" s="18" t="s">
        <v>644</v>
      </c>
      <c r="I94" s="198"/>
    </row>
    <row r="95" spans="1:9">
      <c r="A95" s="18">
        <f t="shared" si="1"/>
        <v>94</v>
      </c>
      <c r="B95" s="18" t="s">
        <v>232</v>
      </c>
      <c r="C95" s="18" t="s">
        <v>669</v>
      </c>
      <c r="D95" s="18" t="s">
        <v>642</v>
      </c>
      <c r="E95" s="20">
        <v>37490</v>
      </c>
      <c r="F95" s="18" t="s">
        <v>646</v>
      </c>
      <c r="G95" s="18" t="s">
        <v>645</v>
      </c>
    </row>
    <row r="96" spans="1:9">
      <c r="A96" s="18">
        <f t="shared" si="1"/>
        <v>95</v>
      </c>
      <c r="B96" s="18" t="s">
        <v>232</v>
      </c>
      <c r="C96" s="18" t="s">
        <v>670</v>
      </c>
      <c r="D96" s="18" t="s">
        <v>642</v>
      </c>
      <c r="E96" s="20">
        <v>38591</v>
      </c>
      <c r="F96" s="18" t="s">
        <v>646</v>
      </c>
      <c r="G96" s="18" t="s">
        <v>650</v>
      </c>
    </row>
    <row r="97" spans="1:9">
      <c r="A97" s="18">
        <f t="shared" si="1"/>
        <v>96</v>
      </c>
      <c r="B97" s="18" t="s">
        <v>232</v>
      </c>
      <c r="C97" s="18" t="s">
        <v>667</v>
      </c>
      <c r="D97" s="18" t="s">
        <v>642</v>
      </c>
      <c r="E97" s="20">
        <v>28135</v>
      </c>
      <c r="F97" s="18" t="s">
        <v>643</v>
      </c>
      <c r="G97" s="37" t="s">
        <v>134</v>
      </c>
    </row>
    <row r="98" spans="1:9">
      <c r="A98" s="18">
        <f t="shared" si="1"/>
        <v>97</v>
      </c>
      <c r="B98" s="18" t="s">
        <v>394</v>
      </c>
      <c r="C98" s="18" t="s">
        <v>791</v>
      </c>
      <c r="D98" s="18" t="s">
        <v>642</v>
      </c>
      <c r="E98" s="20">
        <v>39044</v>
      </c>
      <c r="F98" s="18" t="s">
        <v>643</v>
      </c>
      <c r="G98" s="18" t="s">
        <v>644</v>
      </c>
    </row>
    <row r="99" spans="1:9">
      <c r="A99" s="18">
        <f t="shared" si="1"/>
        <v>98</v>
      </c>
      <c r="B99" s="18" t="s">
        <v>394</v>
      </c>
      <c r="C99" s="18" t="s">
        <v>790</v>
      </c>
      <c r="D99" s="18" t="s">
        <v>642</v>
      </c>
      <c r="E99" s="20">
        <v>32079</v>
      </c>
      <c r="F99" s="18" t="s">
        <v>643</v>
      </c>
      <c r="G99" s="37" t="s">
        <v>134</v>
      </c>
    </row>
    <row r="100" spans="1:9">
      <c r="A100" s="18">
        <f t="shared" si="1"/>
        <v>99</v>
      </c>
      <c r="B100" s="18" t="s">
        <v>396</v>
      </c>
      <c r="C100" s="18" t="s">
        <v>762</v>
      </c>
      <c r="D100" s="18" t="s">
        <v>642</v>
      </c>
      <c r="E100" s="20">
        <v>39462</v>
      </c>
      <c r="F100" s="18" t="s">
        <v>643</v>
      </c>
      <c r="G100" s="18" t="s">
        <v>644</v>
      </c>
    </row>
    <row r="101" spans="1:9">
      <c r="A101" s="18">
        <f t="shared" si="1"/>
        <v>100</v>
      </c>
      <c r="B101" s="18" t="s">
        <v>396</v>
      </c>
      <c r="C101" s="18" t="s">
        <v>761</v>
      </c>
      <c r="D101" s="18" t="s">
        <v>642</v>
      </c>
      <c r="E101" s="20">
        <v>31561</v>
      </c>
      <c r="F101" s="18" t="s">
        <v>643</v>
      </c>
      <c r="G101" s="37" t="s">
        <v>134</v>
      </c>
    </row>
    <row r="102" spans="1:9">
      <c r="A102" s="18">
        <f t="shared" si="1"/>
        <v>101</v>
      </c>
      <c r="B102" s="18" t="s">
        <v>398</v>
      </c>
      <c r="C102" s="18" t="s">
        <v>57</v>
      </c>
      <c r="D102" s="18" t="s">
        <v>642</v>
      </c>
      <c r="E102" s="20">
        <v>36759</v>
      </c>
      <c r="F102" s="18" t="s">
        <v>643</v>
      </c>
      <c r="G102" s="18" t="s">
        <v>644</v>
      </c>
    </row>
    <row r="103" spans="1:9">
      <c r="A103" s="18">
        <f t="shared" si="1"/>
        <v>102</v>
      </c>
      <c r="B103" s="18" t="s">
        <v>398</v>
      </c>
      <c r="C103" s="18" t="s">
        <v>58</v>
      </c>
      <c r="D103" s="18" t="s">
        <v>642</v>
      </c>
      <c r="E103" s="20">
        <v>38914</v>
      </c>
      <c r="F103" s="18" t="s">
        <v>646</v>
      </c>
      <c r="G103" s="18" t="s">
        <v>645</v>
      </c>
    </row>
    <row r="104" spans="1:9">
      <c r="A104" s="18">
        <f t="shared" si="1"/>
        <v>103</v>
      </c>
      <c r="B104" s="18" t="s">
        <v>398</v>
      </c>
      <c r="C104" s="18" t="s">
        <v>56</v>
      </c>
      <c r="D104" s="18" t="s">
        <v>642</v>
      </c>
      <c r="E104" s="20">
        <v>28274</v>
      </c>
      <c r="F104" s="18" t="s">
        <v>643</v>
      </c>
      <c r="G104" s="37" t="s">
        <v>134</v>
      </c>
    </row>
    <row r="105" spans="1:9">
      <c r="A105" s="18">
        <f t="shared" si="1"/>
        <v>104</v>
      </c>
      <c r="B105" s="18" t="s">
        <v>356</v>
      </c>
      <c r="C105" s="18" t="s">
        <v>731</v>
      </c>
      <c r="D105" s="18" t="s">
        <v>642</v>
      </c>
      <c r="E105" s="20">
        <v>38479</v>
      </c>
      <c r="F105" s="18" t="s">
        <v>643</v>
      </c>
      <c r="G105" s="18" t="s">
        <v>645</v>
      </c>
      <c r="H105" s="194">
        <v>1274320</v>
      </c>
      <c r="I105" s="198"/>
    </row>
    <row r="106" spans="1:9">
      <c r="A106" s="18">
        <f t="shared" si="1"/>
        <v>105</v>
      </c>
      <c r="B106" s="18" t="s">
        <v>356</v>
      </c>
      <c r="C106" s="18" t="s">
        <v>730</v>
      </c>
      <c r="D106" s="18" t="s">
        <v>642</v>
      </c>
      <c r="E106" s="20">
        <v>28921</v>
      </c>
      <c r="F106" s="18" t="s">
        <v>643</v>
      </c>
      <c r="G106" s="37" t="s">
        <v>134</v>
      </c>
      <c r="H106" s="194">
        <v>1274320</v>
      </c>
      <c r="I106" s="198">
        <v>1401820</v>
      </c>
    </row>
    <row r="107" spans="1:9">
      <c r="A107" s="18">
        <f t="shared" si="1"/>
        <v>106</v>
      </c>
      <c r="B107" s="18" t="s">
        <v>421</v>
      </c>
      <c r="C107" s="18" t="s">
        <v>31</v>
      </c>
      <c r="D107" s="18" t="s">
        <v>642</v>
      </c>
      <c r="E107" s="20">
        <v>36856</v>
      </c>
      <c r="F107" s="18" t="s">
        <v>643</v>
      </c>
      <c r="G107" s="18" t="s">
        <v>644</v>
      </c>
      <c r="I107" s="198"/>
    </row>
    <row r="108" spans="1:9">
      <c r="A108" s="18">
        <f t="shared" si="1"/>
        <v>107</v>
      </c>
      <c r="B108" s="18" t="s">
        <v>421</v>
      </c>
      <c r="C108" s="18" t="s">
        <v>32</v>
      </c>
      <c r="D108" s="18" t="s">
        <v>642</v>
      </c>
      <c r="E108" s="20">
        <v>38444</v>
      </c>
      <c r="F108" s="18" t="s">
        <v>643</v>
      </c>
      <c r="G108" s="18" t="s">
        <v>645</v>
      </c>
      <c r="I108" s="198"/>
    </row>
    <row r="109" spans="1:9">
      <c r="A109" s="18">
        <f t="shared" si="1"/>
        <v>108</v>
      </c>
      <c r="B109" s="18" t="s">
        <v>421</v>
      </c>
      <c r="C109" s="18" t="s">
        <v>33</v>
      </c>
      <c r="D109" s="18" t="s">
        <v>642</v>
      </c>
      <c r="E109" s="20">
        <v>39642</v>
      </c>
      <c r="F109" s="18" t="s">
        <v>643</v>
      </c>
      <c r="G109" s="18" t="s">
        <v>650</v>
      </c>
    </row>
    <row r="110" spans="1:9">
      <c r="A110" s="18">
        <f t="shared" si="1"/>
        <v>109</v>
      </c>
      <c r="B110" s="18" t="s">
        <v>421</v>
      </c>
      <c r="C110" s="18" t="s">
        <v>30</v>
      </c>
      <c r="D110" s="18" t="s">
        <v>642</v>
      </c>
      <c r="E110" s="20">
        <v>28256</v>
      </c>
      <c r="F110" s="18" t="s">
        <v>643</v>
      </c>
      <c r="G110" s="37" t="s">
        <v>134</v>
      </c>
    </row>
    <row r="111" spans="1:9">
      <c r="A111" s="18">
        <f t="shared" si="1"/>
        <v>110</v>
      </c>
      <c r="B111" s="18" t="s">
        <v>434</v>
      </c>
      <c r="C111" s="109" t="s">
        <v>1400</v>
      </c>
      <c r="D111" s="18" t="s">
        <v>642</v>
      </c>
      <c r="E111" s="20"/>
      <c r="F111" s="18" t="s">
        <v>643</v>
      </c>
      <c r="G111" s="109" t="s">
        <v>645</v>
      </c>
    </row>
    <row r="112" spans="1:9">
      <c r="A112" s="18">
        <f t="shared" si="1"/>
        <v>111</v>
      </c>
      <c r="B112" s="18" t="s">
        <v>434</v>
      </c>
      <c r="C112" s="37" t="s">
        <v>347</v>
      </c>
      <c r="D112" s="18" t="s">
        <v>642</v>
      </c>
      <c r="E112" s="20"/>
      <c r="F112" s="18" t="s">
        <v>643</v>
      </c>
      <c r="G112" s="18" t="s">
        <v>644</v>
      </c>
    </row>
    <row r="113" spans="1:9">
      <c r="A113" s="18">
        <f t="shared" si="1"/>
        <v>112</v>
      </c>
      <c r="B113" s="18" t="s">
        <v>434</v>
      </c>
      <c r="C113" s="37" t="s">
        <v>348</v>
      </c>
      <c r="D113" s="18" t="s">
        <v>642</v>
      </c>
      <c r="E113" s="20"/>
      <c r="F113" s="18" t="s">
        <v>643</v>
      </c>
      <c r="G113" s="37" t="s">
        <v>134</v>
      </c>
    </row>
    <row r="114" spans="1:9">
      <c r="A114" s="18">
        <f t="shared" si="1"/>
        <v>113</v>
      </c>
      <c r="B114" s="18" t="s">
        <v>233</v>
      </c>
      <c r="C114" s="18" t="s">
        <v>52</v>
      </c>
      <c r="D114" s="18" t="s">
        <v>642</v>
      </c>
      <c r="E114" s="20">
        <v>34652</v>
      </c>
      <c r="F114" s="18" t="s">
        <v>646</v>
      </c>
      <c r="G114" s="18" t="s">
        <v>644</v>
      </c>
    </row>
    <row r="115" spans="1:9">
      <c r="A115" s="18">
        <f t="shared" si="1"/>
        <v>114</v>
      </c>
      <c r="B115" s="18" t="s">
        <v>233</v>
      </c>
      <c r="C115" s="18" t="s">
        <v>53</v>
      </c>
      <c r="D115" s="18" t="s">
        <v>642</v>
      </c>
      <c r="E115" s="20">
        <v>36023</v>
      </c>
      <c r="F115" s="18" t="s">
        <v>646</v>
      </c>
      <c r="G115" s="18" t="s">
        <v>645</v>
      </c>
    </row>
    <row r="116" spans="1:9">
      <c r="A116" s="18">
        <f t="shared" si="1"/>
        <v>115</v>
      </c>
      <c r="B116" s="18" t="s">
        <v>233</v>
      </c>
      <c r="C116" s="18" t="s">
        <v>51</v>
      </c>
      <c r="D116" s="18" t="s">
        <v>642</v>
      </c>
      <c r="E116" s="20">
        <v>26797</v>
      </c>
      <c r="F116" s="18" t="s">
        <v>643</v>
      </c>
      <c r="G116" s="37" t="s">
        <v>134</v>
      </c>
    </row>
    <row r="117" spans="1:9">
      <c r="A117" s="18">
        <f t="shared" si="1"/>
        <v>116</v>
      </c>
      <c r="B117" s="18" t="s">
        <v>253</v>
      </c>
      <c r="C117" s="18" t="s">
        <v>708</v>
      </c>
      <c r="D117" s="18" t="s">
        <v>642</v>
      </c>
      <c r="E117" s="20">
        <v>37130</v>
      </c>
      <c r="F117" s="18" t="s">
        <v>646</v>
      </c>
      <c r="G117" s="18" t="s">
        <v>644</v>
      </c>
      <c r="H117" s="194">
        <v>1634890</v>
      </c>
    </row>
    <row r="118" spans="1:9">
      <c r="A118" s="18">
        <f t="shared" si="1"/>
        <v>117</v>
      </c>
      <c r="B118" s="18" t="s">
        <v>253</v>
      </c>
      <c r="C118" s="18" t="s">
        <v>709</v>
      </c>
      <c r="D118" s="18" t="s">
        <v>642</v>
      </c>
      <c r="E118" s="20">
        <v>38128</v>
      </c>
      <c r="F118" s="18" t="s">
        <v>643</v>
      </c>
      <c r="G118" s="18" t="s">
        <v>645</v>
      </c>
      <c r="H118" s="194">
        <v>1634890</v>
      </c>
      <c r="I118" s="198"/>
    </row>
    <row r="119" spans="1:9">
      <c r="A119" s="18">
        <f t="shared" si="1"/>
        <v>118</v>
      </c>
      <c r="B119" s="18" t="s">
        <v>253</v>
      </c>
      <c r="C119" s="37" t="s">
        <v>649</v>
      </c>
      <c r="D119" s="18" t="s">
        <v>642</v>
      </c>
      <c r="E119" s="20">
        <v>40458</v>
      </c>
      <c r="F119" s="18" t="s">
        <v>643</v>
      </c>
      <c r="G119" s="37" t="s">
        <v>650</v>
      </c>
      <c r="H119" s="194">
        <v>1634890</v>
      </c>
      <c r="I119" s="198"/>
    </row>
    <row r="120" spans="1:9">
      <c r="A120" s="18">
        <f t="shared" si="1"/>
        <v>119</v>
      </c>
      <c r="B120" s="18" t="s">
        <v>253</v>
      </c>
      <c r="C120" s="18" t="s">
        <v>707</v>
      </c>
      <c r="D120" s="18" t="s">
        <v>642</v>
      </c>
      <c r="E120" s="20">
        <v>28596</v>
      </c>
      <c r="F120" s="18" t="s">
        <v>643</v>
      </c>
      <c r="G120" s="37" t="s">
        <v>134</v>
      </c>
      <c r="H120" s="194">
        <v>1634890</v>
      </c>
      <c r="I120" s="198">
        <v>1762390</v>
      </c>
    </row>
    <row r="121" spans="1:9">
      <c r="A121" s="18">
        <f t="shared" si="1"/>
        <v>120</v>
      </c>
      <c r="B121" s="18" t="s">
        <v>400</v>
      </c>
      <c r="C121" s="18" t="s">
        <v>775</v>
      </c>
      <c r="D121" s="18" t="s">
        <v>642</v>
      </c>
      <c r="E121" s="20">
        <v>25061</v>
      </c>
      <c r="F121" s="18" t="s">
        <v>643</v>
      </c>
      <c r="G121" s="37" t="s">
        <v>134</v>
      </c>
      <c r="I121" s="198"/>
    </row>
    <row r="122" spans="1:9">
      <c r="A122" s="18">
        <f t="shared" si="1"/>
        <v>121</v>
      </c>
      <c r="B122" s="18" t="s">
        <v>372</v>
      </c>
      <c r="C122" s="18" t="s">
        <v>27</v>
      </c>
      <c r="D122" s="18" t="s">
        <v>642</v>
      </c>
      <c r="E122" s="20">
        <v>38255</v>
      </c>
      <c r="F122" s="18" t="s">
        <v>643</v>
      </c>
      <c r="G122" s="18" t="s">
        <v>644</v>
      </c>
    </row>
    <row r="123" spans="1:9">
      <c r="A123" s="18">
        <f t="shared" si="1"/>
        <v>122</v>
      </c>
      <c r="B123" s="18" t="s">
        <v>372</v>
      </c>
      <c r="C123" s="18" t="s">
        <v>28</v>
      </c>
      <c r="D123" s="18" t="s">
        <v>642</v>
      </c>
      <c r="E123" s="20">
        <v>39783</v>
      </c>
      <c r="F123" s="18" t="s">
        <v>646</v>
      </c>
      <c r="G123" s="18" t="s">
        <v>645</v>
      </c>
    </row>
    <row r="124" spans="1:9">
      <c r="A124" s="18">
        <f t="shared" si="1"/>
        <v>123</v>
      </c>
      <c r="B124" s="18" t="s">
        <v>372</v>
      </c>
      <c r="C124" s="18" t="s">
        <v>26</v>
      </c>
      <c r="D124" s="18" t="s">
        <v>642</v>
      </c>
      <c r="E124" s="20">
        <v>31637</v>
      </c>
      <c r="F124" s="18" t="s">
        <v>643</v>
      </c>
      <c r="G124" s="37" t="s">
        <v>134</v>
      </c>
    </row>
    <row r="125" spans="1:9">
      <c r="A125" s="18">
        <f t="shared" si="1"/>
        <v>124</v>
      </c>
      <c r="B125" s="18" t="s">
        <v>242</v>
      </c>
      <c r="C125" s="18" t="s">
        <v>726</v>
      </c>
      <c r="D125" s="18" t="s">
        <v>642</v>
      </c>
      <c r="E125" s="20">
        <v>35407</v>
      </c>
      <c r="F125" s="18" t="s">
        <v>643</v>
      </c>
      <c r="G125" s="18" t="s">
        <v>644</v>
      </c>
    </row>
    <row r="126" spans="1:9">
      <c r="A126" s="18">
        <f t="shared" si="1"/>
        <v>125</v>
      </c>
      <c r="B126" s="18" t="s">
        <v>242</v>
      </c>
      <c r="C126" s="18" t="s">
        <v>727</v>
      </c>
      <c r="D126" s="18" t="s">
        <v>642</v>
      </c>
      <c r="E126" s="20">
        <v>37411</v>
      </c>
      <c r="F126" s="18" t="s">
        <v>646</v>
      </c>
      <c r="G126" s="18" t="s">
        <v>645</v>
      </c>
    </row>
    <row r="127" spans="1:9">
      <c r="A127" s="18">
        <f t="shared" si="1"/>
        <v>126</v>
      </c>
      <c r="B127" s="18" t="s">
        <v>242</v>
      </c>
      <c r="C127" s="18" t="s">
        <v>728</v>
      </c>
      <c r="D127" s="18" t="s">
        <v>642</v>
      </c>
      <c r="E127" s="20">
        <v>39728</v>
      </c>
      <c r="F127" s="18" t="s">
        <v>643</v>
      </c>
      <c r="G127" s="18" t="s">
        <v>650</v>
      </c>
    </row>
    <row r="128" spans="1:9">
      <c r="A128" s="18">
        <f t="shared" si="1"/>
        <v>127</v>
      </c>
      <c r="B128" s="18" t="s">
        <v>242</v>
      </c>
      <c r="C128" s="18" t="s">
        <v>712</v>
      </c>
      <c r="D128" s="18" t="s">
        <v>642</v>
      </c>
      <c r="E128" s="20">
        <v>27795</v>
      </c>
      <c r="F128" s="18" t="s">
        <v>643</v>
      </c>
      <c r="G128" s="37" t="s">
        <v>134</v>
      </c>
    </row>
    <row r="129" spans="1:9">
      <c r="A129" s="18">
        <f t="shared" si="1"/>
        <v>128</v>
      </c>
      <c r="B129" s="18" t="s">
        <v>402</v>
      </c>
      <c r="C129" s="18" t="s">
        <v>64</v>
      </c>
      <c r="D129" s="18" t="s">
        <v>642</v>
      </c>
      <c r="E129" s="20">
        <v>34359</v>
      </c>
      <c r="F129" s="18" t="s">
        <v>646</v>
      </c>
      <c r="G129" s="18" t="s">
        <v>644</v>
      </c>
    </row>
    <row r="130" spans="1:9">
      <c r="A130" s="18">
        <f t="shared" ref="A130:A194" si="2">A129+1</f>
        <v>129</v>
      </c>
      <c r="B130" s="18" t="s">
        <v>402</v>
      </c>
      <c r="C130" s="18" t="s">
        <v>65</v>
      </c>
      <c r="D130" s="18" t="s">
        <v>642</v>
      </c>
      <c r="E130" s="20">
        <v>36066</v>
      </c>
      <c r="F130" s="18" t="s">
        <v>643</v>
      </c>
      <c r="G130" s="18" t="s">
        <v>645</v>
      </c>
    </row>
    <row r="131" spans="1:9">
      <c r="A131" s="18">
        <f t="shared" si="2"/>
        <v>130</v>
      </c>
      <c r="B131" s="18" t="s">
        <v>402</v>
      </c>
      <c r="C131" s="18" t="s">
        <v>66</v>
      </c>
      <c r="D131" s="18" t="s">
        <v>642</v>
      </c>
      <c r="E131" s="20">
        <v>37864</v>
      </c>
      <c r="F131" s="18" t="s">
        <v>646</v>
      </c>
      <c r="G131" s="18" t="s">
        <v>650</v>
      </c>
    </row>
    <row r="132" spans="1:9">
      <c r="A132" s="18">
        <f t="shared" si="2"/>
        <v>131</v>
      </c>
      <c r="B132" s="37" t="s">
        <v>439</v>
      </c>
      <c r="C132" s="37" t="s">
        <v>684</v>
      </c>
      <c r="E132" s="20">
        <v>30372</v>
      </c>
      <c r="F132" s="37" t="s">
        <v>643</v>
      </c>
      <c r="G132" s="37" t="s">
        <v>134</v>
      </c>
    </row>
    <row r="133" spans="1:9">
      <c r="A133" s="18">
        <f t="shared" si="2"/>
        <v>132</v>
      </c>
      <c r="B133" s="37" t="s">
        <v>439</v>
      </c>
      <c r="C133" s="37" t="s">
        <v>706</v>
      </c>
      <c r="E133" s="20">
        <v>39140</v>
      </c>
      <c r="F133" s="37" t="s">
        <v>643</v>
      </c>
      <c r="G133" s="37" t="s">
        <v>644</v>
      </c>
    </row>
    <row r="134" spans="1:9">
      <c r="A134" s="18">
        <f t="shared" si="2"/>
        <v>133</v>
      </c>
      <c r="B134" s="37" t="s">
        <v>439</v>
      </c>
      <c r="C134" s="109" t="s">
        <v>1212</v>
      </c>
      <c r="E134" s="20"/>
      <c r="F134" s="37" t="s">
        <v>643</v>
      </c>
      <c r="G134" s="109" t="s">
        <v>645</v>
      </c>
    </row>
    <row r="135" spans="1:9">
      <c r="A135" s="18">
        <f t="shared" si="2"/>
        <v>134</v>
      </c>
      <c r="B135" s="18" t="s">
        <v>402</v>
      </c>
      <c r="C135" s="18" t="s">
        <v>63</v>
      </c>
      <c r="D135" s="18" t="s">
        <v>642</v>
      </c>
      <c r="E135" s="20">
        <v>28302</v>
      </c>
      <c r="F135" s="18" t="s">
        <v>643</v>
      </c>
      <c r="G135" s="37" t="s">
        <v>134</v>
      </c>
    </row>
    <row r="136" spans="1:9">
      <c r="A136" s="18">
        <f t="shared" si="2"/>
        <v>135</v>
      </c>
      <c r="B136" s="18" t="s">
        <v>265</v>
      </c>
      <c r="C136" s="18" t="s">
        <v>43</v>
      </c>
      <c r="D136" s="18" t="s">
        <v>642</v>
      </c>
      <c r="E136" s="20">
        <v>38456</v>
      </c>
      <c r="F136" s="18" t="s">
        <v>646</v>
      </c>
      <c r="G136" s="18" t="s">
        <v>644</v>
      </c>
    </row>
    <row r="137" spans="1:9">
      <c r="A137" s="18">
        <f t="shared" si="2"/>
        <v>136</v>
      </c>
      <c r="B137" s="18" t="s">
        <v>265</v>
      </c>
      <c r="C137" s="18" t="s">
        <v>42</v>
      </c>
      <c r="D137" s="18" t="s">
        <v>642</v>
      </c>
      <c r="E137" s="20">
        <v>31411</v>
      </c>
      <c r="F137" s="18" t="s">
        <v>643</v>
      </c>
      <c r="G137" s="37" t="s">
        <v>134</v>
      </c>
    </row>
    <row r="138" spans="1:9" s="191" customFormat="1">
      <c r="A138" s="18">
        <f t="shared" si="2"/>
        <v>137</v>
      </c>
      <c r="B138" s="191" t="s">
        <v>487</v>
      </c>
      <c r="C138" s="191" t="s">
        <v>655</v>
      </c>
      <c r="D138" s="191" t="s">
        <v>642</v>
      </c>
      <c r="E138" s="192">
        <v>27420</v>
      </c>
      <c r="F138" s="191" t="s">
        <v>643</v>
      </c>
      <c r="G138" s="193" t="s">
        <v>134</v>
      </c>
      <c r="H138" s="195">
        <v>1744625</v>
      </c>
      <c r="I138" s="195">
        <v>1872125</v>
      </c>
    </row>
    <row r="139" spans="1:9" s="191" customFormat="1">
      <c r="A139" s="18">
        <f t="shared" si="2"/>
        <v>138</v>
      </c>
      <c r="B139" s="191" t="s">
        <v>487</v>
      </c>
      <c r="C139" s="191" t="s">
        <v>656</v>
      </c>
      <c r="D139" s="191" t="s">
        <v>642</v>
      </c>
      <c r="E139" s="192">
        <v>37086</v>
      </c>
      <c r="F139" s="191" t="s">
        <v>646</v>
      </c>
      <c r="G139" s="191" t="s">
        <v>644</v>
      </c>
      <c r="H139" s="195">
        <v>1744625</v>
      </c>
    </row>
    <row r="140" spans="1:9" s="191" customFormat="1">
      <c r="A140" s="18">
        <f t="shared" si="2"/>
        <v>139</v>
      </c>
      <c r="B140" s="191" t="s">
        <v>487</v>
      </c>
      <c r="C140" s="191" t="s">
        <v>657</v>
      </c>
      <c r="D140" s="191" t="s">
        <v>642</v>
      </c>
      <c r="E140" s="192">
        <v>38650</v>
      </c>
      <c r="F140" s="191" t="s">
        <v>646</v>
      </c>
      <c r="G140" s="191" t="s">
        <v>645</v>
      </c>
      <c r="H140" s="195">
        <v>1744625</v>
      </c>
    </row>
    <row r="141" spans="1:9">
      <c r="A141" s="18">
        <f t="shared" si="2"/>
        <v>140</v>
      </c>
      <c r="B141" s="18" t="s">
        <v>463</v>
      </c>
      <c r="C141" s="18" t="s">
        <v>777</v>
      </c>
      <c r="D141" s="18" t="s">
        <v>642</v>
      </c>
      <c r="E141" s="20">
        <v>39850</v>
      </c>
      <c r="F141" s="18" t="s">
        <v>643</v>
      </c>
      <c r="G141" s="18" t="s">
        <v>644</v>
      </c>
    </row>
    <row r="142" spans="1:9">
      <c r="A142" s="18">
        <f t="shared" si="2"/>
        <v>141</v>
      </c>
      <c r="B142" s="18" t="s">
        <v>463</v>
      </c>
      <c r="C142" s="18" t="s">
        <v>776</v>
      </c>
      <c r="D142" s="18" t="s">
        <v>642</v>
      </c>
      <c r="E142" s="20">
        <v>32540</v>
      </c>
      <c r="F142" s="18" t="s">
        <v>643</v>
      </c>
      <c r="G142" s="37" t="s">
        <v>134</v>
      </c>
    </row>
    <row r="143" spans="1:9">
      <c r="A143" s="18">
        <f t="shared" si="2"/>
        <v>142</v>
      </c>
      <c r="B143" s="18" t="s">
        <v>492</v>
      </c>
      <c r="C143" s="18" t="s">
        <v>694</v>
      </c>
      <c r="D143" s="18" t="s">
        <v>642</v>
      </c>
      <c r="E143" s="20">
        <v>38473</v>
      </c>
      <c r="F143" s="18" t="s">
        <v>646</v>
      </c>
      <c r="G143" s="18" t="s">
        <v>644</v>
      </c>
    </row>
    <row r="144" spans="1:9">
      <c r="A144" s="18">
        <f t="shared" si="2"/>
        <v>143</v>
      </c>
      <c r="B144" s="18" t="s">
        <v>492</v>
      </c>
      <c r="C144" s="18" t="s">
        <v>696</v>
      </c>
      <c r="D144" s="18" t="s">
        <v>642</v>
      </c>
      <c r="E144" s="20">
        <v>39031</v>
      </c>
      <c r="F144" s="18" t="s">
        <v>646</v>
      </c>
      <c r="G144" s="18" t="s">
        <v>645</v>
      </c>
    </row>
    <row r="145" spans="1:9">
      <c r="A145" s="18">
        <f t="shared" si="2"/>
        <v>144</v>
      </c>
      <c r="B145" s="18" t="s">
        <v>492</v>
      </c>
      <c r="C145" s="18" t="s">
        <v>693</v>
      </c>
      <c r="D145" s="18" t="s">
        <v>642</v>
      </c>
      <c r="E145" s="20">
        <v>30966</v>
      </c>
      <c r="F145" s="18" t="s">
        <v>643</v>
      </c>
      <c r="G145" s="37" t="s">
        <v>134</v>
      </c>
    </row>
    <row r="146" spans="1:9">
      <c r="A146" s="18">
        <f t="shared" si="2"/>
        <v>145</v>
      </c>
      <c r="B146" s="109" t="s">
        <v>465</v>
      </c>
      <c r="C146" s="109" t="s">
        <v>1191</v>
      </c>
      <c r="E146" s="20"/>
      <c r="F146" s="18" t="s">
        <v>643</v>
      </c>
      <c r="G146" s="109" t="s">
        <v>134</v>
      </c>
    </row>
    <row r="147" spans="1:9">
      <c r="A147" s="18">
        <f t="shared" si="2"/>
        <v>146</v>
      </c>
      <c r="B147" s="109" t="s">
        <v>465</v>
      </c>
      <c r="C147" s="109" t="s">
        <v>1192</v>
      </c>
      <c r="E147" s="20"/>
      <c r="F147" s="109" t="s">
        <v>646</v>
      </c>
      <c r="G147" s="109" t="s">
        <v>644</v>
      </c>
    </row>
    <row r="148" spans="1:9">
      <c r="A148" s="18">
        <f t="shared" si="2"/>
        <v>147</v>
      </c>
      <c r="B148" s="109" t="s">
        <v>465</v>
      </c>
      <c r="C148" s="109" t="s">
        <v>1193</v>
      </c>
      <c r="E148" s="20"/>
      <c r="F148" s="109" t="s">
        <v>643</v>
      </c>
      <c r="G148" s="109" t="s">
        <v>645</v>
      </c>
    </row>
    <row r="149" spans="1:9">
      <c r="A149" s="18">
        <f t="shared" si="2"/>
        <v>148</v>
      </c>
      <c r="B149" s="18" t="s">
        <v>498</v>
      </c>
      <c r="C149" s="18" t="s">
        <v>4</v>
      </c>
      <c r="D149" s="18" t="s">
        <v>642</v>
      </c>
      <c r="E149" s="20">
        <v>38998</v>
      </c>
      <c r="F149" s="18" t="s">
        <v>646</v>
      </c>
      <c r="G149" s="18" t="s">
        <v>644</v>
      </c>
    </row>
    <row r="150" spans="1:9">
      <c r="A150" s="18">
        <f t="shared" si="2"/>
        <v>149</v>
      </c>
      <c r="B150" s="18" t="s">
        <v>498</v>
      </c>
      <c r="C150" s="18" t="s">
        <v>3</v>
      </c>
      <c r="D150" s="18" t="s">
        <v>642</v>
      </c>
      <c r="E150" s="20">
        <v>30268</v>
      </c>
      <c r="F150" s="18" t="s">
        <v>643</v>
      </c>
      <c r="G150" s="37" t="s">
        <v>134</v>
      </c>
    </row>
    <row r="151" spans="1:9">
      <c r="A151" s="18">
        <f t="shared" si="2"/>
        <v>150</v>
      </c>
      <c r="B151" s="18" t="s">
        <v>332</v>
      </c>
      <c r="C151" s="18" t="s">
        <v>50</v>
      </c>
      <c r="D151" s="18" t="s">
        <v>642</v>
      </c>
      <c r="E151" s="20">
        <v>36837</v>
      </c>
      <c r="F151" s="18" t="s">
        <v>646</v>
      </c>
      <c r="G151" s="18" t="s">
        <v>644</v>
      </c>
    </row>
    <row r="152" spans="1:9">
      <c r="A152" s="18">
        <f t="shared" si="2"/>
        <v>151</v>
      </c>
      <c r="B152" s="18" t="s">
        <v>332</v>
      </c>
      <c r="C152" s="18" t="s">
        <v>49</v>
      </c>
      <c r="D152" s="18" t="s">
        <v>642</v>
      </c>
      <c r="E152" s="20">
        <v>31009</v>
      </c>
      <c r="F152" s="18" t="s">
        <v>643</v>
      </c>
      <c r="G152" s="37" t="s">
        <v>134</v>
      </c>
    </row>
    <row r="153" spans="1:9">
      <c r="A153" s="18">
        <f t="shared" si="2"/>
        <v>152</v>
      </c>
      <c r="B153" s="18" t="s">
        <v>404</v>
      </c>
      <c r="C153" s="18" t="s">
        <v>793</v>
      </c>
      <c r="D153" s="18" t="s">
        <v>642</v>
      </c>
      <c r="E153" s="20">
        <v>36773</v>
      </c>
      <c r="F153" s="18" t="s">
        <v>643</v>
      </c>
      <c r="G153" s="18" t="s">
        <v>644</v>
      </c>
    </row>
    <row r="154" spans="1:9">
      <c r="A154" s="18">
        <f t="shared" si="2"/>
        <v>153</v>
      </c>
      <c r="B154" s="18" t="s">
        <v>404</v>
      </c>
      <c r="C154" s="18" t="s">
        <v>794</v>
      </c>
      <c r="D154" s="18" t="s">
        <v>642</v>
      </c>
      <c r="E154" s="20">
        <v>39882</v>
      </c>
      <c r="F154" s="18" t="s">
        <v>643</v>
      </c>
      <c r="G154" s="18" t="s">
        <v>645</v>
      </c>
    </row>
    <row r="155" spans="1:9">
      <c r="A155" s="18">
        <f t="shared" si="2"/>
        <v>154</v>
      </c>
      <c r="B155" s="18" t="s">
        <v>404</v>
      </c>
      <c r="C155" s="18" t="s">
        <v>792</v>
      </c>
      <c r="D155" s="18" t="s">
        <v>642</v>
      </c>
      <c r="E155" s="20">
        <v>27365</v>
      </c>
      <c r="F155" s="18" t="s">
        <v>643</v>
      </c>
      <c r="G155" s="37" t="s">
        <v>134</v>
      </c>
    </row>
    <row r="156" spans="1:9">
      <c r="A156" s="18">
        <f t="shared" si="2"/>
        <v>155</v>
      </c>
      <c r="B156" s="18" t="s">
        <v>235</v>
      </c>
      <c r="C156" s="18" t="s">
        <v>672</v>
      </c>
      <c r="D156" s="18" t="s">
        <v>642</v>
      </c>
      <c r="E156" s="20">
        <v>37253</v>
      </c>
      <c r="F156" s="18" t="s">
        <v>646</v>
      </c>
      <c r="G156" s="18" t="s">
        <v>644</v>
      </c>
      <c r="H156" s="194">
        <v>1634890</v>
      </c>
    </row>
    <row r="157" spans="1:9">
      <c r="A157" s="18">
        <f t="shared" si="2"/>
        <v>156</v>
      </c>
      <c r="B157" s="18" t="s">
        <v>235</v>
      </c>
      <c r="C157" s="18" t="s">
        <v>674</v>
      </c>
      <c r="D157" s="18" t="s">
        <v>642</v>
      </c>
      <c r="E157" s="20">
        <v>37968</v>
      </c>
      <c r="F157" s="18" t="s">
        <v>643</v>
      </c>
      <c r="G157" s="18" t="s">
        <v>645</v>
      </c>
      <c r="H157" s="194">
        <v>1634890</v>
      </c>
    </row>
    <row r="158" spans="1:9">
      <c r="A158" s="18">
        <f t="shared" si="2"/>
        <v>157</v>
      </c>
      <c r="B158" s="37" t="s">
        <v>235</v>
      </c>
      <c r="C158" s="37" t="s">
        <v>438</v>
      </c>
      <c r="D158" s="18" t="s">
        <v>642</v>
      </c>
      <c r="E158" s="20"/>
      <c r="F158" s="37" t="s">
        <v>646</v>
      </c>
      <c r="G158" s="37" t="s">
        <v>650</v>
      </c>
      <c r="H158" s="194">
        <v>1634890</v>
      </c>
    </row>
    <row r="159" spans="1:9">
      <c r="A159" s="18">
        <f t="shared" si="2"/>
        <v>158</v>
      </c>
      <c r="B159" s="18" t="s">
        <v>235</v>
      </c>
      <c r="C159" s="18" t="s">
        <v>671</v>
      </c>
      <c r="D159" s="18" t="s">
        <v>642</v>
      </c>
      <c r="E159" s="20">
        <v>28358</v>
      </c>
      <c r="F159" s="18" t="s">
        <v>643</v>
      </c>
      <c r="G159" s="37" t="s">
        <v>134</v>
      </c>
      <c r="H159" s="194">
        <v>1634890</v>
      </c>
      <c r="I159" s="18">
        <v>1762390</v>
      </c>
    </row>
    <row r="160" spans="1:9">
      <c r="A160" s="18">
        <f t="shared" si="2"/>
        <v>159</v>
      </c>
      <c r="B160" s="18" t="s">
        <v>406</v>
      </c>
      <c r="C160" s="18" t="s">
        <v>60</v>
      </c>
      <c r="D160" s="18" t="s">
        <v>642</v>
      </c>
      <c r="E160" s="20">
        <v>37000</v>
      </c>
      <c r="F160" s="18" t="s">
        <v>643</v>
      </c>
      <c r="G160" s="18" t="s">
        <v>644</v>
      </c>
    </row>
    <row r="161" spans="1:7">
      <c r="A161" s="18">
        <f t="shared" si="2"/>
        <v>160</v>
      </c>
      <c r="B161" s="18" t="s">
        <v>406</v>
      </c>
      <c r="C161" s="18" t="s">
        <v>59</v>
      </c>
      <c r="D161" s="18" t="s">
        <v>642</v>
      </c>
      <c r="E161" s="20">
        <v>30695</v>
      </c>
      <c r="F161" s="18" t="s">
        <v>643</v>
      </c>
      <c r="G161" s="37" t="s">
        <v>134</v>
      </c>
    </row>
    <row r="162" spans="1:7">
      <c r="A162" s="18">
        <f t="shared" si="2"/>
        <v>161</v>
      </c>
      <c r="B162" s="18" t="s">
        <v>407</v>
      </c>
      <c r="C162" s="18" t="s">
        <v>62</v>
      </c>
      <c r="D162" s="18" t="s">
        <v>642</v>
      </c>
      <c r="E162" s="20">
        <v>39450</v>
      </c>
      <c r="F162" s="18" t="s">
        <v>646</v>
      </c>
      <c r="G162" s="18" t="s">
        <v>644</v>
      </c>
    </row>
    <row r="163" spans="1:7">
      <c r="A163" s="18">
        <f t="shared" si="2"/>
        <v>162</v>
      </c>
      <c r="B163" s="18" t="s">
        <v>407</v>
      </c>
      <c r="C163" s="18" t="s">
        <v>61</v>
      </c>
      <c r="D163" s="18" t="s">
        <v>642</v>
      </c>
      <c r="E163" s="20">
        <v>31811</v>
      </c>
      <c r="F163" s="18" t="s">
        <v>643</v>
      </c>
      <c r="G163" s="37" t="s">
        <v>134</v>
      </c>
    </row>
    <row r="164" spans="1:7">
      <c r="A164" s="18">
        <f t="shared" si="2"/>
        <v>163</v>
      </c>
      <c r="B164" s="18" t="s">
        <v>409</v>
      </c>
      <c r="C164" s="18" t="s">
        <v>764</v>
      </c>
      <c r="D164" s="18" t="s">
        <v>642</v>
      </c>
      <c r="E164" s="20">
        <v>33604</v>
      </c>
      <c r="F164" s="18" t="s">
        <v>643</v>
      </c>
      <c r="G164" s="18" t="s">
        <v>644</v>
      </c>
    </row>
    <row r="165" spans="1:7">
      <c r="A165" s="18">
        <f t="shared" si="2"/>
        <v>164</v>
      </c>
      <c r="B165" s="18" t="s">
        <v>409</v>
      </c>
      <c r="C165" s="18" t="s">
        <v>765</v>
      </c>
      <c r="D165" s="18" t="s">
        <v>642</v>
      </c>
      <c r="E165" s="20">
        <v>34668</v>
      </c>
      <c r="F165" s="18" t="s">
        <v>646</v>
      </c>
      <c r="G165" s="18" t="s">
        <v>645</v>
      </c>
    </row>
    <row r="166" spans="1:7">
      <c r="A166" s="18">
        <f t="shared" si="2"/>
        <v>165</v>
      </c>
      <c r="B166" s="18" t="s">
        <v>409</v>
      </c>
      <c r="C166" s="18" t="s">
        <v>766</v>
      </c>
      <c r="D166" s="18" t="s">
        <v>642</v>
      </c>
      <c r="E166" s="20">
        <v>35065</v>
      </c>
      <c r="F166" s="18" t="s">
        <v>646</v>
      </c>
      <c r="G166" s="18" t="s">
        <v>650</v>
      </c>
    </row>
    <row r="167" spans="1:7">
      <c r="A167" s="18">
        <f t="shared" si="2"/>
        <v>166</v>
      </c>
      <c r="B167" s="18" t="s">
        <v>409</v>
      </c>
      <c r="C167" s="18" t="s">
        <v>763</v>
      </c>
      <c r="D167" s="18" t="s">
        <v>642</v>
      </c>
      <c r="E167" s="20">
        <v>23601</v>
      </c>
      <c r="F167" s="18" t="s">
        <v>643</v>
      </c>
      <c r="G167" s="37" t="s">
        <v>134</v>
      </c>
    </row>
    <row r="168" spans="1:7">
      <c r="A168" s="18">
        <f t="shared" si="2"/>
        <v>167</v>
      </c>
      <c r="B168" s="18" t="s">
        <v>334</v>
      </c>
      <c r="C168" s="18" t="s">
        <v>771</v>
      </c>
      <c r="D168" s="18" t="s">
        <v>642</v>
      </c>
      <c r="E168" s="20">
        <v>39866</v>
      </c>
      <c r="F168" s="18" t="s">
        <v>646</v>
      </c>
      <c r="G168" s="18" t="s">
        <v>644</v>
      </c>
    </row>
    <row r="169" spans="1:7">
      <c r="A169" s="18">
        <f t="shared" si="2"/>
        <v>168</v>
      </c>
      <c r="B169" s="18" t="s">
        <v>334</v>
      </c>
      <c r="C169" s="18" t="s">
        <v>770</v>
      </c>
      <c r="D169" s="18" t="s">
        <v>642</v>
      </c>
      <c r="E169" s="20">
        <v>32545</v>
      </c>
      <c r="F169" s="18" t="s">
        <v>643</v>
      </c>
      <c r="G169" s="37" t="s">
        <v>134</v>
      </c>
    </row>
    <row r="170" spans="1:7">
      <c r="A170" s="18">
        <f t="shared" si="2"/>
        <v>169</v>
      </c>
      <c r="B170" s="18" t="s">
        <v>427</v>
      </c>
      <c r="C170" s="18" t="s">
        <v>55</v>
      </c>
      <c r="E170" s="20">
        <v>40123</v>
      </c>
      <c r="F170" s="18" t="s">
        <v>643</v>
      </c>
      <c r="G170" s="18" t="s">
        <v>644</v>
      </c>
    </row>
    <row r="171" spans="1:7">
      <c r="A171" s="18">
        <f t="shared" si="2"/>
        <v>170</v>
      </c>
      <c r="B171" s="18" t="s">
        <v>427</v>
      </c>
      <c r="C171" s="18" t="s">
        <v>54</v>
      </c>
      <c r="D171" s="18" t="s">
        <v>642</v>
      </c>
      <c r="E171" s="20">
        <v>28011</v>
      </c>
      <c r="F171" s="18" t="s">
        <v>643</v>
      </c>
      <c r="G171" s="37" t="s">
        <v>134</v>
      </c>
    </row>
    <row r="172" spans="1:7">
      <c r="A172" s="18">
        <f t="shared" si="2"/>
        <v>171</v>
      </c>
      <c r="B172" s="109" t="s">
        <v>494</v>
      </c>
      <c r="C172" s="109" t="s">
        <v>1298</v>
      </c>
      <c r="D172" s="109" t="s">
        <v>855</v>
      </c>
      <c r="E172" s="20">
        <v>31040</v>
      </c>
      <c r="F172" s="18" t="s">
        <v>643</v>
      </c>
      <c r="G172" s="37" t="s">
        <v>134</v>
      </c>
    </row>
    <row r="173" spans="1:7">
      <c r="A173" s="18">
        <f t="shared" si="2"/>
        <v>172</v>
      </c>
      <c r="B173" s="109" t="s">
        <v>494</v>
      </c>
      <c r="C173" s="109" t="s">
        <v>1299</v>
      </c>
      <c r="D173" s="109"/>
      <c r="E173" s="20"/>
      <c r="G173" s="109" t="s">
        <v>644</v>
      </c>
    </row>
    <row r="174" spans="1:7">
      <c r="A174" s="18">
        <f t="shared" si="2"/>
        <v>173</v>
      </c>
      <c r="B174" s="109" t="s">
        <v>494</v>
      </c>
      <c r="C174" s="109" t="s">
        <v>1300</v>
      </c>
      <c r="D174" s="109"/>
      <c r="E174" s="20"/>
      <c r="G174" s="109" t="s">
        <v>645</v>
      </c>
    </row>
    <row r="175" spans="1:7">
      <c r="A175" s="18">
        <f t="shared" si="2"/>
        <v>174</v>
      </c>
      <c r="B175" s="18" t="s">
        <v>467</v>
      </c>
      <c r="C175" s="18" t="s">
        <v>755</v>
      </c>
      <c r="D175" s="18" t="s">
        <v>642</v>
      </c>
      <c r="E175" s="20">
        <v>29384</v>
      </c>
      <c r="F175" s="18" t="s">
        <v>643</v>
      </c>
      <c r="G175" s="37" t="s">
        <v>134</v>
      </c>
    </row>
    <row r="176" spans="1:7">
      <c r="A176" s="18">
        <f t="shared" si="2"/>
        <v>175</v>
      </c>
      <c r="B176" s="18" t="s">
        <v>469</v>
      </c>
      <c r="C176" s="18" t="s">
        <v>779</v>
      </c>
      <c r="D176" s="18" t="s">
        <v>642</v>
      </c>
      <c r="E176" s="20">
        <v>36391</v>
      </c>
      <c r="F176" s="18" t="s">
        <v>643</v>
      </c>
      <c r="G176" s="18" t="s">
        <v>644</v>
      </c>
    </row>
    <row r="177" spans="1:7">
      <c r="A177" s="18">
        <f t="shared" si="2"/>
        <v>176</v>
      </c>
      <c r="B177" s="18" t="s">
        <v>469</v>
      </c>
      <c r="C177" s="18" t="s">
        <v>780</v>
      </c>
      <c r="D177" s="18" t="s">
        <v>642</v>
      </c>
      <c r="E177" s="20">
        <v>38304</v>
      </c>
      <c r="F177" s="18" t="s">
        <v>646</v>
      </c>
      <c r="G177" s="18" t="s">
        <v>645</v>
      </c>
    </row>
    <row r="178" spans="1:7">
      <c r="A178" s="18">
        <f t="shared" si="2"/>
        <v>177</v>
      </c>
      <c r="B178" s="18" t="s">
        <v>469</v>
      </c>
      <c r="C178" s="18" t="s">
        <v>781</v>
      </c>
      <c r="D178" s="18" t="s">
        <v>642</v>
      </c>
      <c r="E178" s="20">
        <v>40059</v>
      </c>
      <c r="F178" s="18" t="s">
        <v>643</v>
      </c>
      <c r="G178" s="18" t="s">
        <v>650</v>
      </c>
    </row>
    <row r="179" spans="1:7">
      <c r="A179" s="18">
        <f t="shared" si="2"/>
        <v>178</v>
      </c>
      <c r="B179" s="18" t="s">
        <v>469</v>
      </c>
      <c r="C179" s="18" t="s">
        <v>778</v>
      </c>
      <c r="D179" s="18" t="s">
        <v>642</v>
      </c>
      <c r="E179" s="20">
        <v>28717</v>
      </c>
      <c r="F179" s="18" t="s">
        <v>643</v>
      </c>
      <c r="G179" s="37" t="s">
        <v>134</v>
      </c>
    </row>
    <row r="180" spans="1:7">
      <c r="A180" s="18">
        <f t="shared" si="2"/>
        <v>179</v>
      </c>
      <c r="B180" s="18" t="s">
        <v>470</v>
      </c>
      <c r="C180" s="18" t="s">
        <v>784</v>
      </c>
      <c r="E180" s="20">
        <v>33795</v>
      </c>
      <c r="F180" s="18" t="s">
        <v>643</v>
      </c>
      <c r="G180" s="37" t="s">
        <v>134</v>
      </c>
    </row>
    <row r="181" spans="1:7">
      <c r="A181" s="18">
        <f t="shared" si="2"/>
        <v>180</v>
      </c>
      <c r="B181" s="18" t="s">
        <v>428</v>
      </c>
      <c r="C181" s="18" t="s">
        <v>686</v>
      </c>
      <c r="D181" s="18" t="s">
        <v>642</v>
      </c>
      <c r="E181" s="20">
        <v>37777</v>
      </c>
      <c r="F181" s="18" t="s">
        <v>643</v>
      </c>
      <c r="G181" s="18" t="s">
        <v>644</v>
      </c>
    </row>
    <row r="182" spans="1:7">
      <c r="A182" s="18">
        <f t="shared" si="2"/>
        <v>181</v>
      </c>
      <c r="B182" s="18" t="s">
        <v>428</v>
      </c>
      <c r="C182" s="18" t="s">
        <v>687</v>
      </c>
      <c r="D182" s="18" t="s">
        <v>642</v>
      </c>
      <c r="E182" s="20" t="s">
        <v>688</v>
      </c>
      <c r="F182" s="18" t="s">
        <v>646</v>
      </c>
      <c r="G182" s="18" t="s">
        <v>645</v>
      </c>
    </row>
    <row r="183" spans="1:7">
      <c r="A183" s="18">
        <f t="shared" si="2"/>
        <v>182</v>
      </c>
      <c r="B183" s="18" t="s">
        <v>428</v>
      </c>
      <c r="C183" s="18" t="s">
        <v>685</v>
      </c>
      <c r="D183" s="18" t="s">
        <v>642</v>
      </c>
      <c r="E183" s="20">
        <v>30605</v>
      </c>
      <c r="F183" s="18" t="s">
        <v>643</v>
      </c>
      <c r="G183" s="37" t="s">
        <v>134</v>
      </c>
    </row>
    <row r="184" spans="1:7">
      <c r="A184" s="18">
        <f t="shared" si="2"/>
        <v>183</v>
      </c>
      <c r="B184" s="18" t="s">
        <v>496</v>
      </c>
      <c r="C184" s="18" t="s">
        <v>692</v>
      </c>
      <c r="D184" s="18" t="s">
        <v>642</v>
      </c>
      <c r="E184" s="20">
        <v>31043</v>
      </c>
      <c r="F184" s="18" t="s">
        <v>643</v>
      </c>
      <c r="G184" s="37" t="s">
        <v>134</v>
      </c>
    </row>
    <row r="185" spans="1:7">
      <c r="A185" s="18">
        <f t="shared" si="2"/>
        <v>184</v>
      </c>
      <c r="B185" s="18" t="s">
        <v>496</v>
      </c>
      <c r="C185" s="109" t="s">
        <v>939</v>
      </c>
      <c r="D185" s="18" t="s">
        <v>642</v>
      </c>
      <c r="E185" s="20"/>
      <c r="F185" s="18" t="s">
        <v>643</v>
      </c>
      <c r="G185" s="109" t="s">
        <v>644</v>
      </c>
    </row>
    <row r="186" spans="1:7">
      <c r="A186" s="18">
        <f t="shared" si="2"/>
        <v>185</v>
      </c>
      <c r="B186" s="18" t="s">
        <v>496</v>
      </c>
      <c r="C186" s="109" t="s">
        <v>1381</v>
      </c>
      <c r="D186" s="18" t="s">
        <v>642</v>
      </c>
      <c r="E186" s="20"/>
      <c r="F186" s="109" t="s">
        <v>646</v>
      </c>
      <c r="G186" s="109" t="s">
        <v>645</v>
      </c>
    </row>
    <row r="187" spans="1:7">
      <c r="A187" s="18">
        <f>A185+1</f>
        <v>185</v>
      </c>
      <c r="B187" s="18" t="s">
        <v>358</v>
      </c>
      <c r="C187" s="18" t="s">
        <v>37</v>
      </c>
      <c r="D187" s="18" t="s">
        <v>642</v>
      </c>
      <c r="E187" s="20">
        <v>36528</v>
      </c>
      <c r="F187" s="18" t="s">
        <v>646</v>
      </c>
      <c r="G187" s="18" t="s">
        <v>644</v>
      </c>
    </row>
    <row r="188" spans="1:7">
      <c r="A188" s="18">
        <f t="shared" si="2"/>
        <v>186</v>
      </c>
      <c r="B188" s="18" t="s">
        <v>358</v>
      </c>
      <c r="C188" s="18" t="s">
        <v>38</v>
      </c>
      <c r="D188" s="18" t="s">
        <v>642</v>
      </c>
      <c r="E188" s="20">
        <v>39664</v>
      </c>
      <c r="F188" s="18" t="s">
        <v>646</v>
      </c>
      <c r="G188" s="18" t="s">
        <v>645</v>
      </c>
    </row>
    <row r="189" spans="1:7">
      <c r="A189" s="18">
        <f t="shared" si="2"/>
        <v>187</v>
      </c>
      <c r="B189" s="18" t="s">
        <v>358</v>
      </c>
      <c r="C189" s="18" t="s">
        <v>36</v>
      </c>
      <c r="D189" s="18" t="s">
        <v>642</v>
      </c>
      <c r="E189" s="20">
        <v>29319</v>
      </c>
      <c r="F189" s="18" t="s">
        <v>643</v>
      </c>
      <c r="G189" s="37" t="s">
        <v>134</v>
      </c>
    </row>
    <row r="190" spans="1:7">
      <c r="A190" s="18">
        <f t="shared" si="2"/>
        <v>188</v>
      </c>
      <c r="B190" s="18" t="s">
        <v>277</v>
      </c>
      <c r="C190" s="18" t="s">
        <v>690</v>
      </c>
      <c r="D190" s="18" t="s">
        <v>642</v>
      </c>
      <c r="E190" s="20">
        <v>37594</v>
      </c>
      <c r="F190" s="18" t="s">
        <v>646</v>
      </c>
      <c r="G190" s="18" t="s">
        <v>644</v>
      </c>
    </row>
    <row r="191" spans="1:7">
      <c r="A191" s="18">
        <f t="shared" si="2"/>
        <v>189</v>
      </c>
      <c r="B191" s="18" t="s">
        <v>277</v>
      </c>
      <c r="C191" s="18" t="s">
        <v>691</v>
      </c>
      <c r="D191" s="18" t="s">
        <v>642</v>
      </c>
      <c r="E191" s="20">
        <v>38266</v>
      </c>
      <c r="F191" s="18" t="s">
        <v>643</v>
      </c>
      <c r="G191" s="18" t="s">
        <v>645</v>
      </c>
    </row>
    <row r="192" spans="1:7">
      <c r="A192" s="18">
        <f t="shared" si="2"/>
        <v>190</v>
      </c>
      <c r="B192" s="18" t="s">
        <v>277</v>
      </c>
      <c r="C192" s="109" t="s">
        <v>1403</v>
      </c>
      <c r="D192" s="18" t="s">
        <v>642</v>
      </c>
      <c r="E192" s="20"/>
      <c r="F192" s="109" t="s">
        <v>646</v>
      </c>
      <c r="G192" s="109" t="s">
        <v>650</v>
      </c>
    </row>
    <row r="193" spans="1:9">
      <c r="A193" s="18">
        <f t="shared" si="2"/>
        <v>191</v>
      </c>
      <c r="B193" s="18" t="s">
        <v>277</v>
      </c>
      <c r="C193" s="18" t="s">
        <v>689</v>
      </c>
      <c r="D193" s="18" t="s">
        <v>642</v>
      </c>
      <c r="E193" s="20">
        <v>28268</v>
      </c>
      <c r="F193" s="18" t="s">
        <v>643</v>
      </c>
      <c r="G193" s="37" t="s">
        <v>134</v>
      </c>
      <c r="I193" s="18">
        <v>1872125</v>
      </c>
    </row>
    <row r="194" spans="1:9">
      <c r="A194" s="18">
        <f t="shared" si="2"/>
        <v>192</v>
      </c>
      <c r="B194" s="18" t="s">
        <v>362</v>
      </c>
      <c r="C194" s="18" t="s">
        <v>35</v>
      </c>
      <c r="E194" s="20">
        <v>40108</v>
      </c>
      <c r="F194" s="18" t="s">
        <v>643</v>
      </c>
      <c r="G194" s="18" t="s">
        <v>644</v>
      </c>
    </row>
    <row r="195" spans="1:9">
      <c r="A195" s="18">
        <f t="shared" ref="A195:A258" si="3">A194+1</f>
        <v>193</v>
      </c>
      <c r="B195" s="18" t="s">
        <v>362</v>
      </c>
      <c r="C195" s="18" t="s">
        <v>34</v>
      </c>
      <c r="D195" s="18" t="s">
        <v>642</v>
      </c>
      <c r="E195" s="20">
        <v>32537</v>
      </c>
      <c r="F195" s="18" t="s">
        <v>643</v>
      </c>
      <c r="G195" s="37" t="s">
        <v>134</v>
      </c>
    </row>
    <row r="196" spans="1:9">
      <c r="A196" s="18">
        <f t="shared" si="3"/>
        <v>194</v>
      </c>
      <c r="B196" s="18" t="s">
        <v>244</v>
      </c>
      <c r="C196" s="18" t="s">
        <v>711</v>
      </c>
      <c r="D196" s="18" t="s">
        <v>642</v>
      </c>
      <c r="E196" s="20">
        <v>39237</v>
      </c>
      <c r="F196" s="18" t="s">
        <v>646</v>
      </c>
      <c r="G196" s="18" t="s">
        <v>644</v>
      </c>
    </row>
    <row r="197" spans="1:9">
      <c r="A197" s="18">
        <f t="shared" si="3"/>
        <v>195</v>
      </c>
      <c r="B197" s="18" t="s">
        <v>244</v>
      </c>
      <c r="C197" s="18" t="s">
        <v>710</v>
      </c>
      <c r="D197" s="18" t="s">
        <v>642</v>
      </c>
      <c r="E197" s="20">
        <v>30302</v>
      </c>
      <c r="F197" s="18" t="s">
        <v>643</v>
      </c>
      <c r="G197" s="37" t="s">
        <v>134</v>
      </c>
    </row>
    <row r="198" spans="1:9">
      <c r="A198" s="18">
        <f t="shared" si="3"/>
        <v>196</v>
      </c>
      <c r="B198" s="109" t="s">
        <v>237</v>
      </c>
      <c r="C198" s="109" t="s">
        <v>987</v>
      </c>
      <c r="D198" s="18" t="s">
        <v>642</v>
      </c>
      <c r="E198" s="20">
        <v>32188</v>
      </c>
      <c r="F198" s="18" t="s">
        <v>643</v>
      </c>
      <c r="G198" s="109" t="s">
        <v>134</v>
      </c>
    </row>
    <row r="199" spans="1:9">
      <c r="A199" s="18">
        <f t="shared" si="3"/>
        <v>197</v>
      </c>
      <c r="B199" s="109" t="s">
        <v>237</v>
      </c>
      <c r="C199" s="109" t="s">
        <v>1036</v>
      </c>
      <c r="D199" s="18" t="s">
        <v>642</v>
      </c>
      <c r="E199" s="20">
        <v>42161</v>
      </c>
      <c r="F199" s="18" t="s">
        <v>643</v>
      </c>
      <c r="G199" s="109" t="s">
        <v>644</v>
      </c>
    </row>
    <row r="200" spans="1:9">
      <c r="A200" s="18">
        <f t="shared" si="3"/>
        <v>198</v>
      </c>
      <c r="B200" s="109" t="s">
        <v>237</v>
      </c>
      <c r="C200" s="109" t="s">
        <v>1150</v>
      </c>
      <c r="D200" s="18" t="s">
        <v>642</v>
      </c>
      <c r="E200" s="20">
        <v>43186</v>
      </c>
      <c r="F200" s="109" t="s">
        <v>646</v>
      </c>
      <c r="G200" s="109" t="s">
        <v>645</v>
      </c>
    </row>
    <row r="201" spans="1:9">
      <c r="A201" s="18">
        <f t="shared" si="3"/>
        <v>199</v>
      </c>
      <c r="B201" s="109" t="s">
        <v>225</v>
      </c>
      <c r="C201" s="109" t="s">
        <v>1148</v>
      </c>
      <c r="E201" s="20"/>
      <c r="F201" s="18" t="s">
        <v>643</v>
      </c>
      <c r="G201" s="109" t="s">
        <v>134</v>
      </c>
    </row>
    <row r="202" spans="1:9">
      <c r="A202" s="18">
        <f t="shared" si="3"/>
        <v>200</v>
      </c>
      <c r="B202" s="109" t="s">
        <v>225</v>
      </c>
      <c r="C202" s="109" t="s">
        <v>1149</v>
      </c>
      <c r="E202" s="20"/>
      <c r="F202" s="18" t="s">
        <v>643</v>
      </c>
      <c r="G202" s="109" t="s">
        <v>644</v>
      </c>
    </row>
    <row r="203" spans="1:9">
      <c r="A203" s="18">
        <f t="shared" si="3"/>
        <v>201</v>
      </c>
      <c r="B203" s="109" t="s">
        <v>225</v>
      </c>
      <c r="C203" s="109" t="s">
        <v>1194</v>
      </c>
      <c r="E203" s="20"/>
      <c r="G203" s="109" t="s">
        <v>645</v>
      </c>
    </row>
    <row r="204" spans="1:9">
      <c r="A204" s="18">
        <f t="shared" si="3"/>
        <v>202</v>
      </c>
      <c r="B204" s="18" t="s">
        <v>410</v>
      </c>
      <c r="C204" s="18" t="s">
        <v>741</v>
      </c>
      <c r="D204" s="18" t="s">
        <v>642</v>
      </c>
      <c r="E204" s="20">
        <v>33482</v>
      </c>
      <c r="F204" s="18" t="s">
        <v>643</v>
      </c>
      <c r="G204" s="18" t="s">
        <v>644</v>
      </c>
    </row>
    <row r="205" spans="1:9">
      <c r="A205" s="18">
        <f t="shared" si="3"/>
        <v>203</v>
      </c>
      <c r="B205" s="18" t="s">
        <v>410</v>
      </c>
      <c r="C205" s="18" t="s">
        <v>740</v>
      </c>
      <c r="D205" s="18" t="s">
        <v>642</v>
      </c>
      <c r="E205" s="20">
        <v>24969</v>
      </c>
      <c r="F205" s="18" t="s">
        <v>643</v>
      </c>
      <c r="G205" s="37" t="s">
        <v>134</v>
      </c>
      <c r="H205" s="194">
        <f>21-5</f>
        <v>16</v>
      </c>
    </row>
    <row r="206" spans="1:9">
      <c r="A206" s="18">
        <f t="shared" si="3"/>
        <v>204</v>
      </c>
      <c r="B206" s="18" t="s">
        <v>326</v>
      </c>
      <c r="C206" s="18" t="s">
        <v>737</v>
      </c>
      <c r="D206" s="18" t="s">
        <v>642</v>
      </c>
      <c r="E206" s="20">
        <v>36808</v>
      </c>
      <c r="F206" s="18" t="s">
        <v>646</v>
      </c>
      <c r="G206" s="18" t="s">
        <v>644</v>
      </c>
    </row>
    <row r="207" spans="1:9">
      <c r="A207" s="18">
        <f t="shared" si="3"/>
        <v>205</v>
      </c>
      <c r="B207" s="18" t="s">
        <v>326</v>
      </c>
      <c r="C207" s="18" t="s">
        <v>738</v>
      </c>
      <c r="D207" s="18" t="s">
        <v>642</v>
      </c>
      <c r="E207" s="20">
        <v>38250</v>
      </c>
      <c r="F207" s="18" t="s">
        <v>646</v>
      </c>
      <c r="G207" s="18" t="s">
        <v>645</v>
      </c>
    </row>
    <row r="208" spans="1:9">
      <c r="A208" s="18">
        <f t="shared" si="3"/>
        <v>206</v>
      </c>
      <c r="B208" s="18" t="s">
        <v>326</v>
      </c>
      <c r="C208" s="18" t="s">
        <v>736</v>
      </c>
      <c r="D208" s="18" t="s">
        <v>642</v>
      </c>
      <c r="E208" s="20">
        <v>27197</v>
      </c>
      <c r="F208" s="18" t="s">
        <v>643</v>
      </c>
      <c r="G208" s="37" t="s">
        <v>134</v>
      </c>
    </row>
    <row r="209" spans="1:7">
      <c r="A209" s="18">
        <f t="shared" si="3"/>
        <v>207</v>
      </c>
      <c r="B209" s="18" t="s">
        <v>246</v>
      </c>
      <c r="C209" s="18" t="s">
        <v>75</v>
      </c>
      <c r="E209" s="20">
        <v>33844</v>
      </c>
      <c r="F209" s="18" t="s">
        <v>643</v>
      </c>
      <c r="G209" s="18" t="s">
        <v>644</v>
      </c>
    </row>
    <row r="210" spans="1:7">
      <c r="A210" s="18">
        <f t="shared" si="3"/>
        <v>208</v>
      </c>
      <c r="B210" s="18" t="s">
        <v>246</v>
      </c>
      <c r="C210" s="18" t="s">
        <v>76</v>
      </c>
      <c r="E210" s="20">
        <v>36526</v>
      </c>
      <c r="F210" s="18" t="s">
        <v>646</v>
      </c>
      <c r="G210" s="18" t="s">
        <v>645</v>
      </c>
    </row>
    <row r="211" spans="1:7">
      <c r="A211" s="18">
        <f t="shared" si="3"/>
        <v>209</v>
      </c>
      <c r="B211" s="18" t="s">
        <v>246</v>
      </c>
      <c r="C211" s="18" t="s">
        <v>74</v>
      </c>
      <c r="E211" s="20">
        <v>27519</v>
      </c>
      <c r="F211" s="18" t="s">
        <v>643</v>
      </c>
      <c r="G211" s="37" t="s">
        <v>134</v>
      </c>
    </row>
    <row r="212" spans="1:7">
      <c r="A212" s="18">
        <f t="shared" si="3"/>
        <v>210</v>
      </c>
      <c r="B212" s="18" t="s">
        <v>349</v>
      </c>
      <c r="C212" s="18" t="s">
        <v>72</v>
      </c>
      <c r="E212" s="20">
        <v>37612</v>
      </c>
      <c r="F212" s="18" t="s">
        <v>646</v>
      </c>
      <c r="G212" s="18" t="s">
        <v>644</v>
      </c>
    </row>
    <row r="213" spans="1:7">
      <c r="A213" s="18">
        <f t="shared" si="3"/>
        <v>211</v>
      </c>
      <c r="B213" s="18" t="s">
        <v>349</v>
      </c>
      <c r="C213" s="18" t="s">
        <v>73</v>
      </c>
      <c r="E213" s="20">
        <v>40031</v>
      </c>
      <c r="F213" s="18" t="s">
        <v>643</v>
      </c>
      <c r="G213" s="18" t="s">
        <v>645</v>
      </c>
    </row>
    <row r="214" spans="1:7">
      <c r="A214" s="18">
        <f t="shared" si="3"/>
        <v>212</v>
      </c>
      <c r="B214" s="18" t="s">
        <v>349</v>
      </c>
      <c r="C214" s="18" t="s">
        <v>71</v>
      </c>
      <c r="E214" s="20">
        <v>29396</v>
      </c>
      <c r="F214" s="18" t="s">
        <v>643</v>
      </c>
      <c r="G214" s="37" t="s">
        <v>134</v>
      </c>
    </row>
    <row r="215" spans="1:7">
      <c r="A215" s="18">
        <f t="shared" si="3"/>
        <v>213</v>
      </c>
      <c r="B215" s="18" t="s">
        <v>411</v>
      </c>
      <c r="C215" s="18" t="s">
        <v>79</v>
      </c>
      <c r="E215" s="20">
        <v>36639</v>
      </c>
      <c r="F215" s="18" t="s">
        <v>646</v>
      </c>
      <c r="G215" s="18" t="s">
        <v>644</v>
      </c>
    </row>
    <row r="216" spans="1:7">
      <c r="A216" s="18">
        <f t="shared" si="3"/>
        <v>214</v>
      </c>
      <c r="B216" s="18" t="s">
        <v>411</v>
      </c>
      <c r="C216" s="18" t="s">
        <v>80</v>
      </c>
      <c r="E216" s="20">
        <v>39079</v>
      </c>
      <c r="F216" s="18" t="s">
        <v>643</v>
      </c>
      <c r="G216" s="18" t="s">
        <v>645</v>
      </c>
    </row>
    <row r="217" spans="1:7">
      <c r="A217" s="18">
        <f t="shared" si="3"/>
        <v>215</v>
      </c>
      <c r="B217" s="18" t="s">
        <v>411</v>
      </c>
      <c r="C217" s="18" t="s">
        <v>665</v>
      </c>
      <c r="E217" s="20">
        <v>29122</v>
      </c>
      <c r="F217" s="18" t="s">
        <v>643</v>
      </c>
      <c r="G217" s="37" t="s">
        <v>134</v>
      </c>
    </row>
    <row r="218" spans="1:7">
      <c r="A218" s="18">
        <f t="shared" si="3"/>
        <v>216</v>
      </c>
      <c r="B218" s="18" t="s">
        <v>412</v>
      </c>
      <c r="C218" s="18" t="s">
        <v>78</v>
      </c>
      <c r="E218" s="20">
        <v>37692</v>
      </c>
      <c r="F218" s="18" t="s">
        <v>643</v>
      </c>
      <c r="G218" s="18" t="s">
        <v>644</v>
      </c>
    </row>
    <row r="219" spans="1:7">
      <c r="A219" s="18">
        <f t="shared" si="3"/>
        <v>217</v>
      </c>
      <c r="B219" s="18" t="s">
        <v>412</v>
      </c>
      <c r="C219" s="18" t="s">
        <v>77</v>
      </c>
      <c r="E219" s="20">
        <v>29145</v>
      </c>
      <c r="F219" s="18" t="s">
        <v>643</v>
      </c>
      <c r="G219" s="37" t="s">
        <v>134</v>
      </c>
    </row>
    <row r="220" spans="1:7">
      <c r="A220" s="18">
        <f t="shared" si="3"/>
        <v>218</v>
      </c>
      <c r="B220" s="18" t="s">
        <v>254</v>
      </c>
      <c r="C220" s="18" t="s">
        <v>750</v>
      </c>
      <c r="E220" s="20">
        <v>35172</v>
      </c>
      <c r="F220" s="18" t="s">
        <v>643</v>
      </c>
      <c r="G220" s="18" t="s">
        <v>644</v>
      </c>
    </row>
    <row r="221" spans="1:7">
      <c r="A221" s="18">
        <f t="shared" si="3"/>
        <v>219</v>
      </c>
      <c r="B221" s="18" t="s">
        <v>254</v>
      </c>
      <c r="C221" s="18" t="s">
        <v>751</v>
      </c>
      <c r="E221" s="20">
        <v>35871</v>
      </c>
      <c r="F221" s="18" t="s">
        <v>643</v>
      </c>
      <c r="G221" s="18" t="s">
        <v>645</v>
      </c>
    </row>
    <row r="222" spans="1:7">
      <c r="A222" s="18">
        <f t="shared" si="3"/>
        <v>220</v>
      </c>
      <c r="B222" s="18" t="s">
        <v>254</v>
      </c>
      <c r="C222" s="18" t="s">
        <v>752</v>
      </c>
      <c r="E222" s="20">
        <v>36783</v>
      </c>
      <c r="F222" s="18" t="s">
        <v>646</v>
      </c>
      <c r="G222" s="18" t="s">
        <v>650</v>
      </c>
    </row>
    <row r="223" spans="1:7">
      <c r="A223" s="18">
        <f t="shared" si="3"/>
        <v>221</v>
      </c>
      <c r="B223" s="18" t="s">
        <v>254</v>
      </c>
      <c r="C223" s="18" t="s">
        <v>749</v>
      </c>
      <c r="E223" s="20">
        <v>26061</v>
      </c>
      <c r="F223" s="18" t="s">
        <v>643</v>
      </c>
      <c r="G223" s="37" t="s">
        <v>134</v>
      </c>
    </row>
    <row r="224" spans="1:7">
      <c r="A224" s="18">
        <f t="shared" si="3"/>
        <v>222</v>
      </c>
      <c r="B224" s="18" t="s">
        <v>338</v>
      </c>
      <c r="C224" s="18" t="s">
        <v>754</v>
      </c>
      <c r="E224" s="20">
        <v>39888</v>
      </c>
      <c r="F224" s="18" t="s">
        <v>646</v>
      </c>
      <c r="G224" s="18" t="s">
        <v>644</v>
      </c>
    </row>
    <row r="225" spans="1:7">
      <c r="A225" s="18">
        <f t="shared" si="3"/>
        <v>223</v>
      </c>
      <c r="B225" s="18" t="s">
        <v>338</v>
      </c>
      <c r="C225" s="18" t="s">
        <v>753</v>
      </c>
      <c r="E225" s="20">
        <v>29461</v>
      </c>
      <c r="F225" s="18" t="s">
        <v>643</v>
      </c>
      <c r="G225" s="37" t="s">
        <v>134</v>
      </c>
    </row>
    <row r="226" spans="1:7">
      <c r="A226" s="18">
        <f t="shared" si="3"/>
        <v>224</v>
      </c>
      <c r="B226" s="18" t="s">
        <v>247</v>
      </c>
      <c r="C226" s="18" t="s">
        <v>82</v>
      </c>
      <c r="E226" s="20">
        <v>37401</v>
      </c>
      <c r="F226" s="18" t="s">
        <v>643</v>
      </c>
      <c r="G226" s="18" t="s">
        <v>644</v>
      </c>
    </row>
    <row r="227" spans="1:7">
      <c r="A227" s="18">
        <f t="shared" si="3"/>
        <v>225</v>
      </c>
      <c r="B227" s="18" t="s">
        <v>247</v>
      </c>
      <c r="C227" s="18" t="s">
        <v>83</v>
      </c>
      <c r="E227" s="20">
        <v>39507</v>
      </c>
      <c r="F227" s="18" t="s">
        <v>643</v>
      </c>
      <c r="G227" s="18" t="s">
        <v>645</v>
      </c>
    </row>
    <row r="228" spans="1:7">
      <c r="A228" s="18">
        <f t="shared" si="3"/>
        <v>226</v>
      </c>
      <c r="B228" s="18" t="s">
        <v>247</v>
      </c>
      <c r="C228" s="18" t="s">
        <v>81</v>
      </c>
      <c r="E228" s="20">
        <v>27494</v>
      </c>
      <c r="F228" s="18" t="s">
        <v>643</v>
      </c>
      <c r="G228" s="37" t="s">
        <v>134</v>
      </c>
    </row>
    <row r="229" spans="1:7">
      <c r="A229" s="18">
        <f t="shared" si="3"/>
        <v>227</v>
      </c>
      <c r="B229" s="18" t="s">
        <v>414</v>
      </c>
      <c r="C229" s="18" t="s">
        <v>94</v>
      </c>
      <c r="E229" s="20">
        <v>35928</v>
      </c>
      <c r="F229" s="18" t="s">
        <v>646</v>
      </c>
      <c r="G229" s="18" t="s">
        <v>644</v>
      </c>
    </row>
    <row r="230" spans="1:7">
      <c r="A230" s="18">
        <f t="shared" si="3"/>
        <v>228</v>
      </c>
      <c r="B230" s="18" t="s">
        <v>414</v>
      </c>
      <c r="C230" s="18" t="s">
        <v>95</v>
      </c>
      <c r="E230" s="20">
        <v>36532</v>
      </c>
      <c r="F230" s="18" t="s">
        <v>646</v>
      </c>
      <c r="G230" s="18" t="s">
        <v>645</v>
      </c>
    </row>
    <row r="231" spans="1:7">
      <c r="A231" s="18">
        <f t="shared" si="3"/>
        <v>229</v>
      </c>
      <c r="B231" s="18" t="s">
        <v>414</v>
      </c>
      <c r="C231" s="18" t="s">
        <v>96</v>
      </c>
      <c r="E231" s="20">
        <v>36532</v>
      </c>
      <c r="F231" s="18" t="s">
        <v>646</v>
      </c>
      <c r="G231" s="18" t="s">
        <v>650</v>
      </c>
    </row>
    <row r="232" spans="1:7">
      <c r="A232" s="18">
        <f t="shared" si="3"/>
        <v>230</v>
      </c>
      <c r="B232" s="18" t="s">
        <v>414</v>
      </c>
      <c r="C232" s="18" t="s">
        <v>93</v>
      </c>
      <c r="E232" s="20">
        <v>27900</v>
      </c>
      <c r="F232" s="18" t="s">
        <v>643</v>
      </c>
      <c r="G232" s="37" t="s">
        <v>134</v>
      </c>
    </row>
    <row r="233" spans="1:7">
      <c r="A233" s="18">
        <f t="shared" si="3"/>
        <v>231</v>
      </c>
      <c r="B233" s="18" t="s">
        <v>415</v>
      </c>
      <c r="C233" s="18" t="s">
        <v>90</v>
      </c>
      <c r="E233" s="20">
        <v>34560</v>
      </c>
      <c r="F233" s="18" t="s">
        <v>646</v>
      </c>
      <c r="G233" s="18" t="s">
        <v>644</v>
      </c>
    </row>
    <row r="234" spans="1:7">
      <c r="A234" s="18">
        <f t="shared" si="3"/>
        <v>232</v>
      </c>
      <c r="B234" s="18" t="s">
        <v>415</v>
      </c>
      <c r="C234" s="18" t="s">
        <v>91</v>
      </c>
      <c r="E234" s="20">
        <v>38175</v>
      </c>
      <c r="F234" s="18" t="s">
        <v>643</v>
      </c>
      <c r="G234" s="18" t="s">
        <v>645</v>
      </c>
    </row>
    <row r="235" spans="1:7">
      <c r="A235" s="18">
        <f t="shared" si="3"/>
        <v>233</v>
      </c>
      <c r="B235" s="18" t="s">
        <v>415</v>
      </c>
      <c r="C235" s="18" t="s">
        <v>92</v>
      </c>
      <c r="E235" s="20">
        <v>39160</v>
      </c>
      <c r="F235" s="18" t="s">
        <v>643</v>
      </c>
      <c r="G235" s="18" t="s">
        <v>650</v>
      </c>
    </row>
    <row r="236" spans="1:7">
      <c r="A236" s="18">
        <f t="shared" si="3"/>
        <v>234</v>
      </c>
      <c r="B236" s="18" t="s">
        <v>415</v>
      </c>
      <c r="C236" s="18" t="s">
        <v>89</v>
      </c>
      <c r="E236" s="20"/>
      <c r="F236" s="18" t="s">
        <v>643</v>
      </c>
      <c r="G236" s="37" t="s">
        <v>134</v>
      </c>
    </row>
    <row r="237" spans="1:7">
      <c r="A237" s="18">
        <f t="shared" si="3"/>
        <v>235</v>
      </c>
      <c r="B237" s="18" t="s">
        <v>417</v>
      </c>
      <c r="C237" s="18" t="s">
        <v>86</v>
      </c>
      <c r="E237" s="20">
        <v>38886</v>
      </c>
      <c r="F237" s="18" t="s">
        <v>646</v>
      </c>
      <c r="G237" s="18" t="s">
        <v>644</v>
      </c>
    </row>
    <row r="238" spans="1:7">
      <c r="A238" s="18">
        <f t="shared" si="3"/>
        <v>236</v>
      </c>
      <c r="B238" s="18" t="s">
        <v>417</v>
      </c>
      <c r="C238" s="18" t="s">
        <v>87</v>
      </c>
      <c r="E238" s="20">
        <v>40006</v>
      </c>
      <c r="F238" s="18" t="s">
        <v>646</v>
      </c>
      <c r="G238" s="18" t="s">
        <v>645</v>
      </c>
    </row>
    <row r="239" spans="1:7">
      <c r="A239" s="18">
        <f t="shared" si="3"/>
        <v>237</v>
      </c>
      <c r="B239" s="18" t="s">
        <v>417</v>
      </c>
      <c r="C239" s="18" t="s">
        <v>88</v>
      </c>
      <c r="E239" s="20">
        <v>40006</v>
      </c>
      <c r="F239" s="18" t="s">
        <v>643</v>
      </c>
      <c r="G239" s="18" t="s">
        <v>650</v>
      </c>
    </row>
    <row r="240" spans="1:7">
      <c r="A240" s="18">
        <f t="shared" si="3"/>
        <v>238</v>
      </c>
      <c r="B240" s="18" t="s">
        <v>417</v>
      </c>
      <c r="C240" s="18" t="s">
        <v>84</v>
      </c>
      <c r="E240" s="20" t="s">
        <v>85</v>
      </c>
      <c r="F240" s="18" t="s">
        <v>643</v>
      </c>
      <c r="G240" s="37" t="s">
        <v>134</v>
      </c>
    </row>
    <row r="241" spans="1:9">
      <c r="A241" s="18">
        <f t="shared" si="3"/>
        <v>239</v>
      </c>
      <c r="B241" s="18" t="s">
        <v>501</v>
      </c>
      <c r="C241" s="18" t="s">
        <v>103</v>
      </c>
      <c r="E241" s="20">
        <v>40068</v>
      </c>
      <c r="F241" s="18" t="s">
        <v>646</v>
      </c>
      <c r="G241" s="18" t="s">
        <v>644</v>
      </c>
    </row>
    <row r="242" spans="1:9">
      <c r="A242" s="18">
        <f t="shared" si="3"/>
        <v>240</v>
      </c>
      <c r="B242" s="18" t="s">
        <v>501</v>
      </c>
      <c r="C242" s="18" t="s">
        <v>729</v>
      </c>
      <c r="E242" s="20">
        <v>32634</v>
      </c>
      <c r="F242" s="18" t="s">
        <v>643</v>
      </c>
      <c r="G242" s="37" t="s">
        <v>134</v>
      </c>
    </row>
    <row r="243" spans="1:9">
      <c r="A243" s="18">
        <f t="shared" si="3"/>
        <v>241</v>
      </c>
      <c r="B243" s="18" t="s">
        <v>483</v>
      </c>
      <c r="C243" s="18" t="s">
        <v>98</v>
      </c>
      <c r="E243" s="20">
        <v>39875</v>
      </c>
      <c r="F243" s="18" t="s">
        <v>646</v>
      </c>
      <c r="G243" s="18" t="s">
        <v>644</v>
      </c>
    </row>
    <row r="244" spans="1:9">
      <c r="A244" s="18">
        <f t="shared" si="3"/>
        <v>242</v>
      </c>
      <c r="B244" s="18" t="s">
        <v>483</v>
      </c>
      <c r="C244" s="18" t="s">
        <v>97</v>
      </c>
      <c r="E244" s="20">
        <v>32021</v>
      </c>
      <c r="F244" s="18" t="s">
        <v>643</v>
      </c>
      <c r="G244" s="37" t="s">
        <v>134</v>
      </c>
    </row>
    <row r="245" spans="1:9">
      <c r="A245" s="18">
        <f t="shared" si="3"/>
        <v>243</v>
      </c>
      <c r="B245" s="18" t="s">
        <v>479</v>
      </c>
      <c r="C245" s="18" t="s">
        <v>105</v>
      </c>
      <c r="E245" s="20">
        <v>37049</v>
      </c>
      <c r="F245" s="18" t="s">
        <v>646</v>
      </c>
      <c r="G245" s="18" t="s">
        <v>644</v>
      </c>
    </row>
    <row r="246" spans="1:9">
      <c r="A246" s="18">
        <f t="shared" si="3"/>
        <v>244</v>
      </c>
      <c r="B246" s="18" t="s">
        <v>479</v>
      </c>
      <c r="C246" s="18" t="s">
        <v>106</v>
      </c>
      <c r="E246" s="20">
        <v>39394</v>
      </c>
      <c r="F246" s="18" t="s">
        <v>643</v>
      </c>
      <c r="G246" s="18" t="s">
        <v>645</v>
      </c>
    </row>
    <row r="247" spans="1:9">
      <c r="A247" s="18">
        <f t="shared" si="3"/>
        <v>245</v>
      </c>
      <c r="B247" s="18" t="s">
        <v>479</v>
      </c>
      <c r="C247" s="18" t="s">
        <v>104</v>
      </c>
      <c r="E247" s="20">
        <v>30443</v>
      </c>
      <c r="F247" s="18" t="s">
        <v>643</v>
      </c>
      <c r="G247" s="37" t="s">
        <v>134</v>
      </c>
    </row>
    <row r="248" spans="1:9">
      <c r="A248" s="18">
        <f t="shared" si="3"/>
        <v>246</v>
      </c>
      <c r="B248" s="18" t="s">
        <v>478</v>
      </c>
      <c r="C248" s="18" t="s">
        <v>102</v>
      </c>
      <c r="E248" s="20">
        <v>39843</v>
      </c>
      <c r="F248" s="18" t="s">
        <v>646</v>
      </c>
      <c r="G248" s="18" t="s">
        <v>644</v>
      </c>
    </row>
    <row r="249" spans="1:9">
      <c r="A249" s="18">
        <f t="shared" si="3"/>
        <v>247</v>
      </c>
      <c r="B249" s="18" t="s">
        <v>478</v>
      </c>
      <c r="C249" s="18" t="s">
        <v>101</v>
      </c>
      <c r="E249" s="20">
        <v>29346</v>
      </c>
      <c r="F249" s="18" t="s">
        <v>643</v>
      </c>
      <c r="G249" s="37" t="s">
        <v>134</v>
      </c>
    </row>
    <row r="250" spans="1:9">
      <c r="A250" s="18">
        <f t="shared" si="3"/>
        <v>248</v>
      </c>
      <c r="B250" s="109" t="s">
        <v>255</v>
      </c>
      <c r="C250" s="109" t="s">
        <v>943</v>
      </c>
      <c r="E250" s="20"/>
      <c r="F250" s="18" t="s">
        <v>643</v>
      </c>
      <c r="G250" s="109" t="s">
        <v>134</v>
      </c>
      <c r="H250" s="194">
        <v>1634890</v>
      </c>
      <c r="I250" s="198">
        <v>1762390</v>
      </c>
    </row>
    <row r="251" spans="1:9">
      <c r="A251" s="18">
        <f t="shared" si="3"/>
        <v>249</v>
      </c>
      <c r="B251" s="109" t="s">
        <v>255</v>
      </c>
      <c r="C251" s="109" t="s">
        <v>999</v>
      </c>
      <c r="E251" s="20"/>
      <c r="F251" s="109" t="s">
        <v>646</v>
      </c>
      <c r="G251" s="109" t="s">
        <v>644</v>
      </c>
      <c r="H251" s="194">
        <v>1634890</v>
      </c>
    </row>
    <row r="252" spans="1:9">
      <c r="A252" s="18">
        <f t="shared" si="3"/>
        <v>250</v>
      </c>
      <c r="B252" s="109" t="s">
        <v>255</v>
      </c>
      <c r="C252" s="109" t="s">
        <v>1186</v>
      </c>
      <c r="E252" s="20"/>
      <c r="F252" s="109" t="s">
        <v>646</v>
      </c>
      <c r="G252" s="109" t="s">
        <v>645</v>
      </c>
      <c r="H252" s="194">
        <v>1634890</v>
      </c>
    </row>
    <row r="253" spans="1:9">
      <c r="A253" s="18">
        <f t="shared" si="3"/>
        <v>251</v>
      </c>
      <c r="B253" s="18" t="s">
        <v>257</v>
      </c>
      <c r="C253" s="18" t="s">
        <v>747</v>
      </c>
      <c r="E253" s="20">
        <v>34668</v>
      </c>
      <c r="F253" s="18" t="s">
        <v>646</v>
      </c>
      <c r="G253" s="18" t="s">
        <v>644</v>
      </c>
    </row>
    <row r="254" spans="1:9">
      <c r="A254" s="18">
        <f t="shared" si="3"/>
        <v>252</v>
      </c>
      <c r="B254" s="18" t="s">
        <v>257</v>
      </c>
      <c r="C254" s="18" t="s">
        <v>748</v>
      </c>
      <c r="E254" s="20">
        <v>39171</v>
      </c>
      <c r="F254" s="18" t="s">
        <v>643</v>
      </c>
      <c r="G254" s="18" t="s">
        <v>645</v>
      </c>
    </row>
    <row r="255" spans="1:9">
      <c r="A255" s="18">
        <f t="shared" si="3"/>
        <v>253</v>
      </c>
      <c r="B255" s="18" t="s">
        <v>257</v>
      </c>
      <c r="C255" s="18" t="s">
        <v>746</v>
      </c>
      <c r="E255" s="20">
        <v>25659</v>
      </c>
      <c r="F255" s="18" t="s">
        <v>643</v>
      </c>
      <c r="G255" s="37" t="s">
        <v>134</v>
      </c>
    </row>
    <row r="256" spans="1:9">
      <c r="A256" s="18">
        <f t="shared" si="3"/>
        <v>254</v>
      </c>
      <c r="B256" s="37" t="s">
        <v>744</v>
      </c>
      <c r="C256" s="37" t="s">
        <v>607</v>
      </c>
      <c r="G256" s="37" t="s">
        <v>644</v>
      </c>
    </row>
    <row r="257" spans="1:9">
      <c r="A257" s="18">
        <f t="shared" si="3"/>
        <v>255</v>
      </c>
      <c r="B257" s="37" t="s">
        <v>744</v>
      </c>
      <c r="C257" s="37" t="s">
        <v>609</v>
      </c>
      <c r="G257" s="37" t="s">
        <v>645</v>
      </c>
      <c r="I257" s="198"/>
    </row>
    <row r="258" spans="1:9">
      <c r="A258" s="18">
        <f t="shared" si="3"/>
        <v>256</v>
      </c>
      <c r="B258" s="37" t="s">
        <v>744</v>
      </c>
      <c r="C258" s="37" t="s">
        <v>610</v>
      </c>
      <c r="G258" s="37" t="s">
        <v>134</v>
      </c>
      <c r="I258" s="198"/>
    </row>
    <row r="259" spans="1:9">
      <c r="A259" s="18">
        <f t="shared" ref="A259:A309" si="4">A258+1</f>
        <v>257</v>
      </c>
      <c r="B259" s="37" t="s">
        <v>551</v>
      </c>
      <c r="C259" s="37" t="s">
        <v>380</v>
      </c>
      <c r="F259" s="37" t="s">
        <v>643</v>
      </c>
      <c r="G259" s="37" t="s">
        <v>134</v>
      </c>
      <c r="H259" s="194">
        <v>1744625</v>
      </c>
      <c r="I259" s="198">
        <v>1872125</v>
      </c>
    </row>
    <row r="260" spans="1:9">
      <c r="A260" s="18">
        <f t="shared" si="4"/>
        <v>258</v>
      </c>
      <c r="B260" s="37" t="s">
        <v>551</v>
      </c>
      <c r="C260" s="37" t="s">
        <v>381</v>
      </c>
      <c r="F260" s="37" t="s">
        <v>646</v>
      </c>
      <c r="G260" s="37" t="s">
        <v>644</v>
      </c>
      <c r="H260" s="194">
        <v>1744625</v>
      </c>
      <c r="I260" s="198"/>
    </row>
    <row r="261" spans="1:9">
      <c r="A261" s="18">
        <f t="shared" si="4"/>
        <v>259</v>
      </c>
      <c r="B261" s="37" t="s">
        <v>551</v>
      </c>
      <c r="C261" s="109" t="s">
        <v>1070</v>
      </c>
      <c r="F261" s="109" t="s">
        <v>643</v>
      </c>
      <c r="G261" s="109" t="s">
        <v>645</v>
      </c>
      <c r="H261" s="194">
        <v>1744625</v>
      </c>
      <c r="I261" s="198"/>
    </row>
    <row r="262" spans="1:9">
      <c r="A262" s="18">
        <f t="shared" si="4"/>
        <v>260</v>
      </c>
      <c r="B262" s="37" t="s">
        <v>310</v>
      </c>
      <c r="C262" s="37" t="s">
        <v>382</v>
      </c>
      <c r="F262" s="37" t="s">
        <v>643</v>
      </c>
      <c r="G262" s="37" t="s">
        <v>134</v>
      </c>
      <c r="H262" s="194">
        <v>1634890</v>
      </c>
      <c r="I262" s="198">
        <v>1762390</v>
      </c>
    </row>
    <row r="263" spans="1:9">
      <c r="A263" s="18">
        <f t="shared" si="4"/>
        <v>261</v>
      </c>
      <c r="B263" s="37" t="s">
        <v>310</v>
      </c>
      <c r="C263" s="109" t="s">
        <v>1308</v>
      </c>
      <c r="F263" s="37"/>
      <c r="G263" s="109" t="s">
        <v>644</v>
      </c>
      <c r="H263" s="194">
        <v>1634890</v>
      </c>
      <c r="I263" s="198"/>
    </row>
    <row r="264" spans="1:9">
      <c r="A264" s="18">
        <f t="shared" si="4"/>
        <v>262</v>
      </c>
      <c r="B264" s="37" t="s">
        <v>310</v>
      </c>
      <c r="C264" s="109" t="s">
        <v>1309</v>
      </c>
      <c r="F264" s="37"/>
      <c r="G264" s="109" t="s">
        <v>645</v>
      </c>
      <c r="H264" s="194">
        <v>1634890</v>
      </c>
      <c r="I264" s="198"/>
    </row>
    <row r="265" spans="1:9">
      <c r="A265" s="18">
        <f t="shared" si="4"/>
        <v>263</v>
      </c>
      <c r="B265" s="37" t="s">
        <v>310</v>
      </c>
      <c r="C265" s="109" t="s">
        <v>1311</v>
      </c>
      <c r="F265" s="37"/>
      <c r="G265" s="109" t="s">
        <v>650</v>
      </c>
      <c r="H265" s="194">
        <v>1634890</v>
      </c>
      <c r="I265" s="198"/>
    </row>
    <row r="266" spans="1:9">
      <c r="A266" s="18">
        <f t="shared" si="4"/>
        <v>264</v>
      </c>
      <c r="B266" s="37" t="s">
        <v>311</v>
      </c>
      <c r="C266" s="37" t="s">
        <v>383</v>
      </c>
      <c r="F266" s="37" t="s">
        <v>643</v>
      </c>
      <c r="G266" s="37" t="s">
        <v>134</v>
      </c>
      <c r="H266" s="194">
        <v>1634890</v>
      </c>
      <c r="I266" s="198">
        <v>1762390</v>
      </c>
    </row>
    <row r="267" spans="1:9">
      <c r="A267" s="18">
        <f t="shared" si="4"/>
        <v>265</v>
      </c>
      <c r="B267" s="37" t="s">
        <v>311</v>
      </c>
      <c r="C267" s="37" t="s">
        <v>384</v>
      </c>
      <c r="F267" s="37" t="s">
        <v>643</v>
      </c>
      <c r="G267" s="37" t="s">
        <v>644</v>
      </c>
      <c r="H267" s="194">
        <v>1634890</v>
      </c>
      <c r="I267" s="198"/>
    </row>
    <row r="268" spans="1:9">
      <c r="A268" s="18">
        <f t="shared" si="4"/>
        <v>266</v>
      </c>
      <c r="B268" s="37" t="s">
        <v>311</v>
      </c>
      <c r="C268" s="109" t="s">
        <v>1026</v>
      </c>
      <c r="E268" s="73">
        <v>42048</v>
      </c>
      <c r="F268" s="37" t="s">
        <v>643</v>
      </c>
      <c r="G268" s="109" t="s">
        <v>645</v>
      </c>
      <c r="H268" s="194">
        <v>1634890</v>
      </c>
      <c r="I268" s="198"/>
    </row>
    <row r="269" spans="1:9">
      <c r="A269" s="18">
        <f t="shared" si="4"/>
        <v>267</v>
      </c>
      <c r="B269" s="37" t="s">
        <v>12</v>
      </c>
      <c r="C269" s="37" t="s">
        <v>385</v>
      </c>
      <c r="F269" s="37" t="s">
        <v>643</v>
      </c>
      <c r="G269" s="37" t="s">
        <v>134</v>
      </c>
      <c r="I269" s="198"/>
    </row>
    <row r="270" spans="1:9">
      <c r="A270" s="18">
        <f t="shared" si="4"/>
        <v>268</v>
      </c>
      <c r="B270" s="37" t="s">
        <v>12</v>
      </c>
      <c r="C270" s="37" t="s">
        <v>386</v>
      </c>
      <c r="F270" s="37" t="s">
        <v>646</v>
      </c>
      <c r="G270" s="37" t="s">
        <v>644</v>
      </c>
      <c r="I270" s="198"/>
    </row>
    <row r="271" spans="1:9">
      <c r="A271" s="18">
        <f t="shared" si="4"/>
        <v>269</v>
      </c>
      <c r="B271" s="37" t="s">
        <v>12</v>
      </c>
      <c r="C271" s="109" t="s">
        <v>1313</v>
      </c>
      <c r="F271" s="109" t="s">
        <v>643</v>
      </c>
      <c r="G271" s="109" t="s">
        <v>645</v>
      </c>
      <c r="I271" s="198"/>
    </row>
    <row r="272" spans="1:9">
      <c r="A272" s="18">
        <f t="shared" si="4"/>
        <v>270</v>
      </c>
      <c r="B272" s="37" t="s">
        <v>12</v>
      </c>
      <c r="C272" s="109" t="s">
        <v>1314</v>
      </c>
      <c r="F272" s="109" t="s">
        <v>643</v>
      </c>
      <c r="G272" s="109" t="s">
        <v>650</v>
      </c>
      <c r="I272" s="198"/>
    </row>
    <row r="273" spans="1:9">
      <c r="A273" s="18">
        <f t="shared" si="4"/>
        <v>271</v>
      </c>
      <c r="B273" s="109" t="s">
        <v>13</v>
      </c>
      <c r="C273" s="109" t="s">
        <v>1007</v>
      </c>
      <c r="F273" s="109" t="s">
        <v>643</v>
      </c>
      <c r="G273" s="109" t="s">
        <v>134</v>
      </c>
      <c r="I273" s="198"/>
    </row>
    <row r="274" spans="1:9">
      <c r="A274" s="18">
        <f t="shared" si="4"/>
        <v>272</v>
      </c>
      <c r="B274" s="109" t="s">
        <v>13</v>
      </c>
      <c r="C274" s="109" t="s">
        <v>1037</v>
      </c>
      <c r="F274" s="109" t="s">
        <v>643</v>
      </c>
      <c r="G274" s="109" t="s">
        <v>644</v>
      </c>
      <c r="I274" s="198"/>
    </row>
    <row r="275" spans="1:9">
      <c r="A275" s="18">
        <f t="shared" si="4"/>
        <v>273</v>
      </c>
      <c r="B275" s="109" t="s">
        <v>298</v>
      </c>
      <c r="C275" s="212" t="s">
        <v>891</v>
      </c>
      <c r="D275" s="212" t="s">
        <v>892</v>
      </c>
      <c r="E275" s="73">
        <v>33366</v>
      </c>
      <c r="F275" s="109" t="s">
        <v>643</v>
      </c>
      <c r="G275" s="109" t="s">
        <v>134</v>
      </c>
      <c r="I275" s="198"/>
    </row>
    <row r="276" spans="1:9">
      <c r="A276" s="18">
        <f t="shared" si="4"/>
        <v>274</v>
      </c>
      <c r="B276" s="109" t="s">
        <v>298</v>
      </c>
      <c r="C276" s="212" t="s">
        <v>1000</v>
      </c>
      <c r="D276" s="212"/>
      <c r="E276" s="73"/>
      <c r="F276" s="109" t="s">
        <v>646</v>
      </c>
      <c r="G276" s="109" t="s">
        <v>644</v>
      </c>
      <c r="I276" s="198"/>
    </row>
    <row r="277" spans="1:9">
      <c r="A277" s="18">
        <f t="shared" si="4"/>
        <v>275</v>
      </c>
      <c r="B277" s="109" t="s">
        <v>298</v>
      </c>
      <c r="C277" s="212" t="s">
        <v>1197</v>
      </c>
      <c r="D277" s="212"/>
      <c r="E277" s="73"/>
      <c r="F277" s="109"/>
      <c r="G277" s="109" t="s">
        <v>645</v>
      </c>
      <c r="I277" s="198"/>
    </row>
    <row r="278" spans="1:9">
      <c r="A278" s="18">
        <f t="shared" si="4"/>
        <v>276</v>
      </c>
      <c r="B278" s="109" t="s">
        <v>18</v>
      </c>
      <c r="C278" s="212" t="s">
        <v>1409</v>
      </c>
      <c r="D278" s="212"/>
      <c r="E278" s="73"/>
      <c r="F278" s="109"/>
      <c r="G278" s="109" t="s">
        <v>134</v>
      </c>
      <c r="I278" s="198"/>
    </row>
    <row r="279" spans="1:9">
      <c r="A279" s="18">
        <f t="shared" si="4"/>
        <v>277</v>
      </c>
      <c r="B279" s="109" t="s">
        <v>18</v>
      </c>
      <c r="C279" s="212" t="s">
        <v>1410</v>
      </c>
      <c r="D279" s="212"/>
      <c r="E279" s="73"/>
      <c r="F279" s="109"/>
      <c r="G279" s="109" t="s">
        <v>644</v>
      </c>
      <c r="I279" s="198"/>
    </row>
    <row r="280" spans="1:9">
      <c r="A280" s="18">
        <f t="shared" si="4"/>
        <v>278</v>
      </c>
      <c r="B280" s="109" t="s">
        <v>18</v>
      </c>
      <c r="C280" s="212" t="s">
        <v>1411</v>
      </c>
      <c r="D280" s="212"/>
      <c r="E280" s="73"/>
      <c r="F280" s="109"/>
      <c r="G280" s="109" t="s">
        <v>645</v>
      </c>
      <c r="I280" s="198"/>
    </row>
    <row r="281" spans="1:9">
      <c r="A281" s="18">
        <f t="shared" si="4"/>
        <v>279</v>
      </c>
      <c r="B281" s="109" t="s">
        <v>917</v>
      </c>
      <c r="C281" s="212" t="s">
        <v>1172</v>
      </c>
      <c r="D281" s="109"/>
      <c r="E281" s="73"/>
      <c r="F281" s="109"/>
      <c r="G281" s="109" t="s">
        <v>134</v>
      </c>
      <c r="I281" s="198"/>
    </row>
    <row r="282" spans="1:9">
      <c r="A282" s="18">
        <f t="shared" si="4"/>
        <v>280</v>
      </c>
      <c r="B282" s="109" t="s">
        <v>917</v>
      </c>
      <c r="C282" s="212" t="s">
        <v>1173</v>
      </c>
      <c r="D282" s="109"/>
      <c r="E282" s="73"/>
      <c r="F282" s="109"/>
      <c r="G282" s="109" t="s">
        <v>644</v>
      </c>
      <c r="I282" s="198"/>
    </row>
    <row r="283" spans="1:9">
      <c r="A283" s="18">
        <f t="shared" si="4"/>
        <v>281</v>
      </c>
      <c r="B283" s="109" t="s">
        <v>918</v>
      </c>
      <c r="C283" s="212" t="s">
        <v>1158</v>
      </c>
      <c r="D283" s="109"/>
      <c r="E283" s="73"/>
      <c r="F283" s="109" t="s">
        <v>643</v>
      </c>
      <c r="G283" s="109" t="s">
        <v>134</v>
      </c>
      <c r="I283" s="198"/>
    </row>
    <row r="284" spans="1:9">
      <c r="A284" s="18">
        <f t="shared" si="4"/>
        <v>282</v>
      </c>
      <c r="B284" s="109" t="s">
        <v>918</v>
      </c>
      <c r="C284" s="212" t="s">
        <v>1159</v>
      </c>
      <c r="D284" s="109"/>
      <c r="E284" s="73"/>
      <c r="F284" s="109" t="s">
        <v>643</v>
      </c>
      <c r="G284" s="109" t="s">
        <v>644</v>
      </c>
      <c r="I284" s="198"/>
    </row>
    <row r="285" spans="1:9">
      <c r="A285" s="18">
        <f t="shared" si="4"/>
        <v>283</v>
      </c>
      <c r="B285" s="109" t="s">
        <v>918</v>
      </c>
      <c r="C285" s="212" t="s">
        <v>1160</v>
      </c>
      <c r="D285" s="109"/>
      <c r="E285" s="73"/>
      <c r="F285" s="109" t="s">
        <v>646</v>
      </c>
      <c r="G285" s="109" t="s">
        <v>645</v>
      </c>
      <c r="I285" s="198"/>
    </row>
    <row r="286" spans="1:9">
      <c r="A286" s="18">
        <f t="shared" si="4"/>
        <v>284</v>
      </c>
      <c r="B286" s="109" t="s">
        <v>929</v>
      </c>
      <c r="C286" s="109" t="s">
        <v>1087</v>
      </c>
      <c r="D286" s="109"/>
      <c r="E286" s="140"/>
      <c r="F286" s="109" t="s">
        <v>643</v>
      </c>
      <c r="G286" s="109" t="s">
        <v>134</v>
      </c>
      <c r="H286" s="194">
        <v>1744625</v>
      </c>
      <c r="I286" s="198">
        <v>1872125</v>
      </c>
    </row>
    <row r="287" spans="1:9">
      <c r="A287" s="18">
        <f t="shared" si="4"/>
        <v>285</v>
      </c>
      <c r="B287" s="109" t="s">
        <v>929</v>
      </c>
      <c r="C287" s="109" t="s">
        <v>1179</v>
      </c>
      <c r="D287" s="109"/>
      <c r="E287" s="140">
        <v>43344</v>
      </c>
      <c r="F287" s="109" t="s">
        <v>643</v>
      </c>
      <c r="G287" s="109" t="s">
        <v>644</v>
      </c>
      <c r="H287" s="194">
        <v>1744625</v>
      </c>
      <c r="I287" s="198"/>
    </row>
    <row r="288" spans="1:9">
      <c r="A288" s="18">
        <f t="shared" si="4"/>
        <v>286</v>
      </c>
      <c r="B288" s="109" t="s">
        <v>929</v>
      </c>
      <c r="C288" s="109" t="s">
        <v>1369</v>
      </c>
      <c r="D288" s="109"/>
      <c r="E288" s="140"/>
      <c r="F288" s="109" t="s">
        <v>643</v>
      </c>
      <c r="G288" s="109" t="s">
        <v>645</v>
      </c>
      <c r="H288" s="194">
        <v>1744625</v>
      </c>
      <c r="I288" s="198"/>
    </row>
    <row r="289" spans="1:9">
      <c r="A289" s="18">
        <f>A287+1</f>
        <v>286</v>
      </c>
      <c r="B289" s="109" t="s">
        <v>345</v>
      </c>
      <c r="C289" s="109" t="s">
        <v>988</v>
      </c>
      <c r="F289" s="109" t="s">
        <v>643</v>
      </c>
      <c r="G289" s="109" t="s">
        <v>134</v>
      </c>
      <c r="H289" s="194">
        <v>1634890</v>
      </c>
      <c r="I289" s="198">
        <v>1762390</v>
      </c>
    </row>
    <row r="290" spans="1:9">
      <c r="A290" s="18">
        <f t="shared" si="4"/>
        <v>287</v>
      </c>
      <c r="B290" s="109" t="s">
        <v>345</v>
      </c>
      <c r="C290" s="109" t="s">
        <v>997</v>
      </c>
      <c r="D290" s="109" t="s">
        <v>139</v>
      </c>
      <c r="E290" s="73">
        <v>41601</v>
      </c>
      <c r="F290" s="109" t="s">
        <v>643</v>
      </c>
      <c r="G290" s="109" t="s">
        <v>644</v>
      </c>
      <c r="H290" s="194">
        <v>1634890</v>
      </c>
      <c r="I290" s="198"/>
    </row>
    <row r="291" spans="1:9">
      <c r="A291" s="18">
        <f t="shared" si="4"/>
        <v>288</v>
      </c>
      <c r="B291" s="109" t="s">
        <v>345</v>
      </c>
      <c r="C291" s="109" t="s">
        <v>1125</v>
      </c>
      <c r="D291" s="109" t="s">
        <v>139</v>
      </c>
      <c r="E291" s="73"/>
      <c r="F291" s="109" t="s">
        <v>646</v>
      </c>
      <c r="G291" s="109" t="s">
        <v>645</v>
      </c>
      <c r="H291" s="194">
        <v>1634890</v>
      </c>
      <c r="I291" s="198"/>
    </row>
    <row r="292" spans="1:9">
      <c r="A292" s="18">
        <f t="shared" si="4"/>
        <v>289</v>
      </c>
      <c r="B292" s="109" t="s">
        <v>965</v>
      </c>
      <c r="C292" s="109" t="s">
        <v>990</v>
      </c>
      <c r="F292" s="109" t="s">
        <v>643</v>
      </c>
      <c r="G292" s="109" t="s">
        <v>134</v>
      </c>
      <c r="I292" s="205"/>
    </row>
    <row r="293" spans="1:9">
      <c r="A293" s="18">
        <f t="shared" si="4"/>
        <v>290</v>
      </c>
      <c r="B293" s="109" t="s">
        <v>965</v>
      </c>
      <c r="C293" s="109" t="s">
        <v>991</v>
      </c>
      <c r="F293" s="109" t="s">
        <v>643</v>
      </c>
      <c r="G293" s="109" t="s">
        <v>644</v>
      </c>
      <c r="I293" s="198"/>
    </row>
    <row r="294" spans="1:9">
      <c r="A294" s="18">
        <f t="shared" si="4"/>
        <v>291</v>
      </c>
      <c r="B294" s="109" t="s">
        <v>965</v>
      </c>
      <c r="C294" s="109" t="s">
        <v>992</v>
      </c>
      <c r="F294" s="109" t="s">
        <v>646</v>
      </c>
      <c r="G294" s="109" t="s">
        <v>645</v>
      </c>
      <c r="I294" s="198"/>
    </row>
    <row r="295" spans="1:9">
      <c r="A295" s="18">
        <f t="shared" si="4"/>
        <v>292</v>
      </c>
      <c r="B295" s="109" t="s">
        <v>965</v>
      </c>
      <c r="C295" s="109" t="s">
        <v>993</v>
      </c>
      <c r="F295" s="109" t="s">
        <v>643</v>
      </c>
      <c r="G295" s="109" t="s">
        <v>650</v>
      </c>
      <c r="I295" s="198"/>
    </row>
    <row r="296" spans="1:9">
      <c r="A296" s="18">
        <f t="shared" si="4"/>
        <v>293</v>
      </c>
      <c r="B296" s="109" t="s">
        <v>934</v>
      </c>
      <c r="C296" s="109" t="s">
        <v>995</v>
      </c>
      <c r="F296" s="109" t="s">
        <v>643</v>
      </c>
      <c r="G296" s="109" t="s">
        <v>134</v>
      </c>
      <c r="H296" s="194">
        <v>1744625</v>
      </c>
      <c r="I296" s="198">
        <v>1872125</v>
      </c>
    </row>
    <row r="297" spans="1:9">
      <c r="A297" s="18">
        <f t="shared" si="4"/>
        <v>294</v>
      </c>
      <c r="B297" s="109" t="s">
        <v>934</v>
      </c>
      <c r="C297" s="109" t="s">
        <v>996</v>
      </c>
      <c r="F297" s="109" t="s">
        <v>643</v>
      </c>
      <c r="G297" s="109" t="s">
        <v>644</v>
      </c>
      <c r="H297" s="194">
        <v>1744625</v>
      </c>
      <c r="I297" s="198"/>
    </row>
    <row r="298" spans="1:9">
      <c r="A298" s="18">
        <f t="shared" si="4"/>
        <v>295</v>
      </c>
      <c r="B298" s="109" t="s">
        <v>934</v>
      </c>
      <c r="C298" s="109" t="s">
        <v>1124</v>
      </c>
      <c r="F298" s="109" t="s">
        <v>646</v>
      </c>
      <c r="G298" s="109" t="s">
        <v>645</v>
      </c>
      <c r="H298" s="194">
        <v>1744625</v>
      </c>
      <c r="I298" s="198"/>
    </row>
    <row r="299" spans="1:9">
      <c r="A299" s="18">
        <f t="shared" si="4"/>
        <v>296</v>
      </c>
      <c r="E299" s="18"/>
      <c r="H299" s="18"/>
    </row>
    <row r="300" spans="1:9">
      <c r="A300" s="18">
        <f t="shared" si="4"/>
        <v>297</v>
      </c>
      <c r="E300" s="18"/>
      <c r="H300" s="18"/>
    </row>
    <row r="301" spans="1:9">
      <c r="A301" s="18">
        <f t="shared" si="4"/>
        <v>298</v>
      </c>
      <c r="E301" s="18"/>
      <c r="H301" s="18"/>
    </row>
    <row r="302" spans="1:9">
      <c r="A302" s="18">
        <f t="shared" si="4"/>
        <v>299</v>
      </c>
      <c r="E302" s="18"/>
      <c r="H302" s="18"/>
    </row>
    <row r="303" spans="1:9">
      <c r="A303" s="18">
        <f t="shared" si="4"/>
        <v>300</v>
      </c>
      <c r="B303" s="109"/>
      <c r="C303" s="109"/>
      <c r="G303" s="109"/>
      <c r="I303" s="198"/>
    </row>
    <row r="304" spans="1:9">
      <c r="A304" s="18">
        <f t="shared" si="4"/>
        <v>301</v>
      </c>
      <c r="B304" s="109"/>
      <c r="C304" s="109"/>
      <c r="G304" s="109"/>
    </row>
    <row r="305" spans="1:7">
      <c r="A305" s="18">
        <f t="shared" si="4"/>
        <v>302</v>
      </c>
      <c r="B305" s="109"/>
      <c r="C305" s="109"/>
      <c r="G305" s="109"/>
    </row>
    <row r="306" spans="1:7">
      <c r="A306" s="18">
        <f t="shared" si="4"/>
        <v>303</v>
      </c>
    </row>
    <row r="307" spans="1:7">
      <c r="A307" s="18">
        <f t="shared" si="4"/>
        <v>304</v>
      </c>
    </row>
    <row r="308" spans="1:7">
      <c r="A308" s="18">
        <f t="shared" si="4"/>
        <v>305</v>
      </c>
    </row>
    <row r="309" spans="1:7">
      <c r="A309" s="18">
        <f t="shared" si="4"/>
        <v>306</v>
      </c>
    </row>
  </sheetData>
  <autoFilter ref="A1:G309" xr:uid="{00000000-0009-0000-0000-000005000000}"/>
  <phoneticPr fontId="27" type="noConversion"/>
  <pageMargins left="0.75" right="0.75" top="1" bottom="1" header="0.5" footer="0.5"/>
  <pageSetup orientation="portrait" horizontalDpi="4294967293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2:N309"/>
  <sheetViews>
    <sheetView zoomScaleNormal="100" workbookViewId="0">
      <pane ySplit="2" topLeftCell="A274" activePane="bottomLeft" state="frozen"/>
      <selection pane="bottomLeft"/>
    </sheetView>
  </sheetViews>
  <sheetFormatPr defaultRowHeight="12.75"/>
  <cols>
    <col min="1" max="1" width="13.140625" customWidth="1"/>
    <col min="2" max="2" width="32.7109375" customWidth="1"/>
    <col min="3" max="3" width="17.42578125" customWidth="1"/>
    <col min="4" max="4" width="16.140625" customWidth="1"/>
    <col min="5" max="5" width="14.42578125" customWidth="1"/>
    <col min="6" max="6" width="25.140625" bestFit="1" customWidth="1"/>
    <col min="7" max="7" width="9.140625" customWidth="1"/>
    <col min="8" max="8" width="10.85546875" customWidth="1"/>
    <col min="9" max="9" width="36.7109375" bestFit="1" customWidth="1"/>
    <col min="10" max="10" width="12.140625" style="12" customWidth="1"/>
    <col min="11" max="11" width="12.42578125" customWidth="1"/>
    <col min="12" max="12" width="9.85546875" customWidth="1"/>
    <col min="13" max="13" width="12.7109375" customWidth="1"/>
    <col min="14" max="14" width="14.42578125" customWidth="1"/>
  </cols>
  <sheetData>
    <row r="2" spans="1:14">
      <c r="A2" t="s">
        <v>144</v>
      </c>
      <c r="B2" t="s">
        <v>210</v>
      </c>
      <c r="C2" t="s">
        <v>211</v>
      </c>
      <c r="D2" t="s">
        <v>212</v>
      </c>
      <c r="E2" t="s">
        <v>213</v>
      </c>
      <c r="F2" t="s">
        <v>214</v>
      </c>
      <c r="G2" t="s">
        <v>215</v>
      </c>
      <c r="H2" t="s">
        <v>216</v>
      </c>
      <c r="I2" t="s">
        <v>217</v>
      </c>
      <c r="J2" s="12" t="s">
        <v>218</v>
      </c>
      <c r="K2" t="s">
        <v>149</v>
      </c>
      <c r="L2" t="s">
        <v>219</v>
      </c>
      <c r="M2" t="s">
        <v>636</v>
      </c>
      <c r="N2" t="s">
        <v>637</v>
      </c>
    </row>
    <row r="3" spans="1:14">
      <c r="A3" t="s">
        <v>222</v>
      </c>
      <c r="B3" t="s">
        <v>223</v>
      </c>
      <c r="C3" s="107" t="s">
        <v>1231</v>
      </c>
      <c r="D3" s="107" t="s">
        <v>1305</v>
      </c>
      <c r="E3" s="107" t="s">
        <v>1305</v>
      </c>
      <c r="F3" s="107" t="s">
        <v>1080</v>
      </c>
      <c r="G3" t="s">
        <v>541</v>
      </c>
      <c r="H3" t="s">
        <v>544</v>
      </c>
      <c r="I3" t="s">
        <v>546</v>
      </c>
      <c r="J3" s="12">
        <v>38296</v>
      </c>
      <c r="K3" t="s">
        <v>137</v>
      </c>
      <c r="L3" t="s">
        <v>618</v>
      </c>
    </row>
    <row r="4" spans="1:14">
      <c r="A4" t="s">
        <v>277</v>
      </c>
      <c r="B4" t="s">
        <v>278</v>
      </c>
      <c r="C4" s="107" t="s">
        <v>1451</v>
      </c>
      <c r="D4" s="107" t="s">
        <v>1147</v>
      </c>
      <c r="E4" s="107" t="s">
        <v>1257</v>
      </c>
      <c r="F4" s="107" t="s">
        <v>1256</v>
      </c>
      <c r="G4" t="s">
        <v>541</v>
      </c>
      <c r="H4" t="s">
        <v>544</v>
      </c>
      <c r="I4" t="s">
        <v>560</v>
      </c>
      <c r="J4" s="12">
        <v>39860</v>
      </c>
      <c r="K4" t="s">
        <v>137</v>
      </c>
      <c r="L4" t="s">
        <v>619</v>
      </c>
    </row>
    <row r="5" spans="1:14">
      <c r="A5" t="s">
        <v>430</v>
      </c>
      <c r="B5" t="s">
        <v>431</v>
      </c>
      <c r="C5" s="107" t="s">
        <v>1231</v>
      </c>
      <c r="F5" s="107" t="s">
        <v>1222</v>
      </c>
      <c r="G5" t="s">
        <v>541</v>
      </c>
      <c r="H5" t="s">
        <v>544</v>
      </c>
      <c r="I5" t="s">
        <v>591</v>
      </c>
      <c r="J5" s="12">
        <v>35878</v>
      </c>
      <c r="K5" t="s">
        <v>137</v>
      </c>
      <c r="L5" s="107" t="s">
        <v>621</v>
      </c>
    </row>
    <row r="6" spans="1:14">
      <c r="A6" t="s">
        <v>434</v>
      </c>
      <c r="B6" t="s">
        <v>435</v>
      </c>
      <c r="C6" t="s">
        <v>1140</v>
      </c>
      <c r="D6" t="s">
        <v>1169</v>
      </c>
      <c r="E6" t="s">
        <v>1401</v>
      </c>
      <c r="F6" t="s">
        <v>1402</v>
      </c>
      <c r="G6" t="s">
        <v>541</v>
      </c>
      <c r="H6" t="s">
        <v>544</v>
      </c>
      <c r="I6" t="s">
        <v>593</v>
      </c>
      <c r="J6" s="12">
        <v>38712</v>
      </c>
      <c r="K6" t="s">
        <v>137</v>
      </c>
      <c r="L6" t="s">
        <v>619</v>
      </c>
    </row>
    <row r="7" spans="1:14">
      <c r="A7" t="s">
        <v>465</v>
      </c>
      <c r="B7" t="s">
        <v>466</v>
      </c>
      <c r="C7" s="107" t="s">
        <v>1140</v>
      </c>
      <c r="D7" s="107" t="s">
        <v>521</v>
      </c>
      <c r="E7" s="107" t="s">
        <v>521</v>
      </c>
      <c r="F7" s="107" t="s">
        <v>1122</v>
      </c>
      <c r="G7" t="s">
        <v>541</v>
      </c>
      <c r="H7" t="s">
        <v>544</v>
      </c>
      <c r="I7" t="s">
        <v>600</v>
      </c>
      <c r="J7" s="12">
        <v>39570</v>
      </c>
      <c r="K7" t="s">
        <v>137</v>
      </c>
      <c r="L7" t="s">
        <v>619</v>
      </c>
    </row>
    <row r="8" spans="1:14">
      <c r="A8" t="s">
        <v>472</v>
      </c>
      <c r="B8" t="s">
        <v>473</v>
      </c>
      <c r="C8" s="107" t="s">
        <v>1231</v>
      </c>
      <c r="D8" s="107" t="s">
        <v>1281</v>
      </c>
      <c r="E8" t="s">
        <v>1019</v>
      </c>
      <c r="F8" t="s">
        <v>1101</v>
      </c>
      <c r="G8" t="s">
        <v>541</v>
      </c>
      <c r="H8" t="s">
        <v>544</v>
      </c>
      <c r="J8" s="12">
        <v>38056</v>
      </c>
      <c r="K8" t="s">
        <v>137</v>
      </c>
      <c r="L8" t="s">
        <v>621</v>
      </c>
    </row>
    <row r="9" spans="1:14">
      <c r="A9" t="s">
        <v>485</v>
      </c>
      <c r="B9" t="s">
        <v>486</v>
      </c>
      <c r="C9" s="107" t="s">
        <v>1452</v>
      </c>
      <c r="F9" s="107" t="s">
        <v>1136</v>
      </c>
      <c r="G9" t="s">
        <v>541</v>
      </c>
      <c r="H9" t="s">
        <v>544</v>
      </c>
      <c r="I9" t="s">
        <v>756</v>
      </c>
      <c r="J9" s="12">
        <v>38169</v>
      </c>
      <c r="K9" t="s">
        <v>137</v>
      </c>
      <c r="L9" t="s">
        <v>619</v>
      </c>
    </row>
    <row r="10" spans="1:14">
      <c r="A10" t="s">
        <v>487</v>
      </c>
      <c r="B10" t="s">
        <v>488</v>
      </c>
      <c r="C10" s="107" t="s">
        <v>510</v>
      </c>
      <c r="F10" s="107" t="s">
        <v>1138</v>
      </c>
      <c r="G10" t="s">
        <v>541</v>
      </c>
      <c r="H10" t="s">
        <v>544</v>
      </c>
      <c r="I10" t="s">
        <v>611</v>
      </c>
      <c r="J10" s="12">
        <v>39449</v>
      </c>
      <c r="K10" t="s">
        <v>137</v>
      </c>
      <c r="L10" t="s">
        <v>619</v>
      </c>
    </row>
    <row r="11" spans="1:14">
      <c r="A11" t="s">
        <v>251</v>
      </c>
      <c r="B11" t="s">
        <v>252</v>
      </c>
      <c r="C11" t="s">
        <v>197</v>
      </c>
      <c r="F11" t="s">
        <v>1044</v>
      </c>
      <c r="G11" t="s">
        <v>541</v>
      </c>
      <c r="H11" t="s">
        <v>544</v>
      </c>
      <c r="J11" s="12">
        <v>38568</v>
      </c>
      <c r="K11" t="s">
        <v>138</v>
      </c>
      <c r="L11" t="s">
        <v>619</v>
      </c>
    </row>
    <row r="12" spans="1:14">
      <c r="A12" t="s">
        <v>340</v>
      </c>
      <c r="B12" t="s">
        <v>341</v>
      </c>
      <c r="C12" s="107" t="s">
        <v>510</v>
      </c>
      <c r="D12" t="s">
        <v>1048</v>
      </c>
      <c r="E12" s="107" t="s">
        <v>1259</v>
      </c>
      <c r="F12" t="s">
        <v>1047</v>
      </c>
      <c r="G12" t="s">
        <v>541</v>
      </c>
      <c r="H12" t="s">
        <v>544</v>
      </c>
      <c r="I12" t="s">
        <v>564</v>
      </c>
      <c r="J12" s="12">
        <v>38295</v>
      </c>
      <c r="K12" t="s">
        <v>138</v>
      </c>
      <c r="L12" t="s">
        <v>619</v>
      </c>
    </row>
    <row r="13" spans="1:14">
      <c r="A13" t="s">
        <v>356</v>
      </c>
      <c r="B13" t="s">
        <v>357</v>
      </c>
      <c r="C13" s="65" t="s">
        <v>510</v>
      </c>
      <c r="D13" s="62" t="s">
        <v>1094</v>
      </c>
      <c r="E13" t="s">
        <v>516</v>
      </c>
      <c r="F13" s="107" t="s">
        <v>1226</v>
      </c>
      <c r="G13" t="s">
        <v>541</v>
      </c>
      <c r="H13" t="s">
        <v>544</v>
      </c>
      <c r="J13" s="12">
        <v>38707</v>
      </c>
      <c r="K13" t="s">
        <v>138</v>
      </c>
      <c r="L13" t="s">
        <v>619</v>
      </c>
    </row>
    <row r="14" spans="1:14">
      <c r="A14" t="s">
        <v>229</v>
      </c>
      <c r="B14" t="s">
        <v>230</v>
      </c>
      <c r="C14" s="107" t="s">
        <v>1231</v>
      </c>
      <c r="D14" s="107" t="s">
        <v>1281</v>
      </c>
      <c r="E14" s="107" t="s">
        <v>1280</v>
      </c>
      <c r="F14" s="107" t="s">
        <v>1102</v>
      </c>
      <c r="G14" t="s">
        <v>541</v>
      </c>
      <c r="H14" t="s">
        <v>544</v>
      </c>
      <c r="J14" s="12">
        <v>38005</v>
      </c>
      <c r="K14" t="s">
        <v>139</v>
      </c>
      <c r="L14" t="s">
        <v>621</v>
      </c>
    </row>
    <row r="15" spans="1:14">
      <c r="A15" t="s">
        <v>232</v>
      </c>
      <c r="B15" s="107" t="s">
        <v>1321</v>
      </c>
      <c r="C15" s="83" t="s">
        <v>1310</v>
      </c>
      <c r="D15" s="107" t="s">
        <v>1281</v>
      </c>
      <c r="E15" s="107" t="s">
        <v>1019</v>
      </c>
      <c r="F15" t="s">
        <v>524</v>
      </c>
      <c r="G15" t="s">
        <v>541</v>
      </c>
      <c r="H15" t="s">
        <v>544</v>
      </c>
      <c r="J15" s="12">
        <v>38626</v>
      </c>
      <c r="K15" t="s">
        <v>139</v>
      </c>
      <c r="L15" t="s">
        <v>618</v>
      </c>
    </row>
    <row r="16" spans="1:14">
      <c r="A16" t="s">
        <v>233</v>
      </c>
      <c r="B16" t="s">
        <v>234</v>
      </c>
      <c r="C16" s="107" t="s">
        <v>1231</v>
      </c>
      <c r="D16" s="107" t="s">
        <v>1281</v>
      </c>
      <c r="E16" s="107" t="s">
        <v>1019</v>
      </c>
      <c r="F16" t="s">
        <v>524</v>
      </c>
      <c r="G16" s="107" t="s">
        <v>541</v>
      </c>
      <c r="H16" t="s">
        <v>544</v>
      </c>
      <c r="I16" t="s">
        <v>549</v>
      </c>
      <c r="J16" s="12">
        <v>38719</v>
      </c>
      <c r="K16" t="s">
        <v>139</v>
      </c>
      <c r="L16" t="s">
        <v>619</v>
      </c>
    </row>
    <row r="17" spans="1:12">
      <c r="A17" t="s">
        <v>239</v>
      </c>
      <c r="B17" t="s">
        <v>240</v>
      </c>
      <c r="C17" s="107" t="s">
        <v>1278</v>
      </c>
      <c r="D17" s="107" t="s">
        <v>519</v>
      </c>
      <c r="E17" s="107" t="s">
        <v>519</v>
      </c>
      <c r="F17" s="107" t="s">
        <v>1359</v>
      </c>
      <c r="G17" s="156" t="s">
        <v>541</v>
      </c>
      <c r="H17" s="156" t="s">
        <v>544</v>
      </c>
      <c r="J17" s="12">
        <v>38131</v>
      </c>
      <c r="K17" t="s">
        <v>139</v>
      </c>
    </row>
    <row r="18" spans="1:12">
      <c r="A18" t="s">
        <v>242</v>
      </c>
      <c r="B18" t="s">
        <v>243</v>
      </c>
      <c r="C18" t="s">
        <v>197</v>
      </c>
      <c r="D18" t="s">
        <v>1062</v>
      </c>
      <c r="E18" t="s">
        <v>1075</v>
      </c>
      <c r="F18" t="s">
        <v>1077</v>
      </c>
      <c r="G18" t="s">
        <v>541</v>
      </c>
      <c r="H18" t="s">
        <v>544</v>
      </c>
      <c r="I18" t="s">
        <v>553</v>
      </c>
      <c r="J18" s="12">
        <v>39036</v>
      </c>
      <c r="K18" t="s">
        <v>139</v>
      </c>
      <c r="L18" t="s">
        <v>618</v>
      </c>
    </row>
    <row r="19" spans="1:12">
      <c r="A19" t="s">
        <v>244</v>
      </c>
      <c r="B19" t="s">
        <v>245</v>
      </c>
      <c r="C19" t="s">
        <v>197</v>
      </c>
      <c r="D19" s="107" t="s">
        <v>1061</v>
      </c>
      <c r="E19" s="107" t="s">
        <v>852</v>
      </c>
      <c r="F19" s="107" t="s">
        <v>1060</v>
      </c>
      <c r="G19" t="s">
        <v>541</v>
      </c>
      <c r="H19" t="s">
        <v>544</v>
      </c>
      <c r="I19" t="s">
        <v>554</v>
      </c>
      <c r="J19" s="12">
        <v>39904</v>
      </c>
      <c r="K19" t="s">
        <v>139</v>
      </c>
      <c r="L19" t="s">
        <v>621</v>
      </c>
    </row>
    <row r="20" spans="1:12">
      <c r="A20" t="s">
        <v>249</v>
      </c>
      <c r="B20" t="s">
        <v>250</v>
      </c>
      <c r="C20" t="s">
        <v>197</v>
      </c>
      <c r="D20" s="107" t="s">
        <v>1356</v>
      </c>
      <c r="E20" s="107" t="s">
        <v>1063</v>
      </c>
      <c r="F20" s="107" t="s">
        <v>1085</v>
      </c>
      <c r="G20" t="s">
        <v>541</v>
      </c>
      <c r="H20" t="s">
        <v>544</v>
      </c>
      <c r="I20" s="107" t="s">
        <v>893</v>
      </c>
      <c r="J20" s="12">
        <v>38131</v>
      </c>
      <c r="K20" t="s">
        <v>139</v>
      </c>
      <c r="L20" t="s">
        <v>620</v>
      </c>
    </row>
    <row r="21" spans="1:12">
      <c r="A21" t="s">
        <v>1392</v>
      </c>
      <c r="B21" t="s">
        <v>1393</v>
      </c>
      <c r="C21" t="s">
        <v>519</v>
      </c>
      <c r="D21" s="107" t="s">
        <v>519</v>
      </c>
      <c r="E21" s="107" t="s">
        <v>1395</v>
      </c>
      <c r="F21" s="107" t="s">
        <v>1394</v>
      </c>
      <c r="G21" t="s">
        <v>541</v>
      </c>
      <c r="H21" t="s">
        <v>544</v>
      </c>
      <c r="J21" s="12">
        <v>43556</v>
      </c>
      <c r="K21" t="s">
        <v>139</v>
      </c>
    </row>
    <row r="22" spans="1:12">
      <c r="A22" t="s">
        <v>324</v>
      </c>
      <c r="B22" t="s">
        <v>325</v>
      </c>
      <c r="C22" s="107" t="s">
        <v>197</v>
      </c>
      <c r="D22" s="107" t="s">
        <v>1356</v>
      </c>
      <c r="E22" s="107" t="s">
        <v>1356</v>
      </c>
      <c r="F22" s="107" t="s">
        <v>1424</v>
      </c>
      <c r="G22" t="s">
        <v>541</v>
      </c>
      <c r="H22" t="s">
        <v>544</v>
      </c>
      <c r="I22" t="s">
        <v>673</v>
      </c>
      <c r="J22" s="12">
        <v>38447</v>
      </c>
      <c r="K22" t="s">
        <v>139</v>
      </c>
      <c r="L22" t="s">
        <v>621</v>
      </c>
    </row>
    <row r="23" spans="1:12">
      <c r="A23" t="s">
        <v>326</v>
      </c>
      <c r="B23" t="s">
        <v>327</v>
      </c>
      <c r="C23" s="107" t="s">
        <v>1451</v>
      </c>
      <c r="D23" s="107" t="s">
        <v>1147</v>
      </c>
      <c r="E23" s="107" t="s">
        <v>1472</v>
      </c>
      <c r="F23" s="107" t="s">
        <v>1090</v>
      </c>
      <c r="G23" t="s">
        <v>541</v>
      </c>
      <c r="H23" t="s">
        <v>544</v>
      </c>
      <c r="I23" t="s">
        <v>561</v>
      </c>
      <c r="J23" s="12">
        <v>39995</v>
      </c>
      <c r="K23" t="s">
        <v>139</v>
      </c>
      <c r="L23" t="s">
        <v>618</v>
      </c>
    </row>
    <row r="24" spans="1:12">
      <c r="A24" t="s">
        <v>328</v>
      </c>
      <c r="B24" t="s">
        <v>329</v>
      </c>
      <c r="C24" s="107" t="s">
        <v>1448</v>
      </c>
      <c r="D24" s="107" t="s">
        <v>1147</v>
      </c>
      <c r="E24" s="107" t="s">
        <v>508</v>
      </c>
      <c r="F24" s="107" t="s">
        <v>1473</v>
      </c>
      <c r="G24" t="s">
        <v>541</v>
      </c>
      <c r="H24" t="s">
        <v>544</v>
      </c>
      <c r="I24" t="s">
        <v>562</v>
      </c>
      <c r="J24" s="12">
        <v>39995</v>
      </c>
      <c r="K24" t="s">
        <v>139</v>
      </c>
      <c r="L24" t="s">
        <v>620</v>
      </c>
    </row>
    <row r="25" spans="1:12">
      <c r="A25" t="s">
        <v>338</v>
      </c>
      <c r="B25" t="s">
        <v>339</v>
      </c>
      <c r="C25" s="107" t="s">
        <v>1231</v>
      </c>
      <c r="D25" s="107" t="s">
        <v>1231</v>
      </c>
      <c r="E25" s="156" t="s">
        <v>520</v>
      </c>
      <c r="F25" t="s">
        <v>1079</v>
      </c>
      <c r="G25" t="s">
        <v>541</v>
      </c>
      <c r="H25" t="s">
        <v>544</v>
      </c>
      <c r="I25" t="s">
        <v>563</v>
      </c>
      <c r="J25" s="12">
        <v>40087</v>
      </c>
      <c r="K25" t="s">
        <v>139</v>
      </c>
      <c r="L25" t="s">
        <v>621</v>
      </c>
    </row>
    <row r="26" spans="1:12">
      <c r="A26" t="s">
        <v>374</v>
      </c>
      <c r="B26" t="s">
        <v>375</v>
      </c>
      <c r="C26" s="62" t="s">
        <v>510</v>
      </c>
      <c r="D26" t="s">
        <v>511</v>
      </c>
      <c r="E26" s="128" t="s">
        <v>511</v>
      </c>
      <c r="F26" t="s">
        <v>1131</v>
      </c>
      <c r="G26" t="s">
        <v>541</v>
      </c>
      <c r="H26" t="s">
        <v>544</v>
      </c>
      <c r="I26" t="s">
        <v>573</v>
      </c>
      <c r="J26" s="12">
        <v>39848</v>
      </c>
      <c r="K26" t="s">
        <v>139</v>
      </c>
      <c r="L26" t="s">
        <v>620</v>
      </c>
    </row>
    <row r="27" spans="1:12">
      <c r="A27" t="s">
        <v>390</v>
      </c>
      <c r="B27" t="s">
        <v>391</v>
      </c>
      <c r="C27" s="107" t="s">
        <v>510</v>
      </c>
      <c r="D27" s="107" t="s">
        <v>513</v>
      </c>
      <c r="E27" t="s">
        <v>513</v>
      </c>
      <c r="F27" s="107" t="s">
        <v>1072</v>
      </c>
      <c r="G27" t="s">
        <v>541</v>
      </c>
      <c r="H27" t="s">
        <v>544</v>
      </c>
      <c r="I27" t="s">
        <v>577</v>
      </c>
      <c r="J27" s="12">
        <v>38169</v>
      </c>
      <c r="K27" t="s">
        <v>139</v>
      </c>
      <c r="L27" t="s">
        <v>619</v>
      </c>
    </row>
    <row r="28" spans="1:12">
      <c r="A28" t="s">
        <v>400</v>
      </c>
      <c r="B28" t="s">
        <v>401</v>
      </c>
      <c r="C28" s="107" t="s">
        <v>510</v>
      </c>
      <c r="D28" s="107" t="s">
        <v>513</v>
      </c>
      <c r="E28" s="107" t="s">
        <v>843</v>
      </c>
      <c r="F28" t="s">
        <v>534</v>
      </c>
      <c r="G28" t="s">
        <v>542</v>
      </c>
      <c r="H28" t="s">
        <v>544</v>
      </c>
      <c r="I28" t="s">
        <v>581</v>
      </c>
      <c r="J28" s="12">
        <v>38855</v>
      </c>
      <c r="K28" t="s">
        <v>139</v>
      </c>
      <c r="L28" t="s">
        <v>622</v>
      </c>
    </row>
    <row r="29" spans="1:12">
      <c r="A29" t="s">
        <v>428</v>
      </c>
      <c r="B29" t="s">
        <v>429</v>
      </c>
      <c r="C29" s="62" t="s">
        <v>510</v>
      </c>
      <c r="D29" t="s">
        <v>518</v>
      </c>
      <c r="E29" s="107" t="s">
        <v>518</v>
      </c>
      <c r="F29" s="107" t="s">
        <v>1132</v>
      </c>
      <c r="G29" t="s">
        <v>541</v>
      </c>
      <c r="H29" t="s">
        <v>544</v>
      </c>
      <c r="I29" t="s">
        <v>590</v>
      </c>
      <c r="J29" s="12">
        <v>39828</v>
      </c>
      <c r="K29" t="s">
        <v>139</v>
      </c>
      <c r="L29" t="s">
        <v>618</v>
      </c>
    </row>
    <row r="30" spans="1:12">
      <c r="A30" t="s">
        <v>432</v>
      </c>
      <c r="B30" t="s">
        <v>433</v>
      </c>
      <c r="C30" t="s">
        <v>1210</v>
      </c>
      <c r="D30" t="s">
        <v>1169</v>
      </c>
      <c r="E30" s="107" t="s">
        <v>1462</v>
      </c>
      <c r="F30" t="s">
        <v>1461</v>
      </c>
      <c r="G30" t="s">
        <v>541</v>
      </c>
      <c r="H30" t="s">
        <v>544</v>
      </c>
      <c r="I30" t="s">
        <v>592</v>
      </c>
      <c r="J30" s="12">
        <v>38460</v>
      </c>
      <c r="K30" t="s">
        <v>139</v>
      </c>
      <c r="L30" t="s">
        <v>621</v>
      </c>
    </row>
    <row r="31" spans="1:12">
      <c r="A31" t="s">
        <v>436</v>
      </c>
      <c r="B31" t="s">
        <v>437</v>
      </c>
      <c r="C31" s="107" t="s">
        <v>1451</v>
      </c>
      <c r="D31" t="s">
        <v>1147</v>
      </c>
      <c r="E31" t="s">
        <v>1001</v>
      </c>
      <c r="F31" s="107" t="s">
        <v>1113</v>
      </c>
      <c r="G31" t="s">
        <v>541</v>
      </c>
      <c r="H31" t="s">
        <v>544</v>
      </c>
      <c r="I31" t="s">
        <v>594</v>
      </c>
      <c r="J31" s="12">
        <v>39398</v>
      </c>
      <c r="K31" t="s">
        <v>139</v>
      </c>
      <c r="L31" t="s">
        <v>622</v>
      </c>
    </row>
    <row r="32" spans="1:12">
      <c r="A32" t="s">
        <v>455</v>
      </c>
      <c r="B32" t="s">
        <v>456</v>
      </c>
      <c r="C32" t="s">
        <v>1210</v>
      </c>
      <c r="D32" t="s">
        <v>521</v>
      </c>
      <c r="E32" s="233" t="s">
        <v>521</v>
      </c>
      <c r="F32" t="s">
        <v>1474</v>
      </c>
      <c r="G32" t="s">
        <v>542</v>
      </c>
      <c r="H32" t="s">
        <v>544</v>
      </c>
      <c r="I32" t="s">
        <v>598</v>
      </c>
      <c r="J32" s="12">
        <v>39022</v>
      </c>
      <c r="K32" t="s">
        <v>139</v>
      </c>
      <c r="L32" t="s">
        <v>620</v>
      </c>
    </row>
    <row r="33" spans="1:12">
      <c r="A33" t="s">
        <v>457</v>
      </c>
      <c r="B33" t="s">
        <v>458</v>
      </c>
      <c r="C33" s="233" t="s">
        <v>1210</v>
      </c>
      <c r="D33" t="s">
        <v>521</v>
      </c>
      <c r="E33" s="233" t="s">
        <v>521</v>
      </c>
      <c r="F33" s="233" t="s">
        <v>1474</v>
      </c>
      <c r="G33" t="s">
        <v>542</v>
      </c>
      <c r="H33" t="s">
        <v>544</v>
      </c>
      <c r="J33" s="12">
        <v>39022</v>
      </c>
      <c r="K33" t="s">
        <v>139</v>
      </c>
      <c r="L33" t="s">
        <v>620</v>
      </c>
    </row>
    <row r="34" spans="1:12">
      <c r="A34" t="s">
        <v>459</v>
      </c>
      <c r="B34" t="s">
        <v>460</v>
      </c>
      <c r="C34" s="233" t="s">
        <v>1210</v>
      </c>
      <c r="D34" t="s">
        <v>521</v>
      </c>
      <c r="E34" s="233" t="s">
        <v>521</v>
      </c>
      <c r="F34" t="s">
        <v>1475</v>
      </c>
      <c r="G34" t="s">
        <v>541</v>
      </c>
      <c r="H34" t="s">
        <v>544</v>
      </c>
      <c r="I34" t="s">
        <v>599</v>
      </c>
      <c r="J34" s="12">
        <v>39174</v>
      </c>
      <c r="K34" t="s">
        <v>139</v>
      </c>
      <c r="L34" t="s">
        <v>620</v>
      </c>
    </row>
    <row r="35" spans="1:12">
      <c r="A35" t="s">
        <v>489</v>
      </c>
      <c r="B35" t="s">
        <v>490</v>
      </c>
      <c r="C35" s="107" t="s">
        <v>842</v>
      </c>
      <c r="D35" s="107" t="s">
        <v>1086</v>
      </c>
      <c r="E35" s="107" t="s">
        <v>1274</v>
      </c>
      <c r="F35" t="s">
        <v>1273</v>
      </c>
      <c r="G35" t="s">
        <v>543</v>
      </c>
      <c r="H35" t="s">
        <v>544</v>
      </c>
      <c r="J35" s="12">
        <v>38005</v>
      </c>
      <c r="K35" t="s">
        <v>139</v>
      </c>
      <c r="L35" t="s">
        <v>620</v>
      </c>
    </row>
    <row r="36" spans="1:12">
      <c r="A36" t="s">
        <v>492</v>
      </c>
      <c r="B36" t="s">
        <v>493</v>
      </c>
      <c r="C36" t="s">
        <v>842</v>
      </c>
      <c r="D36" s="107" t="s">
        <v>1086</v>
      </c>
      <c r="E36" s="107" t="s">
        <v>1296</v>
      </c>
      <c r="F36" s="107" t="s">
        <v>1416</v>
      </c>
      <c r="G36" t="s">
        <v>541</v>
      </c>
      <c r="H36" t="s">
        <v>544</v>
      </c>
      <c r="I36" t="s">
        <v>612</v>
      </c>
      <c r="J36" s="12">
        <v>39539</v>
      </c>
      <c r="K36" t="s">
        <v>139</v>
      </c>
      <c r="L36" t="s">
        <v>619</v>
      </c>
    </row>
    <row r="37" spans="1:12">
      <c r="A37" t="s">
        <v>498</v>
      </c>
      <c r="B37" t="s">
        <v>499</v>
      </c>
      <c r="C37" s="107" t="s">
        <v>1451</v>
      </c>
      <c r="D37" s="107" t="s">
        <v>1147</v>
      </c>
      <c r="E37" t="s">
        <v>1001</v>
      </c>
      <c r="F37" s="107" t="s">
        <v>1236</v>
      </c>
      <c r="G37" s="107" t="s">
        <v>541</v>
      </c>
      <c r="H37" t="s">
        <v>544</v>
      </c>
      <c r="I37" t="s">
        <v>615</v>
      </c>
      <c r="J37" s="12">
        <v>39601</v>
      </c>
      <c r="K37" t="s">
        <v>139</v>
      </c>
      <c r="L37" t="s">
        <v>621</v>
      </c>
    </row>
    <row r="38" spans="1:12">
      <c r="A38" t="s">
        <v>247</v>
      </c>
      <c r="B38" t="s">
        <v>248</v>
      </c>
      <c r="C38" t="s">
        <v>197</v>
      </c>
      <c r="D38" t="s">
        <v>1356</v>
      </c>
      <c r="E38" t="s">
        <v>1108</v>
      </c>
      <c r="F38" t="s">
        <v>1466</v>
      </c>
      <c r="G38" t="s">
        <v>541</v>
      </c>
      <c r="H38" t="s">
        <v>544</v>
      </c>
      <c r="I38" t="s">
        <v>555</v>
      </c>
      <c r="J38" s="12">
        <v>40107</v>
      </c>
      <c r="K38" t="s">
        <v>633</v>
      </c>
      <c r="L38" t="s">
        <v>619</v>
      </c>
    </row>
    <row r="39" spans="1:12">
      <c r="A39" t="s">
        <v>258</v>
      </c>
      <c r="B39" t="s">
        <v>259</v>
      </c>
      <c r="C39" t="s">
        <v>1451</v>
      </c>
      <c r="D39" t="s">
        <v>1467</v>
      </c>
      <c r="E39" s="233" t="s">
        <v>1467</v>
      </c>
      <c r="F39" t="s">
        <v>1476</v>
      </c>
      <c r="G39" t="s">
        <v>541</v>
      </c>
      <c r="H39" t="s">
        <v>544</v>
      </c>
      <c r="J39" s="12">
        <v>38261</v>
      </c>
      <c r="K39" t="s">
        <v>633</v>
      </c>
      <c r="L39" t="s">
        <v>619</v>
      </c>
    </row>
    <row r="40" spans="1:12">
      <c r="A40" t="s">
        <v>260</v>
      </c>
      <c r="B40" t="s">
        <v>261</v>
      </c>
      <c r="C40" s="107" t="s">
        <v>1231</v>
      </c>
      <c r="D40" s="107" t="s">
        <v>1082</v>
      </c>
      <c r="E40" s="107" t="s">
        <v>1082</v>
      </c>
      <c r="F40" s="107" t="s">
        <v>1176</v>
      </c>
      <c r="G40" t="s">
        <v>542</v>
      </c>
      <c r="H40" t="s">
        <v>544</v>
      </c>
      <c r="I40" t="s">
        <v>557</v>
      </c>
      <c r="J40" s="12">
        <v>38412</v>
      </c>
      <c r="K40" t="s">
        <v>633</v>
      </c>
      <c r="L40" t="s">
        <v>621</v>
      </c>
    </row>
    <row r="41" spans="1:12">
      <c r="A41" t="s">
        <v>262</v>
      </c>
      <c r="B41" t="s">
        <v>263</v>
      </c>
      <c r="C41" s="107" t="s">
        <v>1231</v>
      </c>
      <c r="D41" s="107" t="s">
        <v>1082</v>
      </c>
      <c r="E41" s="107" t="s">
        <v>1082</v>
      </c>
      <c r="F41" s="107" t="s">
        <v>1112</v>
      </c>
      <c r="G41" t="s">
        <v>541</v>
      </c>
      <c r="H41" t="s">
        <v>544</v>
      </c>
      <c r="J41" s="12">
        <v>38412</v>
      </c>
      <c r="K41" t="s">
        <v>633</v>
      </c>
      <c r="L41" t="s">
        <v>619</v>
      </c>
    </row>
    <row r="42" spans="1:12">
      <c r="A42" t="s">
        <v>264</v>
      </c>
      <c r="B42" t="s">
        <v>221</v>
      </c>
      <c r="C42" s="107" t="s">
        <v>1231</v>
      </c>
      <c r="D42" s="107" t="s">
        <v>1454</v>
      </c>
      <c r="E42" s="107" t="s">
        <v>1082</v>
      </c>
      <c r="F42" t="s">
        <v>1190</v>
      </c>
      <c r="G42" t="s">
        <v>542</v>
      </c>
      <c r="H42" t="s">
        <v>544</v>
      </c>
      <c r="J42" s="12">
        <v>39295</v>
      </c>
      <c r="K42" t="s">
        <v>633</v>
      </c>
      <c r="L42" t="s">
        <v>619</v>
      </c>
    </row>
    <row r="43" spans="1:12">
      <c r="A43" t="s">
        <v>265</v>
      </c>
      <c r="B43" t="s">
        <v>266</v>
      </c>
      <c r="C43" s="107" t="s">
        <v>1451</v>
      </c>
      <c r="D43" t="s">
        <v>1467</v>
      </c>
      <c r="E43" s="233" t="s">
        <v>1467</v>
      </c>
      <c r="F43" t="s">
        <v>1111</v>
      </c>
      <c r="G43" s="107" t="s">
        <v>541</v>
      </c>
      <c r="H43" t="s">
        <v>544</v>
      </c>
      <c r="I43" t="s">
        <v>558</v>
      </c>
      <c r="J43" s="12">
        <v>39295</v>
      </c>
      <c r="K43" t="s">
        <v>633</v>
      </c>
      <c r="L43" t="s">
        <v>621</v>
      </c>
    </row>
    <row r="44" spans="1:12">
      <c r="A44" t="s">
        <v>267</v>
      </c>
      <c r="B44" t="s">
        <v>268</v>
      </c>
      <c r="C44" s="107" t="s">
        <v>1451</v>
      </c>
      <c r="D44" s="233" t="s">
        <v>1467</v>
      </c>
      <c r="E44" s="233" t="s">
        <v>1467</v>
      </c>
      <c r="F44" t="s">
        <v>526</v>
      </c>
      <c r="G44" t="s">
        <v>542</v>
      </c>
      <c r="H44" t="s">
        <v>544</v>
      </c>
      <c r="I44" t="s">
        <v>559</v>
      </c>
      <c r="J44" s="12">
        <v>39295</v>
      </c>
      <c r="K44" t="s">
        <v>633</v>
      </c>
      <c r="L44" t="s">
        <v>620</v>
      </c>
    </row>
    <row r="45" spans="1:12">
      <c r="A45" t="s">
        <v>269</v>
      </c>
      <c r="B45" t="s">
        <v>270</v>
      </c>
      <c r="C45" s="107" t="s">
        <v>1231</v>
      </c>
      <c r="D45" s="107" t="s">
        <v>1082</v>
      </c>
      <c r="E45" s="107" t="s">
        <v>1082</v>
      </c>
      <c r="F45" t="s">
        <v>526</v>
      </c>
      <c r="G45" t="s">
        <v>542</v>
      </c>
      <c r="H45" t="s">
        <v>544</v>
      </c>
      <c r="J45" s="12">
        <v>39601</v>
      </c>
      <c r="K45" t="s">
        <v>633</v>
      </c>
      <c r="L45" t="s">
        <v>620</v>
      </c>
    </row>
    <row r="46" spans="1:12">
      <c r="A46" t="s">
        <v>271</v>
      </c>
      <c r="B46" t="s">
        <v>272</v>
      </c>
      <c r="C46" s="107" t="s">
        <v>1231</v>
      </c>
      <c r="D46" s="107" t="s">
        <v>1082</v>
      </c>
      <c r="E46" s="107" t="s">
        <v>1082</v>
      </c>
      <c r="F46" t="s">
        <v>526</v>
      </c>
      <c r="G46" t="s">
        <v>542</v>
      </c>
      <c r="H46" t="s">
        <v>544</v>
      </c>
      <c r="J46" s="12">
        <v>39601</v>
      </c>
      <c r="K46" t="s">
        <v>633</v>
      </c>
      <c r="L46" t="s">
        <v>620</v>
      </c>
    </row>
    <row r="47" spans="1:12">
      <c r="A47" s="291" t="s">
        <v>273</v>
      </c>
      <c r="B47" s="291" t="s">
        <v>274</v>
      </c>
      <c r="C47" s="107" t="s">
        <v>1073</v>
      </c>
      <c r="D47" t="s">
        <v>507</v>
      </c>
      <c r="E47" s="107" t="s">
        <v>1088</v>
      </c>
      <c r="F47" t="s">
        <v>526</v>
      </c>
      <c r="G47" t="s">
        <v>542</v>
      </c>
      <c r="H47" t="s">
        <v>544</v>
      </c>
      <c r="J47" s="12">
        <v>39601</v>
      </c>
      <c r="K47" t="s">
        <v>633</v>
      </c>
      <c r="L47" t="s">
        <v>620</v>
      </c>
    </row>
    <row r="48" spans="1:12">
      <c r="A48" t="s">
        <v>275</v>
      </c>
      <c r="B48" t="s">
        <v>276</v>
      </c>
      <c r="C48" s="107" t="s">
        <v>1231</v>
      </c>
      <c r="D48" s="107" t="s">
        <v>1082</v>
      </c>
      <c r="E48" s="107" t="s">
        <v>1082</v>
      </c>
      <c r="F48" t="s">
        <v>1176</v>
      </c>
      <c r="G48" t="s">
        <v>542</v>
      </c>
      <c r="H48" t="s">
        <v>544</v>
      </c>
      <c r="J48" s="12">
        <v>39661</v>
      </c>
      <c r="K48" t="s">
        <v>633</v>
      </c>
      <c r="L48" t="s">
        <v>620</v>
      </c>
    </row>
    <row r="49" spans="1:12">
      <c r="A49" t="s">
        <v>330</v>
      </c>
      <c r="B49" t="s">
        <v>331</v>
      </c>
      <c r="C49" s="107" t="s">
        <v>1451</v>
      </c>
      <c r="D49" s="107" t="s">
        <v>1147</v>
      </c>
      <c r="E49" s="107" t="s">
        <v>1001</v>
      </c>
      <c r="F49" t="s">
        <v>1236</v>
      </c>
      <c r="G49" t="s">
        <v>542</v>
      </c>
      <c r="H49" t="s">
        <v>544</v>
      </c>
      <c r="J49" s="12">
        <v>38261</v>
      </c>
      <c r="K49" t="s">
        <v>633</v>
      </c>
      <c r="L49" t="s">
        <v>618</v>
      </c>
    </row>
    <row r="50" spans="1:12">
      <c r="A50" t="s">
        <v>332</v>
      </c>
      <c r="B50" t="s">
        <v>333</v>
      </c>
      <c r="C50" s="107" t="s">
        <v>510</v>
      </c>
      <c r="D50" s="107" t="s">
        <v>513</v>
      </c>
      <c r="E50" s="107" t="s">
        <v>843</v>
      </c>
      <c r="F50" t="s">
        <v>534</v>
      </c>
      <c r="G50" t="s">
        <v>542</v>
      </c>
      <c r="H50" t="s">
        <v>544</v>
      </c>
      <c r="J50" s="12">
        <v>39601</v>
      </c>
      <c r="K50" t="s">
        <v>633</v>
      </c>
      <c r="L50" t="s">
        <v>621</v>
      </c>
    </row>
    <row r="51" spans="1:12">
      <c r="A51" t="s">
        <v>334</v>
      </c>
      <c r="B51" t="s">
        <v>335</v>
      </c>
      <c r="C51" s="107" t="s">
        <v>510</v>
      </c>
      <c r="D51" s="107" t="s">
        <v>513</v>
      </c>
      <c r="E51" s="107" t="s">
        <v>843</v>
      </c>
      <c r="F51" t="s">
        <v>534</v>
      </c>
      <c r="G51" t="s">
        <v>542</v>
      </c>
      <c r="H51" t="s">
        <v>544</v>
      </c>
      <c r="J51" s="12">
        <v>39753</v>
      </c>
      <c r="K51" t="s">
        <v>633</v>
      </c>
      <c r="L51" t="s">
        <v>622</v>
      </c>
    </row>
    <row r="52" spans="1:12">
      <c r="A52" t="s">
        <v>336</v>
      </c>
      <c r="B52" t="s">
        <v>337</v>
      </c>
      <c r="C52" t="s">
        <v>510</v>
      </c>
      <c r="D52" t="s">
        <v>513</v>
      </c>
      <c r="E52" t="s">
        <v>513</v>
      </c>
      <c r="F52" s="107" t="s">
        <v>1089</v>
      </c>
      <c r="G52" t="s">
        <v>542</v>
      </c>
      <c r="H52" t="s">
        <v>544</v>
      </c>
      <c r="J52" s="12">
        <v>38261</v>
      </c>
      <c r="K52" t="s">
        <v>633</v>
      </c>
      <c r="L52" t="s">
        <v>622</v>
      </c>
    </row>
    <row r="53" spans="1:12">
      <c r="A53" t="s">
        <v>342</v>
      </c>
      <c r="B53" t="s">
        <v>343</v>
      </c>
      <c r="C53" s="107" t="s">
        <v>510</v>
      </c>
      <c r="D53" s="107" t="s">
        <v>1048</v>
      </c>
      <c r="E53" s="107" t="s">
        <v>1049</v>
      </c>
      <c r="F53" s="107" t="s">
        <v>1180</v>
      </c>
      <c r="G53" s="107" t="s">
        <v>541</v>
      </c>
      <c r="H53" t="s">
        <v>544</v>
      </c>
      <c r="J53" s="12">
        <v>38538</v>
      </c>
      <c r="K53" t="s">
        <v>633</v>
      </c>
      <c r="L53" t="s">
        <v>621</v>
      </c>
    </row>
    <row r="54" spans="1:12">
      <c r="A54" t="s">
        <v>349</v>
      </c>
      <c r="B54" t="s">
        <v>350</v>
      </c>
      <c r="C54" t="s">
        <v>510</v>
      </c>
      <c r="D54" t="s">
        <v>513</v>
      </c>
      <c r="F54" t="s">
        <v>531</v>
      </c>
      <c r="G54" t="s">
        <v>542</v>
      </c>
      <c r="H54" t="s">
        <v>544</v>
      </c>
      <c r="I54" t="s">
        <v>566</v>
      </c>
      <c r="J54" s="12">
        <v>40030</v>
      </c>
      <c r="K54" t="s">
        <v>633</v>
      </c>
      <c r="L54" t="s">
        <v>619</v>
      </c>
    </row>
    <row r="55" spans="1:12">
      <c r="A55" t="s">
        <v>352</v>
      </c>
      <c r="B55" t="s">
        <v>353</v>
      </c>
      <c r="C55" s="107" t="s">
        <v>510</v>
      </c>
      <c r="D55" s="107" t="s">
        <v>516</v>
      </c>
      <c r="E55" t="s">
        <v>516</v>
      </c>
      <c r="F55" t="s">
        <v>1163</v>
      </c>
      <c r="G55" t="s">
        <v>542</v>
      </c>
      <c r="H55" t="s">
        <v>544</v>
      </c>
      <c r="J55" s="12">
        <v>38261</v>
      </c>
      <c r="K55" t="s">
        <v>633</v>
      </c>
      <c r="L55" t="s">
        <v>619</v>
      </c>
    </row>
    <row r="56" spans="1:12">
      <c r="A56" t="s">
        <v>354</v>
      </c>
      <c r="B56" t="s">
        <v>355</v>
      </c>
      <c r="C56" s="107" t="s">
        <v>510</v>
      </c>
      <c r="D56" t="s">
        <v>513</v>
      </c>
      <c r="E56" s="107" t="s">
        <v>513</v>
      </c>
      <c r="F56" s="107" t="s">
        <v>530</v>
      </c>
      <c r="G56" t="s">
        <v>542</v>
      </c>
      <c r="H56" t="s">
        <v>544</v>
      </c>
      <c r="I56" t="s">
        <v>567</v>
      </c>
      <c r="J56" s="12">
        <v>38261</v>
      </c>
      <c r="K56" t="s">
        <v>633</v>
      </c>
      <c r="L56" t="s">
        <v>621</v>
      </c>
    </row>
    <row r="57" spans="1:12">
      <c r="A57" t="s">
        <v>358</v>
      </c>
      <c r="B57" t="s">
        <v>359</v>
      </c>
      <c r="C57" s="107" t="s">
        <v>510</v>
      </c>
      <c r="D57" s="107" t="s">
        <v>1094</v>
      </c>
      <c r="E57" t="s">
        <v>516</v>
      </c>
      <c r="F57" s="107" t="s">
        <v>1128</v>
      </c>
      <c r="G57" s="107" t="s">
        <v>541</v>
      </c>
      <c r="H57" t="s">
        <v>544</v>
      </c>
      <c r="I57" t="s">
        <v>568</v>
      </c>
      <c r="J57" s="12">
        <v>39848</v>
      </c>
      <c r="K57" t="s">
        <v>633</v>
      </c>
      <c r="L57" t="s">
        <v>619</v>
      </c>
    </row>
    <row r="58" spans="1:12">
      <c r="A58" t="s">
        <v>360</v>
      </c>
      <c r="B58" t="s">
        <v>361</v>
      </c>
      <c r="C58" s="107" t="s">
        <v>510</v>
      </c>
      <c r="D58" s="107" t="s">
        <v>1094</v>
      </c>
      <c r="E58" s="107" t="s">
        <v>516</v>
      </c>
      <c r="F58" t="s">
        <v>1121</v>
      </c>
      <c r="G58" t="s">
        <v>541</v>
      </c>
      <c r="H58" t="s">
        <v>544</v>
      </c>
      <c r="J58" s="12">
        <v>39874</v>
      </c>
      <c r="K58" t="s">
        <v>633</v>
      </c>
      <c r="L58" t="s">
        <v>620</v>
      </c>
    </row>
    <row r="59" spans="1:12">
      <c r="A59" t="s">
        <v>362</v>
      </c>
      <c r="B59" t="s">
        <v>363</v>
      </c>
      <c r="C59" s="62" t="s">
        <v>510</v>
      </c>
      <c r="D59" s="107" t="s">
        <v>1094</v>
      </c>
      <c r="E59" t="s">
        <v>516</v>
      </c>
      <c r="F59" s="107" t="s">
        <v>1161</v>
      </c>
      <c r="G59" t="s">
        <v>542</v>
      </c>
      <c r="H59" t="s">
        <v>544</v>
      </c>
      <c r="J59" s="12">
        <v>39874</v>
      </c>
      <c r="K59" t="s">
        <v>633</v>
      </c>
      <c r="L59" t="s">
        <v>622</v>
      </c>
    </row>
    <row r="60" spans="1:12">
      <c r="A60" t="s">
        <v>364</v>
      </c>
      <c r="B60" t="s">
        <v>365</v>
      </c>
      <c r="C60" s="107" t="s">
        <v>510</v>
      </c>
      <c r="D60" s="107" t="s">
        <v>1094</v>
      </c>
      <c r="E60" t="s">
        <v>516</v>
      </c>
      <c r="F60" s="107" t="s">
        <v>1120</v>
      </c>
      <c r="G60" t="s">
        <v>542</v>
      </c>
      <c r="H60" t="s">
        <v>544</v>
      </c>
      <c r="I60" t="s">
        <v>569</v>
      </c>
      <c r="J60" s="12">
        <v>40098</v>
      </c>
      <c r="K60" t="s">
        <v>633</v>
      </c>
      <c r="L60" t="s">
        <v>620</v>
      </c>
    </row>
    <row r="61" spans="1:12">
      <c r="A61" t="s">
        <v>366</v>
      </c>
      <c r="B61" t="s">
        <v>367</v>
      </c>
      <c r="C61" s="107" t="s">
        <v>510</v>
      </c>
      <c r="D61" s="107" t="s">
        <v>513</v>
      </c>
      <c r="E61" s="107" t="s">
        <v>517</v>
      </c>
      <c r="F61" t="s">
        <v>536</v>
      </c>
      <c r="G61" t="s">
        <v>542</v>
      </c>
      <c r="H61" t="s">
        <v>544</v>
      </c>
      <c r="I61" t="s">
        <v>570</v>
      </c>
      <c r="J61" s="12">
        <v>40098</v>
      </c>
      <c r="K61" t="s">
        <v>633</v>
      </c>
      <c r="L61" t="s">
        <v>620</v>
      </c>
    </row>
    <row r="62" spans="1:12">
      <c r="A62" t="s">
        <v>368</v>
      </c>
      <c r="B62" t="s">
        <v>369</v>
      </c>
      <c r="C62" s="107" t="s">
        <v>510</v>
      </c>
      <c r="D62" s="107" t="s">
        <v>516</v>
      </c>
      <c r="E62" s="107" t="s">
        <v>516</v>
      </c>
      <c r="F62" t="s">
        <v>533</v>
      </c>
      <c r="G62" t="s">
        <v>542</v>
      </c>
      <c r="H62" s="107" t="s">
        <v>544</v>
      </c>
      <c r="I62" t="s">
        <v>571</v>
      </c>
      <c r="J62" s="12">
        <v>40098</v>
      </c>
      <c r="K62" t="s">
        <v>633</v>
      </c>
      <c r="L62" t="s">
        <v>620</v>
      </c>
    </row>
    <row r="63" spans="1:12">
      <c r="A63" t="s">
        <v>370</v>
      </c>
      <c r="B63" t="s">
        <v>371</v>
      </c>
      <c r="C63" s="107" t="s">
        <v>510</v>
      </c>
      <c r="D63" s="107" t="s">
        <v>514</v>
      </c>
      <c r="E63" s="107" t="s">
        <v>515</v>
      </c>
      <c r="F63" s="107" t="s">
        <v>1103</v>
      </c>
      <c r="G63" t="s">
        <v>542</v>
      </c>
      <c r="H63" t="s">
        <v>544</v>
      </c>
      <c r="I63" t="s">
        <v>572</v>
      </c>
      <c r="J63" s="12">
        <v>40098</v>
      </c>
      <c r="K63" t="s">
        <v>633</v>
      </c>
      <c r="L63" t="s">
        <v>620</v>
      </c>
    </row>
    <row r="64" spans="1:12">
      <c r="A64" t="s">
        <v>372</v>
      </c>
      <c r="B64" t="s">
        <v>373</v>
      </c>
      <c r="C64" s="107" t="s">
        <v>510</v>
      </c>
      <c r="D64" s="107" t="s">
        <v>994</v>
      </c>
      <c r="E64" s="107" t="s">
        <v>511</v>
      </c>
      <c r="F64" t="s">
        <v>533</v>
      </c>
      <c r="G64" t="s">
        <v>542</v>
      </c>
      <c r="H64" t="s">
        <v>544</v>
      </c>
      <c r="J64" s="12">
        <v>38930</v>
      </c>
      <c r="K64" t="s">
        <v>633</v>
      </c>
      <c r="L64" t="s">
        <v>619</v>
      </c>
    </row>
    <row r="65" spans="1:12">
      <c r="A65" t="s">
        <v>376</v>
      </c>
      <c r="B65" t="s">
        <v>377</v>
      </c>
      <c r="C65" s="107" t="s">
        <v>510</v>
      </c>
      <c r="D65" s="107" t="s">
        <v>994</v>
      </c>
      <c r="E65" s="107" t="s">
        <v>994</v>
      </c>
      <c r="F65" s="107" t="s">
        <v>1163</v>
      </c>
      <c r="G65" t="s">
        <v>542</v>
      </c>
      <c r="H65" t="s">
        <v>544</v>
      </c>
      <c r="I65" t="s">
        <v>574</v>
      </c>
      <c r="J65" s="12">
        <v>40065</v>
      </c>
      <c r="K65" t="s">
        <v>633</v>
      </c>
      <c r="L65" t="s">
        <v>620</v>
      </c>
    </row>
    <row r="66" spans="1:12">
      <c r="A66" t="s">
        <v>378</v>
      </c>
      <c r="B66" t="s">
        <v>379</v>
      </c>
      <c r="C66" s="107" t="s">
        <v>510</v>
      </c>
      <c r="D66" s="107" t="s">
        <v>511</v>
      </c>
      <c r="E66" s="107" t="s">
        <v>511</v>
      </c>
      <c r="F66" s="107" t="s">
        <v>1255</v>
      </c>
      <c r="G66" t="s">
        <v>541</v>
      </c>
      <c r="H66" t="s">
        <v>544</v>
      </c>
      <c r="I66" t="s">
        <v>575</v>
      </c>
      <c r="J66" s="12">
        <v>40098</v>
      </c>
      <c r="K66" t="s">
        <v>633</v>
      </c>
      <c r="L66" t="s">
        <v>620</v>
      </c>
    </row>
    <row r="67" spans="1:12">
      <c r="A67" t="s">
        <v>387</v>
      </c>
      <c r="B67" t="s">
        <v>388</v>
      </c>
      <c r="C67" s="107" t="s">
        <v>1451</v>
      </c>
      <c r="D67" s="107" t="s">
        <v>1147</v>
      </c>
      <c r="E67" s="107" t="s">
        <v>1001</v>
      </c>
      <c r="F67" t="s">
        <v>527</v>
      </c>
      <c r="G67" t="s">
        <v>542</v>
      </c>
      <c r="H67" t="s">
        <v>544</v>
      </c>
      <c r="I67" t="s">
        <v>576</v>
      </c>
      <c r="J67" s="12">
        <v>40098</v>
      </c>
      <c r="K67" t="s">
        <v>633</v>
      </c>
      <c r="L67" t="s">
        <v>618</v>
      </c>
    </row>
    <row r="68" spans="1:12">
      <c r="A68" t="s">
        <v>394</v>
      </c>
      <c r="B68" t="s">
        <v>395</v>
      </c>
      <c r="C68" s="107" t="s">
        <v>510</v>
      </c>
      <c r="D68" s="107" t="s">
        <v>513</v>
      </c>
      <c r="E68" s="107" t="s">
        <v>843</v>
      </c>
      <c r="F68" t="s">
        <v>534</v>
      </c>
      <c r="G68" t="s">
        <v>542</v>
      </c>
      <c r="H68" t="s">
        <v>544</v>
      </c>
      <c r="I68" t="s">
        <v>578</v>
      </c>
      <c r="J68" s="12">
        <v>38626</v>
      </c>
      <c r="K68" t="s">
        <v>633</v>
      </c>
      <c r="L68" t="s">
        <v>621</v>
      </c>
    </row>
    <row r="69" spans="1:12">
      <c r="A69" t="s">
        <v>396</v>
      </c>
      <c r="B69" t="s">
        <v>397</v>
      </c>
      <c r="C69" t="s">
        <v>510</v>
      </c>
      <c r="D69" t="s">
        <v>513</v>
      </c>
      <c r="E69" t="s">
        <v>843</v>
      </c>
      <c r="F69" t="s">
        <v>1008</v>
      </c>
      <c r="G69" t="s">
        <v>542</v>
      </c>
      <c r="H69" t="s">
        <v>544</v>
      </c>
      <c r="I69" t="s">
        <v>579</v>
      </c>
      <c r="J69" s="12">
        <v>38626</v>
      </c>
      <c r="K69" t="s">
        <v>633</v>
      </c>
      <c r="L69" t="s">
        <v>622</v>
      </c>
    </row>
    <row r="70" spans="1:12">
      <c r="A70" t="s">
        <v>398</v>
      </c>
      <c r="B70" t="s">
        <v>399</v>
      </c>
      <c r="C70" t="s">
        <v>510</v>
      </c>
      <c r="D70" t="s">
        <v>513</v>
      </c>
      <c r="E70" t="s">
        <v>843</v>
      </c>
      <c r="F70" t="s">
        <v>1071</v>
      </c>
      <c r="G70" t="s">
        <v>541</v>
      </c>
      <c r="H70" t="s">
        <v>544</v>
      </c>
      <c r="I70" t="s">
        <v>580</v>
      </c>
      <c r="J70" s="12">
        <v>38663</v>
      </c>
      <c r="K70" t="s">
        <v>633</v>
      </c>
      <c r="L70" t="s">
        <v>619</v>
      </c>
    </row>
    <row r="71" spans="1:12">
      <c r="A71" t="s">
        <v>402</v>
      </c>
      <c r="B71" t="s">
        <v>403</v>
      </c>
      <c r="C71" s="107" t="s">
        <v>510</v>
      </c>
      <c r="D71" t="s">
        <v>513</v>
      </c>
      <c r="E71" t="s">
        <v>843</v>
      </c>
      <c r="F71" s="107" t="s">
        <v>1008</v>
      </c>
      <c r="G71" t="s">
        <v>542</v>
      </c>
      <c r="H71" t="s">
        <v>544</v>
      </c>
      <c r="J71" s="12">
        <v>39251</v>
      </c>
      <c r="K71" t="s">
        <v>633</v>
      </c>
      <c r="L71" t="s">
        <v>618</v>
      </c>
    </row>
    <row r="72" spans="1:12">
      <c r="A72" t="s">
        <v>404</v>
      </c>
      <c r="B72" t="s">
        <v>405</v>
      </c>
      <c r="C72" s="107" t="s">
        <v>510</v>
      </c>
      <c r="D72" t="s">
        <v>513</v>
      </c>
      <c r="E72" t="s">
        <v>843</v>
      </c>
      <c r="F72" t="s">
        <v>1008</v>
      </c>
      <c r="G72" t="s">
        <v>542</v>
      </c>
      <c r="H72" t="s">
        <v>544</v>
      </c>
      <c r="I72" t="s">
        <v>582</v>
      </c>
      <c r="J72" s="12">
        <v>39615</v>
      </c>
      <c r="K72" t="s">
        <v>633</v>
      </c>
      <c r="L72" t="s">
        <v>619</v>
      </c>
    </row>
    <row r="73" spans="1:12">
      <c r="A73" t="s">
        <v>407</v>
      </c>
      <c r="B73" t="s">
        <v>408</v>
      </c>
      <c r="C73" s="107" t="s">
        <v>510</v>
      </c>
      <c r="D73" t="s">
        <v>513</v>
      </c>
      <c r="E73" t="s">
        <v>843</v>
      </c>
      <c r="F73" t="s">
        <v>534</v>
      </c>
      <c r="G73" t="s">
        <v>542</v>
      </c>
      <c r="H73" t="s">
        <v>544</v>
      </c>
      <c r="I73" t="s">
        <v>583</v>
      </c>
      <c r="J73" s="12">
        <v>39724</v>
      </c>
      <c r="K73" t="s">
        <v>633</v>
      </c>
      <c r="L73" t="s">
        <v>621</v>
      </c>
    </row>
    <row r="74" spans="1:12">
      <c r="A74" t="s">
        <v>412</v>
      </c>
      <c r="B74" t="s">
        <v>413</v>
      </c>
      <c r="C74" s="107" t="s">
        <v>510</v>
      </c>
      <c r="D74" s="107" t="s">
        <v>513</v>
      </c>
      <c r="E74" t="s">
        <v>843</v>
      </c>
      <c r="F74" s="107" t="s">
        <v>534</v>
      </c>
      <c r="G74" t="s">
        <v>542</v>
      </c>
      <c r="H74" t="s">
        <v>544</v>
      </c>
      <c r="I74" t="s">
        <v>584</v>
      </c>
      <c r="J74" s="12">
        <v>40037</v>
      </c>
      <c r="K74" t="s">
        <v>633</v>
      </c>
      <c r="L74" t="s">
        <v>621</v>
      </c>
    </row>
    <row r="75" spans="1:12">
      <c r="A75" t="s">
        <v>415</v>
      </c>
      <c r="B75" t="s">
        <v>416</v>
      </c>
      <c r="C75" s="107" t="s">
        <v>510</v>
      </c>
      <c r="D75" s="107" t="s">
        <v>513</v>
      </c>
      <c r="E75" t="s">
        <v>843</v>
      </c>
      <c r="F75" t="s">
        <v>534</v>
      </c>
      <c r="G75" t="s">
        <v>542</v>
      </c>
      <c r="H75" t="s">
        <v>544</v>
      </c>
      <c r="I75" t="s">
        <v>585</v>
      </c>
      <c r="J75" s="12">
        <v>40107</v>
      </c>
      <c r="K75" t="s">
        <v>633</v>
      </c>
      <c r="L75" t="s">
        <v>618</v>
      </c>
    </row>
    <row r="76" spans="1:12">
      <c r="A76" t="s">
        <v>417</v>
      </c>
      <c r="B76" t="s">
        <v>418</v>
      </c>
      <c r="C76" s="107" t="s">
        <v>510</v>
      </c>
      <c r="D76" s="107" t="s">
        <v>513</v>
      </c>
      <c r="E76" t="s">
        <v>843</v>
      </c>
      <c r="F76" t="s">
        <v>534</v>
      </c>
      <c r="G76" t="s">
        <v>542</v>
      </c>
      <c r="H76" t="s">
        <v>544</v>
      </c>
      <c r="I76" t="s">
        <v>586</v>
      </c>
      <c r="J76" s="12">
        <v>40107</v>
      </c>
      <c r="K76" t="s">
        <v>633</v>
      </c>
      <c r="L76" t="s">
        <v>618</v>
      </c>
    </row>
    <row r="77" spans="1:12">
      <c r="A77" t="s">
        <v>744</v>
      </c>
      <c r="B77" t="s">
        <v>745</v>
      </c>
      <c r="C77" s="272" t="s">
        <v>510</v>
      </c>
      <c r="D77" s="107" t="s">
        <v>513</v>
      </c>
      <c r="E77" t="s">
        <v>843</v>
      </c>
      <c r="F77" t="s">
        <v>534</v>
      </c>
      <c r="G77" t="s">
        <v>542</v>
      </c>
      <c r="H77" t="s">
        <v>544</v>
      </c>
      <c r="J77" s="12">
        <v>40231</v>
      </c>
      <c r="K77" t="s">
        <v>633</v>
      </c>
      <c r="L77" t="s">
        <v>618</v>
      </c>
    </row>
    <row r="78" spans="1:12">
      <c r="A78" t="s">
        <v>419</v>
      </c>
      <c r="B78" t="s">
        <v>420</v>
      </c>
      <c r="C78" s="272" t="s">
        <v>510</v>
      </c>
      <c r="D78" t="s">
        <v>513</v>
      </c>
      <c r="E78" t="s">
        <v>517</v>
      </c>
      <c r="F78" t="s">
        <v>537</v>
      </c>
      <c r="G78" t="s">
        <v>542</v>
      </c>
      <c r="H78" t="s">
        <v>544</v>
      </c>
      <c r="J78" s="12">
        <v>38261</v>
      </c>
      <c r="K78" t="s">
        <v>633</v>
      </c>
      <c r="L78" t="s">
        <v>622</v>
      </c>
    </row>
    <row r="79" spans="1:12">
      <c r="A79" t="s">
        <v>421</v>
      </c>
      <c r="B79" t="s">
        <v>422</v>
      </c>
      <c r="C79" s="107" t="s">
        <v>510</v>
      </c>
      <c r="D79" t="s">
        <v>513</v>
      </c>
      <c r="E79" t="s">
        <v>517</v>
      </c>
      <c r="F79" s="107" t="s">
        <v>1042</v>
      </c>
      <c r="G79" s="107" t="s">
        <v>541</v>
      </c>
      <c r="H79" t="s">
        <v>544</v>
      </c>
      <c r="I79" t="s">
        <v>587</v>
      </c>
      <c r="J79" s="12">
        <v>38707</v>
      </c>
      <c r="K79" t="s">
        <v>633</v>
      </c>
      <c r="L79" t="s">
        <v>618</v>
      </c>
    </row>
    <row r="80" spans="1:12">
      <c r="A80" t="s">
        <v>425</v>
      </c>
      <c r="B80" t="s">
        <v>426</v>
      </c>
      <c r="C80" s="107" t="s">
        <v>510</v>
      </c>
      <c r="D80" t="s">
        <v>513</v>
      </c>
      <c r="E80" s="107" t="s">
        <v>517</v>
      </c>
      <c r="F80" t="s">
        <v>1006</v>
      </c>
      <c r="G80" t="s">
        <v>542</v>
      </c>
      <c r="H80" t="s">
        <v>544</v>
      </c>
      <c r="I80" t="s">
        <v>588</v>
      </c>
      <c r="J80" s="12">
        <v>40098</v>
      </c>
      <c r="K80" t="s">
        <v>633</v>
      </c>
      <c r="L80" t="s">
        <v>620</v>
      </c>
    </row>
    <row r="81" spans="1:12">
      <c r="A81" t="s">
        <v>427</v>
      </c>
      <c r="B81" t="s">
        <v>1390</v>
      </c>
      <c r="C81" t="s">
        <v>842</v>
      </c>
      <c r="D81" t="s">
        <v>1086</v>
      </c>
      <c r="E81" t="s">
        <v>1274</v>
      </c>
      <c r="F81" t="s">
        <v>1391</v>
      </c>
      <c r="G81" t="s">
        <v>541</v>
      </c>
      <c r="H81" t="s">
        <v>544</v>
      </c>
      <c r="I81" t="s">
        <v>589</v>
      </c>
      <c r="J81" s="12">
        <v>39783</v>
      </c>
      <c r="K81" t="s">
        <v>633</v>
      </c>
      <c r="L81" t="s">
        <v>622</v>
      </c>
    </row>
    <row r="82" spans="1:12">
      <c r="A82" t="s">
        <v>445</v>
      </c>
      <c r="B82" t="s">
        <v>446</v>
      </c>
      <c r="C82" s="107" t="s">
        <v>1210</v>
      </c>
      <c r="D82" t="s">
        <v>521</v>
      </c>
      <c r="E82" s="107" t="s">
        <v>521</v>
      </c>
      <c r="F82" s="107" t="s">
        <v>1141</v>
      </c>
      <c r="G82" s="107" t="s">
        <v>541</v>
      </c>
      <c r="H82" t="s">
        <v>544</v>
      </c>
      <c r="J82" s="12">
        <v>38261</v>
      </c>
      <c r="K82" t="s">
        <v>633</v>
      </c>
      <c r="L82" t="s">
        <v>621</v>
      </c>
    </row>
    <row r="83" spans="1:12">
      <c r="A83" t="s">
        <v>447</v>
      </c>
      <c r="B83" t="s">
        <v>448</v>
      </c>
      <c r="C83" s="107" t="s">
        <v>1210</v>
      </c>
      <c r="D83" t="s">
        <v>521</v>
      </c>
      <c r="E83" t="s">
        <v>522</v>
      </c>
      <c r="F83" t="s">
        <v>539</v>
      </c>
      <c r="G83" t="s">
        <v>542</v>
      </c>
      <c r="H83" t="s">
        <v>544</v>
      </c>
      <c r="J83" s="12">
        <v>38261</v>
      </c>
      <c r="K83" t="s">
        <v>633</v>
      </c>
      <c r="L83" t="s">
        <v>620</v>
      </c>
    </row>
    <row r="84" spans="1:12">
      <c r="A84" t="s">
        <v>449</v>
      </c>
      <c r="B84" t="s">
        <v>450</v>
      </c>
      <c r="C84" s="107" t="s">
        <v>1210</v>
      </c>
      <c r="D84" t="s">
        <v>521</v>
      </c>
      <c r="E84" t="s">
        <v>522</v>
      </c>
      <c r="F84" t="s">
        <v>539</v>
      </c>
      <c r="G84" t="s">
        <v>542</v>
      </c>
      <c r="H84" t="s">
        <v>544</v>
      </c>
      <c r="I84" t="s">
        <v>597</v>
      </c>
      <c r="J84" s="12">
        <v>38261</v>
      </c>
      <c r="K84" t="s">
        <v>633</v>
      </c>
      <c r="L84" t="s">
        <v>622</v>
      </c>
    </row>
    <row r="85" spans="1:12">
      <c r="A85" t="s">
        <v>451</v>
      </c>
      <c r="B85" t="s">
        <v>452</v>
      </c>
      <c r="C85" s="107" t="s">
        <v>1210</v>
      </c>
      <c r="D85" t="s">
        <v>521</v>
      </c>
      <c r="E85" t="s">
        <v>522</v>
      </c>
      <c r="F85" t="s">
        <v>539</v>
      </c>
      <c r="G85" t="s">
        <v>542</v>
      </c>
      <c r="H85" t="s">
        <v>544</v>
      </c>
      <c r="J85" s="12">
        <v>38261</v>
      </c>
      <c r="K85" t="s">
        <v>633</v>
      </c>
      <c r="L85" t="s">
        <v>622</v>
      </c>
    </row>
    <row r="86" spans="1:12">
      <c r="A86" t="s">
        <v>453</v>
      </c>
      <c r="B86" t="s">
        <v>454</v>
      </c>
      <c r="C86" s="107" t="s">
        <v>1210</v>
      </c>
      <c r="D86" t="s">
        <v>521</v>
      </c>
      <c r="E86" t="s">
        <v>522</v>
      </c>
      <c r="F86" t="s">
        <v>539</v>
      </c>
      <c r="G86" t="s">
        <v>542</v>
      </c>
      <c r="H86" t="s">
        <v>544</v>
      </c>
      <c r="J86" s="12">
        <v>38261</v>
      </c>
      <c r="K86" t="s">
        <v>633</v>
      </c>
      <c r="L86" t="s">
        <v>619</v>
      </c>
    </row>
    <row r="87" spans="1:12">
      <c r="A87" t="s">
        <v>461</v>
      </c>
      <c r="B87" t="s">
        <v>462</v>
      </c>
      <c r="C87" s="107" t="s">
        <v>1210</v>
      </c>
      <c r="D87" t="s">
        <v>521</v>
      </c>
      <c r="E87" t="s">
        <v>522</v>
      </c>
      <c r="F87" t="s">
        <v>539</v>
      </c>
      <c r="G87" t="s">
        <v>542</v>
      </c>
      <c r="H87" t="s">
        <v>544</v>
      </c>
      <c r="J87" s="12">
        <v>39468</v>
      </c>
      <c r="K87" t="s">
        <v>633</v>
      </c>
      <c r="L87" t="s">
        <v>620</v>
      </c>
    </row>
    <row r="88" spans="1:12">
      <c r="A88" t="s">
        <v>463</v>
      </c>
      <c r="B88" t="s">
        <v>464</v>
      </c>
      <c r="C88" s="107" t="s">
        <v>1210</v>
      </c>
      <c r="D88" t="s">
        <v>521</v>
      </c>
      <c r="E88" t="s">
        <v>522</v>
      </c>
      <c r="F88" t="s">
        <v>539</v>
      </c>
      <c r="G88" t="s">
        <v>542</v>
      </c>
      <c r="H88" t="s">
        <v>544</v>
      </c>
      <c r="J88" s="12">
        <v>39468</v>
      </c>
      <c r="K88" t="s">
        <v>633</v>
      </c>
      <c r="L88" t="s">
        <v>622</v>
      </c>
    </row>
    <row r="89" spans="1:12">
      <c r="A89" t="s">
        <v>467</v>
      </c>
      <c r="B89" t="s">
        <v>468</v>
      </c>
      <c r="C89" s="107" t="s">
        <v>510</v>
      </c>
      <c r="D89" s="107" t="s">
        <v>513</v>
      </c>
      <c r="E89" s="107" t="s">
        <v>517</v>
      </c>
      <c r="F89" s="107" t="s">
        <v>535</v>
      </c>
      <c r="G89" t="s">
        <v>542</v>
      </c>
      <c r="H89" t="s">
        <v>544</v>
      </c>
      <c r="I89" t="s">
        <v>601</v>
      </c>
      <c r="J89" s="12">
        <v>39816</v>
      </c>
      <c r="K89" t="s">
        <v>633</v>
      </c>
      <c r="L89" t="s">
        <v>620</v>
      </c>
    </row>
    <row r="90" spans="1:12">
      <c r="A90" t="s">
        <v>470</v>
      </c>
      <c r="B90" t="s">
        <v>471</v>
      </c>
      <c r="C90" s="107" t="s">
        <v>510</v>
      </c>
      <c r="D90" s="107" t="s">
        <v>513</v>
      </c>
      <c r="E90" s="107" t="s">
        <v>517</v>
      </c>
      <c r="F90" s="107" t="s">
        <v>535</v>
      </c>
      <c r="G90" t="s">
        <v>542</v>
      </c>
      <c r="H90" t="s">
        <v>544</v>
      </c>
      <c r="I90" t="s">
        <v>601</v>
      </c>
      <c r="J90" s="12">
        <v>39816</v>
      </c>
      <c r="K90" t="s">
        <v>633</v>
      </c>
      <c r="L90" t="s">
        <v>620</v>
      </c>
    </row>
    <row r="91" spans="1:12">
      <c r="A91" t="s">
        <v>742</v>
      </c>
      <c r="B91" t="s">
        <v>743</v>
      </c>
      <c r="C91" s="107" t="s">
        <v>510</v>
      </c>
      <c r="D91" s="107" t="s">
        <v>513</v>
      </c>
      <c r="E91" s="107" t="s">
        <v>517</v>
      </c>
      <c r="F91" s="107" t="s">
        <v>535</v>
      </c>
      <c r="G91" t="s">
        <v>542</v>
      </c>
      <c r="H91" t="s">
        <v>544</v>
      </c>
      <c r="J91" s="12">
        <v>40210</v>
      </c>
      <c r="K91" t="s">
        <v>633</v>
      </c>
      <c r="L91" t="s">
        <v>620</v>
      </c>
    </row>
    <row r="92" spans="1:12">
      <c r="A92" t="s">
        <v>474</v>
      </c>
      <c r="B92" t="s">
        <v>475</v>
      </c>
      <c r="C92" s="107" t="s">
        <v>1106</v>
      </c>
      <c r="D92" s="107" t="s">
        <v>1107</v>
      </c>
      <c r="E92" t="s">
        <v>1084</v>
      </c>
      <c r="F92" t="s">
        <v>526</v>
      </c>
      <c r="G92" t="s">
        <v>542</v>
      </c>
      <c r="H92" t="s">
        <v>544</v>
      </c>
      <c r="I92" t="s">
        <v>602</v>
      </c>
      <c r="J92" s="12">
        <v>40118</v>
      </c>
      <c r="K92" t="s">
        <v>633</v>
      </c>
      <c r="L92" t="s">
        <v>620</v>
      </c>
    </row>
    <row r="93" spans="1:12">
      <c r="A93" t="s">
        <v>476</v>
      </c>
      <c r="B93" t="s">
        <v>477</v>
      </c>
      <c r="C93" s="107" t="s">
        <v>510</v>
      </c>
      <c r="E93" s="107" t="s">
        <v>940</v>
      </c>
      <c r="F93" t="s">
        <v>1181</v>
      </c>
      <c r="G93" t="s">
        <v>542</v>
      </c>
      <c r="H93" t="s">
        <v>544</v>
      </c>
      <c r="I93" t="s">
        <v>603</v>
      </c>
      <c r="J93" s="12">
        <v>40118</v>
      </c>
      <c r="K93" t="s">
        <v>633</v>
      </c>
      <c r="L93" t="s">
        <v>620</v>
      </c>
    </row>
    <row r="94" spans="1:12">
      <c r="A94" t="s">
        <v>478</v>
      </c>
      <c r="B94" t="s">
        <v>896</v>
      </c>
      <c r="C94" t="s">
        <v>510</v>
      </c>
      <c r="D94" t="s">
        <v>940</v>
      </c>
      <c r="E94" t="s">
        <v>940</v>
      </c>
      <c r="F94" t="s">
        <v>1181</v>
      </c>
      <c r="G94" t="s">
        <v>542</v>
      </c>
      <c r="H94" t="s">
        <v>544</v>
      </c>
      <c r="I94" t="s">
        <v>604</v>
      </c>
      <c r="J94" s="12">
        <v>40118</v>
      </c>
      <c r="K94" t="s">
        <v>633</v>
      </c>
      <c r="L94" t="s">
        <v>621</v>
      </c>
    </row>
    <row r="95" spans="1:12">
      <c r="A95" t="s">
        <v>479</v>
      </c>
      <c r="B95" t="s">
        <v>480</v>
      </c>
      <c r="C95" s="107" t="s">
        <v>510</v>
      </c>
      <c r="D95" s="107" t="s">
        <v>516</v>
      </c>
      <c r="E95" s="107" t="s">
        <v>516</v>
      </c>
      <c r="F95" t="s">
        <v>1294</v>
      </c>
      <c r="G95" t="s">
        <v>542</v>
      </c>
      <c r="H95" t="s">
        <v>544</v>
      </c>
      <c r="J95" s="12">
        <v>40118</v>
      </c>
      <c r="K95" t="s">
        <v>633</v>
      </c>
      <c r="L95" t="s">
        <v>619</v>
      </c>
    </row>
    <row r="96" spans="1:12">
      <c r="A96" t="s">
        <v>481</v>
      </c>
      <c r="B96" t="s">
        <v>482</v>
      </c>
      <c r="C96" t="s">
        <v>510</v>
      </c>
      <c r="D96" s="107" t="s">
        <v>513</v>
      </c>
      <c r="E96" s="107" t="s">
        <v>517</v>
      </c>
      <c r="F96" s="107" t="s">
        <v>535</v>
      </c>
      <c r="G96" t="s">
        <v>542</v>
      </c>
      <c r="H96" t="s">
        <v>544</v>
      </c>
      <c r="I96" t="s">
        <v>605</v>
      </c>
      <c r="J96" s="12">
        <v>40118</v>
      </c>
      <c r="K96" t="s">
        <v>633</v>
      </c>
      <c r="L96" t="s">
        <v>620</v>
      </c>
    </row>
    <row r="97" spans="1:12">
      <c r="A97" t="s">
        <v>483</v>
      </c>
      <c r="B97" s="107" t="s">
        <v>1022</v>
      </c>
      <c r="C97" s="107" t="s">
        <v>510</v>
      </c>
      <c r="D97" s="107" t="s">
        <v>516</v>
      </c>
      <c r="E97" s="107" t="s">
        <v>516</v>
      </c>
      <c r="F97" s="107" t="s">
        <v>1185</v>
      </c>
      <c r="G97" t="s">
        <v>542</v>
      </c>
      <c r="H97" t="s">
        <v>544</v>
      </c>
      <c r="I97" t="s">
        <v>606</v>
      </c>
      <c r="J97" s="12">
        <v>40118</v>
      </c>
      <c r="K97" t="s">
        <v>633</v>
      </c>
      <c r="L97" t="s">
        <v>621</v>
      </c>
    </row>
    <row r="98" spans="1:12">
      <c r="A98" t="s">
        <v>501</v>
      </c>
      <c r="B98" t="s">
        <v>502</v>
      </c>
      <c r="C98" t="s">
        <v>510</v>
      </c>
      <c r="D98" t="s">
        <v>1174</v>
      </c>
      <c r="E98" s="233" t="s">
        <v>1174</v>
      </c>
      <c r="F98" t="s">
        <v>1228</v>
      </c>
      <c r="G98" t="s">
        <v>542</v>
      </c>
      <c r="H98" t="s">
        <v>544</v>
      </c>
      <c r="I98" t="s">
        <v>616</v>
      </c>
      <c r="J98" s="12">
        <v>40118</v>
      </c>
      <c r="K98" t="s">
        <v>633</v>
      </c>
      <c r="L98" t="s">
        <v>621</v>
      </c>
    </row>
    <row r="99" spans="1:12">
      <c r="A99" t="s">
        <v>504</v>
      </c>
      <c r="B99" t="s">
        <v>505</v>
      </c>
      <c r="C99" s="107" t="s">
        <v>510</v>
      </c>
      <c r="D99" s="107" t="s">
        <v>511</v>
      </c>
      <c r="E99" s="107" t="s">
        <v>511</v>
      </c>
      <c r="F99" s="107" t="s">
        <v>1104</v>
      </c>
      <c r="G99" t="s">
        <v>542</v>
      </c>
      <c r="H99" t="s">
        <v>544</v>
      </c>
      <c r="I99" t="s">
        <v>617</v>
      </c>
      <c r="J99" s="12">
        <v>40118</v>
      </c>
      <c r="K99" t="s">
        <v>633</v>
      </c>
      <c r="L99" t="s">
        <v>620</v>
      </c>
    </row>
    <row r="100" spans="1:12">
      <c r="A100" t="s">
        <v>220</v>
      </c>
      <c r="B100" t="s">
        <v>221</v>
      </c>
      <c r="C100" s="107" t="s">
        <v>1231</v>
      </c>
      <c r="D100" s="107" t="s">
        <v>1305</v>
      </c>
      <c r="E100" s="107" t="s">
        <v>1305</v>
      </c>
      <c r="F100" s="107" t="s">
        <v>1083</v>
      </c>
      <c r="G100" t="s">
        <v>541</v>
      </c>
      <c r="H100" t="s">
        <v>544</v>
      </c>
      <c r="J100" s="12">
        <v>36831</v>
      </c>
      <c r="K100" t="s">
        <v>140</v>
      </c>
      <c r="L100" t="s">
        <v>619</v>
      </c>
    </row>
    <row r="101" spans="1:12">
      <c r="A101" t="s">
        <v>225</v>
      </c>
      <c r="B101" t="s">
        <v>226</v>
      </c>
      <c r="C101" s="107" t="s">
        <v>1231</v>
      </c>
      <c r="D101" s="107" t="s">
        <v>1305</v>
      </c>
      <c r="E101" s="107" t="s">
        <v>1305</v>
      </c>
      <c r="F101" s="107" t="s">
        <v>1304</v>
      </c>
      <c r="G101" t="s">
        <v>541</v>
      </c>
      <c r="H101" t="s">
        <v>544</v>
      </c>
      <c r="I101" t="s">
        <v>547</v>
      </c>
      <c r="J101" s="12">
        <v>39945</v>
      </c>
      <c r="K101" t="s">
        <v>140</v>
      </c>
      <c r="L101" t="s">
        <v>620</v>
      </c>
    </row>
    <row r="102" spans="1:12">
      <c r="A102" t="s">
        <v>227</v>
      </c>
      <c r="B102" t="s">
        <v>228</v>
      </c>
      <c r="C102" s="278" t="s">
        <v>1452</v>
      </c>
      <c r="D102" s="107"/>
      <c r="E102" s="107"/>
      <c r="F102" s="124" t="s">
        <v>1453</v>
      </c>
      <c r="G102" t="s">
        <v>541</v>
      </c>
      <c r="H102" t="s">
        <v>544</v>
      </c>
      <c r="I102" t="s">
        <v>548</v>
      </c>
      <c r="J102" s="12">
        <v>36935</v>
      </c>
      <c r="K102" t="s">
        <v>140</v>
      </c>
      <c r="L102" t="s">
        <v>619</v>
      </c>
    </row>
    <row r="103" spans="1:12">
      <c r="A103" t="s">
        <v>1456</v>
      </c>
      <c r="B103" t="s">
        <v>1457</v>
      </c>
      <c r="C103" s="83" t="s">
        <v>1310</v>
      </c>
      <c r="D103" s="83" t="s">
        <v>1310</v>
      </c>
      <c r="E103" s="107" t="s">
        <v>520</v>
      </c>
      <c r="F103" s="124" t="s">
        <v>1386</v>
      </c>
      <c r="G103" t="s">
        <v>541</v>
      </c>
      <c r="H103" t="s">
        <v>545</v>
      </c>
      <c r="J103" s="12">
        <v>44662</v>
      </c>
      <c r="K103" t="s">
        <v>139</v>
      </c>
    </row>
    <row r="104" spans="1:12">
      <c r="A104" t="s">
        <v>235</v>
      </c>
      <c r="B104" t="s">
        <v>236</v>
      </c>
      <c r="C104" s="107" t="s">
        <v>1310</v>
      </c>
      <c r="D104" s="107" t="s">
        <v>1281</v>
      </c>
      <c r="E104" s="107" t="s">
        <v>1019</v>
      </c>
      <c r="F104" s="107" t="s">
        <v>1097</v>
      </c>
      <c r="G104" t="s">
        <v>541</v>
      </c>
      <c r="H104" t="s">
        <v>544</v>
      </c>
      <c r="J104" s="12">
        <v>39652</v>
      </c>
      <c r="K104" t="s">
        <v>140</v>
      </c>
      <c r="L104" t="s">
        <v>618</v>
      </c>
    </row>
    <row r="105" spans="1:12">
      <c r="A105" t="s">
        <v>237</v>
      </c>
      <c r="B105" t="s">
        <v>238</v>
      </c>
      <c r="C105" s="107" t="s">
        <v>1231</v>
      </c>
      <c r="D105" s="107" t="s">
        <v>1305</v>
      </c>
      <c r="E105" s="107" t="s">
        <v>1305</v>
      </c>
      <c r="F105" s="107" t="s">
        <v>1102</v>
      </c>
      <c r="G105" t="s">
        <v>541</v>
      </c>
      <c r="H105" t="s">
        <v>544</v>
      </c>
      <c r="I105" t="s">
        <v>550</v>
      </c>
      <c r="J105" s="12">
        <v>39945</v>
      </c>
      <c r="K105" t="s">
        <v>140</v>
      </c>
      <c r="L105" t="s">
        <v>620</v>
      </c>
    </row>
    <row r="106" spans="1:12">
      <c r="A106" t="s">
        <v>255</v>
      </c>
      <c r="B106" t="s">
        <v>256</v>
      </c>
      <c r="C106" s="83" t="s">
        <v>1310</v>
      </c>
      <c r="D106" s="107" t="s">
        <v>1281</v>
      </c>
      <c r="E106" s="107" t="s">
        <v>1019</v>
      </c>
      <c r="F106" t="s">
        <v>524</v>
      </c>
      <c r="G106" t="s">
        <v>541</v>
      </c>
      <c r="H106" t="s">
        <v>544</v>
      </c>
      <c r="I106" t="s">
        <v>556</v>
      </c>
      <c r="J106" s="12">
        <v>40120</v>
      </c>
      <c r="K106" t="s">
        <v>140</v>
      </c>
      <c r="L106" t="s">
        <v>620</v>
      </c>
    </row>
    <row r="107" spans="1:12">
      <c r="A107" t="s">
        <v>345</v>
      </c>
      <c r="B107" t="s">
        <v>346</v>
      </c>
      <c r="C107" t="s">
        <v>510</v>
      </c>
      <c r="D107" t="s">
        <v>513</v>
      </c>
      <c r="E107" t="s">
        <v>513</v>
      </c>
      <c r="F107" t="s">
        <v>1151</v>
      </c>
      <c r="G107" t="s">
        <v>541</v>
      </c>
      <c r="H107" t="s">
        <v>544</v>
      </c>
      <c r="I107" t="s">
        <v>565</v>
      </c>
      <c r="J107" s="12">
        <v>39784</v>
      </c>
      <c r="K107" t="s">
        <v>140</v>
      </c>
      <c r="L107" t="s">
        <v>620</v>
      </c>
    </row>
    <row r="108" spans="1:12">
      <c r="A108" t="s">
        <v>439</v>
      </c>
      <c r="B108" t="s">
        <v>440</v>
      </c>
      <c r="C108" t="s">
        <v>1210</v>
      </c>
      <c r="F108" t="s">
        <v>1211</v>
      </c>
      <c r="G108" t="s">
        <v>541</v>
      </c>
      <c r="H108" t="s">
        <v>544</v>
      </c>
      <c r="I108" t="s">
        <v>595</v>
      </c>
      <c r="J108" s="12">
        <v>39265</v>
      </c>
      <c r="K108" t="s">
        <v>140</v>
      </c>
      <c r="L108" t="s">
        <v>621</v>
      </c>
    </row>
    <row r="109" spans="1:12">
      <c r="A109" t="s">
        <v>441</v>
      </c>
      <c r="B109" t="s">
        <v>442</v>
      </c>
      <c r="C109" t="s">
        <v>1140</v>
      </c>
      <c r="D109" t="s">
        <v>521</v>
      </c>
      <c r="E109" t="s">
        <v>521</v>
      </c>
      <c r="F109" t="s">
        <v>1141</v>
      </c>
      <c r="G109" t="s">
        <v>541</v>
      </c>
      <c r="H109" t="s">
        <v>544</v>
      </c>
      <c r="J109" s="12">
        <v>36861</v>
      </c>
      <c r="K109" t="s">
        <v>140</v>
      </c>
      <c r="L109" t="s">
        <v>619</v>
      </c>
    </row>
    <row r="110" spans="1:12">
      <c r="A110" t="s">
        <v>443</v>
      </c>
      <c r="B110" t="s">
        <v>444</v>
      </c>
      <c r="C110" s="107" t="s">
        <v>1178</v>
      </c>
      <c r="F110" s="107" t="s">
        <v>1177</v>
      </c>
      <c r="G110" t="s">
        <v>541</v>
      </c>
      <c r="H110" t="s">
        <v>544</v>
      </c>
      <c r="I110" t="s">
        <v>596</v>
      </c>
      <c r="J110" s="12">
        <v>38061</v>
      </c>
      <c r="K110" t="s">
        <v>140</v>
      </c>
      <c r="L110" t="s">
        <v>619</v>
      </c>
    </row>
    <row r="111" spans="1:12">
      <c r="A111" t="s">
        <v>494</v>
      </c>
      <c r="B111" t="s">
        <v>495</v>
      </c>
      <c r="C111" t="s">
        <v>523</v>
      </c>
      <c r="D111" t="s">
        <v>1086</v>
      </c>
      <c r="E111" s="107" t="s">
        <v>1296</v>
      </c>
      <c r="F111" t="s">
        <v>1297</v>
      </c>
      <c r="G111" t="s">
        <v>541</v>
      </c>
      <c r="H111" t="s">
        <v>544</v>
      </c>
      <c r="I111" t="s">
        <v>613</v>
      </c>
      <c r="J111" s="12">
        <v>39784</v>
      </c>
      <c r="K111" t="s">
        <v>140</v>
      </c>
      <c r="L111" t="s">
        <v>619</v>
      </c>
    </row>
    <row r="112" spans="1:12">
      <c r="A112" t="s">
        <v>496</v>
      </c>
      <c r="B112" t="s">
        <v>497</v>
      </c>
      <c r="C112" t="s">
        <v>842</v>
      </c>
      <c r="D112" s="107" t="s">
        <v>1086</v>
      </c>
      <c r="E112" s="107" t="s">
        <v>1086</v>
      </c>
      <c r="F112" t="s">
        <v>1295</v>
      </c>
      <c r="G112" t="s">
        <v>541</v>
      </c>
      <c r="H112" t="s">
        <v>544</v>
      </c>
      <c r="I112" t="s">
        <v>614</v>
      </c>
      <c r="J112" s="12">
        <v>39847</v>
      </c>
      <c r="K112" t="s">
        <v>140</v>
      </c>
      <c r="L112" t="s">
        <v>619</v>
      </c>
    </row>
    <row r="113" spans="1:12">
      <c r="A113" t="s">
        <v>351</v>
      </c>
      <c r="B113" t="s">
        <v>99</v>
      </c>
      <c r="C113" s="107" t="s">
        <v>1052</v>
      </c>
      <c r="E113" t="s">
        <v>1052</v>
      </c>
      <c r="F113" t="s">
        <v>1053</v>
      </c>
      <c r="G113" t="s">
        <v>541</v>
      </c>
      <c r="H113" t="s">
        <v>544</v>
      </c>
      <c r="J113" s="12">
        <v>38418</v>
      </c>
      <c r="K113" t="s">
        <v>139</v>
      </c>
      <c r="L113" s="107" t="s">
        <v>622</v>
      </c>
    </row>
    <row r="114" spans="1:12">
      <c r="A114" t="s">
        <v>552</v>
      </c>
      <c r="B114" t="s">
        <v>0</v>
      </c>
      <c r="C114" s="272" t="s">
        <v>197</v>
      </c>
      <c r="D114" s="107" t="s">
        <v>1061</v>
      </c>
      <c r="E114" s="107" t="s">
        <v>1075</v>
      </c>
      <c r="F114" s="107" t="s">
        <v>1076</v>
      </c>
      <c r="G114" t="s">
        <v>542</v>
      </c>
      <c r="H114" t="s">
        <v>544</v>
      </c>
      <c r="J114" s="12">
        <v>40360</v>
      </c>
      <c r="K114" t="s">
        <v>633</v>
      </c>
      <c r="L114" t="s">
        <v>620</v>
      </c>
    </row>
    <row r="115" spans="1:12">
      <c r="A115" s="103" t="s">
        <v>853</v>
      </c>
      <c r="B115" s="104" t="s">
        <v>854</v>
      </c>
      <c r="C115" s="273" t="s">
        <v>510</v>
      </c>
      <c r="D115" s="107" t="s">
        <v>513</v>
      </c>
      <c r="E115" s="90" t="s">
        <v>517</v>
      </c>
      <c r="F115" s="158" t="s">
        <v>535</v>
      </c>
      <c r="G115" s="100" t="s">
        <v>542</v>
      </c>
      <c r="H115" s="94" t="s">
        <v>544</v>
      </c>
      <c r="J115" s="110">
        <v>40360</v>
      </c>
      <c r="K115" s="105" t="s">
        <v>633</v>
      </c>
    </row>
    <row r="116" spans="1:12">
      <c r="A116" s="84" t="s">
        <v>850</v>
      </c>
      <c r="B116" s="84" t="s">
        <v>851</v>
      </c>
      <c r="C116" s="84" t="s">
        <v>197</v>
      </c>
      <c r="D116" s="107" t="s">
        <v>1455</v>
      </c>
      <c r="E116" s="84" t="s">
        <v>852</v>
      </c>
      <c r="F116" s="107" t="s">
        <v>1162</v>
      </c>
      <c r="G116" s="107" t="s">
        <v>541</v>
      </c>
      <c r="H116" s="84" t="s">
        <v>544</v>
      </c>
      <c r="J116" s="12">
        <v>40360</v>
      </c>
      <c r="K116" s="84" t="s">
        <v>139</v>
      </c>
    </row>
    <row r="117" spans="1:12">
      <c r="A117" s="56" t="s">
        <v>298</v>
      </c>
      <c r="B117" s="57" t="s">
        <v>279</v>
      </c>
      <c r="C117" s="66" t="s">
        <v>510</v>
      </c>
      <c r="D117" s="66" t="s">
        <v>513</v>
      </c>
      <c r="E117" s="63" t="s">
        <v>513</v>
      </c>
      <c r="F117" s="188" t="s">
        <v>1072</v>
      </c>
      <c r="G117" s="64" t="s">
        <v>541</v>
      </c>
      <c r="H117" s="57" t="s">
        <v>544</v>
      </c>
      <c r="I117" s="57"/>
      <c r="J117" s="59">
        <v>40367</v>
      </c>
      <c r="K117" s="60" t="s">
        <v>140</v>
      </c>
      <c r="L117" t="s">
        <v>622</v>
      </c>
    </row>
    <row r="118" spans="1:12">
      <c r="A118" s="56" t="s">
        <v>299</v>
      </c>
      <c r="B118" s="57" t="s">
        <v>280</v>
      </c>
      <c r="C118" s="66" t="s">
        <v>197</v>
      </c>
      <c r="D118" s="66" t="s">
        <v>1062</v>
      </c>
      <c r="E118" s="63" t="s">
        <v>852</v>
      </c>
      <c r="F118" s="188" t="s">
        <v>801</v>
      </c>
      <c r="G118" s="64" t="s">
        <v>542</v>
      </c>
      <c r="H118" s="68" t="s">
        <v>544</v>
      </c>
      <c r="I118" s="57"/>
      <c r="J118" s="59">
        <v>40380</v>
      </c>
      <c r="K118" s="60" t="s">
        <v>633</v>
      </c>
    </row>
    <row r="119" spans="1:12">
      <c r="A119" s="56" t="s">
        <v>300</v>
      </c>
      <c r="B119" s="57" t="s">
        <v>281</v>
      </c>
      <c r="C119" s="66" t="s">
        <v>510</v>
      </c>
      <c r="D119" s="66" t="s">
        <v>513</v>
      </c>
      <c r="E119" s="63" t="s">
        <v>517</v>
      </c>
      <c r="F119" s="188" t="s">
        <v>1118</v>
      </c>
      <c r="G119" s="64" t="s">
        <v>541</v>
      </c>
      <c r="H119" s="68" t="s">
        <v>544</v>
      </c>
      <c r="I119" s="57"/>
      <c r="J119" s="59">
        <v>40392</v>
      </c>
      <c r="K119" s="60" t="s">
        <v>139</v>
      </c>
    </row>
    <row r="120" spans="1:12">
      <c r="A120" s="56" t="s">
        <v>301</v>
      </c>
      <c r="B120" s="57" t="s">
        <v>282</v>
      </c>
      <c r="C120" s="66" t="s">
        <v>510</v>
      </c>
      <c r="D120" s="66"/>
      <c r="E120" s="63" t="s">
        <v>940</v>
      </c>
      <c r="F120" s="188" t="s">
        <v>1209</v>
      </c>
      <c r="G120" s="64" t="s">
        <v>541</v>
      </c>
      <c r="H120" s="68" t="s">
        <v>544</v>
      </c>
      <c r="I120" s="57"/>
      <c r="J120" s="59">
        <v>40392</v>
      </c>
      <c r="K120" s="60" t="s">
        <v>139</v>
      </c>
    </row>
    <row r="121" spans="1:12">
      <c r="A121" s="56" t="s">
        <v>302</v>
      </c>
      <c r="B121" s="61" t="s">
        <v>283</v>
      </c>
      <c r="C121" s="65" t="s">
        <v>510</v>
      </c>
      <c r="D121" s="62" t="s">
        <v>940</v>
      </c>
      <c r="E121" s="62" t="s">
        <v>940</v>
      </c>
      <c r="F121" s="57" t="s">
        <v>1143</v>
      </c>
      <c r="G121" s="65" t="s">
        <v>542</v>
      </c>
      <c r="H121" s="68" t="s">
        <v>544</v>
      </c>
      <c r="I121" s="57"/>
      <c r="J121" s="59">
        <v>40469</v>
      </c>
      <c r="K121" s="56" t="s">
        <v>633</v>
      </c>
    </row>
    <row r="122" spans="1:12">
      <c r="A122" s="56" t="s">
        <v>303</v>
      </c>
      <c r="B122" s="61" t="s">
        <v>284</v>
      </c>
      <c r="C122" s="107" t="s">
        <v>510</v>
      </c>
      <c r="D122" s="62" t="s">
        <v>940</v>
      </c>
      <c r="E122" s="63" t="s">
        <v>940</v>
      </c>
      <c r="F122" s="63" t="s">
        <v>540</v>
      </c>
      <c r="G122" s="65" t="s">
        <v>542</v>
      </c>
      <c r="H122" s="68" t="s">
        <v>544</v>
      </c>
      <c r="I122" s="57"/>
      <c r="J122" s="59">
        <v>40469</v>
      </c>
      <c r="K122" s="56" t="s">
        <v>633</v>
      </c>
    </row>
    <row r="123" spans="1:12">
      <c r="A123" s="56" t="s">
        <v>304</v>
      </c>
      <c r="B123" s="61" t="s">
        <v>285</v>
      </c>
      <c r="C123" s="107" t="s">
        <v>510</v>
      </c>
      <c r="D123" s="62" t="s">
        <v>940</v>
      </c>
      <c r="E123" s="63" t="s">
        <v>940</v>
      </c>
      <c r="F123" s="57" t="s">
        <v>322</v>
      </c>
      <c r="G123" s="65" t="s">
        <v>542</v>
      </c>
      <c r="H123" s="68" t="s">
        <v>975</v>
      </c>
      <c r="I123" s="57"/>
      <c r="J123" s="59">
        <v>40469</v>
      </c>
      <c r="K123" s="56" t="s">
        <v>633</v>
      </c>
    </row>
    <row r="124" spans="1:12">
      <c r="A124" s="56" t="s">
        <v>305</v>
      </c>
      <c r="B124" s="61" t="s">
        <v>286</v>
      </c>
      <c r="C124" s="107" t="s">
        <v>510</v>
      </c>
      <c r="D124" s="62" t="s">
        <v>1054</v>
      </c>
      <c r="E124" s="107" t="s">
        <v>1054</v>
      </c>
      <c r="F124" s="63" t="s">
        <v>1143</v>
      </c>
      <c r="G124" s="65" t="s">
        <v>542</v>
      </c>
      <c r="H124" s="68" t="s">
        <v>544</v>
      </c>
      <c r="I124" s="57"/>
      <c r="J124" s="59">
        <v>40469</v>
      </c>
      <c r="K124" s="56" t="s">
        <v>633</v>
      </c>
    </row>
    <row r="125" spans="1:12">
      <c r="A125" s="56" t="s">
        <v>306</v>
      </c>
      <c r="B125" s="61" t="s">
        <v>287</v>
      </c>
      <c r="C125" s="107" t="s">
        <v>510</v>
      </c>
      <c r="D125" s="62" t="s">
        <v>994</v>
      </c>
      <c r="E125" s="62" t="s">
        <v>511</v>
      </c>
      <c r="F125" s="63" t="s">
        <v>1165</v>
      </c>
      <c r="G125" s="65" t="s">
        <v>542</v>
      </c>
      <c r="H125" s="68" t="s">
        <v>544</v>
      </c>
      <c r="I125" s="57"/>
      <c r="J125" s="59">
        <v>40469</v>
      </c>
      <c r="K125" s="56" t="s">
        <v>139</v>
      </c>
    </row>
    <row r="126" spans="1:12">
      <c r="A126" s="56" t="s">
        <v>307</v>
      </c>
      <c r="B126" s="61" t="s">
        <v>288</v>
      </c>
      <c r="C126" s="62" t="s">
        <v>510</v>
      </c>
      <c r="D126" s="62" t="s">
        <v>1094</v>
      </c>
      <c r="E126" s="57" t="s">
        <v>516</v>
      </c>
      <c r="F126" s="63" t="s">
        <v>533</v>
      </c>
      <c r="G126" s="65" t="s">
        <v>542</v>
      </c>
      <c r="H126" s="68" t="s">
        <v>544</v>
      </c>
      <c r="I126" s="57"/>
      <c r="J126" s="59">
        <v>40469</v>
      </c>
      <c r="K126" s="56" t="s">
        <v>139</v>
      </c>
    </row>
    <row r="127" spans="1:12">
      <c r="A127" s="56" t="s">
        <v>308</v>
      </c>
      <c r="B127" s="61" t="s">
        <v>289</v>
      </c>
      <c r="C127" s="65" t="s">
        <v>510</v>
      </c>
      <c r="D127" s="62" t="s">
        <v>1094</v>
      </c>
      <c r="E127" s="57" t="s">
        <v>516</v>
      </c>
      <c r="F127" s="63" t="s">
        <v>533</v>
      </c>
      <c r="G127" s="65" t="s">
        <v>542</v>
      </c>
      <c r="H127" s="68" t="s">
        <v>544</v>
      </c>
      <c r="I127" s="57"/>
      <c r="J127" s="59">
        <v>40469</v>
      </c>
      <c r="K127" s="56" t="s">
        <v>633</v>
      </c>
    </row>
    <row r="128" spans="1:12">
      <c r="A128" s="56" t="s">
        <v>309</v>
      </c>
      <c r="B128" s="61" t="s">
        <v>290</v>
      </c>
      <c r="C128" s="65" t="s">
        <v>510</v>
      </c>
      <c r="D128" s="62" t="s">
        <v>1094</v>
      </c>
      <c r="E128" s="63" t="s">
        <v>516</v>
      </c>
      <c r="F128" s="63" t="s">
        <v>533</v>
      </c>
      <c r="G128" s="65" t="s">
        <v>542</v>
      </c>
      <c r="H128" s="68" t="s">
        <v>544</v>
      </c>
      <c r="I128" s="57"/>
      <c r="J128" s="59">
        <v>40469</v>
      </c>
      <c r="K128" s="56" t="s">
        <v>633</v>
      </c>
    </row>
    <row r="129" spans="1:12">
      <c r="A129" s="56" t="s">
        <v>310</v>
      </c>
      <c r="B129" s="61" t="s">
        <v>291</v>
      </c>
      <c r="C129" s="65" t="s">
        <v>1140</v>
      </c>
      <c r="D129" s="62" t="s">
        <v>1169</v>
      </c>
      <c r="E129" s="63" t="s">
        <v>1307</v>
      </c>
      <c r="F129" s="62" t="s">
        <v>1306</v>
      </c>
      <c r="G129" s="65" t="s">
        <v>541</v>
      </c>
      <c r="H129" s="68" t="s">
        <v>544</v>
      </c>
      <c r="I129" s="57"/>
      <c r="J129" s="59">
        <v>40493</v>
      </c>
      <c r="K129" s="56" t="s">
        <v>140</v>
      </c>
      <c r="L129" t="s">
        <v>621</v>
      </c>
    </row>
    <row r="130" spans="1:12">
      <c r="A130" s="56" t="s">
        <v>311</v>
      </c>
      <c r="B130" s="61" t="s">
        <v>292</v>
      </c>
      <c r="C130" s="65" t="s">
        <v>1310</v>
      </c>
      <c r="D130" s="62" t="s">
        <v>1305</v>
      </c>
      <c r="E130" s="63" t="s">
        <v>1305</v>
      </c>
      <c r="F130" s="63" t="s">
        <v>323</v>
      </c>
      <c r="G130" s="65" t="s">
        <v>541</v>
      </c>
      <c r="H130" s="68" t="s">
        <v>544</v>
      </c>
      <c r="I130" s="57"/>
      <c r="J130" s="59">
        <v>40493</v>
      </c>
      <c r="K130" s="56" t="s">
        <v>140</v>
      </c>
      <c r="L130" s="107" t="s">
        <v>619</v>
      </c>
    </row>
    <row r="131" spans="1:12">
      <c r="A131" s="56" t="s">
        <v>312</v>
      </c>
      <c r="B131" s="61" t="s">
        <v>367</v>
      </c>
      <c r="C131" s="62" t="s">
        <v>510</v>
      </c>
      <c r="D131" s="67" t="s">
        <v>517</v>
      </c>
      <c r="E131" s="57"/>
      <c r="F131" s="62" t="s">
        <v>535</v>
      </c>
      <c r="G131" s="62" t="s">
        <v>542</v>
      </c>
      <c r="H131" s="68" t="s">
        <v>544</v>
      </c>
      <c r="I131" s="57"/>
      <c r="J131" s="59">
        <v>40494</v>
      </c>
      <c r="K131" s="56" t="s">
        <v>633</v>
      </c>
    </row>
    <row r="132" spans="1:12">
      <c r="A132" s="56" t="s">
        <v>313</v>
      </c>
      <c r="B132" s="61" t="s">
        <v>424</v>
      </c>
      <c r="C132" s="62" t="s">
        <v>510</v>
      </c>
      <c r="D132" s="67" t="s">
        <v>517</v>
      </c>
      <c r="E132" s="57"/>
      <c r="F132" s="62" t="s">
        <v>535</v>
      </c>
      <c r="G132" s="62" t="s">
        <v>542</v>
      </c>
      <c r="H132" s="68" t="s">
        <v>544</v>
      </c>
      <c r="I132" s="57"/>
      <c r="J132" s="59">
        <v>40494</v>
      </c>
      <c r="K132" s="60" t="s">
        <v>633</v>
      </c>
    </row>
    <row r="133" spans="1:12">
      <c r="A133" s="56" t="s">
        <v>314</v>
      </c>
      <c r="B133" s="61" t="s">
        <v>608</v>
      </c>
      <c r="C133" s="62" t="s">
        <v>510</v>
      </c>
      <c r="D133" s="67" t="s">
        <v>513</v>
      </c>
      <c r="E133" s="63" t="s">
        <v>517</v>
      </c>
      <c r="F133" s="62" t="s">
        <v>535</v>
      </c>
      <c r="G133" s="62" t="s">
        <v>542</v>
      </c>
      <c r="H133" s="68" t="s">
        <v>544</v>
      </c>
      <c r="I133" s="57"/>
      <c r="J133" s="59">
        <v>40494</v>
      </c>
      <c r="K133" s="60" t="s">
        <v>633</v>
      </c>
    </row>
    <row r="134" spans="1:12">
      <c r="A134" s="56" t="s">
        <v>315</v>
      </c>
      <c r="B134" s="61" t="s">
        <v>293</v>
      </c>
      <c r="C134" s="62" t="s">
        <v>1451</v>
      </c>
      <c r="D134" s="67" t="s">
        <v>1147</v>
      </c>
      <c r="E134" s="63" t="s">
        <v>508</v>
      </c>
      <c r="F134" s="62" t="s">
        <v>528</v>
      </c>
      <c r="G134" s="56" t="s">
        <v>541</v>
      </c>
      <c r="H134" s="190" t="s">
        <v>544</v>
      </c>
      <c r="I134" s="57"/>
      <c r="J134" s="59">
        <v>40497</v>
      </c>
      <c r="K134" s="60" t="s">
        <v>139</v>
      </c>
    </row>
    <row r="135" spans="1:12">
      <c r="A135" s="56" t="s">
        <v>316</v>
      </c>
      <c r="B135" s="61" t="s">
        <v>297</v>
      </c>
      <c r="C135" s="62" t="s">
        <v>510</v>
      </c>
      <c r="D135" s="67" t="s">
        <v>994</v>
      </c>
      <c r="E135" s="124" t="s">
        <v>994</v>
      </c>
      <c r="F135" s="61" t="s">
        <v>1164</v>
      </c>
      <c r="G135" s="62" t="s">
        <v>542</v>
      </c>
      <c r="H135" s="68" t="s">
        <v>544</v>
      </c>
      <c r="I135" s="57"/>
      <c r="J135" s="59">
        <v>40504</v>
      </c>
      <c r="K135" s="60" t="s">
        <v>633</v>
      </c>
    </row>
    <row r="136" spans="1:12">
      <c r="A136" s="56" t="s">
        <v>317</v>
      </c>
      <c r="B136" s="61" t="s">
        <v>423</v>
      </c>
      <c r="C136" s="143" t="s">
        <v>1107</v>
      </c>
      <c r="D136" t="s">
        <v>507</v>
      </c>
      <c r="E136" s="143" t="s">
        <v>1082</v>
      </c>
      <c r="F136" s="62" t="s">
        <v>526</v>
      </c>
      <c r="G136" s="62" t="s">
        <v>542</v>
      </c>
      <c r="H136" s="68" t="s">
        <v>544</v>
      </c>
      <c r="I136" s="57"/>
      <c r="J136" s="59">
        <v>40504</v>
      </c>
      <c r="K136" s="60" t="s">
        <v>633</v>
      </c>
    </row>
    <row r="137" spans="1:12">
      <c r="A137" s="56" t="s">
        <v>318</v>
      </c>
      <c r="B137" s="61" t="s">
        <v>294</v>
      </c>
      <c r="C137" s="143" t="s">
        <v>1107</v>
      </c>
      <c r="D137" t="s">
        <v>507</v>
      </c>
      <c r="E137" s="143" t="s">
        <v>1082</v>
      </c>
      <c r="F137" s="62" t="s">
        <v>1110</v>
      </c>
      <c r="G137" s="62" t="s">
        <v>542</v>
      </c>
      <c r="H137" s="68" t="s">
        <v>544</v>
      </c>
      <c r="I137" s="57"/>
      <c r="J137" s="59">
        <v>40504</v>
      </c>
      <c r="K137" s="60" t="s">
        <v>633</v>
      </c>
    </row>
    <row r="138" spans="1:12">
      <c r="A138" s="56" t="s">
        <v>319</v>
      </c>
      <c r="B138" s="61" t="s">
        <v>295</v>
      </c>
      <c r="C138" s="62" t="s">
        <v>1278</v>
      </c>
      <c r="D138" s="67" t="s">
        <v>519</v>
      </c>
      <c r="E138" s="57" t="s">
        <v>519</v>
      </c>
      <c r="F138" s="62" t="s">
        <v>538</v>
      </c>
      <c r="G138" s="62" t="s">
        <v>542</v>
      </c>
      <c r="H138" s="68" t="s">
        <v>544</v>
      </c>
      <c r="I138" s="57"/>
      <c r="J138" s="59">
        <v>40504</v>
      </c>
      <c r="K138" s="60" t="s">
        <v>633</v>
      </c>
    </row>
    <row r="139" spans="1:12">
      <c r="A139" s="56" t="s">
        <v>320</v>
      </c>
      <c r="B139" s="61" t="s">
        <v>296</v>
      </c>
      <c r="C139" s="107" t="s">
        <v>1310</v>
      </c>
      <c r="D139" s="124" t="s">
        <v>1082</v>
      </c>
      <c r="E139" s="124" t="s">
        <v>1082</v>
      </c>
      <c r="F139" s="62" t="s">
        <v>526</v>
      </c>
      <c r="G139" s="62" t="s">
        <v>542</v>
      </c>
      <c r="H139" s="68" t="s">
        <v>544</v>
      </c>
      <c r="I139" s="57"/>
      <c r="J139" s="59">
        <v>40504</v>
      </c>
      <c r="K139" s="60" t="s">
        <v>633</v>
      </c>
    </row>
    <row r="140" spans="1:12">
      <c r="A140" s="56" t="s">
        <v>321</v>
      </c>
      <c r="B140" s="61" t="s">
        <v>503</v>
      </c>
      <c r="C140" s="107" t="s">
        <v>1107</v>
      </c>
      <c r="D140" s="107" t="s">
        <v>1405</v>
      </c>
      <c r="E140" s="124" t="s">
        <v>1406</v>
      </c>
      <c r="F140" s="62" t="s">
        <v>1005</v>
      </c>
      <c r="G140" s="62" t="s">
        <v>542</v>
      </c>
      <c r="H140" s="68" t="s">
        <v>544</v>
      </c>
      <c r="I140" s="57"/>
      <c r="J140" s="59">
        <v>40513</v>
      </c>
      <c r="K140" s="60" t="s">
        <v>633</v>
      </c>
    </row>
    <row r="141" spans="1:12">
      <c r="A141" s="74" t="s">
        <v>9</v>
      </c>
      <c r="B141" s="78" t="s">
        <v>1375</v>
      </c>
      <c r="C141" s="76" t="s">
        <v>197</v>
      </c>
      <c r="D141" s="77" t="s">
        <v>1376</v>
      </c>
      <c r="E141" s="55" t="s">
        <v>1075</v>
      </c>
      <c r="F141" s="78" t="s">
        <v>1377</v>
      </c>
      <c r="G141" s="64" t="s">
        <v>542</v>
      </c>
      <c r="H141" s="72" t="s">
        <v>544</v>
      </c>
      <c r="J141" s="70">
        <v>40513</v>
      </c>
      <c r="K141" s="60" t="s">
        <v>633</v>
      </c>
    </row>
    <row r="142" spans="1:12">
      <c r="A142" s="74" t="s">
        <v>10</v>
      </c>
      <c r="B142" s="78" t="s">
        <v>500</v>
      </c>
      <c r="C142" s="76" t="s">
        <v>1278</v>
      </c>
      <c r="D142" s="77" t="s">
        <v>519</v>
      </c>
      <c r="E142" s="123" t="s">
        <v>519</v>
      </c>
      <c r="F142" s="78" t="s">
        <v>973</v>
      </c>
      <c r="G142" s="64" t="s">
        <v>542</v>
      </c>
      <c r="H142" s="122" t="s">
        <v>544</v>
      </c>
      <c r="J142" s="70">
        <v>40513</v>
      </c>
      <c r="K142" s="60" t="s">
        <v>633</v>
      </c>
    </row>
    <row r="143" spans="1:12">
      <c r="A143" s="74" t="s">
        <v>11</v>
      </c>
      <c r="B143" s="78" t="s">
        <v>15</v>
      </c>
      <c r="C143" s="76" t="s">
        <v>510</v>
      </c>
      <c r="D143" s="71" t="s">
        <v>1094</v>
      </c>
      <c r="E143" s="123" t="s">
        <v>516</v>
      </c>
      <c r="F143" s="64" t="s">
        <v>533</v>
      </c>
      <c r="G143" s="64" t="s">
        <v>542</v>
      </c>
      <c r="H143" s="72" t="s">
        <v>544</v>
      </c>
      <c r="J143" s="70">
        <v>40513</v>
      </c>
      <c r="K143" s="60" t="s">
        <v>633</v>
      </c>
    </row>
    <row r="144" spans="1:12">
      <c r="A144" s="74" t="s">
        <v>12</v>
      </c>
      <c r="B144" s="75" t="s">
        <v>16</v>
      </c>
      <c r="C144" s="65" t="s">
        <v>1140</v>
      </c>
      <c r="D144" s="77" t="s">
        <v>1169</v>
      </c>
      <c r="E144" s="124" t="s">
        <v>1170</v>
      </c>
      <c r="F144" s="75" t="s">
        <v>1312</v>
      </c>
      <c r="G144" s="64" t="s">
        <v>541</v>
      </c>
      <c r="H144" s="72" t="s">
        <v>544</v>
      </c>
      <c r="J144" s="70">
        <v>40522</v>
      </c>
      <c r="K144" s="60" t="s">
        <v>140</v>
      </c>
      <c r="L144" s="11" t="s">
        <v>619</v>
      </c>
    </row>
    <row r="145" spans="1:12">
      <c r="A145" s="74" t="s">
        <v>14</v>
      </c>
      <c r="B145" s="75" t="s">
        <v>17</v>
      </c>
      <c r="C145" s="107" t="s">
        <v>510</v>
      </c>
      <c r="D145" s="77" t="s">
        <v>1048</v>
      </c>
      <c r="E145" s="77" t="s">
        <v>1057</v>
      </c>
      <c r="F145" s="75" t="s">
        <v>1059</v>
      </c>
      <c r="G145" s="64" t="s">
        <v>541</v>
      </c>
      <c r="H145" s="72" t="s">
        <v>544</v>
      </c>
      <c r="J145" s="70">
        <v>40525</v>
      </c>
      <c r="K145" s="60" t="s">
        <v>139</v>
      </c>
    </row>
    <row r="146" spans="1:12">
      <c r="A146" s="80" t="s">
        <v>1378</v>
      </c>
      <c r="B146" s="81" t="s">
        <v>1379</v>
      </c>
      <c r="C146" s="83" t="s">
        <v>510</v>
      </c>
      <c r="D146" s="66" t="s">
        <v>513</v>
      </c>
      <c r="E146" t="s">
        <v>517</v>
      </c>
      <c r="F146" s="82" t="s">
        <v>535</v>
      </c>
      <c r="G146" s="62" t="s">
        <v>542</v>
      </c>
      <c r="H146" s="57" t="s">
        <v>544</v>
      </c>
      <c r="I146" s="57"/>
      <c r="J146" s="70">
        <v>43132</v>
      </c>
      <c r="K146" s="60" t="s">
        <v>633</v>
      </c>
      <c r="L146" s="57"/>
    </row>
    <row r="147" spans="1:12">
      <c r="A147" s="80" t="s">
        <v>18</v>
      </c>
      <c r="B147" s="81" t="s">
        <v>22</v>
      </c>
      <c r="C147" s="83" t="s">
        <v>1310</v>
      </c>
      <c r="D147" s="66" t="s">
        <v>1310</v>
      </c>
      <c r="E147" s="66" t="s">
        <v>520</v>
      </c>
      <c r="F147" s="81" t="s">
        <v>1318</v>
      </c>
      <c r="G147" s="62" t="s">
        <v>541</v>
      </c>
      <c r="H147" s="68" t="s">
        <v>544</v>
      </c>
      <c r="I147" s="57"/>
      <c r="J147" s="70">
        <v>40631</v>
      </c>
      <c r="K147" s="60" t="s">
        <v>140</v>
      </c>
      <c r="L147" s="57"/>
    </row>
    <row r="148" spans="1:12">
      <c r="A148" s="80" t="s">
        <v>19</v>
      </c>
      <c r="B148" s="81" t="s">
        <v>23</v>
      </c>
      <c r="C148" s="65" t="s">
        <v>510</v>
      </c>
      <c r="D148" s="65" t="s">
        <v>513</v>
      </c>
      <c r="E148" s="107" t="s">
        <v>513</v>
      </c>
      <c r="F148" s="82" t="s">
        <v>1009</v>
      </c>
      <c r="G148" s="62" t="s">
        <v>542</v>
      </c>
      <c r="H148" s="68" t="s">
        <v>544</v>
      </c>
      <c r="I148" s="57"/>
      <c r="J148" s="70">
        <v>40634</v>
      </c>
      <c r="K148" s="60" t="s">
        <v>633</v>
      </c>
      <c r="L148" s="57"/>
    </row>
    <row r="149" spans="1:12">
      <c r="A149" s="80" t="s">
        <v>20</v>
      </c>
      <c r="B149" s="81" t="s">
        <v>24</v>
      </c>
      <c r="C149" s="65" t="s">
        <v>510</v>
      </c>
      <c r="D149" s="65"/>
      <c r="E149" s="107" t="s">
        <v>1259</v>
      </c>
      <c r="F149" s="82" t="s">
        <v>1258</v>
      </c>
      <c r="G149" s="62" t="s">
        <v>542</v>
      </c>
      <c r="H149" s="68" t="s">
        <v>544</v>
      </c>
      <c r="I149" s="57"/>
      <c r="J149" s="70">
        <v>40634</v>
      </c>
      <c r="K149" s="60" t="s">
        <v>633</v>
      </c>
      <c r="L149" s="57"/>
    </row>
    <row r="150" spans="1:12">
      <c r="A150" s="80" t="s">
        <v>21</v>
      </c>
      <c r="B150" s="81" t="s">
        <v>25</v>
      </c>
      <c r="C150" s="65" t="s">
        <v>510</v>
      </c>
      <c r="D150" s="65" t="s">
        <v>1270</v>
      </c>
      <c r="E150" s="65"/>
      <c r="F150" s="82" t="s">
        <v>1269</v>
      </c>
      <c r="G150" s="62" t="s">
        <v>541</v>
      </c>
      <c r="H150" s="57" t="s">
        <v>544</v>
      </c>
      <c r="I150" s="57"/>
      <c r="J150" s="70">
        <v>40637</v>
      </c>
      <c r="K150" s="60" t="s">
        <v>139</v>
      </c>
      <c r="L150" s="57"/>
    </row>
    <row r="151" spans="1:12">
      <c r="A151" s="80" t="s">
        <v>713</v>
      </c>
      <c r="B151" s="81" t="s">
        <v>718</v>
      </c>
      <c r="C151" s="65" t="s">
        <v>197</v>
      </c>
      <c r="D151" s="65" t="s">
        <v>197</v>
      </c>
      <c r="E151" s="63" t="s">
        <v>1058</v>
      </c>
      <c r="F151" s="82" t="s">
        <v>724</v>
      </c>
      <c r="G151" s="62" t="s">
        <v>541</v>
      </c>
      <c r="H151" s="57" t="s">
        <v>544</v>
      </c>
      <c r="I151" s="57"/>
      <c r="J151" s="70">
        <v>40665</v>
      </c>
      <c r="K151" s="60" t="s">
        <v>139</v>
      </c>
      <c r="L151" s="57"/>
    </row>
    <row r="152" spans="1:12">
      <c r="A152" s="80" t="s">
        <v>714</v>
      </c>
      <c r="B152" s="81" t="s">
        <v>719</v>
      </c>
      <c r="C152" s="65" t="s">
        <v>197</v>
      </c>
      <c r="D152" s="65" t="s">
        <v>197</v>
      </c>
      <c r="E152" s="107" t="s">
        <v>1058</v>
      </c>
      <c r="F152" s="82" t="s">
        <v>725</v>
      </c>
      <c r="G152" s="62" t="s">
        <v>541</v>
      </c>
      <c r="H152" t="s">
        <v>544</v>
      </c>
      <c r="J152" s="70">
        <v>40665</v>
      </c>
      <c r="K152" s="60" t="s">
        <v>139</v>
      </c>
    </row>
    <row r="153" spans="1:12">
      <c r="A153" s="80" t="s">
        <v>715</v>
      </c>
      <c r="B153" s="81" t="s">
        <v>720</v>
      </c>
      <c r="C153" s="65" t="s">
        <v>1051</v>
      </c>
      <c r="D153" s="65" t="s">
        <v>519</v>
      </c>
      <c r="E153" s="107" t="s">
        <v>519</v>
      </c>
      <c r="F153" s="82" t="s">
        <v>1154</v>
      </c>
      <c r="G153" s="62" t="s">
        <v>541</v>
      </c>
      <c r="H153" t="s">
        <v>544</v>
      </c>
      <c r="J153" s="70">
        <v>40672</v>
      </c>
      <c r="K153" s="60" t="s">
        <v>633</v>
      </c>
    </row>
    <row r="154" spans="1:12">
      <c r="A154" s="80" t="s">
        <v>716</v>
      </c>
      <c r="B154" s="81" t="s">
        <v>721</v>
      </c>
      <c r="C154" s="65" t="s">
        <v>197</v>
      </c>
      <c r="D154" s="65" t="s">
        <v>197</v>
      </c>
      <c r="E154" s="124" t="s">
        <v>1058</v>
      </c>
      <c r="F154" s="82" t="s">
        <v>725</v>
      </c>
      <c r="G154" s="62" t="s">
        <v>541</v>
      </c>
      <c r="H154" t="s">
        <v>544</v>
      </c>
      <c r="J154" s="70">
        <v>40679</v>
      </c>
      <c r="K154" s="60" t="s">
        <v>139</v>
      </c>
    </row>
    <row r="155" spans="1:12">
      <c r="A155" s="80" t="s">
        <v>717</v>
      </c>
      <c r="B155" s="81" t="s">
        <v>722</v>
      </c>
      <c r="C155" s="65" t="s">
        <v>510</v>
      </c>
      <c r="D155" s="65" t="s">
        <v>513</v>
      </c>
      <c r="E155" s="107" t="s">
        <v>513</v>
      </c>
      <c r="F155" s="82" t="s">
        <v>531</v>
      </c>
      <c r="G155" s="149" t="s">
        <v>542</v>
      </c>
      <c r="H155" s="156" t="s">
        <v>544</v>
      </c>
      <c r="J155" s="70">
        <v>40679</v>
      </c>
      <c r="K155" s="60" t="s">
        <v>139</v>
      </c>
    </row>
    <row r="156" spans="1:12">
      <c r="A156" s="146" t="s">
        <v>804</v>
      </c>
      <c r="B156" s="81" t="s">
        <v>857</v>
      </c>
      <c r="C156" s="62" t="s">
        <v>510</v>
      </c>
      <c r="D156" s="57" t="s">
        <v>513</v>
      </c>
      <c r="E156" s="149" t="s">
        <v>843</v>
      </c>
      <c r="F156" s="82" t="s">
        <v>534</v>
      </c>
      <c r="G156" s="149" t="s">
        <v>542</v>
      </c>
      <c r="H156" s="150" t="s">
        <v>544</v>
      </c>
      <c r="I156" s="57"/>
      <c r="J156" s="148">
        <v>40697</v>
      </c>
      <c r="K156" s="96" t="s">
        <v>633</v>
      </c>
    </row>
    <row r="157" spans="1:12">
      <c r="A157" s="146" t="s">
        <v>805</v>
      </c>
      <c r="B157" s="81" t="s">
        <v>846</v>
      </c>
      <c r="C157" s="107" t="s">
        <v>510</v>
      </c>
      <c r="D157" s="63" t="s">
        <v>994</v>
      </c>
      <c r="E157" s="62" t="s">
        <v>994</v>
      </c>
      <c r="F157" s="82" t="s">
        <v>1163</v>
      </c>
      <c r="G157" s="149" t="s">
        <v>542</v>
      </c>
      <c r="H157" s="150" t="s">
        <v>544</v>
      </c>
      <c r="I157" s="57"/>
      <c r="J157" s="148">
        <v>40697</v>
      </c>
      <c r="K157" s="96" t="s">
        <v>633</v>
      </c>
    </row>
    <row r="158" spans="1:12">
      <c r="A158" s="146" t="s">
        <v>807</v>
      </c>
      <c r="B158" s="81" t="s">
        <v>806</v>
      </c>
      <c r="C158" s="62" t="s">
        <v>510</v>
      </c>
      <c r="D158" s="63" t="s">
        <v>994</v>
      </c>
      <c r="E158" s="62" t="s">
        <v>511</v>
      </c>
      <c r="F158" s="82" t="s">
        <v>533</v>
      </c>
      <c r="G158" s="149" t="s">
        <v>542</v>
      </c>
      <c r="H158" s="150" t="s">
        <v>544</v>
      </c>
      <c r="I158" s="57"/>
      <c r="J158" s="148">
        <v>40697</v>
      </c>
      <c r="K158" s="96" t="s">
        <v>633</v>
      </c>
    </row>
    <row r="159" spans="1:12" ht="15" customHeight="1">
      <c r="A159" s="146" t="s">
        <v>809</v>
      </c>
      <c r="B159" s="81" t="s">
        <v>808</v>
      </c>
      <c r="C159" s="114" t="s">
        <v>1278</v>
      </c>
      <c r="D159" s="233" t="s">
        <v>519</v>
      </c>
      <c r="E159" s="114" t="s">
        <v>519</v>
      </c>
      <c r="F159" s="82" t="s">
        <v>1485</v>
      </c>
      <c r="G159" s="149" t="s">
        <v>542</v>
      </c>
      <c r="H159" s="150" t="s">
        <v>544</v>
      </c>
      <c r="I159" s="57"/>
      <c r="J159" s="148">
        <v>40697</v>
      </c>
      <c r="K159" s="96" t="s">
        <v>633</v>
      </c>
    </row>
    <row r="160" spans="1:12">
      <c r="A160" s="146" t="s">
        <v>811</v>
      </c>
      <c r="B160" s="81" t="s">
        <v>810</v>
      </c>
      <c r="C160" s="62" t="s">
        <v>510</v>
      </c>
      <c r="D160" s="63" t="s">
        <v>994</v>
      </c>
      <c r="E160" s="149" t="s">
        <v>994</v>
      </c>
      <c r="F160" s="82" t="s">
        <v>1104</v>
      </c>
      <c r="G160" s="149" t="s">
        <v>542</v>
      </c>
      <c r="H160" s="150" t="s">
        <v>544</v>
      </c>
      <c r="I160" s="57"/>
      <c r="J160" s="148">
        <v>40697</v>
      </c>
      <c r="K160" s="96" t="s">
        <v>633</v>
      </c>
    </row>
    <row r="161" spans="1:11">
      <c r="A161" s="146" t="s">
        <v>814</v>
      </c>
      <c r="B161" s="151" t="s">
        <v>813</v>
      </c>
      <c r="C161" s="62" t="s">
        <v>197</v>
      </c>
      <c r="D161" s="57"/>
      <c r="E161" s="149" t="s">
        <v>1058</v>
      </c>
      <c r="F161" s="58" t="s">
        <v>725</v>
      </c>
      <c r="G161" s="149" t="s">
        <v>541</v>
      </c>
      <c r="H161" s="150" t="s">
        <v>544</v>
      </c>
      <c r="I161" s="57"/>
      <c r="J161" s="148">
        <v>40700</v>
      </c>
      <c r="K161" s="86" t="s">
        <v>139</v>
      </c>
    </row>
    <row r="162" spans="1:11">
      <c r="A162" s="146" t="s">
        <v>817</v>
      </c>
      <c r="B162" s="151" t="s">
        <v>816</v>
      </c>
      <c r="C162" s="62" t="s">
        <v>510</v>
      </c>
      <c r="D162" s="57" t="s">
        <v>513</v>
      </c>
      <c r="E162" s="149" t="s">
        <v>513</v>
      </c>
      <c r="F162" s="152" t="s">
        <v>531</v>
      </c>
      <c r="G162" s="149" t="s">
        <v>542</v>
      </c>
      <c r="H162" s="150" t="s">
        <v>544</v>
      </c>
      <c r="I162" s="57"/>
      <c r="J162" s="148">
        <v>40719</v>
      </c>
      <c r="K162" s="96" t="s">
        <v>633</v>
      </c>
    </row>
    <row r="163" spans="1:11">
      <c r="A163" s="147" t="s">
        <v>819</v>
      </c>
      <c r="B163" s="151" t="s">
        <v>818</v>
      </c>
      <c r="C163" s="62" t="s">
        <v>510</v>
      </c>
      <c r="D163" s="57" t="s">
        <v>513</v>
      </c>
      <c r="E163" s="149" t="s">
        <v>843</v>
      </c>
      <c r="F163" s="58" t="s">
        <v>534</v>
      </c>
      <c r="G163" s="149" t="s">
        <v>542</v>
      </c>
      <c r="H163" s="150" t="s">
        <v>544</v>
      </c>
      <c r="I163" s="57"/>
      <c r="J163" s="148">
        <v>40725</v>
      </c>
      <c r="K163" s="96" t="s">
        <v>633</v>
      </c>
    </row>
    <row r="164" spans="1:11">
      <c r="A164" s="87" t="s">
        <v>822</v>
      </c>
      <c r="B164" s="89" t="s">
        <v>821</v>
      </c>
      <c r="C164" s="186" t="s">
        <v>510</v>
      </c>
      <c r="D164" s="107" t="s">
        <v>513</v>
      </c>
      <c r="E164" s="186" t="s">
        <v>513</v>
      </c>
      <c r="F164" s="158" t="s">
        <v>1072</v>
      </c>
      <c r="G164" s="90" t="s">
        <v>541</v>
      </c>
      <c r="H164" s="93" t="s">
        <v>544</v>
      </c>
      <c r="J164" s="95">
        <v>40764</v>
      </c>
      <c r="K164" s="86" t="s">
        <v>139</v>
      </c>
    </row>
    <row r="165" spans="1:11">
      <c r="A165" s="87" t="s">
        <v>824</v>
      </c>
      <c r="B165" s="88" t="s">
        <v>823</v>
      </c>
      <c r="C165" s="90" t="s">
        <v>197</v>
      </c>
      <c r="D165" s="107" t="s">
        <v>1062</v>
      </c>
      <c r="E165" s="91" t="s">
        <v>1075</v>
      </c>
      <c r="F165" s="158" t="s">
        <v>1076</v>
      </c>
      <c r="G165" s="90" t="s">
        <v>542</v>
      </c>
      <c r="H165" s="94" t="s">
        <v>544</v>
      </c>
      <c r="J165" s="95">
        <v>40788</v>
      </c>
      <c r="K165" s="97" t="s">
        <v>633</v>
      </c>
    </row>
    <row r="166" spans="1:11">
      <c r="A166" s="87" t="s">
        <v>826</v>
      </c>
      <c r="B166" s="88" t="s">
        <v>825</v>
      </c>
      <c r="C166" s="90" t="s">
        <v>197</v>
      </c>
      <c r="D166" s="107" t="s">
        <v>1061</v>
      </c>
      <c r="E166" s="91" t="s">
        <v>1075</v>
      </c>
      <c r="F166" s="158" t="s">
        <v>1076</v>
      </c>
      <c r="G166" s="90" t="s">
        <v>542</v>
      </c>
      <c r="H166" s="94" t="s">
        <v>544</v>
      </c>
      <c r="J166" s="95">
        <v>40788</v>
      </c>
      <c r="K166" s="97" t="s">
        <v>139</v>
      </c>
    </row>
    <row r="167" spans="1:11">
      <c r="A167" s="87" t="s">
        <v>828</v>
      </c>
      <c r="B167" s="88" t="s">
        <v>827</v>
      </c>
      <c r="C167" s="90" t="s">
        <v>510</v>
      </c>
      <c r="D167" s="107" t="s">
        <v>1048</v>
      </c>
      <c r="E167" s="91" t="s">
        <v>1057</v>
      </c>
      <c r="F167" s="158" t="s">
        <v>1135</v>
      </c>
      <c r="G167" s="90" t="s">
        <v>542</v>
      </c>
      <c r="H167" s="94" t="s">
        <v>544</v>
      </c>
      <c r="J167" s="95">
        <v>40788</v>
      </c>
      <c r="K167" s="97" t="s">
        <v>633</v>
      </c>
    </row>
    <row r="168" spans="1:11">
      <c r="A168" s="87" t="s">
        <v>830</v>
      </c>
      <c r="B168" s="89" t="s">
        <v>829</v>
      </c>
      <c r="C168" s="90" t="s">
        <v>197</v>
      </c>
      <c r="D168" t="s">
        <v>1061</v>
      </c>
      <c r="E168" s="91" t="s">
        <v>845</v>
      </c>
      <c r="F168" s="158" t="s">
        <v>1349</v>
      </c>
      <c r="G168" s="90" t="s">
        <v>541</v>
      </c>
      <c r="H168" s="94" t="s">
        <v>544</v>
      </c>
      <c r="J168" s="95">
        <v>40791</v>
      </c>
      <c r="K168" s="97" t="s">
        <v>633</v>
      </c>
    </row>
    <row r="169" spans="1:11">
      <c r="A169" s="87" t="s">
        <v>832</v>
      </c>
      <c r="B169" s="89" t="s">
        <v>831</v>
      </c>
      <c r="C169" s="90" t="s">
        <v>842</v>
      </c>
      <c r="D169" t="s">
        <v>1086</v>
      </c>
      <c r="E169" s="91" t="s">
        <v>512</v>
      </c>
      <c r="F169" s="92" t="s">
        <v>1227</v>
      </c>
      <c r="G169" s="90" t="s">
        <v>541</v>
      </c>
      <c r="H169" s="94" t="s">
        <v>544</v>
      </c>
      <c r="J169" s="95">
        <v>40792</v>
      </c>
      <c r="K169" s="97" t="s">
        <v>139</v>
      </c>
    </row>
    <row r="170" spans="1:11">
      <c r="A170" s="87" t="s">
        <v>834</v>
      </c>
      <c r="B170" s="89" t="s">
        <v>833</v>
      </c>
      <c r="C170" s="90" t="s">
        <v>842</v>
      </c>
      <c r="D170" s="107" t="s">
        <v>1086</v>
      </c>
      <c r="E170" s="91" t="s">
        <v>1274</v>
      </c>
      <c r="F170" s="158" t="s">
        <v>1273</v>
      </c>
      <c r="G170" s="90" t="s">
        <v>541</v>
      </c>
      <c r="H170" s="94" t="s">
        <v>544</v>
      </c>
      <c r="J170" s="95">
        <v>40792</v>
      </c>
      <c r="K170" s="97" t="s">
        <v>139</v>
      </c>
    </row>
    <row r="171" spans="1:11">
      <c r="A171" s="87" t="s">
        <v>1126</v>
      </c>
      <c r="B171" s="108" t="s">
        <v>1127</v>
      </c>
      <c r="C171" s="90" t="s">
        <v>510</v>
      </c>
      <c r="D171" t="s">
        <v>513</v>
      </c>
      <c r="E171" s="91" t="s">
        <v>517</v>
      </c>
      <c r="F171" s="158" t="s">
        <v>535</v>
      </c>
      <c r="G171" s="90" t="s">
        <v>542</v>
      </c>
      <c r="H171" s="94" t="s">
        <v>544</v>
      </c>
      <c r="J171" s="95">
        <v>40793</v>
      </c>
      <c r="K171" s="137" t="s">
        <v>633</v>
      </c>
    </row>
    <row r="172" spans="1:11">
      <c r="A172" s="87" t="s">
        <v>836</v>
      </c>
      <c r="B172" s="88" t="s">
        <v>835</v>
      </c>
      <c r="C172" s="90" t="s">
        <v>510</v>
      </c>
      <c r="D172" s="107" t="s">
        <v>1048</v>
      </c>
      <c r="E172" s="91" t="s">
        <v>1057</v>
      </c>
      <c r="F172" s="158" t="s">
        <v>1047</v>
      </c>
      <c r="G172" s="90" t="s">
        <v>541</v>
      </c>
      <c r="H172" s="94" t="s">
        <v>544</v>
      </c>
      <c r="J172" s="95">
        <v>40801</v>
      </c>
      <c r="K172" s="97" t="s">
        <v>139</v>
      </c>
    </row>
    <row r="173" spans="1:11">
      <c r="A173" s="87" t="s">
        <v>838</v>
      </c>
      <c r="B173" s="88" t="s">
        <v>837</v>
      </c>
      <c r="C173" s="90" t="s">
        <v>197</v>
      </c>
      <c r="D173" s="107" t="s">
        <v>197</v>
      </c>
      <c r="E173" s="187" t="s">
        <v>844</v>
      </c>
      <c r="F173" s="158" t="s">
        <v>1081</v>
      </c>
      <c r="G173" s="90" t="s">
        <v>541</v>
      </c>
      <c r="H173" s="94" t="s">
        <v>544</v>
      </c>
      <c r="J173" s="95">
        <v>40803</v>
      </c>
      <c r="K173" s="97" t="s">
        <v>139</v>
      </c>
    </row>
    <row r="174" spans="1:11">
      <c r="A174" s="87" t="s">
        <v>840</v>
      </c>
      <c r="B174" s="88" t="s">
        <v>839</v>
      </c>
      <c r="C174" s="186" t="s">
        <v>510</v>
      </c>
      <c r="D174" t="s">
        <v>513</v>
      </c>
      <c r="E174" s="91" t="s">
        <v>513</v>
      </c>
      <c r="F174" s="158" t="s">
        <v>531</v>
      </c>
      <c r="G174" s="90" t="s">
        <v>542</v>
      </c>
      <c r="H174" s="94" t="s">
        <v>544</v>
      </c>
      <c r="J174" s="95">
        <v>40805</v>
      </c>
      <c r="K174" s="137" t="s">
        <v>633</v>
      </c>
    </row>
    <row r="175" spans="1:11">
      <c r="A175" s="185" t="s">
        <v>841</v>
      </c>
      <c r="B175" s="165" t="s">
        <v>1069</v>
      </c>
      <c r="C175" s="114" t="s">
        <v>510</v>
      </c>
      <c r="D175" s="107" t="s">
        <v>1094</v>
      </c>
      <c r="E175" s="206" t="s">
        <v>516</v>
      </c>
      <c r="F175" s="184" t="s">
        <v>1117</v>
      </c>
      <c r="G175" s="183" t="s">
        <v>542</v>
      </c>
      <c r="H175" s="94" t="s">
        <v>544</v>
      </c>
      <c r="J175" s="70">
        <v>40805</v>
      </c>
      <c r="K175" s="137" t="s">
        <v>633</v>
      </c>
    </row>
    <row r="176" spans="1:11">
      <c r="A176" s="98" t="s">
        <v>847</v>
      </c>
      <c r="B176" s="99" t="s">
        <v>848</v>
      </c>
      <c r="C176" s="100" t="s">
        <v>1278</v>
      </c>
      <c r="D176" s="107" t="s">
        <v>1278</v>
      </c>
      <c r="E176" s="101" t="s">
        <v>1279</v>
      </c>
      <c r="F176" s="102" t="s">
        <v>525</v>
      </c>
      <c r="G176" s="100" t="s">
        <v>541</v>
      </c>
      <c r="H176" s="94" t="s">
        <v>544</v>
      </c>
      <c r="J176" s="110">
        <v>39326</v>
      </c>
      <c r="K176" s="97" t="s">
        <v>139</v>
      </c>
    </row>
    <row r="177" spans="1:13">
      <c r="A177" s="112" t="s">
        <v>873</v>
      </c>
      <c r="B177" s="111" t="s">
        <v>858</v>
      </c>
      <c r="C177" s="114" t="s">
        <v>1278</v>
      </c>
      <c r="D177" t="s">
        <v>519</v>
      </c>
      <c r="E177" s="114" t="s">
        <v>519</v>
      </c>
      <c r="F177" s="114" t="s">
        <v>888</v>
      </c>
      <c r="G177" s="114" t="s">
        <v>542</v>
      </c>
      <c r="H177" s="94" t="s">
        <v>544</v>
      </c>
      <c r="J177" s="116">
        <v>40812</v>
      </c>
      <c r="K177" s="137" t="s">
        <v>633</v>
      </c>
    </row>
    <row r="178" spans="1:13">
      <c r="A178" s="112" t="s">
        <v>874</v>
      </c>
      <c r="B178" s="111" t="s">
        <v>859</v>
      </c>
      <c r="C178" s="114" t="s">
        <v>1231</v>
      </c>
      <c r="D178" s="107" t="s">
        <v>1281</v>
      </c>
      <c r="E178" s="114" t="s">
        <v>1280</v>
      </c>
      <c r="F178" s="114" t="s">
        <v>1102</v>
      </c>
      <c r="G178" s="114" t="s">
        <v>541</v>
      </c>
      <c r="H178" s="94" t="s">
        <v>544</v>
      </c>
      <c r="J178" s="116">
        <v>40821</v>
      </c>
      <c r="K178" s="118" t="s">
        <v>139</v>
      </c>
    </row>
    <row r="179" spans="1:13">
      <c r="A179" s="112" t="s">
        <v>875</v>
      </c>
      <c r="B179" s="111" t="s">
        <v>860</v>
      </c>
      <c r="C179" s="114" t="s">
        <v>510</v>
      </c>
      <c r="D179" t="s">
        <v>994</v>
      </c>
      <c r="E179" s="114" t="s">
        <v>994</v>
      </c>
      <c r="F179" s="114" t="s">
        <v>1134</v>
      </c>
      <c r="G179" s="114" t="s">
        <v>541</v>
      </c>
      <c r="H179" s="94" t="s">
        <v>544</v>
      </c>
      <c r="J179" s="116">
        <v>40821</v>
      </c>
      <c r="K179" s="56" t="s">
        <v>139</v>
      </c>
    </row>
    <row r="180" spans="1:13">
      <c r="A180" s="112" t="s">
        <v>876</v>
      </c>
      <c r="B180" s="111" t="s">
        <v>861</v>
      </c>
      <c r="C180" s="114" t="s">
        <v>510</v>
      </c>
      <c r="D180" s="107" t="s">
        <v>1094</v>
      </c>
      <c r="E180" s="114" t="s">
        <v>516</v>
      </c>
      <c r="F180" s="114" t="s">
        <v>1104</v>
      </c>
      <c r="G180" s="114" t="s">
        <v>542</v>
      </c>
      <c r="H180" s="94" t="s">
        <v>544</v>
      </c>
      <c r="J180" s="116">
        <v>40830</v>
      </c>
      <c r="K180" s="118" t="s">
        <v>633</v>
      </c>
    </row>
    <row r="181" spans="1:13">
      <c r="A181" s="112" t="s">
        <v>877</v>
      </c>
      <c r="B181" s="111" t="s">
        <v>862</v>
      </c>
      <c r="C181" s="65" t="s">
        <v>510</v>
      </c>
      <c r="D181" t="s">
        <v>1094</v>
      </c>
      <c r="E181" s="114" t="s">
        <v>516</v>
      </c>
      <c r="F181" s="114" t="s">
        <v>1104</v>
      </c>
      <c r="G181" s="114" t="s">
        <v>542</v>
      </c>
      <c r="H181" s="94" t="s">
        <v>544</v>
      </c>
      <c r="J181" s="116">
        <v>40830</v>
      </c>
      <c r="K181" s="118" t="s">
        <v>633</v>
      </c>
    </row>
    <row r="182" spans="1:13">
      <c r="A182" s="112" t="s">
        <v>878</v>
      </c>
      <c r="B182" s="111" t="s">
        <v>863</v>
      </c>
      <c r="C182" s="114" t="s">
        <v>510</v>
      </c>
      <c r="D182" t="s">
        <v>513</v>
      </c>
      <c r="E182" s="114" t="s">
        <v>513</v>
      </c>
      <c r="F182" s="115" t="s">
        <v>532</v>
      </c>
      <c r="G182" s="114" t="s">
        <v>542</v>
      </c>
      <c r="H182" s="94" t="s">
        <v>544</v>
      </c>
      <c r="J182" s="116">
        <v>40830</v>
      </c>
      <c r="K182" s="118" t="s">
        <v>633</v>
      </c>
    </row>
    <row r="183" spans="1:13">
      <c r="A183" s="113" t="s">
        <v>879</v>
      </c>
      <c r="B183" s="111" t="s">
        <v>864</v>
      </c>
      <c r="C183" s="114" t="s">
        <v>1051</v>
      </c>
      <c r="D183" t="s">
        <v>519</v>
      </c>
      <c r="E183" s="114" t="s">
        <v>519</v>
      </c>
      <c r="F183" s="115" t="s">
        <v>1168</v>
      </c>
      <c r="G183" s="114" t="s">
        <v>542</v>
      </c>
      <c r="H183" s="94" t="s">
        <v>544</v>
      </c>
      <c r="J183" s="116">
        <v>40845</v>
      </c>
      <c r="K183" s="118" t="s">
        <v>633</v>
      </c>
    </row>
    <row r="184" spans="1:13">
      <c r="A184" s="112" t="s">
        <v>880</v>
      </c>
      <c r="B184" s="111" t="s">
        <v>865</v>
      </c>
      <c r="C184" s="114" t="s">
        <v>1051</v>
      </c>
      <c r="D184" s="107" t="s">
        <v>519</v>
      </c>
      <c r="E184" s="114" t="s">
        <v>519</v>
      </c>
      <c r="F184" s="115" t="s">
        <v>888</v>
      </c>
      <c r="G184" s="114" t="s">
        <v>542</v>
      </c>
      <c r="H184" s="94" t="s">
        <v>544</v>
      </c>
      <c r="J184" s="116">
        <v>40845</v>
      </c>
      <c r="K184" s="137" t="s">
        <v>633</v>
      </c>
    </row>
    <row r="185" spans="1:13">
      <c r="A185" s="112" t="s">
        <v>881</v>
      </c>
      <c r="B185" s="111" t="s">
        <v>866</v>
      </c>
      <c r="C185" s="114" t="s">
        <v>510</v>
      </c>
      <c r="D185" t="s">
        <v>513</v>
      </c>
      <c r="E185" s="114" t="s">
        <v>517</v>
      </c>
      <c r="F185" s="115" t="s">
        <v>535</v>
      </c>
      <c r="G185" s="114" t="s">
        <v>542</v>
      </c>
      <c r="H185" s="94" t="s">
        <v>544</v>
      </c>
      <c r="J185" s="116">
        <v>40862</v>
      </c>
      <c r="K185" s="118" t="s">
        <v>633</v>
      </c>
    </row>
    <row r="186" spans="1:13">
      <c r="A186" s="112" t="s">
        <v>882</v>
      </c>
      <c r="B186" s="111" t="s">
        <v>867</v>
      </c>
      <c r="C186" s="114" t="s">
        <v>510</v>
      </c>
      <c r="D186" t="s">
        <v>513</v>
      </c>
      <c r="E186" s="114" t="s">
        <v>517</v>
      </c>
      <c r="F186" s="115" t="s">
        <v>535</v>
      </c>
      <c r="G186" s="114" t="s">
        <v>542</v>
      </c>
      <c r="H186" s="94" t="s">
        <v>544</v>
      </c>
      <c r="J186" s="116">
        <v>40862</v>
      </c>
      <c r="K186" s="60" t="s">
        <v>633</v>
      </c>
    </row>
    <row r="187" spans="1:13">
      <c r="A187" s="112" t="s">
        <v>883</v>
      </c>
      <c r="B187" s="111" t="s">
        <v>868</v>
      </c>
      <c r="C187" s="114" t="s">
        <v>510</v>
      </c>
      <c r="D187" s="107" t="s">
        <v>1094</v>
      </c>
      <c r="E187" s="114" t="s">
        <v>516</v>
      </c>
      <c r="F187" s="115" t="s">
        <v>533</v>
      </c>
      <c r="G187" s="114" t="s">
        <v>542</v>
      </c>
      <c r="H187" s="94" t="s">
        <v>544</v>
      </c>
      <c r="J187" s="117">
        <v>40878</v>
      </c>
      <c r="K187" s="118" t="s">
        <v>633</v>
      </c>
    </row>
    <row r="188" spans="1:13">
      <c r="A188" s="113" t="s">
        <v>1098</v>
      </c>
      <c r="B188" s="111" t="s">
        <v>1099</v>
      </c>
      <c r="C188" s="107" t="s">
        <v>510</v>
      </c>
      <c r="D188" s="168" t="s">
        <v>1094</v>
      </c>
      <c r="E188" s="114" t="s">
        <v>516</v>
      </c>
      <c r="F188" s="115" t="s">
        <v>533</v>
      </c>
      <c r="G188" s="114" t="s">
        <v>542</v>
      </c>
      <c r="H188" s="94" t="s">
        <v>544</v>
      </c>
      <c r="J188" s="117">
        <v>40878</v>
      </c>
      <c r="K188" s="118" t="s">
        <v>633</v>
      </c>
    </row>
    <row r="189" spans="1:13">
      <c r="A189" s="112" t="s">
        <v>884</v>
      </c>
      <c r="B189" s="111" t="s">
        <v>869</v>
      </c>
      <c r="C189" s="114" t="s">
        <v>510</v>
      </c>
      <c r="D189" s="107" t="s">
        <v>513</v>
      </c>
      <c r="E189" s="114" t="s">
        <v>513</v>
      </c>
      <c r="F189" s="115" t="s">
        <v>1009</v>
      </c>
      <c r="G189" s="114" t="s">
        <v>542</v>
      </c>
      <c r="H189" s="94" t="s">
        <v>544</v>
      </c>
      <c r="J189" s="117">
        <v>40878</v>
      </c>
      <c r="K189" s="118" t="s">
        <v>633</v>
      </c>
    </row>
    <row r="190" spans="1:13">
      <c r="A190" s="112" t="s">
        <v>885</v>
      </c>
      <c r="B190" s="111" t="s">
        <v>870</v>
      </c>
      <c r="C190" s="114" t="s">
        <v>510</v>
      </c>
      <c r="E190" s="114" t="s">
        <v>518</v>
      </c>
      <c r="F190" s="115" t="s">
        <v>889</v>
      </c>
      <c r="G190" s="114" t="s">
        <v>542</v>
      </c>
      <c r="H190" s="94" t="s">
        <v>544</v>
      </c>
      <c r="J190" s="117">
        <v>40878</v>
      </c>
      <c r="K190" s="118" t="s">
        <v>890</v>
      </c>
    </row>
    <row r="191" spans="1:13">
      <c r="A191" s="112" t="s">
        <v>886</v>
      </c>
      <c r="B191" s="111" t="s">
        <v>871</v>
      </c>
      <c r="C191" s="114" t="s">
        <v>510</v>
      </c>
      <c r="D191" t="s">
        <v>513</v>
      </c>
      <c r="E191" s="114" t="s">
        <v>517</v>
      </c>
      <c r="F191" s="115" t="s">
        <v>1035</v>
      </c>
      <c r="G191" s="114" t="s">
        <v>542</v>
      </c>
      <c r="H191" s="94" t="s">
        <v>544</v>
      </c>
      <c r="J191" s="117">
        <v>40910</v>
      </c>
      <c r="K191" t="s">
        <v>633</v>
      </c>
    </row>
    <row r="192" spans="1:13">
      <c r="A192" s="112" t="s">
        <v>887</v>
      </c>
      <c r="B192" s="111" t="s">
        <v>872</v>
      </c>
      <c r="C192" s="114" t="s">
        <v>510</v>
      </c>
      <c r="D192" s="55"/>
      <c r="E192" s="114" t="s">
        <v>1259</v>
      </c>
      <c r="F192" s="115" t="s">
        <v>1258</v>
      </c>
      <c r="G192" s="114" t="s">
        <v>542</v>
      </c>
      <c r="H192" s="133" t="s">
        <v>544</v>
      </c>
      <c r="I192" s="55"/>
      <c r="J192" s="130">
        <v>40910</v>
      </c>
      <c r="K192" s="96" t="s">
        <v>633</v>
      </c>
      <c r="L192" s="55"/>
      <c r="M192" s="55"/>
    </row>
    <row r="193" spans="1:13">
      <c r="A193" s="113" t="s">
        <v>898</v>
      </c>
      <c r="B193" s="111" t="s">
        <v>897</v>
      </c>
      <c r="C193" s="114" t="s">
        <v>510</v>
      </c>
      <c r="D193" s="55" t="s">
        <v>513</v>
      </c>
      <c r="E193" s="114" t="s">
        <v>513</v>
      </c>
      <c r="F193" s="115" t="s">
        <v>531</v>
      </c>
      <c r="G193" s="114" t="s">
        <v>542</v>
      </c>
      <c r="H193" s="113" t="s">
        <v>544</v>
      </c>
      <c r="I193" s="55"/>
      <c r="J193" s="130">
        <v>40952</v>
      </c>
      <c r="K193" s="113" t="s">
        <v>633</v>
      </c>
      <c r="L193" s="55"/>
      <c r="M193" s="55"/>
    </row>
    <row r="194" spans="1:13">
      <c r="A194" s="113" t="s">
        <v>900</v>
      </c>
      <c r="B194" s="111" t="s">
        <v>899</v>
      </c>
      <c r="C194" s="107" t="s">
        <v>510</v>
      </c>
      <c r="D194" s="55" t="s">
        <v>513</v>
      </c>
      <c r="E194" s="114" t="s">
        <v>513</v>
      </c>
      <c r="F194" s="115" t="s">
        <v>1009</v>
      </c>
      <c r="G194" s="114" t="s">
        <v>542</v>
      </c>
      <c r="H194" s="113" t="s">
        <v>544</v>
      </c>
      <c r="I194" s="55"/>
      <c r="J194" s="130">
        <v>40952</v>
      </c>
      <c r="K194" s="113" t="s">
        <v>633</v>
      </c>
      <c r="L194" s="55"/>
      <c r="M194" s="55"/>
    </row>
    <row r="195" spans="1:13">
      <c r="A195" s="113" t="s">
        <v>902</v>
      </c>
      <c r="B195" s="111" t="s">
        <v>901</v>
      </c>
      <c r="C195" s="123" t="s">
        <v>510</v>
      </c>
      <c r="D195" s="123" t="s">
        <v>1048</v>
      </c>
      <c r="E195" s="124" t="s">
        <v>1145</v>
      </c>
      <c r="F195" s="124" t="s">
        <v>1093</v>
      </c>
      <c r="G195" s="124" t="s">
        <v>541</v>
      </c>
      <c r="H195" s="132" t="s">
        <v>544</v>
      </c>
      <c r="I195" s="55"/>
      <c r="J195" s="134">
        <v>40978</v>
      </c>
      <c r="K195" s="123" t="s">
        <v>139</v>
      </c>
      <c r="L195" s="123" t="s">
        <v>622</v>
      </c>
      <c r="M195" s="55"/>
    </row>
    <row r="196" spans="1:13">
      <c r="A196" s="113" t="s">
        <v>904</v>
      </c>
      <c r="B196" s="111" t="s">
        <v>903</v>
      </c>
      <c r="C196" s="131" t="s">
        <v>1451</v>
      </c>
      <c r="D196" s="55"/>
      <c r="E196" s="64" t="s">
        <v>509</v>
      </c>
      <c r="F196" s="115" t="s">
        <v>1090</v>
      </c>
      <c r="G196" s="64" t="s">
        <v>541</v>
      </c>
      <c r="H196" s="132" t="s">
        <v>544</v>
      </c>
      <c r="I196" s="55"/>
      <c r="J196" s="130">
        <v>40978</v>
      </c>
      <c r="K196" s="132" t="s">
        <v>139</v>
      </c>
      <c r="L196" s="55"/>
      <c r="M196" s="55"/>
    </row>
    <row r="197" spans="1:13">
      <c r="A197" s="113" t="s">
        <v>905</v>
      </c>
      <c r="B197" s="111" t="s">
        <v>1056</v>
      </c>
      <c r="C197" s="123" t="s">
        <v>510</v>
      </c>
      <c r="D197" s="168" t="s">
        <v>1048</v>
      </c>
      <c r="E197" s="124" t="s">
        <v>1057</v>
      </c>
      <c r="F197" s="123" t="s">
        <v>1047</v>
      </c>
      <c r="G197" s="124" t="s">
        <v>541</v>
      </c>
      <c r="H197" s="132" t="s">
        <v>544</v>
      </c>
      <c r="I197" s="55"/>
      <c r="J197" s="134">
        <v>41009</v>
      </c>
      <c r="K197" s="129" t="s">
        <v>139</v>
      </c>
      <c r="L197" s="55"/>
      <c r="M197" s="55"/>
    </row>
    <row r="198" spans="1:13">
      <c r="A198" s="113" t="s">
        <v>907</v>
      </c>
      <c r="B198" s="111" t="s">
        <v>906</v>
      </c>
      <c r="C198" s="114" t="s">
        <v>510</v>
      </c>
      <c r="D198" s="55" t="s">
        <v>513</v>
      </c>
      <c r="E198" s="114" t="s">
        <v>517</v>
      </c>
      <c r="F198" s="115" t="s">
        <v>1035</v>
      </c>
      <c r="G198" s="114" t="s">
        <v>542</v>
      </c>
      <c r="H198" s="132" t="s">
        <v>544</v>
      </c>
      <c r="I198" s="55"/>
      <c r="J198" s="130">
        <v>41031</v>
      </c>
      <c r="K198" s="113" t="s">
        <v>633</v>
      </c>
      <c r="L198" s="55"/>
      <c r="M198" s="55"/>
    </row>
    <row r="199" spans="1:13">
      <c r="A199" s="113" t="s">
        <v>909</v>
      </c>
      <c r="B199" s="111" t="s">
        <v>908</v>
      </c>
      <c r="C199" s="114" t="s">
        <v>510</v>
      </c>
      <c r="D199" s="168" t="s">
        <v>513</v>
      </c>
      <c r="E199" s="114" t="s">
        <v>843</v>
      </c>
      <c r="F199" s="114" t="s">
        <v>534</v>
      </c>
      <c r="G199" s="114" t="s">
        <v>542</v>
      </c>
      <c r="H199" s="132" t="s">
        <v>544</v>
      </c>
      <c r="I199" s="55"/>
      <c r="J199" s="130">
        <v>41041</v>
      </c>
      <c r="K199" s="113" t="s">
        <v>633</v>
      </c>
      <c r="L199" s="55"/>
      <c r="M199" s="55"/>
    </row>
    <row r="200" spans="1:13">
      <c r="A200" s="113" t="s">
        <v>911</v>
      </c>
      <c r="B200" s="111" t="s">
        <v>910</v>
      </c>
      <c r="C200" s="114" t="s">
        <v>510</v>
      </c>
      <c r="D200" s="123" t="s">
        <v>513</v>
      </c>
      <c r="E200" s="114" t="s">
        <v>843</v>
      </c>
      <c r="F200" s="114" t="s">
        <v>946</v>
      </c>
      <c r="G200" s="114" t="s">
        <v>542</v>
      </c>
      <c r="H200" s="132" t="s">
        <v>544</v>
      </c>
      <c r="I200" s="55"/>
      <c r="J200" s="130">
        <v>41044</v>
      </c>
      <c r="K200" s="118" t="s">
        <v>633</v>
      </c>
      <c r="L200" s="55"/>
      <c r="M200" s="55"/>
    </row>
    <row r="201" spans="1:13">
      <c r="A201" s="113" t="s">
        <v>913</v>
      </c>
      <c r="B201" s="111" t="s">
        <v>912</v>
      </c>
      <c r="C201" s="114" t="s">
        <v>510</v>
      </c>
      <c r="D201" t="s">
        <v>994</v>
      </c>
      <c r="E201" s="114" t="s">
        <v>994</v>
      </c>
      <c r="F201" s="115" t="s">
        <v>947</v>
      </c>
      <c r="G201" s="114" t="s">
        <v>541</v>
      </c>
      <c r="H201" s="132" t="s">
        <v>544</v>
      </c>
      <c r="J201" s="130">
        <v>41044</v>
      </c>
      <c r="K201" s="113" t="s">
        <v>139</v>
      </c>
    </row>
    <row r="202" spans="1:13">
      <c r="A202" s="113" t="s">
        <v>915</v>
      </c>
      <c r="B202" s="126" t="s">
        <v>914</v>
      </c>
      <c r="C202" s="114" t="s">
        <v>197</v>
      </c>
      <c r="D202" t="s">
        <v>1061</v>
      </c>
      <c r="E202" s="63" t="s">
        <v>852</v>
      </c>
      <c r="F202" s="188" t="s">
        <v>801</v>
      </c>
      <c r="G202" s="114" t="s">
        <v>542</v>
      </c>
      <c r="H202" s="113" t="s">
        <v>544</v>
      </c>
      <c r="J202" s="130">
        <v>41061</v>
      </c>
      <c r="K202" s="113" t="s">
        <v>633</v>
      </c>
    </row>
    <row r="203" spans="1:13">
      <c r="A203" s="113" t="s">
        <v>917</v>
      </c>
      <c r="B203" s="126" t="s">
        <v>916</v>
      </c>
      <c r="C203" s="114" t="s">
        <v>1140</v>
      </c>
      <c r="D203" s="168" t="s">
        <v>1169</v>
      </c>
      <c r="E203" s="114" t="s">
        <v>1170</v>
      </c>
      <c r="F203" s="115" t="s">
        <v>1171</v>
      </c>
      <c r="G203" s="114" t="s">
        <v>541</v>
      </c>
      <c r="H203" s="113" t="s">
        <v>544</v>
      </c>
      <c r="J203" s="130">
        <v>41062</v>
      </c>
      <c r="K203" s="113" t="s">
        <v>137</v>
      </c>
    </row>
    <row r="204" spans="1:13">
      <c r="A204" s="113" t="s">
        <v>920</v>
      </c>
      <c r="B204" s="126" t="s">
        <v>919</v>
      </c>
      <c r="C204" s="143" t="s">
        <v>1107</v>
      </c>
      <c r="D204" t="s">
        <v>507</v>
      </c>
      <c r="E204" s="114" t="s">
        <v>1082</v>
      </c>
      <c r="F204" s="115" t="s">
        <v>1005</v>
      </c>
      <c r="G204" s="114" t="s">
        <v>542</v>
      </c>
      <c r="H204" s="113" t="s">
        <v>544</v>
      </c>
      <c r="J204" s="130">
        <v>41091</v>
      </c>
      <c r="K204" s="113" t="s">
        <v>633</v>
      </c>
    </row>
    <row r="205" spans="1:13" ht="13.5" customHeight="1">
      <c r="A205" s="113" t="s">
        <v>921</v>
      </c>
      <c r="B205" s="126" t="s">
        <v>812</v>
      </c>
      <c r="C205" s="143" t="s">
        <v>1107</v>
      </c>
      <c r="D205" s="107" t="s">
        <v>507</v>
      </c>
      <c r="E205" s="143" t="s">
        <v>1155</v>
      </c>
      <c r="F205" s="115" t="s">
        <v>948</v>
      </c>
      <c r="G205" s="114" t="s">
        <v>542</v>
      </c>
      <c r="H205" s="113" t="s">
        <v>544</v>
      </c>
      <c r="I205" s="55"/>
      <c r="J205" s="130">
        <v>41091</v>
      </c>
      <c r="K205" s="96" t="s">
        <v>633</v>
      </c>
      <c r="L205" s="55"/>
    </row>
    <row r="206" spans="1:13">
      <c r="A206" s="113" t="s">
        <v>923</v>
      </c>
      <c r="B206" s="126" t="s">
        <v>922</v>
      </c>
      <c r="C206" s="114" t="s">
        <v>510</v>
      </c>
      <c r="D206" t="s">
        <v>513</v>
      </c>
      <c r="E206" s="124" t="s">
        <v>517</v>
      </c>
      <c r="F206" s="115" t="s">
        <v>1042</v>
      </c>
      <c r="G206" s="149" t="s">
        <v>541</v>
      </c>
      <c r="H206" s="154" t="s">
        <v>544</v>
      </c>
      <c r="I206" s="141"/>
      <c r="J206" s="153">
        <v>41106</v>
      </c>
      <c r="K206" s="141" t="s">
        <v>139</v>
      </c>
      <c r="L206" s="141"/>
      <c r="M206" s="141"/>
    </row>
    <row r="207" spans="1:13">
      <c r="A207" s="113" t="s">
        <v>925</v>
      </c>
      <c r="B207" s="126" t="s">
        <v>924</v>
      </c>
      <c r="C207" s="143" t="s">
        <v>1107</v>
      </c>
      <c r="D207" t="s">
        <v>507</v>
      </c>
      <c r="E207" s="143" t="s">
        <v>1155</v>
      </c>
      <c r="F207" t="s">
        <v>948</v>
      </c>
      <c r="G207" t="s">
        <v>542</v>
      </c>
      <c r="H207" s="156" t="s">
        <v>544</v>
      </c>
      <c r="I207" s="141"/>
      <c r="J207" s="110">
        <v>41480</v>
      </c>
      <c r="K207" s="155" t="s">
        <v>633</v>
      </c>
      <c r="L207" s="141"/>
      <c r="M207" s="141"/>
    </row>
    <row r="208" spans="1:13">
      <c r="A208" s="113" t="s">
        <v>927</v>
      </c>
      <c r="B208" s="126" t="s">
        <v>926</v>
      </c>
      <c r="C208" t="s">
        <v>1106</v>
      </c>
      <c r="D208" t="s">
        <v>1107</v>
      </c>
      <c r="E208" t="s">
        <v>1088</v>
      </c>
      <c r="F208" t="s">
        <v>948</v>
      </c>
      <c r="G208" t="s">
        <v>542</v>
      </c>
      <c r="H208" s="156" t="s">
        <v>544</v>
      </c>
      <c r="I208" s="141"/>
      <c r="J208" s="110">
        <v>41480</v>
      </c>
      <c r="K208" s="156" t="s">
        <v>633</v>
      </c>
      <c r="L208" s="141"/>
      <c r="M208" s="141"/>
    </row>
    <row r="209" spans="1:12">
      <c r="A209" s="113" t="s">
        <v>929</v>
      </c>
      <c r="B209" s="126" t="s">
        <v>928</v>
      </c>
      <c r="C209" s="107" t="s">
        <v>510</v>
      </c>
      <c r="D209" s="107" t="s">
        <v>1048</v>
      </c>
      <c r="E209" s="64" t="s">
        <v>1139</v>
      </c>
      <c r="F209" s="124" t="s">
        <v>1047</v>
      </c>
      <c r="G209" s="124" t="s">
        <v>541</v>
      </c>
      <c r="H209" t="s">
        <v>544</v>
      </c>
      <c r="J209" s="12">
        <v>41154</v>
      </c>
      <c r="K209" t="s">
        <v>137</v>
      </c>
      <c r="L209" s="107" t="s">
        <v>622</v>
      </c>
    </row>
    <row r="210" spans="1:12">
      <c r="A210" s="113" t="s">
        <v>931</v>
      </c>
      <c r="B210" s="126" t="s">
        <v>930</v>
      </c>
      <c r="C210" t="s">
        <v>197</v>
      </c>
      <c r="E210" t="s">
        <v>852</v>
      </c>
      <c r="F210" t="s">
        <v>944</v>
      </c>
      <c r="G210" t="s">
        <v>542</v>
      </c>
      <c r="H210" t="s">
        <v>544</v>
      </c>
      <c r="J210" s="12">
        <v>41519</v>
      </c>
      <c r="K210" t="s">
        <v>633</v>
      </c>
    </row>
    <row r="211" spans="1:12">
      <c r="A211" s="113" t="s">
        <v>933</v>
      </c>
      <c r="B211" s="126" t="s">
        <v>932</v>
      </c>
      <c r="H211" t="s">
        <v>545</v>
      </c>
    </row>
    <row r="212" spans="1:12">
      <c r="A212" s="113" t="s">
        <v>934</v>
      </c>
      <c r="B212" s="126" t="s">
        <v>906</v>
      </c>
      <c r="C212" s="107" t="s">
        <v>1278</v>
      </c>
      <c r="D212" s="168" t="s">
        <v>519</v>
      </c>
      <c r="E212" s="107"/>
      <c r="F212" s="107" t="s">
        <v>1123</v>
      </c>
      <c r="G212" s="124" t="s">
        <v>541</v>
      </c>
      <c r="H212" s="107" t="s">
        <v>544</v>
      </c>
      <c r="J212" s="12">
        <v>41169</v>
      </c>
      <c r="K212" s="107" t="s">
        <v>137</v>
      </c>
    </row>
    <row r="213" spans="1:12">
      <c r="A213" s="113" t="s">
        <v>936</v>
      </c>
      <c r="B213" s="126" t="s">
        <v>935</v>
      </c>
      <c r="C213" t="s">
        <v>510</v>
      </c>
      <c r="D213" t="s">
        <v>513</v>
      </c>
      <c r="E213" t="s">
        <v>513</v>
      </c>
      <c r="F213" s="124" t="s">
        <v>531</v>
      </c>
      <c r="G213" s="124" t="s">
        <v>542</v>
      </c>
      <c r="H213" t="s">
        <v>544</v>
      </c>
      <c r="J213" s="12">
        <v>41181</v>
      </c>
      <c r="K213" t="s">
        <v>633</v>
      </c>
    </row>
    <row r="214" spans="1:12">
      <c r="A214" s="113" t="s">
        <v>938</v>
      </c>
      <c r="B214" s="126" t="s">
        <v>937</v>
      </c>
      <c r="C214" s="107" t="s">
        <v>510</v>
      </c>
      <c r="D214" t="s">
        <v>513</v>
      </c>
      <c r="E214" t="s">
        <v>513</v>
      </c>
      <c r="F214" t="s">
        <v>531</v>
      </c>
      <c r="G214" t="s">
        <v>542</v>
      </c>
      <c r="H214" t="s">
        <v>544</v>
      </c>
      <c r="J214" s="12">
        <v>41911</v>
      </c>
      <c r="K214" s="156" t="s">
        <v>633</v>
      </c>
    </row>
    <row r="215" spans="1:12" s="233" customFormat="1">
      <c r="A215" s="113" t="s">
        <v>1414</v>
      </c>
      <c r="B215" s="126" t="s">
        <v>1415</v>
      </c>
      <c r="C215" s="107" t="s">
        <v>723</v>
      </c>
      <c r="F215" s="68" t="s">
        <v>1078</v>
      </c>
      <c r="G215" s="68" t="s">
        <v>541</v>
      </c>
      <c r="H215" s="68" t="s">
        <v>544</v>
      </c>
      <c r="J215" s="12">
        <v>41194</v>
      </c>
      <c r="K215" s="156" t="s">
        <v>139</v>
      </c>
    </row>
    <row r="216" spans="1:12">
      <c r="A216" s="137" t="s">
        <v>960</v>
      </c>
      <c r="B216" s="136" t="s">
        <v>949</v>
      </c>
      <c r="C216" s="139" t="s">
        <v>510</v>
      </c>
      <c r="D216" s="124" t="s">
        <v>1054</v>
      </c>
      <c r="E216" s="139"/>
      <c r="F216" s="85" t="s">
        <v>972</v>
      </c>
      <c r="H216" s="137" t="s">
        <v>544</v>
      </c>
      <c r="J216" s="117">
        <v>41183</v>
      </c>
      <c r="K216" s="137" t="s">
        <v>633</v>
      </c>
    </row>
    <row r="217" spans="1:12">
      <c r="A217" s="137" t="s">
        <v>961</v>
      </c>
      <c r="B217" s="136" t="s">
        <v>950</v>
      </c>
      <c r="C217" s="220" t="s">
        <v>510</v>
      </c>
      <c r="D217" t="s">
        <v>1054</v>
      </c>
      <c r="E217" s="139" t="s">
        <v>940</v>
      </c>
      <c r="F217" s="85" t="s">
        <v>1055</v>
      </c>
      <c r="H217" s="137" t="s">
        <v>544</v>
      </c>
      <c r="J217" s="117">
        <v>41183</v>
      </c>
      <c r="K217" s="137" t="s">
        <v>633</v>
      </c>
    </row>
    <row r="218" spans="1:12">
      <c r="A218" s="137" t="s">
        <v>962</v>
      </c>
      <c r="B218" s="136" t="s">
        <v>951</v>
      </c>
      <c r="C218" s="65" t="s">
        <v>510</v>
      </c>
      <c r="D218" s="107" t="s">
        <v>994</v>
      </c>
      <c r="E218" s="139" t="s">
        <v>994</v>
      </c>
      <c r="F218" s="85" t="s">
        <v>1129</v>
      </c>
      <c r="G218" t="s">
        <v>541</v>
      </c>
      <c r="H218" s="137" t="s">
        <v>544</v>
      </c>
      <c r="J218" s="117">
        <v>41200</v>
      </c>
      <c r="K218" s="123" t="s">
        <v>139</v>
      </c>
    </row>
    <row r="219" spans="1:12">
      <c r="A219" s="137" t="s">
        <v>963</v>
      </c>
      <c r="B219" s="136" t="s">
        <v>952</v>
      </c>
      <c r="C219" s="139" t="s">
        <v>1051</v>
      </c>
      <c r="D219" s="107" t="s">
        <v>519</v>
      </c>
      <c r="E219" s="139" t="s">
        <v>519</v>
      </c>
      <c r="F219" s="85" t="s">
        <v>1187</v>
      </c>
      <c r="G219" s="107" t="s">
        <v>542</v>
      </c>
      <c r="H219" s="137" t="s">
        <v>544</v>
      </c>
      <c r="J219" s="117">
        <v>41214</v>
      </c>
      <c r="K219" s="137" t="s">
        <v>633</v>
      </c>
    </row>
    <row r="220" spans="1:12">
      <c r="A220" s="137" t="s">
        <v>964</v>
      </c>
      <c r="B220" s="136" t="s">
        <v>953</v>
      </c>
      <c r="C220" s="139" t="s">
        <v>510</v>
      </c>
      <c r="D220" s="124" t="s">
        <v>513</v>
      </c>
      <c r="E220" s="139" t="s">
        <v>517</v>
      </c>
      <c r="F220" s="85" t="s">
        <v>1042</v>
      </c>
      <c r="G220" s="189" t="s">
        <v>541</v>
      </c>
      <c r="H220" s="137" t="s">
        <v>544</v>
      </c>
      <c r="J220" s="117">
        <v>41218</v>
      </c>
      <c r="K220" s="56" t="s">
        <v>139</v>
      </c>
    </row>
    <row r="221" spans="1:12">
      <c r="A221" s="113" t="s">
        <v>966</v>
      </c>
      <c r="B221" s="126" t="s">
        <v>954</v>
      </c>
      <c r="C221" s="139" t="s">
        <v>1051</v>
      </c>
      <c r="D221" s="107" t="s">
        <v>519</v>
      </c>
      <c r="E221" s="114" t="s">
        <v>519</v>
      </c>
      <c r="F221" s="115" t="s">
        <v>1360</v>
      </c>
      <c r="H221" s="113" t="s">
        <v>544</v>
      </c>
      <c r="J221" s="130">
        <v>41233</v>
      </c>
      <c r="K221" s="113" t="s">
        <v>633</v>
      </c>
    </row>
    <row r="222" spans="1:12">
      <c r="A222" s="113" t="s">
        <v>967</v>
      </c>
      <c r="B222" s="126" t="s">
        <v>955</v>
      </c>
      <c r="C222" s="139" t="s">
        <v>1051</v>
      </c>
      <c r="D222" t="s">
        <v>519</v>
      </c>
      <c r="E222" s="114" t="s">
        <v>519</v>
      </c>
      <c r="F222" s="115" t="s">
        <v>1189</v>
      </c>
      <c r="G222" s="64" t="s">
        <v>542</v>
      </c>
      <c r="H222" s="113" t="s">
        <v>544</v>
      </c>
      <c r="J222" s="130">
        <v>41233</v>
      </c>
      <c r="K222" s="113" t="s">
        <v>633</v>
      </c>
    </row>
    <row r="223" spans="1:12">
      <c r="A223" s="113" t="s">
        <v>968</v>
      </c>
      <c r="B223" s="126" t="s">
        <v>956</v>
      </c>
      <c r="C223" s="114" t="s">
        <v>197</v>
      </c>
      <c r="D223" t="s">
        <v>197</v>
      </c>
      <c r="E223" s="114" t="s">
        <v>1450</v>
      </c>
      <c r="F223" s="115" t="s">
        <v>1449</v>
      </c>
      <c r="G223" t="s">
        <v>541</v>
      </c>
      <c r="H223" s="113" t="s">
        <v>544</v>
      </c>
      <c r="J223" s="130">
        <v>41295</v>
      </c>
      <c r="K223" s="113" t="s">
        <v>139</v>
      </c>
    </row>
    <row r="224" spans="1:12">
      <c r="A224" s="113" t="s">
        <v>969</v>
      </c>
      <c r="B224" s="126" t="s">
        <v>957</v>
      </c>
      <c r="C224" s="108" t="s">
        <v>510</v>
      </c>
      <c r="D224" s="107" t="s">
        <v>513</v>
      </c>
      <c r="E224" s="108" t="s">
        <v>517</v>
      </c>
      <c r="F224" s="108" t="s">
        <v>945</v>
      </c>
      <c r="G224" s="165" t="s">
        <v>542</v>
      </c>
      <c r="H224" s="113" t="s">
        <v>544</v>
      </c>
      <c r="J224" s="138">
        <v>41365</v>
      </c>
      <c r="K224" s="113" t="s">
        <v>633</v>
      </c>
    </row>
    <row r="225" spans="1:11">
      <c r="A225" s="113" t="s">
        <v>970</v>
      </c>
      <c r="B225" s="126" t="s">
        <v>958</v>
      </c>
      <c r="C225" s="108" t="s">
        <v>510</v>
      </c>
      <c r="D225" s="124" t="s">
        <v>513</v>
      </c>
      <c r="E225" s="108" t="s">
        <v>843</v>
      </c>
      <c r="F225" s="108" t="s">
        <v>948</v>
      </c>
      <c r="G225" s="165" t="s">
        <v>542</v>
      </c>
      <c r="H225" s="113" t="s">
        <v>544</v>
      </c>
      <c r="J225" s="138">
        <v>41380</v>
      </c>
      <c r="K225" s="113" t="s">
        <v>633</v>
      </c>
    </row>
    <row r="226" spans="1:11">
      <c r="A226" s="113" t="s">
        <v>971</v>
      </c>
      <c r="B226" s="126" t="s">
        <v>959</v>
      </c>
      <c r="C226" s="108" t="s">
        <v>803</v>
      </c>
      <c r="E226" s="108" t="s">
        <v>843</v>
      </c>
      <c r="F226" s="108" t="s">
        <v>529</v>
      </c>
      <c r="H226" s="113" t="s">
        <v>544</v>
      </c>
      <c r="J226" s="138">
        <v>41380</v>
      </c>
      <c r="K226" t="s">
        <v>633</v>
      </c>
    </row>
    <row r="227" spans="1:11">
      <c r="A227" s="142" t="s">
        <v>981</v>
      </c>
      <c r="B227" s="104" t="s">
        <v>976</v>
      </c>
      <c r="C227" s="143" t="s">
        <v>510</v>
      </c>
      <c r="D227" s="107" t="s">
        <v>513</v>
      </c>
      <c r="E227" s="143" t="s">
        <v>513</v>
      </c>
      <c r="F227" s="143" t="s">
        <v>1009</v>
      </c>
      <c r="G227" s="64" t="s">
        <v>542</v>
      </c>
      <c r="H227" s="113" t="s">
        <v>544</v>
      </c>
      <c r="J227" s="145">
        <v>41407</v>
      </c>
      <c r="K227" s="157" t="s">
        <v>633</v>
      </c>
    </row>
    <row r="228" spans="1:11">
      <c r="A228" s="142" t="s">
        <v>982</v>
      </c>
      <c r="B228" s="104" t="s">
        <v>977</v>
      </c>
      <c r="C228" s="143" t="s">
        <v>510</v>
      </c>
      <c r="D228" t="s">
        <v>513</v>
      </c>
      <c r="E228" s="143" t="s">
        <v>513</v>
      </c>
      <c r="F228" s="143" t="s">
        <v>1095</v>
      </c>
      <c r="G228" s="144" t="s">
        <v>542</v>
      </c>
      <c r="H228" s="126" t="s">
        <v>544</v>
      </c>
      <c r="J228" s="145">
        <v>41407</v>
      </c>
      <c r="K228" s="201" t="s">
        <v>633</v>
      </c>
    </row>
    <row r="229" spans="1:11">
      <c r="A229" s="142" t="s">
        <v>983</v>
      </c>
      <c r="B229" s="104" t="s">
        <v>978</v>
      </c>
      <c r="C229" s="143" t="s">
        <v>1451</v>
      </c>
      <c r="D229" s="107" t="s">
        <v>1467</v>
      </c>
      <c r="E229" s="107" t="s">
        <v>1467</v>
      </c>
      <c r="F229" s="143" t="s">
        <v>1282</v>
      </c>
      <c r="G229" s="124" t="s">
        <v>542</v>
      </c>
      <c r="H229" s="113" t="s">
        <v>544</v>
      </c>
      <c r="J229" s="145">
        <v>41426</v>
      </c>
      <c r="K229" s="157" t="s">
        <v>633</v>
      </c>
    </row>
    <row r="230" spans="1:11">
      <c r="A230" s="142" t="s">
        <v>984</v>
      </c>
      <c r="B230" s="104" t="s">
        <v>979</v>
      </c>
      <c r="C230" s="143" t="s">
        <v>1107</v>
      </c>
      <c r="D230" s="107" t="s">
        <v>1157</v>
      </c>
      <c r="E230" s="143" t="s">
        <v>1155</v>
      </c>
      <c r="F230" s="143" t="s">
        <v>946</v>
      </c>
      <c r="G230" s="144" t="s">
        <v>542</v>
      </c>
      <c r="H230" s="113" t="s">
        <v>544</v>
      </c>
      <c r="J230" s="145">
        <v>41426</v>
      </c>
      <c r="K230" s="142" t="s">
        <v>633</v>
      </c>
    </row>
    <row r="231" spans="1:11">
      <c r="A231" s="142" t="s">
        <v>985</v>
      </c>
      <c r="B231" s="104" t="s">
        <v>980</v>
      </c>
      <c r="C231" s="143" t="s">
        <v>1073</v>
      </c>
      <c r="D231" s="107" t="s">
        <v>507</v>
      </c>
      <c r="E231" s="143" t="s">
        <v>1088</v>
      </c>
      <c r="F231" s="143" t="s">
        <v>526</v>
      </c>
      <c r="G231" s="144" t="s">
        <v>542</v>
      </c>
      <c r="H231" s="113" t="s">
        <v>544</v>
      </c>
      <c r="J231" s="145">
        <v>41426</v>
      </c>
      <c r="K231" s="157" t="s">
        <v>633</v>
      </c>
    </row>
    <row r="232" spans="1:11">
      <c r="A232" s="167" t="s">
        <v>1030</v>
      </c>
      <c r="B232" s="166" t="s">
        <v>1032</v>
      </c>
      <c r="C232" s="166" t="s">
        <v>510</v>
      </c>
      <c r="E232" s="144" t="s">
        <v>517</v>
      </c>
      <c r="F232" s="166" t="s">
        <v>945</v>
      </c>
      <c r="G232" s="169"/>
      <c r="H232" s="113" t="s">
        <v>544</v>
      </c>
      <c r="J232" s="178">
        <v>41507</v>
      </c>
      <c r="K232" s="171" t="s">
        <v>633</v>
      </c>
    </row>
    <row r="233" spans="1:11">
      <c r="A233" s="167" t="s">
        <v>1114</v>
      </c>
      <c r="B233" s="166" t="s">
        <v>1115</v>
      </c>
      <c r="C233" s="114" t="s">
        <v>510</v>
      </c>
      <c r="D233" s="107" t="s">
        <v>513</v>
      </c>
      <c r="E233" s="144" t="s">
        <v>517</v>
      </c>
      <c r="F233" s="166" t="s">
        <v>535</v>
      </c>
      <c r="G233" s="169" t="s">
        <v>542</v>
      </c>
      <c r="H233" s="113" t="s">
        <v>544</v>
      </c>
      <c r="J233" s="178">
        <v>41507</v>
      </c>
      <c r="K233" s="171" t="s">
        <v>633</v>
      </c>
    </row>
    <row r="234" spans="1:11">
      <c r="A234" s="167" t="s">
        <v>1029</v>
      </c>
      <c r="B234" s="166" t="s">
        <v>1033</v>
      </c>
      <c r="C234" s="166" t="s">
        <v>197</v>
      </c>
      <c r="D234" t="s">
        <v>1061</v>
      </c>
      <c r="E234" s="144" t="s">
        <v>1075</v>
      </c>
      <c r="F234" s="166" t="s">
        <v>1105</v>
      </c>
      <c r="G234" s="169"/>
      <c r="H234" s="113" t="s">
        <v>544</v>
      </c>
      <c r="J234" s="178">
        <v>41507</v>
      </c>
      <c r="K234" s="171" t="s">
        <v>633</v>
      </c>
    </row>
    <row r="235" spans="1:11">
      <c r="A235" s="167" t="s">
        <v>1031</v>
      </c>
      <c r="B235" s="166" t="s">
        <v>1034</v>
      </c>
      <c r="C235" s="166" t="s">
        <v>510</v>
      </c>
      <c r="D235" s="107" t="s">
        <v>513</v>
      </c>
      <c r="E235" s="144" t="s">
        <v>843</v>
      </c>
      <c r="F235" s="166" t="s">
        <v>534</v>
      </c>
      <c r="G235" s="169"/>
      <c r="H235" s="113" t="s">
        <v>544</v>
      </c>
      <c r="J235" s="178">
        <v>41508</v>
      </c>
      <c r="K235" s="171" t="s">
        <v>633</v>
      </c>
    </row>
    <row r="236" spans="1:11">
      <c r="A236" s="167" t="s">
        <v>1039</v>
      </c>
      <c r="B236" s="181" t="s">
        <v>1040</v>
      </c>
      <c r="C236" s="166" t="s">
        <v>510</v>
      </c>
      <c r="E236" s="181" t="s">
        <v>803</v>
      </c>
      <c r="F236" s="181" t="s">
        <v>946</v>
      </c>
      <c r="G236" s="169"/>
      <c r="H236" s="113" t="s">
        <v>544</v>
      </c>
      <c r="J236" s="182">
        <v>41508</v>
      </c>
      <c r="K236" s="171" t="s">
        <v>633</v>
      </c>
    </row>
    <row r="237" spans="1:11">
      <c r="A237" s="167" t="s">
        <v>1038</v>
      </c>
      <c r="B237" s="181" t="s">
        <v>1041</v>
      </c>
      <c r="C237" s="166" t="s">
        <v>510</v>
      </c>
      <c r="D237" s="168" t="s">
        <v>513</v>
      </c>
      <c r="E237" s="114" t="s">
        <v>843</v>
      </c>
      <c r="F237" s="181" t="s">
        <v>946</v>
      </c>
      <c r="G237" s="169"/>
      <c r="H237" s="113" t="s">
        <v>544</v>
      </c>
      <c r="J237" s="182">
        <v>41508</v>
      </c>
      <c r="K237" s="171" t="s">
        <v>633</v>
      </c>
    </row>
    <row r="238" spans="1:11">
      <c r="A238" s="157" t="s">
        <v>1020</v>
      </c>
      <c r="B238" s="172" t="s">
        <v>1021</v>
      </c>
      <c r="C238" s="144" t="s">
        <v>197</v>
      </c>
      <c r="D238" t="s">
        <v>1061</v>
      </c>
      <c r="E238" s="144" t="s">
        <v>852</v>
      </c>
      <c r="F238" s="144" t="s">
        <v>801</v>
      </c>
      <c r="G238" s="169" t="s">
        <v>542</v>
      </c>
      <c r="H238" s="163" t="s">
        <v>544</v>
      </c>
      <c r="J238" s="170">
        <v>41552</v>
      </c>
      <c r="K238" s="171" t="s">
        <v>633</v>
      </c>
    </row>
    <row r="239" spans="1:11">
      <c r="A239" s="161" t="s">
        <v>1003</v>
      </c>
      <c r="B239" s="162" t="s">
        <v>1004</v>
      </c>
      <c r="C239" s="139" t="s">
        <v>1051</v>
      </c>
      <c r="D239" s="124" t="s">
        <v>1146</v>
      </c>
      <c r="E239" s="144" t="s">
        <v>506</v>
      </c>
      <c r="F239" s="144" t="s">
        <v>1074</v>
      </c>
      <c r="G239" t="s">
        <v>541</v>
      </c>
      <c r="H239" s="163" t="s">
        <v>544</v>
      </c>
      <c r="J239" s="12">
        <v>41610</v>
      </c>
      <c r="K239" s="164" t="s">
        <v>139</v>
      </c>
    </row>
    <row r="240" spans="1:11">
      <c r="A240" s="167" t="s">
        <v>1011</v>
      </c>
      <c r="B240" s="166" t="s">
        <v>1012</v>
      </c>
      <c r="C240" s="272" t="s">
        <v>510</v>
      </c>
      <c r="D240" s="107" t="s">
        <v>1094</v>
      </c>
      <c r="E240" s="107" t="s">
        <v>516</v>
      </c>
      <c r="F240" s="124" t="s">
        <v>1133</v>
      </c>
      <c r="G240" s="124" t="s">
        <v>541</v>
      </c>
      <c r="H240" s="124" t="s">
        <v>544</v>
      </c>
      <c r="J240" s="12">
        <v>41708</v>
      </c>
      <c r="K240" s="107" t="s">
        <v>139</v>
      </c>
    </row>
    <row r="241" spans="1:11">
      <c r="A241" s="167" t="s">
        <v>1014</v>
      </c>
      <c r="B241" s="166" t="s">
        <v>1013</v>
      </c>
      <c r="C241" s="107" t="s">
        <v>510</v>
      </c>
      <c r="D241" s="107" t="s">
        <v>513</v>
      </c>
      <c r="E241" s="107" t="s">
        <v>513</v>
      </c>
      <c r="F241" s="124" t="s">
        <v>531</v>
      </c>
      <c r="G241" s="124" t="s">
        <v>542</v>
      </c>
      <c r="H241" s="124" t="s">
        <v>544</v>
      </c>
      <c r="J241" s="12">
        <v>41718</v>
      </c>
      <c r="K241" s="107" t="s">
        <v>633</v>
      </c>
    </row>
    <row r="242" spans="1:11">
      <c r="A242" s="167" t="s">
        <v>1016</v>
      </c>
      <c r="B242" s="166" t="s">
        <v>1015</v>
      </c>
      <c r="C242" s="107" t="s">
        <v>510</v>
      </c>
      <c r="D242" t="s">
        <v>513</v>
      </c>
      <c r="E242" s="107" t="s">
        <v>517</v>
      </c>
      <c r="F242" s="124" t="s">
        <v>535</v>
      </c>
      <c r="G242" s="124" t="s">
        <v>542</v>
      </c>
      <c r="H242" s="124" t="s">
        <v>544</v>
      </c>
      <c r="J242" s="12">
        <v>41736</v>
      </c>
      <c r="K242" s="107" t="s">
        <v>633</v>
      </c>
    </row>
    <row r="243" spans="1:11">
      <c r="A243" s="167" t="s">
        <v>1018</v>
      </c>
      <c r="B243" s="166" t="s">
        <v>1017</v>
      </c>
      <c r="C243" s="272" t="s">
        <v>510</v>
      </c>
      <c r="D243" s="107" t="s">
        <v>1048</v>
      </c>
      <c r="E243" s="107" t="s">
        <v>1145</v>
      </c>
      <c r="F243" s="124" t="s">
        <v>1068</v>
      </c>
      <c r="G243" s="124" t="s">
        <v>541</v>
      </c>
      <c r="H243" s="124" t="s">
        <v>544</v>
      </c>
      <c r="J243" s="12">
        <v>41821</v>
      </c>
      <c r="K243" s="107" t="s">
        <v>139</v>
      </c>
    </row>
    <row r="244" spans="1:11">
      <c r="A244" s="167" t="s">
        <v>1027</v>
      </c>
      <c r="B244" s="176" t="s">
        <v>1028</v>
      </c>
      <c r="C244" s="107" t="s">
        <v>1451</v>
      </c>
      <c r="D244" s="107" t="s">
        <v>1467</v>
      </c>
      <c r="E244" s="107" t="s">
        <v>1468</v>
      </c>
      <c r="F244" t="s">
        <v>946</v>
      </c>
      <c r="G244" t="s">
        <v>542</v>
      </c>
      <c r="H244" s="107" t="s">
        <v>544</v>
      </c>
      <c r="J244" s="12">
        <v>41975</v>
      </c>
      <c r="K244" t="s">
        <v>633</v>
      </c>
    </row>
    <row r="245" spans="1:11">
      <c r="A245" s="204" t="s">
        <v>1213</v>
      </c>
      <c r="B245" s="176" t="s">
        <v>1214</v>
      </c>
      <c r="C245" t="s">
        <v>510</v>
      </c>
      <c r="D245" s="107" t="s">
        <v>513</v>
      </c>
      <c r="E245" s="107" t="s">
        <v>843</v>
      </c>
      <c r="F245" t="s">
        <v>946</v>
      </c>
      <c r="G245" t="s">
        <v>542</v>
      </c>
      <c r="H245" s="156" t="s">
        <v>545</v>
      </c>
      <c r="J245" s="12">
        <v>43234</v>
      </c>
      <c r="K245" t="s">
        <v>633</v>
      </c>
    </row>
    <row r="246" spans="1:11">
      <c r="A246" s="204" t="s">
        <v>1166</v>
      </c>
      <c r="B246" s="176" t="s">
        <v>1167</v>
      </c>
      <c r="C246" s="107" t="s">
        <v>197</v>
      </c>
      <c r="D246" t="s">
        <v>1061</v>
      </c>
      <c r="E246" t="s">
        <v>1108</v>
      </c>
      <c r="F246" t="s">
        <v>1119</v>
      </c>
      <c r="G246" s="107" t="s">
        <v>542</v>
      </c>
      <c r="H246" s="213" t="s">
        <v>544</v>
      </c>
      <c r="J246" s="12">
        <v>42815</v>
      </c>
      <c r="K246" t="s">
        <v>139</v>
      </c>
    </row>
    <row r="247" spans="1:11" s="233" customFormat="1">
      <c r="A247" s="204" t="s">
        <v>1396</v>
      </c>
      <c r="B247" s="176" t="s">
        <v>1397</v>
      </c>
      <c r="C247" s="107" t="s">
        <v>842</v>
      </c>
      <c r="D247" s="233" t="s">
        <v>1086</v>
      </c>
      <c r="E247" s="233" t="s">
        <v>1398</v>
      </c>
      <c r="F247" s="68" t="s">
        <v>1399</v>
      </c>
      <c r="G247" s="168" t="s">
        <v>541</v>
      </c>
      <c r="H247" s="269" t="s">
        <v>544</v>
      </c>
      <c r="J247" s="12">
        <v>42940</v>
      </c>
      <c r="K247" s="233" t="s">
        <v>139</v>
      </c>
    </row>
    <row r="248" spans="1:11">
      <c r="A248" s="204" t="s">
        <v>1244</v>
      </c>
      <c r="B248" s="176" t="s">
        <v>1245</v>
      </c>
      <c r="C248" s="107" t="s">
        <v>510</v>
      </c>
      <c r="D248" t="s">
        <v>513</v>
      </c>
      <c r="E248" t="s">
        <v>513</v>
      </c>
      <c r="F248" t="s">
        <v>1009</v>
      </c>
      <c r="G248" s="107" t="s">
        <v>542</v>
      </c>
      <c r="H248" s="225" t="s">
        <v>544</v>
      </c>
      <c r="J248" s="12">
        <v>43283</v>
      </c>
      <c r="K248" t="s">
        <v>633</v>
      </c>
    </row>
    <row r="249" spans="1:11">
      <c r="A249" s="204" t="s">
        <v>1248</v>
      </c>
      <c r="B249" s="176" t="s">
        <v>1249</v>
      </c>
      <c r="C249" s="107" t="s">
        <v>510</v>
      </c>
      <c r="E249" t="s">
        <v>516</v>
      </c>
      <c r="F249" t="s">
        <v>1250</v>
      </c>
      <c r="G249" s="107" t="s">
        <v>542</v>
      </c>
      <c r="H249" s="227" t="s">
        <v>544</v>
      </c>
      <c r="J249" s="12">
        <v>43241</v>
      </c>
      <c r="K249" t="s">
        <v>633</v>
      </c>
    </row>
    <row r="250" spans="1:11">
      <c r="A250" s="204" t="s">
        <v>1251</v>
      </c>
      <c r="B250" s="176" t="s">
        <v>1252</v>
      </c>
      <c r="C250" s="107" t="s">
        <v>510</v>
      </c>
      <c r="D250" t="s">
        <v>513</v>
      </c>
      <c r="E250" t="s">
        <v>513</v>
      </c>
      <c r="F250" t="s">
        <v>1009</v>
      </c>
      <c r="G250" s="107" t="s">
        <v>542</v>
      </c>
      <c r="H250" s="228" t="s">
        <v>544</v>
      </c>
      <c r="J250" s="12">
        <v>43302</v>
      </c>
      <c r="K250" t="s">
        <v>633</v>
      </c>
    </row>
    <row r="251" spans="1:11">
      <c r="A251" s="204" t="s">
        <v>1232</v>
      </c>
      <c r="B251" s="176" t="s">
        <v>1233</v>
      </c>
      <c r="C251" s="107" t="s">
        <v>510</v>
      </c>
      <c r="D251" t="s">
        <v>994</v>
      </c>
      <c r="E251" t="s">
        <v>994</v>
      </c>
      <c r="F251" t="s">
        <v>1225</v>
      </c>
      <c r="G251" s="107" t="s">
        <v>542</v>
      </c>
      <c r="H251" s="223" t="s">
        <v>544</v>
      </c>
      <c r="J251" s="12">
        <v>43283</v>
      </c>
      <c r="K251" t="s">
        <v>633</v>
      </c>
    </row>
    <row r="252" spans="1:11">
      <c r="A252" s="204" t="s">
        <v>1223</v>
      </c>
      <c r="B252" s="176" t="s">
        <v>1224</v>
      </c>
      <c r="C252" s="107" t="s">
        <v>510</v>
      </c>
      <c r="D252" s="107" t="s">
        <v>994</v>
      </c>
      <c r="E252" s="107" t="s">
        <v>994</v>
      </c>
      <c r="F252" s="107" t="s">
        <v>1225</v>
      </c>
      <c r="G252" s="124" t="s">
        <v>542</v>
      </c>
      <c r="H252" s="222" t="s">
        <v>544</v>
      </c>
      <c r="J252" s="12">
        <v>43283</v>
      </c>
      <c r="K252" s="107" t="s">
        <v>633</v>
      </c>
    </row>
    <row r="253" spans="1:11">
      <c r="A253" s="204" t="s">
        <v>1216</v>
      </c>
      <c r="B253" s="176" t="s">
        <v>1217</v>
      </c>
      <c r="C253" s="107" t="s">
        <v>1107</v>
      </c>
      <c r="D253" t="s">
        <v>507</v>
      </c>
      <c r="E253" t="s">
        <v>1155</v>
      </c>
      <c r="F253" t="s">
        <v>946</v>
      </c>
      <c r="G253" s="107" t="s">
        <v>542</v>
      </c>
      <c r="H253" s="221" t="s">
        <v>544</v>
      </c>
      <c r="J253" s="12">
        <v>43313</v>
      </c>
      <c r="K253" t="s">
        <v>633</v>
      </c>
    </row>
    <row r="254" spans="1:11" s="233" customFormat="1">
      <c r="A254" s="204" t="s">
        <v>1436</v>
      </c>
      <c r="B254" s="176" t="s">
        <v>1437</v>
      </c>
      <c r="C254" s="107" t="s">
        <v>510</v>
      </c>
      <c r="D254" s="233" t="s">
        <v>513</v>
      </c>
      <c r="E254" s="233" t="s">
        <v>843</v>
      </c>
      <c r="F254" s="68" t="s">
        <v>946</v>
      </c>
      <c r="G254" s="168" t="s">
        <v>542</v>
      </c>
      <c r="H254" s="275" t="s">
        <v>544</v>
      </c>
      <c r="J254" s="12">
        <v>43315</v>
      </c>
      <c r="K254" s="233" t="s">
        <v>633</v>
      </c>
    </row>
    <row r="255" spans="1:11">
      <c r="A255" s="204" t="s">
        <v>1246</v>
      </c>
      <c r="B255" s="176" t="s">
        <v>1247</v>
      </c>
      <c r="C255" s="143" t="s">
        <v>1451</v>
      </c>
      <c r="D255" s="107" t="s">
        <v>1467</v>
      </c>
      <c r="E255" s="233" t="s">
        <v>1155</v>
      </c>
      <c r="F255" t="s">
        <v>1282</v>
      </c>
      <c r="G255" s="107" t="s">
        <v>542</v>
      </c>
      <c r="H255" s="226" t="s">
        <v>544</v>
      </c>
      <c r="J255" s="12">
        <v>43319</v>
      </c>
      <c r="K255" t="s">
        <v>633</v>
      </c>
    </row>
    <row r="256" spans="1:11">
      <c r="A256" s="204" t="s">
        <v>1207</v>
      </c>
      <c r="B256" s="176" t="s">
        <v>1208</v>
      </c>
      <c r="C256" s="107" t="s">
        <v>510</v>
      </c>
      <c r="D256" t="s">
        <v>513</v>
      </c>
      <c r="E256" t="s">
        <v>513</v>
      </c>
      <c r="F256" t="s">
        <v>1072</v>
      </c>
      <c r="G256" s="107" t="s">
        <v>541</v>
      </c>
      <c r="H256" s="218" t="s">
        <v>544</v>
      </c>
      <c r="J256" s="12">
        <v>43346</v>
      </c>
      <c r="K256" t="s">
        <v>139</v>
      </c>
    </row>
    <row r="257" spans="1:11" s="233" customFormat="1">
      <c r="A257" s="204" t="s">
        <v>1363</v>
      </c>
      <c r="B257" s="176" t="s">
        <v>1364</v>
      </c>
      <c r="C257" s="107" t="s">
        <v>510</v>
      </c>
      <c r="D257" s="233" t="s">
        <v>513</v>
      </c>
      <c r="E257" s="233" t="s">
        <v>517</v>
      </c>
      <c r="F257" s="68" t="s">
        <v>945</v>
      </c>
      <c r="G257" s="168" t="s">
        <v>542</v>
      </c>
      <c r="H257" s="263" t="s">
        <v>544</v>
      </c>
      <c r="J257" s="12">
        <v>43111</v>
      </c>
      <c r="K257" s="233" t="s">
        <v>633</v>
      </c>
    </row>
    <row r="258" spans="1:11" s="233" customFormat="1">
      <c r="A258" s="204" t="s">
        <v>1463</v>
      </c>
      <c r="B258" s="176" t="s">
        <v>1464</v>
      </c>
      <c r="C258" s="107" t="s">
        <v>723</v>
      </c>
      <c r="F258" s="68" t="s">
        <v>1078</v>
      </c>
      <c r="G258" s="168" t="s">
        <v>541</v>
      </c>
      <c r="H258" s="279" t="s">
        <v>544</v>
      </c>
      <c r="J258" s="12">
        <v>43405</v>
      </c>
      <c r="K258" s="233" t="s">
        <v>139</v>
      </c>
    </row>
    <row r="259" spans="1:11" s="233" customFormat="1">
      <c r="A259" s="204" t="s">
        <v>1350</v>
      </c>
      <c r="B259" s="176" t="s">
        <v>1351</v>
      </c>
      <c r="C259" s="107" t="s">
        <v>510</v>
      </c>
      <c r="D259" s="233" t="s">
        <v>513</v>
      </c>
      <c r="E259" s="233" t="s">
        <v>843</v>
      </c>
      <c r="F259" s="68" t="s">
        <v>946</v>
      </c>
      <c r="G259" s="168" t="s">
        <v>542</v>
      </c>
      <c r="H259" s="258" t="s">
        <v>544</v>
      </c>
      <c r="J259" s="12">
        <v>43427</v>
      </c>
      <c r="K259" s="233" t="s">
        <v>633</v>
      </c>
    </row>
    <row r="260" spans="1:11" s="233" customFormat="1">
      <c r="A260" s="204" t="s">
        <v>1365</v>
      </c>
      <c r="B260" s="176" t="s">
        <v>1366</v>
      </c>
      <c r="C260" s="107" t="s">
        <v>510</v>
      </c>
      <c r="D260" s="265" t="s">
        <v>513</v>
      </c>
      <c r="E260" s="265" t="s">
        <v>843</v>
      </c>
      <c r="F260" s="68" t="s">
        <v>946</v>
      </c>
      <c r="G260" s="168" t="s">
        <v>542</v>
      </c>
      <c r="H260" s="264" t="s">
        <v>544</v>
      </c>
      <c r="J260" s="12">
        <v>43427</v>
      </c>
      <c r="K260" s="233" t="s">
        <v>633</v>
      </c>
    </row>
    <row r="261" spans="1:11" s="233" customFormat="1">
      <c r="A261" s="204" t="s">
        <v>1373</v>
      </c>
      <c r="B261" s="176" t="s">
        <v>1374</v>
      </c>
      <c r="C261" s="107" t="s">
        <v>510</v>
      </c>
      <c r="D261" s="265" t="s">
        <v>513</v>
      </c>
      <c r="E261" s="265" t="s">
        <v>843</v>
      </c>
      <c r="F261" s="68" t="s">
        <v>946</v>
      </c>
      <c r="G261" s="168" t="s">
        <v>542</v>
      </c>
      <c r="H261" s="268" t="s">
        <v>544</v>
      </c>
      <c r="J261" s="12">
        <v>43427</v>
      </c>
      <c r="K261" s="233" t="s">
        <v>633</v>
      </c>
    </row>
    <row r="262" spans="1:11" s="233" customFormat="1">
      <c r="A262" s="204" t="s">
        <v>1361</v>
      </c>
      <c r="B262" s="176" t="s">
        <v>1362</v>
      </c>
      <c r="C262" s="107" t="s">
        <v>510</v>
      </c>
      <c r="D262" s="233" t="s">
        <v>513</v>
      </c>
      <c r="E262" s="233" t="s">
        <v>843</v>
      </c>
      <c r="F262" s="68" t="s">
        <v>946</v>
      </c>
      <c r="G262" s="168" t="s">
        <v>542</v>
      </c>
      <c r="H262" s="262" t="s">
        <v>544</v>
      </c>
      <c r="J262" s="12">
        <v>43427</v>
      </c>
      <c r="K262" s="233" t="s">
        <v>633</v>
      </c>
    </row>
    <row r="263" spans="1:11">
      <c r="A263" s="204" t="s">
        <v>1239</v>
      </c>
      <c r="B263" s="176" t="s">
        <v>813</v>
      </c>
      <c r="C263" s="107" t="s">
        <v>510</v>
      </c>
      <c r="D263" t="s">
        <v>513</v>
      </c>
      <c r="E263" t="s">
        <v>843</v>
      </c>
      <c r="F263" t="s">
        <v>948</v>
      </c>
      <c r="G263" s="107" t="s">
        <v>542</v>
      </c>
      <c r="H263" s="224" t="s">
        <v>544</v>
      </c>
      <c r="J263" s="12">
        <v>43433</v>
      </c>
      <c r="K263" t="s">
        <v>633</v>
      </c>
    </row>
    <row r="264" spans="1:11">
      <c r="A264" s="204" t="s">
        <v>1354</v>
      </c>
      <c r="B264" s="176" t="s">
        <v>1355</v>
      </c>
      <c r="C264" s="107" t="s">
        <v>510</v>
      </c>
      <c r="D264" s="107" t="s">
        <v>1048</v>
      </c>
      <c r="E264" s="107" t="s">
        <v>1259</v>
      </c>
      <c r="F264" s="124" t="s">
        <v>1135</v>
      </c>
      <c r="G264" s="107" t="s">
        <v>542</v>
      </c>
      <c r="H264" s="261" t="s">
        <v>544</v>
      </c>
      <c r="J264" s="12">
        <v>43132</v>
      </c>
      <c r="K264" t="s">
        <v>633</v>
      </c>
    </row>
    <row r="265" spans="1:11">
      <c r="A265" s="204" t="s">
        <v>1205</v>
      </c>
      <c r="B265" s="176" t="s">
        <v>1206</v>
      </c>
      <c r="C265" s="107" t="s">
        <v>510</v>
      </c>
      <c r="D265" s="107" t="s">
        <v>1048</v>
      </c>
      <c r="E265" s="107" t="s">
        <v>1057</v>
      </c>
      <c r="F265" s="107" t="s">
        <v>1047</v>
      </c>
      <c r="G265" s="124" t="s">
        <v>541</v>
      </c>
      <c r="H265" s="124" t="s">
        <v>544</v>
      </c>
      <c r="J265" s="12">
        <v>43481</v>
      </c>
      <c r="K265" s="107" t="s">
        <v>139</v>
      </c>
    </row>
    <row r="266" spans="1:11" s="233" customFormat="1">
      <c r="A266" s="204" t="s">
        <v>1372</v>
      </c>
      <c r="B266" s="176" t="s">
        <v>1040</v>
      </c>
      <c r="C266" s="107" t="s">
        <v>510</v>
      </c>
      <c r="D266" s="107" t="s">
        <v>1048</v>
      </c>
      <c r="E266" s="107" t="s">
        <v>1259</v>
      </c>
      <c r="F266" s="124" t="s">
        <v>1135</v>
      </c>
      <c r="G266" s="124" t="s">
        <v>542</v>
      </c>
      <c r="H266" s="132" t="s">
        <v>544</v>
      </c>
      <c r="J266" s="12">
        <v>43525</v>
      </c>
      <c r="K266" s="265" t="s">
        <v>633</v>
      </c>
    </row>
    <row r="267" spans="1:11">
      <c r="A267" s="204" t="s">
        <v>1404</v>
      </c>
      <c r="B267" s="176" t="s">
        <v>1229</v>
      </c>
      <c r="C267" s="107" t="s">
        <v>1107</v>
      </c>
      <c r="D267" s="107" t="s">
        <v>1107</v>
      </c>
      <c r="E267" s="107" t="s">
        <v>1082</v>
      </c>
      <c r="F267" s="124" t="s">
        <v>1230</v>
      </c>
      <c r="G267" s="124" t="s">
        <v>541</v>
      </c>
      <c r="H267" s="124" t="s">
        <v>544</v>
      </c>
      <c r="J267" s="12">
        <v>43801</v>
      </c>
      <c r="K267" s="107" t="s">
        <v>139</v>
      </c>
    </row>
    <row r="268" spans="1:11">
      <c r="A268" s="204" t="s">
        <v>1234</v>
      </c>
      <c r="B268" s="176" t="s">
        <v>1235</v>
      </c>
      <c r="C268" s="107" t="s">
        <v>510</v>
      </c>
      <c r="D268" s="107" t="s">
        <v>513</v>
      </c>
      <c r="E268" s="107" t="s">
        <v>843</v>
      </c>
      <c r="F268" s="124" t="s">
        <v>946</v>
      </c>
      <c r="G268" s="124" t="s">
        <v>542</v>
      </c>
      <c r="H268" s="124" t="s">
        <v>544</v>
      </c>
      <c r="J268" s="12">
        <v>43427</v>
      </c>
      <c r="K268" s="107" t="s">
        <v>633</v>
      </c>
    </row>
    <row r="269" spans="1:11" s="233" customFormat="1">
      <c r="A269" s="204" t="s">
        <v>1365</v>
      </c>
      <c r="B269" s="176" t="s">
        <v>1366</v>
      </c>
      <c r="C269" s="107" t="s">
        <v>510</v>
      </c>
      <c r="D269" s="107" t="s">
        <v>1419</v>
      </c>
      <c r="E269" s="107" t="s">
        <v>843</v>
      </c>
      <c r="F269" s="124" t="s">
        <v>946</v>
      </c>
      <c r="G269" s="124" t="s">
        <v>542</v>
      </c>
      <c r="H269" s="124" t="s">
        <v>544</v>
      </c>
      <c r="J269" s="12">
        <v>43427</v>
      </c>
      <c r="K269" s="107" t="s">
        <v>633</v>
      </c>
    </row>
    <row r="270" spans="1:11">
      <c r="A270" s="204" t="s">
        <v>1283</v>
      </c>
      <c r="B270" s="176" t="s">
        <v>1284</v>
      </c>
      <c r="C270" t="s">
        <v>842</v>
      </c>
      <c r="D270" t="s">
        <v>1086</v>
      </c>
      <c r="E270" t="s">
        <v>1274</v>
      </c>
      <c r="F270" t="s">
        <v>1285</v>
      </c>
      <c r="G270" t="s">
        <v>541</v>
      </c>
      <c r="H270" t="s">
        <v>544</v>
      </c>
      <c r="J270" s="12">
        <v>43206</v>
      </c>
      <c r="K270" t="s">
        <v>139</v>
      </c>
    </row>
    <row r="271" spans="1:11">
      <c r="A271" s="204" t="s">
        <v>1240</v>
      </c>
      <c r="B271" s="176" t="s">
        <v>1241</v>
      </c>
      <c r="C271" s="107" t="s">
        <v>1231</v>
      </c>
      <c r="D271" s="124" t="s">
        <v>1454</v>
      </c>
      <c r="E271" s="124" t="s">
        <v>1454</v>
      </c>
      <c r="F271" s="107" t="s">
        <v>948</v>
      </c>
      <c r="G271" s="124" t="s">
        <v>542</v>
      </c>
      <c r="H271" s="124" t="s">
        <v>544</v>
      </c>
      <c r="J271" s="12">
        <v>43480</v>
      </c>
      <c r="K271" s="107" t="s">
        <v>633</v>
      </c>
    </row>
    <row r="272" spans="1:11">
      <c r="A272" s="204" t="s">
        <v>1237</v>
      </c>
      <c r="B272" s="176" t="s">
        <v>1238</v>
      </c>
      <c r="C272" t="s">
        <v>510</v>
      </c>
      <c r="D272" t="s">
        <v>513</v>
      </c>
      <c r="E272" t="s">
        <v>513</v>
      </c>
      <c r="F272" t="s">
        <v>531</v>
      </c>
      <c r="G272" t="s">
        <v>542</v>
      </c>
      <c r="H272" t="s">
        <v>544</v>
      </c>
      <c r="J272" s="12">
        <v>43525</v>
      </c>
      <c r="K272" t="s">
        <v>633</v>
      </c>
    </row>
    <row r="273" spans="1:11" s="233" customFormat="1">
      <c r="A273" s="204" t="s">
        <v>1388</v>
      </c>
      <c r="B273" s="176" t="s">
        <v>1389</v>
      </c>
      <c r="C273" s="233" t="s">
        <v>510</v>
      </c>
      <c r="D273" s="233" t="s">
        <v>1048</v>
      </c>
      <c r="E273" s="233" t="s">
        <v>1259</v>
      </c>
      <c r="F273" s="68" t="s">
        <v>1135</v>
      </c>
      <c r="G273" s="68" t="s">
        <v>542</v>
      </c>
      <c r="H273" s="68" t="s">
        <v>544</v>
      </c>
      <c r="J273" s="12">
        <v>43525</v>
      </c>
      <c r="K273" s="233" t="s">
        <v>633</v>
      </c>
    </row>
    <row r="274" spans="1:11">
      <c r="A274" s="204" t="s">
        <v>1320</v>
      </c>
      <c r="B274" s="176" t="s">
        <v>1253</v>
      </c>
      <c r="C274" t="s">
        <v>1107</v>
      </c>
      <c r="E274" t="s">
        <v>1155</v>
      </c>
      <c r="F274" t="s">
        <v>1254</v>
      </c>
      <c r="G274" t="s">
        <v>541</v>
      </c>
      <c r="H274" t="s">
        <v>544</v>
      </c>
      <c r="J274" s="12">
        <v>43763</v>
      </c>
      <c r="K274" t="s">
        <v>139</v>
      </c>
    </row>
    <row r="275" spans="1:11">
      <c r="A275" s="204" t="s">
        <v>1263</v>
      </c>
      <c r="B275" s="176" t="s">
        <v>1264</v>
      </c>
      <c r="C275" t="s">
        <v>510</v>
      </c>
      <c r="D275" t="s">
        <v>511</v>
      </c>
      <c r="E275" t="s">
        <v>511</v>
      </c>
      <c r="F275" t="s">
        <v>1265</v>
      </c>
      <c r="G275" t="s">
        <v>541</v>
      </c>
      <c r="H275" t="s">
        <v>544</v>
      </c>
      <c r="J275" s="12">
        <v>43563</v>
      </c>
      <c r="K275" t="s">
        <v>139</v>
      </c>
    </row>
    <row r="276" spans="1:11">
      <c r="A276" s="204" t="s">
        <v>1260</v>
      </c>
      <c r="B276" s="176" t="s">
        <v>1261</v>
      </c>
      <c r="C276" t="s">
        <v>510</v>
      </c>
      <c r="D276" t="s">
        <v>511</v>
      </c>
      <c r="E276" t="s">
        <v>511</v>
      </c>
      <c r="F276" t="s">
        <v>1262</v>
      </c>
      <c r="G276" t="s">
        <v>541</v>
      </c>
      <c r="H276" s="107" t="s">
        <v>544</v>
      </c>
      <c r="J276" s="12">
        <v>43864</v>
      </c>
      <c r="K276" t="s">
        <v>139</v>
      </c>
    </row>
    <row r="277" spans="1:11">
      <c r="A277" s="204" t="s">
        <v>1276</v>
      </c>
      <c r="B277" s="176" t="s">
        <v>1277</v>
      </c>
      <c r="C277" t="s">
        <v>510</v>
      </c>
      <c r="D277" t="s">
        <v>513</v>
      </c>
      <c r="E277" t="s">
        <v>517</v>
      </c>
      <c r="F277" t="s">
        <v>945</v>
      </c>
      <c r="G277" t="s">
        <v>542</v>
      </c>
      <c r="H277" t="s">
        <v>544</v>
      </c>
      <c r="J277" s="12">
        <v>43525</v>
      </c>
      <c r="K277" t="s">
        <v>633</v>
      </c>
    </row>
    <row r="278" spans="1:11">
      <c r="A278" s="204" t="s">
        <v>1266</v>
      </c>
      <c r="B278" s="176" t="s">
        <v>1267</v>
      </c>
      <c r="C278" t="s">
        <v>197</v>
      </c>
      <c r="E278" t="s">
        <v>852</v>
      </c>
      <c r="F278" t="s">
        <v>944</v>
      </c>
      <c r="G278" t="s">
        <v>542</v>
      </c>
      <c r="H278" t="s">
        <v>544</v>
      </c>
      <c r="J278" s="12">
        <v>43525</v>
      </c>
      <c r="K278" t="s">
        <v>633</v>
      </c>
    </row>
    <row r="279" spans="1:11">
      <c r="A279" s="204" t="s">
        <v>1271</v>
      </c>
      <c r="B279" s="176" t="s">
        <v>1272</v>
      </c>
      <c r="C279" t="s">
        <v>510</v>
      </c>
      <c r="D279" t="s">
        <v>511</v>
      </c>
      <c r="E279" t="s">
        <v>511</v>
      </c>
      <c r="F279" t="s">
        <v>1262</v>
      </c>
      <c r="G279" t="s">
        <v>541</v>
      </c>
      <c r="H279" t="s">
        <v>544</v>
      </c>
      <c r="J279" s="12">
        <v>43864</v>
      </c>
      <c r="K279" t="s">
        <v>633</v>
      </c>
    </row>
    <row r="280" spans="1:11">
      <c r="A280" s="204" t="s">
        <v>1316</v>
      </c>
      <c r="B280" s="176" t="s">
        <v>1317</v>
      </c>
      <c r="C280" t="s">
        <v>510</v>
      </c>
      <c r="D280" t="s">
        <v>513</v>
      </c>
      <c r="E280" t="s">
        <v>843</v>
      </c>
      <c r="F280" t="s">
        <v>946</v>
      </c>
      <c r="G280" t="s">
        <v>542</v>
      </c>
      <c r="H280" t="s">
        <v>544</v>
      </c>
      <c r="J280" s="12">
        <v>43315</v>
      </c>
      <c r="K280" t="s">
        <v>633</v>
      </c>
    </row>
    <row r="281" spans="1:11">
      <c r="A281" s="204" t="s">
        <v>1286</v>
      </c>
      <c r="B281" s="176" t="s">
        <v>1287</v>
      </c>
      <c r="C281" s="143" t="s">
        <v>1451</v>
      </c>
      <c r="D281" s="107" t="s">
        <v>1467</v>
      </c>
      <c r="E281" t="s">
        <v>1155</v>
      </c>
      <c r="F281" t="s">
        <v>1119</v>
      </c>
      <c r="G281" t="s">
        <v>542</v>
      </c>
      <c r="H281" t="s">
        <v>544</v>
      </c>
      <c r="J281" s="12">
        <v>43318</v>
      </c>
      <c r="K281" t="s">
        <v>633</v>
      </c>
    </row>
    <row r="282" spans="1:11">
      <c r="A282" s="204" t="s">
        <v>1288</v>
      </c>
      <c r="B282" s="176" t="s">
        <v>1289</v>
      </c>
      <c r="C282" s="107" t="s">
        <v>510</v>
      </c>
      <c r="D282" s="107" t="s">
        <v>513</v>
      </c>
      <c r="E282" s="107" t="s">
        <v>513</v>
      </c>
      <c r="F282" s="124" t="s">
        <v>1009</v>
      </c>
      <c r="G282" s="124" t="s">
        <v>542</v>
      </c>
      <c r="H282" s="124" t="s">
        <v>544</v>
      </c>
      <c r="J282" s="12">
        <v>43525</v>
      </c>
      <c r="K282" s="107" t="s">
        <v>633</v>
      </c>
    </row>
    <row r="283" spans="1:11">
      <c r="A283" s="204" t="s">
        <v>1469</v>
      </c>
      <c r="B283" s="176" t="s">
        <v>1302</v>
      </c>
      <c r="C283" s="107" t="s">
        <v>510</v>
      </c>
      <c r="D283" s="107" t="s">
        <v>511</v>
      </c>
      <c r="E283" s="107" t="s">
        <v>511</v>
      </c>
      <c r="F283" s="124" t="s">
        <v>1303</v>
      </c>
      <c r="G283" s="124" t="s">
        <v>542</v>
      </c>
      <c r="H283" s="124" t="s">
        <v>545</v>
      </c>
      <c r="J283" s="12">
        <v>44481</v>
      </c>
      <c r="K283" s="107" t="s">
        <v>633</v>
      </c>
    </row>
    <row r="284" spans="1:11">
      <c r="A284" s="204" t="s">
        <v>1290</v>
      </c>
      <c r="B284" s="176" t="s">
        <v>1291</v>
      </c>
      <c r="C284" s="107" t="s">
        <v>510</v>
      </c>
      <c r="D284" s="107" t="s">
        <v>511</v>
      </c>
      <c r="E284" s="107" t="s">
        <v>511</v>
      </c>
      <c r="F284" s="124" t="s">
        <v>1262</v>
      </c>
      <c r="G284" s="124" t="s">
        <v>541</v>
      </c>
      <c r="H284" s="124" t="s">
        <v>544</v>
      </c>
      <c r="J284" s="12">
        <v>43864</v>
      </c>
      <c r="K284" s="107" t="s">
        <v>139</v>
      </c>
    </row>
    <row r="285" spans="1:11" s="233" customFormat="1">
      <c r="A285" s="204" t="s">
        <v>1422</v>
      </c>
      <c r="B285" s="176" t="s">
        <v>1423</v>
      </c>
      <c r="C285" s="107" t="s">
        <v>197</v>
      </c>
      <c r="D285" s="107" t="s">
        <v>1356</v>
      </c>
      <c r="E285" s="107" t="s">
        <v>852</v>
      </c>
      <c r="F285" s="124" t="s">
        <v>801</v>
      </c>
      <c r="G285" s="124" t="s">
        <v>542</v>
      </c>
      <c r="H285" s="124" t="s">
        <v>544</v>
      </c>
      <c r="J285" s="12">
        <v>43724</v>
      </c>
      <c r="K285" s="265" t="s">
        <v>633</v>
      </c>
    </row>
    <row r="286" spans="1:11">
      <c r="A286" s="204" t="s">
        <v>1292</v>
      </c>
      <c r="B286" s="176" t="s">
        <v>1293</v>
      </c>
      <c r="C286" s="107" t="s">
        <v>510</v>
      </c>
      <c r="D286" s="107" t="s">
        <v>511</v>
      </c>
      <c r="E286" s="107" t="s">
        <v>511</v>
      </c>
      <c r="F286" s="124" t="s">
        <v>1371</v>
      </c>
      <c r="J286" s="12">
        <v>43740</v>
      </c>
      <c r="K286" s="107" t="s">
        <v>137</v>
      </c>
    </row>
    <row r="287" spans="1:11">
      <c r="A287" s="204" t="s">
        <v>1320</v>
      </c>
      <c r="B287" s="176" t="s">
        <v>1324</v>
      </c>
      <c r="C287" s="107" t="s">
        <v>1107</v>
      </c>
      <c r="F287" s="124" t="s">
        <v>1325</v>
      </c>
      <c r="G287" s="124" t="s">
        <v>541</v>
      </c>
      <c r="H287" t="s">
        <v>545</v>
      </c>
      <c r="J287" s="12">
        <v>43764</v>
      </c>
      <c r="K287" t="s">
        <v>139</v>
      </c>
    </row>
    <row r="288" spans="1:11">
      <c r="A288" s="204" t="s">
        <v>1343</v>
      </c>
      <c r="B288" s="176" t="s">
        <v>1344</v>
      </c>
      <c r="C288" s="107" t="s">
        <v>1107</v>
      </c>
      <c r="F288" s="124" t="s">
        <v>1156</v>
      </c>
      <c r="G288" s="124" t="s">
        <v>541</v>
      </c>
      <c r="H288" s="124" t="s">
        <v>544</v>
      </c>
      <c r="J288" s="12">
        <v>43832</v>
      </c>
      <c r="K288" s="233" t="s">
        <v>139</v>
      </c>
    </row>
    <row r="289" spans="1:11" s="233" customFormat="1">
      <c r="A289" s="204" t="s">
        <v>1384</v>
      </c>
      <c r="B289" s="176" t="s">
        <v>1385</v>
      </c>
      <c r="C289" s="107" t="s">
        <v>1231</v>
      </c>
      <c r="D289" s="107" t="s">
        <v>1231</v>
      </c>
      <c r="E289" s="233" t="s">
        <v>520</v>
      </c>
      <c r="F289" s="168" t="s">
        <v>1386</v>
      </c>
      <c r="G289" s="124" t="s">
        <v>541</v>
      </c>
      <c r="H289" s="124" t="s">
        <v>544</v>
      </c>
      <c r="J289" s="12">
        <v>44363</v>
      </c>
      <c r="K289" s="233" t="s">
        <v>139</v>
      </c>
    </row>
    <row r="290" spans="1:11">
      <c r="A290" s="204" t="s">
        <v>1477</v>
      </c>
      <c r="B290" s="176" t="s">
        <v>1353</v>
      </c>
      <c r="C290" s="107" t="s">
        <v>510</v>
      </c>
      <c r="D290" t="s">
        <v>513</v>
      </c>
      <c r="E290" t="s">
        <v>517</v>
      </c>
      <c r="F290" s="124" t="s">
        <v>535</v>
      </c>
      <c r="G290" s="124" t="s">
        <v>542</v>
      </c>
      <c r="H290" s="124" t="s">
        <v>544</v>
      </c>
      <c r="J290" s="12">
        <v>44075</v>
      </c>
      <c r="K290" t="s">
        <v>633</v>
      </c>
    </row>
    <row r="291" spans="1:11">
      <c r="A291" s="204" t="s">
        <v>1471</v>
      </c>
      <c r="B291" s="176" t="s">
        <v>1368</v>
      </c>
      <c r="C291" s="107" t="s">
        <v>510</v>
      </c>
      <c r="D291" s="107" t="s">
        <v>511</v>
      </c>
      <c r="E291" s="107" t="s">
        <v>511</v>
      </c>
      <c r="F291" s="124" t="s">
        <v>1303</v>
      </c>
      <c r="G291" s="124" t="s">
        <v>542</v>
      </c>
      <c r="H291" s="124" t="s">
        <v>545</v>
      </c>
      <c r="J291" s="12">
        <v>43718</v>
      </c>
      <c r="K291" s="107" t="s">
        <v>633</v>
      </c>
    </row>
    <row r="292" spans="1:11" s="233" customFormat="1">
      <c r="A292" s="204" t="s">
        <v>1438</v>
      </c>
      <c r="B292" s="176" t="s">
        <v>1439</v>
      </c>
      <c r="C292" s="107" t="s">
        <v>510</v>
      </c>
      <c r="D292" s="107" t="s">
        <v>513</v>
      </c>
      <c r="E292" s="107" t="s">
        <v>843</v>
      </c>
      <c r="F292" s="124" t="s">
        <v>946</v>
      </c>
      <c r="G292" s="124" t="s">
        <v>542</v>
      </c>
      <c r="H292" s="124" t="s">
        <v>544</v>
      </c>
      <c r="J292" s="12">
        <v>44614</v>
      </c>
      <c r="K292" s="265" t="s">
        <v>633</v>
      </c>
    </row>
    <row r="293" spans="1:11" s="233" customFormat="1">
      <c r="A293" s="204" t="s">
        <v>1440</v>
      </c>
      <c r="B293" s="176" t="s">
        <v>1441</v>
      </c>
      <c r="C293" s="107" t="s">
        <v>1051</v>
      </c>
      <c r="D293" s="107"/>
      <c r="E293" s="107"/>
      <c r="F293" s="124" t="s">
        <v>538</v>
      </c>
      <c r="G293" s="124" t="s">
        <v>542</v>
      </c>
      <c r="H293" s="124" t="s">
        <v>544</v>
      </c>
      <c r="J293" s="12">
        <v>44294</v>
      </c>
      <c r="K293" s="265" t="s">
        <v>633</v>
      </c>
    </row>
    <row r="294" spans="1:11">
      <c r="A294" s="204" t="s">
        <v>1433</v>
      </c>
      <c r="B294" s="176" t="s">
        <v>1434</v>
      </c>
      <c r="C294" s="107" t="s">
        <v>1231</v>
      </c>
      <c r="E294" s="107" t="s">
        <v>520</v>
      </c>
      <c r="F294" s="124" t="s">
        <v>1435</v>
      </c>
      <c r="G294" s="124" t="s">
        <v>541</v>
      </c>
      <c r="H294" s="124" t="s">
        <v>544</v>
      </c>
      <c r="J294" s="12">
        <v>44363</v>
      </c>
      <c r="K294" s="107" t="s">
        <v>139</v>
      </c>
    </row>
    <row r="295" spans="1:11">
      <c r="A295" s="204" t="s">
        <v>1444</v>
      </c>
      <c r="B295" s="176" t="s">
        <v>1445</v>
      </c>
      <c r="C295" s="107" t="s">
        <v>510</v>
      </c>
      <c r="D295" t="s">
        <v>513</v>
      </c>
      <c r="E295" s="107" t="s">
        <v>517</v>
      </c>
      <c r="F295" s="124" t="s">
        <v>945</v>
      </c>
      <c r="G295" s="124" t="s">
        <v>542</v>
      </c>
      <c r="H295" s="124" t="s">
        <v>544</v>
      </c>
      <c r="J295" s="12">
        <v>44368</v>
      </c>
      <c r="K295" s="107" t="s">
        <v>633</v>
      </c>
    </row>
    <row r="296" spans="1:11">
      <c r="A296" s="204" t="s">
        <v>1458</v>
      </c>
      <c r="B296" s="176" t="s">
        <v>1459</v>
      </c>
      <c r="C296" s="107" t="s">
        <v>1451</v>
      </c>
      <c r="D296" t="s">
        <v>1451</v>
      </c>
      <c r="F296" s="124" t="s">
        <v>1460</v>
      </c>
      <c r="G296" s="124" t="s">
        <v>541</v>
      </c>
      <c r="H296" s="124" t="s">
        <v>545</v>
      </c>
      <c r="J296" s="12">
        <v>44652</v>
      </c>
      <c r="K296" s="107" t="s">
        <v>139</v>
      </c>
    </row>
    <row r="297" spans="1:11">
      <c r="A297" s="204" t="s">
        <v>1488</v>
      </c>
      <c r="B297" s="274" t="s">
        <v>1489</v>
      </c>
      <c r="C297" s="107" t="s">
        <v>510</v>
      </c>
      <c r="D297" t="s">
        <v>513</v>
      </c>
      <c r="E297" t="s">
        <v>843</v>
      </c>
      <c r="F297" s="124" t="s">
        <v>1490</v>
      </c>
      <c r="G297" s="124" t="s">
        <v>542</v>
      </c>
      <c r="H297" s="124" t="s">
        <v>544</v>
      </c>
      <c r="J297" s="12">
        <v>36944</v>
      </c>
      <c r="K297" s="107" t="s">
        <v>633</v>
      </c>
    </row>
    <row r="298" spans="1:11">
      <c r="I298" s="107" t="s">
        <v>1432</v>
      </c>
    </row>
    <row r="304" spans="1:11">
      <c r="G304" t="s">
        <v>1407</v>
      </c>
    </row>
    <row r="309" spans="5:5">
      <c r="E309" s="107"/>
    </row>
  </sheetData>
  <autoFilter ref="A2:N298" xr:uid="{00000000-0009-0000-0000-000006000000}"/>
  <phoneticPr fontId="3" type="noConversion"/>
  <pageMargins left="0.75" right="0.75" top="1" bottom="1" header="0.5" footer="0.5"/>
  <pageSetup orientation="portrait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3:G24"/>
  <sheetViews>
    <sheetView workbookViewId="0">
      <selection activeCell="I19" sqref="I19"/>
    </sheetView>
  </sheetViews>
  <sheetFormatPr defaultRowHeight="12.75"/>
  <cols>
    <col min="1" max="1" width="4.7109375" customWidth="1"/>
    <col min="2" max="2" width="21.7109375" customWidth="1"/>
    <col min="3" max="3" width="12.85546875" customWidth="1"/>
    <col min="4" max="4" width="12" customWidth="1"/>
    <col min="5" max="5" width="12.85546875" customWidth="1"/>
  </cols>
  <sheetData>
    <row r="3" spans="2:5" ht="15.75">
      <c r="B3" s="216" t="s">
        <v>1200</v>
      </c>
    </row>
    <row r="4" spans="2:5" ht="15.75">
      <c r="B4" s="216"/>
    </row>
    <row r="5" spans="2:5" ht="24" customHeight="1">
      <c r="C5" s="366" t="s">
        <v>1204</v>
      </c>
      <c r="D5" s="367"/>
      <c r="E5" s="368"/>
    </row>
    <row r="6" spans="2:5" ht="20.25" customHeight="1">
      <c r="B6" s="217" t="s">
        <v>145</v>
      </c>
      <c r="C6" s="217" t="s">
        <v>1201</v>
      </c>
      <c r="D6" s="217" t="s">
        <v>1202</v>
      </c>
      <c r="E6" s="217" t="s">
        <v>1203</v>
      </c>
    </row>
    <row r="7" spans="2:5">
      <c r="B7" s="108" t="s">
        <v>444</v>
      </c>
      <c r="C7" s="145">
        <v>43619</v>
      </c>
      <c r="D7" s="145">
        <v>43630</v>
      </c>
      <c r="E7" s="145">
        <v>43633</v>
      </c>
    </row>
    <row r="8" spans="2:5">
      <c r="B8" s="108" t="s">
        <v>486</v>
      </c>
      <c r="C8" s="145">
        <v>43623</v>
      </c>
      <c r="D8" s="145">
        <v>43633</v>
      </c>
      <c r="E8" s="145">
        <v>43634</v>
      </c>
    </row>
    <row r="9" spans="2:5">
      <c r="B9" s="108" t="s">
        <v>1198</v>
      </c>
      <c r="C9" s="145">
        <v>43619</v>
      </c>
      <c r="D9" s="145">
        <v>43630</v>
      </c>
      <c r="E9" s="145">
        <v>43633</v>
      </c>
    </row>
    <row r="10" spans="2:5">
      <c r="B10" s="108" t="s">
        <v>252</v>
      </c>
      <c r="C10" s="145">
        <v>43620</v>
      </c>
      <c r="D10" s="145">
        <v>43637</v>
      </c>
      <c r="E10" s="145">
        <v>43640</v>
      </c>
    </row>
    <row r="11" spans="2:5">
      <c r="B11" s="108" t="s">
        <v>357</v>
      </c>
      <c r="C11" s="145">
        <v>43619</v>
      </c>
      <c r="D11" s="145">
        <v>43642</v>
      </c>
      <c r="E11" s="145">
        <v>43643</v>
      </c>
    </row>
    <row r="12" spans="2:5">
      <c r="B12" s="108" t="s">
        <v>1153</v>
      </c>
      <c r="C12" s="145">
        <v>43619</v>
      </c>
      <c r="D12" s="145">
        <v>43620</v>
      </c>
      <c r="E12" s="145">
        <v>43623</v>
      </c>
    </row>
    <row r="13" spans="2:5">
      <c r="B13" s="108" t="s">
        <v>466</v>
      </c>
      <c r="C13" s="145">
        <v>43616</v>
      </c>
      <c r="D13" s="145">
        <v>43630</v>
      </c>
      <c r="E13" s="145">
        <v>43633</v>
      </c>
    </row>
    <row r="14" spans="2:5">
      <c r="B14" s="108" t="s">
        <v>1199</v>
      </c>
      <c r="C14" s="145">
        <v>43642</v>
      </c>
      <c r="D14" s="145">
        <v>43656</v>
      </c>
      <c r="E14" s="145"/>
    </row>
    <row r="15" spans="2:5">
      <c r="B15" s="108" t="s">
        <v>497</v>
      </c>
      <c r="C15" s="145">
        <v>43614</v>
      </c>
      <c r="D15" s="145">
        <v>43630</v>
      </c>
      <c r="E15" s="145">
        <v>43633</v>
      </c>
    </row>
    <row r="16" spans="2:5">
      <c r="B16" s="108" t="s">
        <v>998</v>
      </c>
      <c r="C16" s="145">
        <v>43619</v>
      </c>
      <c r="D16" s="145">
        <v>43630</v>
      </c>
      <c r="E16" s="145">
        <v>43633</v>
      </c>
    </row>
    <row r="17" spans="2:7">
      <c r="B17" s="104"/>
      <c r="C17" s="104"/>
      <c r="D17" s="104"/>
      <c r="E17" s="104"/>
    </row>
    <row r="24" spans="2:7">
      <c r="G24">
        <f>2014-2008</f>
        <v>6</v>
      </c>
    </row>
  </sheetData>
  <mergeCells count="1">
    <mergeCell ref="C5:E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9"/>
  <sheetViews>
    <sheetView workbookViewId="0">
      <selection activeCell="O22" sqref="O22"/>
    </sheetView>
  </sheetViews>
  <sheetFormatPr defaultRowHeight="12.75"/>
  <cols>
    <col min="5" max="5" width="10.28515625" bestFit="1" customWidth="1"/>
    <col min="7" max="9" width="10.28515625" bestFit="1" customWidth="1"/>
    <col min="10" max="12" width="10.7109375" bestFit="1" customWidth="1"/>
    <col min="13" max="13" width="10.28515625" bestFit="1" customWidth="1"/>
    <col min="15" max="15" width="10.28515625" bestFit="1" customWidth="1"/>
  </cols>
  <sheetData>
    <row r="1" spans="1:15" ht="20.25">
      <c r="A1" s="369" t="s">
        <v>1327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233"/>
    </row>
    <row r="2" spans="1:15" ht="20.25">
      <c r="A2" s="369" t="s">
        <v>150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233"/>
    </row>
    <row r="4" spans="1:15">
      <c r="A4" s="233"/>
      <c r="B4" s="233"/>
      <c r="C4" s="233"/>
      <c r="D4" s="233"/>
      <c r="E4" s="233"/>
      <c r="F4" s="233"/>
      <c r="G4" s="233"/>
      <c r="H4" s="233"/>
      <c r="I4" s="370" t="s">
        <v>1328</v>
      </c>
      <c r="J4" s="370"/>
      <c r="K4" s="370"/>
      <c r="L4" s="370"/>
      <c r="M4" s="236"/>
    </row>
    <row r="5" spans="1:15">
      <c r="A5" s="237" t="s">
        <v>1329</v>
      </c>
      <c r="B5" s="238"/>
      <c r="C5" s="238"/>
      <c r="D5" s="235" t="s">
        <v>135</v>
      </c>
      <c r="E5" s="239">
        <v>961700</v>
      </c>
      <c r="F5" s="235" t="s">
        <v>1330</v>
      </c>
      <c r="G5" s="239">
        <v>1923400</v>
      </c>
      <c r="H5" s="233"/>
      <c r="I5" s="236" t="s">
        <v>1331</v>
      </c>
      <c r="J5" s="236" t="s">
        <v>1332</v>
      </c>
      <c r="K5" s="236" t="s">
        <v>1333</v>
      </c>
      <c r="L5" s="236" t="s">
        <v>1334</v>
      </c>
      <c r="M5" s="233"/>
    </row>
    <row r="6" spans="1:15">
      <c r="A6" s="233"/>
      <c r="B6" s="233"/>
      <c r="C6" s="233"/>
      <c r="D6" s="235" t="s">
        <v>635</v>
      </c>
      <c r="E6" s="239">
        <v>150000</v>
      </c>
      <c r="F6" s="235" t="s">
        <v>1335</v>
      </c>
      <c r="G6" s="240">
        <v>150000</v>
      </c>
      <c r="H6" s="233"/>
      <c r="I6" s="233"/>
      <c r="J6" s="233"/>
      <c r="K6" s="233"/>
      <c r="L6" s="233"/>
      <c r="M6" s="233"/>
    </row>
    <row r="7" spans="1:15">
      <c r="A7" s="233"/>
      <c r="B7" s="233"/>
      <c r="C7" s="233"/>
      <c r="D7" s="233"/>
      <c r="E7" s="233"/>
      <c r="F7" s="233"/>
      <c r="G7" s="239">
        <v>2073400</v>
      </c>
      <c r="H7" s="277"/>
      <c r="I7" s="277"/>
      <c r="J7" s="233"/>
      <c r="K7" s="233"/>
      <c r="L7" s="233"/>
      <c r="M7" s="233"/>
    </row>
    <row r="8" spans="1:15">
      <c r="A8" s="233"/>
      <c r="B8" s="233"/>
      <c r="C8" s="233"/>
      <c r="D8" s="241" t="s">
        <v>1336</v>
      </c>
      <c r="E8" s="242">
        <v>0.15</v>
      </c>
      <c r="F8" s="241" t="s">
        <v>167</v>
      </c>
      <c r="G8" s="240">
        <v>-311010</v>
      </c>
      <c r="H8" s="233"/>
      <c r="I8" s="233"/>
      <c r="J8" s="233"/>
      <c r="K8" s="233"/>
      <c r="L8" s="233"/>
      <c r="M8" s="233"/>
    </row>
    <row r="9" spans="1:15">
      <c r="A9" s="233"/>
      <c r="B9" s="233"/>
      <c r="C9" s="233"/>
      <c r="D9" s="243" t="s">
        <v>1337</v>
      </c>
      <c r="E9" s="233"/>
      <c r="F9" s="243" t="s">
        <v>167</v>
      </c>
      <c r="G9" s="234">
        <v>1762390</v>
      </c>
      <c r="H9" s="233"/>
      <c r="I9" s="244">
        <v>1634890</v>
      </c>
      <c r="J9" s="244">
        <v>1634890</v>
      </c>
      <c r="K9" s="244">
        <v>1634890</v>
      </c>
      <c r="L9" s="244">
        <v>1634890</v>
      </c>
      <c r="M9" s="250">
        <v>8301950</v>
      </c>
      <c r="O9" s="277"/>
    </row>
    <row r="10" spans="1:15">
      <c r="A10" s="233"/>
      <c r="B10" s="233"/>
      <c r="C10" s="233"/>
      <c r="D10" s="243"/>
      <c r="E10" s="233"/>
      <c r="F10" s="243"/>
      <c r="G10" s="245"/>
      <c r="H10" s="233"/>
      <c r="I10" s="244"/>
      <c r="J10" s="244"/>
      <c r="K10" s="244"/>
      <c r="L10" s="244"/>
      <c r="M10" s="233"/>
    </row>
    <row r="11" spans="1:15">
      <c r="A11" s="233"/>
      <c r="B11" s="233"/>
      <c r="C11" s="233"/>
      <c r="D11" s="243"/>
      <c r="E11" s="233"/>
      <c r="F11" s="243"/>
      <c r="G11" s="245"/>
      <c r="H11" s="233"/>
      <c r="I11" s="246" t="s">
        <v>622</v>
      </c>
      <c r="J11" s="246" t="s">
        <v>621</v>
      </c>
      <c r="K11" s="246" t="s">
        <v>619</v>
      </c>
      <c r="L11" s="246" t="s">
        <v>618</v>
      </c>
      <c r="M11" s="233"/>
    </row>
    <row r="12" spans="1:15">
      <c r="A12" s="233"/>
      <c r="B12" s="233"/>
      <c r="C12" s="233"/>
      <c r="D12" s="243"/>
      <c r="E12" s="233"/>
      <c r="F12" s="243"/>
      <c r="G12" s="245"/>
      <c r="H12" s="233"/>
      <c r="I12" s="247"/>
      <c r="J12" s="247"/>
      <c r="K12" s="247"/>
      <c r="L12" s="247"/>
      <c r="M12" s="233"/>
    </row>
    <row r="13" spans="1:15">
      <c r="A13" s="233"/>
      <c r="B13" s="233"/>
      <c r="C13" s="233"/>
      <c r="D13" s="233"/>
      <c r="E13" s="233"/>
      <c r="F13" s="233"/>
      <c r="G13" s="233"/>
      <c r="H13" s="233"/>
      <c r="I13" s="248">
        <v>3397280</v>
      </c>
      <c r="J13" s="248">
        <v>5032170</v>
      </c>
      <c r="K13" s="248">
        <v>6667060</v>
      </c>
      <c r="L13" s="248">
        <v>8301950</v>
      </c>
      <c r="M13" s="233"/>
    </row>
    <row r="14" spans="1:15">
      <c r="A14" s="237" t="s">
        <v>1338</v>
      </c>
      <c r="B14" s="238"/>
      <c r="C14" s="238"/>
      <c r="D14" s="235" t="s">
        <v>135</v>
      </c>
      <c r="E14" s="239">
        <v>2052500</v>
      </c>
      <c r="F14" s="235" t="s">
        <v>1335</v>
      </c>
      <c r="G14" s="239">
        <v>2052500</v>
      </c>
      <c r="H14" s="233"/>
      <c r="I14" s="233"/>
      <c r="J14" s="233"/>
      <c r="K14" s="233"/>
      <c r="L14" s="233"/>
      <c r="M14" s="233"/>
    </row>
    <row r="15" spans="1:15">
      <c r="A15" s="233"/>
      <c r="B15" s="233"/>
      <c r="C15" s="233"/>
      <c r="D15" s="235" t="s">
        <v>635</v>
      </c>
      <c r="E15" s="239">
        <v>150000</v>
      </c>
      <c r="F15" s="235" t="s">
        <v>1335</v>
      </c>
      <c r="G15" s="240">
        <v>150000</v>
      </c>
      <c r="H15" s="233"/>
      <c r="I15" s="233"/>
      <c r="J15" s="233"/>
      <c r="K15" s="233"/>
      <c r="L15" s="233"/>
      <c r="M15" s="233"/>
    </row>
    <row r="16" spans="1:15">
      <c r="A16" s="233"/>
      <c r="B16" s="233"/>
      <c r="C16" s="233"/>
      <c r="D16" s="233"/>
      <c r="E16" s="233"/>
      <c r="F16" s="233"/>
      <c r="G16" s="239">
        <v>2202500</v>
      </c>
      <c r="H16" s="233"/>
      <c r="I16" s="233"/>
      <c r="J16" s="233"/>
      <c r="K16" s="233"/>
      <c r="L16" s="233"/>
      <c r="M16" s="233"/>
    </row>
    <row r="17" spans="1:12">
      <c r="A17" s="233"/>
      <c r="B17" s="233"/>
      <c r="C17" s="233"/>
      <c r="D17" s="241" t="s">
        <v>1336</v>
      </c>
      <c r="E17" s="242">
        <v>0.15</v>
      </c>
      <c r="F17" s="241" t="s">
        <v>167</v>
      </c>
      <c r="G17" s="240">
        <v>-330375</v>
      </c>
      <c r="H17" s="233"/>
      <c r="I17" s="233"/>
      <c r="J17" s="233"/>
      <c r="K17" s="233"/>
      <c r="L17" s="233"/>
    </row>
    <row r="18" spans="1:12">
      <c r="A18" s="233"/>
      <c r="B18" s="233"/>
      <c r="C18" s="233"/>
      <c r="D18" s="243" t="s">
        <v>1337</v>
      </c>
      <c r="E18" s="233"/>
      <c r="F18" s="243" t="s">
        <v>167</v>
      </c>
      <c r="G18" s="234">
        <v>1872125</v>
      </c>
      <c r="H18" s="233"/>
      <c r="I18" s="247">
        <v>1744625</v>
      </c>
      <c r="J18" s="247">
        <v>1744625</v>
      </c>
      <c r="K18" s="247">
        <v>1744625</v>
      </c>
      <c r="L18" s="247">
        <v>1744625</v>
      </c>
    </row>
    <row r="19" spans="1:12">
      <c r="A19" s="233"/>
      <c r="B19" s="233"/>
      <c r="C19" s="233"/>
      <c r="D19" s="243"/>
      <c r="E19" s="233"/>
      <c r="F19" s="243"/>
      <c r="G19" s="245"/>
      <c r="H19" s="233"/>
      <c r="I19" s="233"/>
      <c r="J19" s="233"/>
      <c r="K19" s="233"/>
      <c r="L19" s="233"/>
    </row>
    <row r="20" spans="1:12">
      <c r="A20" s="233"/>
      <c r="B20" s="233"/>
      <c r="C20" s="233"/>
      <c r="D20" s="243"/>
      <c r="E20" s="233"/>
      <c r="F20" s="243"/>
      <c r="G20" s="245"/>
      <c r="H20" s="233"/>
      <c r="I20" s="246" t="s">
        <v>622</v>
      </c>
      <c r="J20" s="246" t="s">
        <v>621</v>
      </c>
      <c r="K20" s="246" t="s">
        <v>619</v>
      </c>
      <c r="L20" s="246" t="s">
        <v>618</v>
      </c>
    </row>
    <row r="21" spans="1:12">
      <c r="A21" s="233"/>
      <c r="B21" s="233"/>
      <c r="C21" s="233"/>
      <c r="D21" s="243"/>
      <c r="E21" s="233"/>
      <c r="F21" s="243"/>
      <c r="G21" s="245"/>
      <c r="H21" s="233"/>
      <c r="I21" s="233"/>
      <c r="J21" s="233"/>
      <c r="K21" s="233"/>
      <c r="L21" s="233"/>
    </row>
    <row r="22" spans="1:12">
      <c r="A22" s="233"/>
      <c r="B22" s="233"/>
      <c r="C22" s="233"/>
      <c r="D22" s="233"/>
      <c r="E22" s="233"/>
      <c r="F22" s="233"/>
      <c r="G22" s="233"/>
      <c r="H22" s="233"/>
      <c r="I22" s="248">
        <v>3616750</v>
      </c>
      <c r="J22" s="248">
        <v>5361375</v>
      </c>
      <c r="K22" s="248">
        <v>7106000</v>
      </c>
      <c r="L22" s="248">
        <v>8850625</v>
      </c>
    </row>
    <row r="23" spans="1:12">
      <c r="A23" s="237" t="s">
        <v>1339</v>
      </c>
      <c r="B23" s="238"/>
      <c r="C23" s="238"/>
      <c r="D23" s="235" t="s">
        <v>135</v>
      </c>
      <c r="E23" s="239">
        <v>837700</v>
      </c>
      <c r="F23" s="235" t="s">
        <v>1330</v>
      </c>
      <c r="G23" s="239">
        <v>1675400</v>
      </c>
      <c r="H23" s="233"/>
      <c r="I23" s="233"/>
      <c r="J23" s="233"/>
      <c r="K23" s="233"/>
      <c r="L23" s="233"/>
    </row>
    <row r="24" spans="1:12">
      <c r="A24" s="233"/>
      <c r="B24" s="233"/>
      <c r="C24" s="233"/>
      <c r="D24" s="235" t="s">
        <v>635</v>
      </c>
      <c r="E24" s="239">
        <v>150000</v>
      </c>
      <c r="F24" s="235" t="s">
        <v>1335</v>
      </c>
      <c r="G24" s="240">
        <v>150000</v>
      </c>
      <c r="H24" s="233"/>
      <c r="I24" s="233"/>
      <c r="J24" s="233"/>
      <c r="K24" s="233"/>
      <c r="L24" s="233"/>
    </row>
    <row r="25" spans="1:12">
      <c r="A25" s="233"/>
      <c r="B25" s="233"/>
      <c r="C25" s="233"/>
      <c r="D25" s="233"/>
      <c r="E25" s="233"/>
      <c r="F25" s="233"/>
      <c r="G25" s="239">
        <v>1825400</v>
      </c>
      <c r="H25" s="233"/>
      <c r="I25" s="233"/>
      <c r="J25" s="233"/>
      <c r="K25" s="233"/>
      <c r="L25" s="233"/>
    </row>
    <row r="26" spans="1:12">
      <c r="A26" s="233"/>
      <c r="B26" s="233"/>
      <c r="C26" s="233"/>
      <c r="D26" s="241" t="s">
        <v>1336</v>
      </c>
      <c r="E26" s="242">
        <v>0.15</v>
      </c>
      <c r="F26" s="241" t="s">
        <v>167</v>
      </c>
      <c r="G26" s="240">
        <v>-273810</v>
      </c>
      <c r="H26" s="233"/>
      <c r="I26" s="233"/>
      <c r="J26" s="233"/>
      <c r="K26" s="233"/>
      <c r="L26" s="233"/>
    </row>
    <row r="27" spans="1:12">
      <c r="A27" s="233"/>
      <c r="B27" s="233"/>
      <c r="C27" s="233"/>
      <c r="D27" s="243" t="s">
        <v>1337</v>
      </c>
      <c r="E27" s="233"/>
      <c r="F27" s="243" t="s">
        <v>167</v>
      </c>
      <c r="G27" s="234">
        <v>1551590</v>
      </c>
      <c r="H27" s="233"/>
      <c r="I27" s="247">
        <v>1424090</v>
      </c>
      <c r="J27" s="247">
        <v>1424090</v>
      </c>
      <c r="K27" s="247">
        <v>1424090</v>
      </c>
      <c r="L27" s="247">
        <v>1424090</v>
      </c>
    </row>
    <row r="28" spans="1:12">
      <c r="A28" s="233"/>
      <c r="B28" s="233"/>
      <c r="C28" s="233"/>
      <c r="D28" s="243"/>
      <c r="E28" s="233"/>
      <c r="F28" s="243"/>
      <c r="G28" s="245"/>
      <c r="H28" s="233"/>
      <c r="I28" s="233"/>
      <c r="J28" s="233"/>
      <c r="K28" s="233"/>
      <c r="L28" s="233"/>
    </row>
    <row r="29" spans="1:12">
      <c r="A29" s="233"/>
      <c r="B29" s="233"/>
      <c r="C29" s="233"/>
      <c r="D29" s="243"/>
      <c r="E29" s="233"/>
      <c r="F29" s="243"/>
      <c r="G29" s="245"/>
      <c r="H29" s="233"/>
      <c r="I29" s="246" t="s">
        <v>622</v>
      </c>
      <c r="J29" s="246" t="s">
        <v>621</v>
      </c>
      <c r="K29" s="246" t="s">
        <v>619</v>
      </c>
      <c r="L29" s="246" t="s">
        <v>618</v>
      </c>
    </row>
    <row r="30" spans="1:12">
      <c r="A30" s="233"/>
      <c r="B30" s="233"/>
      <c r="C30" s="233"/>
      <c r="D30" s="243"/>
      <c r="E30" s="233"/>
      <c r="F30" s="243"/>
      <c r="G30" s="245"/>
      <c r="H30" s="233"/>
      <c r="I30" s="233"/>
      <c r="J30" s="233"/>
      <c r="K30" s="233"/>
      <c r="L30" s="233"/>
    </row>
    <row r="31" spans="1:12">
      <c r="A31" s="233"/>
      <c r="B31" s="233"/>
      <c r="C31" s="233"/>
      <c r="D31" s="243"/>
      <c r="E31" s="233"/>
      <c r="F31" s="243"/>
      <c r="G31" s="245"/>
      <c r="H31" s="233"/>
      <c r="I31" s="248">
        <v>2975680</v>
      </c>
      <c r="J31" s="248">
        <v>4399770</v>
      </c>
      <c r="K31" s="248">
        <v>5823860</v>
      </c>
      <c r="L31" s="248">
        <v>7247950</v>
      </c>
    </row>
    <row r="33" spans="1:12">
      <c r="A33" s="237" t="s">
        <v>1340</v>
      </c>
      <c r="B33" s="238"/>
      <c r="C33" s="238"/>
      <c r="D33" s="235" t="s">
        <v>135</v>
      </c>
      <c r="E33" s="239">
        <v>749600</v>
      </c>
      <c r="F33" s="235" t="s">
        <v>1330</v>
      </c>
      <c r="G33" s="239">
        <v>1499200</v>
      </c>
      <c r="H33" s="233"/>
      <c r="I33" s="233"/>
      <c r="J33" s="233"/>
      <c r="K33" s="233"/>
      <c r="L33" s="233"/>
    </row>
    <row r="34" spans="1:12">
      <c r="A34" s="233"/>
      <c r="B34" s="233"/>
      <c r="C34" s="233"/>
      <c r="D34" s="235" t="s">
        <v>635</v>
      </c>
      <c r="E34" s="239">
        <v>150000</v>
      </c>
      <c r="F34" s="235" t="s">
        <v>1335</v>
      </c>
      <c r="G34" s="240">
        <v>150000</v>
      </c>
      <c r="H34" s="233"/>
      <c r="I34" s="233"/>
      <c r="J34" s="233"/>
      <c r="K34" s="233"/>
      <c r="L34" s="233"/>
    </row>
    <row r="35" spans="1:12">
      <c r="A35" s="233"/>
      <c r="B35" s="233"/>
      <c r="C35" s="233"/>
      <c r="D35" s="233"/>
      <c r="E35" s="233"/>
      <c r="F35" s="233"/>
      <c r="G35" s="239">
        <v>1649200</v>
      </c>
      <c r="H35" s="233"/>
      <c r="I35" s="233"/>
      <c r="J35" s="233"/>
      <c r="K35" s="233"/>
      <c r="L35" s="233"/>
    </row>
    <row r="36" spans="1:12">
      <c r="A36" s="233"/>
      <c r="B36" s="233"/>
      <c r="C36" s="233"/>
      <c r="D36" s="241" t="s">
        <v>1336</v>
      </c>
      <c r="E36" s="242">
        <v>0.15</v>
      </c>
      <c r="F36" s="241" t="s">
        <v>167</v>
      </c>
      <c r="G36" s="240">
        <v>-247380</v>
      </c>
      <c r="H36" s="233"/>
      <c r="I36" s="233"/>
      <c r="J36" s="233"/>
      <c r="K36" s="233"/>
      <c r="L36" s="233"/>
    </row>
    <row r="37" spans="1:12">
      <c r="A37" s="233"/>
      <c r="B37" s="233"/>
      <c r="C37" s="233"/>
      <c r="D37" s="243" t="s">
        <v>1337</v>
      </c>
      <c r="E37" s="233"/>
      <c r="F37" s="243" t="s">
        <v>167</v>
      </c>
      <c r="G37" s="234">
        <v>1401820</v>
      </c>
      <c r="H37" s="233"/>
      <c r="I37" s="247">
        <v>1274320</v>
      </c>
      <c r="J37" s="247">
        <v>1274320</v>
      </c>
      <c r="K37" s="247">
        <v>1274320</v>
      </c>
      <c r="L37" s="247">
        <v>1274320</v>
      </c>
    </row>
    <row r="38" spans="1:12">
      <c r="A38" s="233"/>
      <c r="B38" s="233"/>
      <c r="C38" s="233"/>
      <c r="D38" s="243"/>
      <c r="E38" s="233"/>
      <c r="F38" s="243"/>
      <c r="G38" s="245"/>
      <c r="H38" s="233"/>
      <c r="I38" s="233"/>
      <c r="J38" s="233"/>
      <c r="K38" s="233"/>
      <c r="L38" s="233"/>
    </row>
    <row r="39" spans="1:12">
      <c r="A39" s="233"/>
      <c r="B39" s="233"/>
      <c r="C39" s="233"/>
      <c r="D39" s="243"/>
      <c r="E39" s="233"/>
      <c r="F39" s="243"/>
      <c r="G39" s="245"/>
      <c r="H39" s="233"/>
      <c r="I39" s="246" t="s">
        <v>622</v>
      </c>
      <c r="J39" s="246" t="s">
        <v>621</v>
      </c>
      <c r="K39" s="246" t="s">
        <v>619</v>
      </c>
      <c r="L39" s="246" t="s">
        <v>618</v>
      </c>
    </row>
    <row r="40" spans="1:12">
      <c r="A40" s="233"/>
      <c r="B40" s="233"/>
      <c r="C40" s="233"/>
      <c r="D40" s="243"/>
      <c r="E40" s="233"/>
      <c r="F40" s="243"/>
      <c r="G40" s="245"/>
      <c r="H40" s="233"/>
      <c r="I40" s="233"/>
      <c r="J40" s="233"/>
      <c r="K40" s="233"/>
      <c r="L40" s="233"/>
    </row>
    <row r="41" spans="1:12">
      <c r="A41" s="233"/>
      <c r="B41" s="233"/>
      <c r="C41" s="233"/>
      <c r="D41" s="233"/>
      <c r="E41" s="233"/>
      <c r="F41" s="233"/>
      <c r="G41" s="233"/>
      <c r="H41" s="233"/>
      <c r="I41" s="248">
        <v>2676140</v>
      </c>
      <c r="J41" s="248">
        <v>3950460</v>
      </c>
      <c r="K41" s="248">
        <v>5224780</v>
      </c>
      <c r="L41" s="248">
        <v>6499100</v>
      </c>
    </row>
    <row r="42" spans="1:12">
      <c r="A42" s="237" t="s">
        <v>1341</v>
      </c>
      <c r="B42" s="238"/>
      <c r="C42" s="238"/>
      <c r="D42" s="235" t="s">
        <v>135</v>
      </c>
      <c r="E42" s="239">
        <v>2052500</v>
      </c>
      <c r="F42" s="235" t="s">
        <v>1335</v>
      </c>
      <c r="G42" s="239">
        <v>2052500</v>
      </c>
      <c r="H42" s="233"/>
      <c r="I42" s="233"/>
      <c r="J42" s="233"/>
      <c r="K42" s="233"/>
      <c r="L42" s="233"/>
    </row>
    <row r="43" spans="1:12">
      <c r="A43" s="233"/>
      <c r="B43" s="233"/>
      <c r="C43" s="233"/>
      <c r="D43" s="235" t="s">
        <v>635</v>
      </c>
      <c r="E43" s="239">
        <v>150000</v>
      </c>
      <c r="F43" s="235" t="s">
        <v>1335</v>
      </c>
      <c r="G43" s="249">
        <v>150000</v>
      </c>
      <c r="H43" s="233"/>
      <c r="I43" s="233"/>
      <c r="J43" s="233"/>
      <c r="K43" s="233"/>
      <c r="L43" s="233"/>
    </row>
    <row r="44" spans="1:12">
      <c r="A44" s="233"/>
      <c r="B44" s="233"/>
      <c r="C44" s="233"/>
      <c r="D44" s="235" t="s">
        <v>635</v>
      </c>
      <c r="E44" s="239">
        <v>200000</v>
      </c>
      <c r="F44" s="235" t="s">
        <v>1335</v>
      </c>
      <c r="G44" s="240">
        <v>200000</v>
      </c>
      <c r="H44" s="233"/>
      <c r="I44" s="233"/>
      <c r="J44" s="233"/>
      <c r="K44" s="233"/>
      <c r="L44" s="233"/>
    </row>
    <row r="45" spans="1:12">
      <c r="A45" s="233"/>
      <c r="B45" s="233"/>
      <c r="C45" s="233"/>
      <c r="D45" s="233"/>
      <c r="E45" s="233"/>
      <c r="F45" s="233"/>
      <c r="G45" s="239">
        <v>2402500</v>
      </c>
      <c r="H45" s="233"/>
      <c r="I45" s="233"/>
      <c r="J45" s="233"/>
      <c r="K45" s="233"/>
      <c r="L45" s="233"/>
    </row>
    <row r="46" spans="1:12">
      <c r="A46" s="233"/>
      <c r="B46" s="233"/>
      <c r="C46" s="233"/>
      <c r="D46" s="241" t="s">
        <v>1336</v>
      </c>
      <c r="E46" s="242">
        <v>0.15</v>
      </c>
      <c r="F46" s="241" t="s">
        <v>167</v>
      </c>
      <c r="G46" s="240">
        <v>-360375</v>
      </c>
      <c r="H46" s="233"/>
      <c r="I46" s="233"/>
      <c r="J46" s="233"/>
      <c r="K46" s="233"/>
      <c r="L46" s="233"/>
    </row>
    <row r="47" spans="1:12">
      <c r="A47" s="233"/>
      <c r="B47" s="233"/>
      <c r="C47" s="233"/>
      <c r="D47" s="243" t="s">
        <v>1337</v>
      </c>
      <c r="E47" s="233"/>
      <c r="F47" s="243" t="s">
        <v>167</v>
      </c>
      <c r="G47" s="234">
        <v>2042125</v>
      </c>
      <c r="H47" s="233"/>
      <c r="I47" s="233"/>
      <c r="J47" s="233"/>
      <c r="K47" s="233"/>
      <c r="L47" s="233"/>
    </row>
    <row r="49" spans="9:12">
      <c r="I49" s="246" t="s">
        <v>622</v>
      </c>
      <c r="J49" s="246" t="s">
        <v>621</v>
      </c>
      <c r="K49" s="246" t="s">
        <v>619</v>
      </c>
      <c r="L49" s="246" t="s">
        <v>618</v>
      </c>
    </row>
  </sheetData>
  <mergeCells count="3">
    <mergeCell ref="A1:L1"/>
    <mergeCell ref="A2:L2"/>
    <mergeCell ref="I4:L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Input Data Cuti</vt:lpstr>
      <vt:lpstr>Form Cuti</vt:lpstr>
      <vt:lpstr>Form Tiket</vt:lpstr>
      <vt:lpstr>Monitoring Cuti</vt:lpstr>
      <vt:lpstr>Master Cuti</vt:lpstr>
      <vt:lpstr>Dakel</vt:lpstr>
      <vt:lpstr>Dakar</vt:lpstr>
      <vt:lpstr>Sheet1</vt:lpstr>
      <vt:lpstr>UANG TIKET</vt:lpstr>
      <vt:lpstr>Sheet2</vt:lpstr>
      <vt:lpstr>_11_12</vt:lpstr>
      <vt:lpstr>Ctke</vt:lpstr>
      <vt:lpstr>Cuti</vt:lpstr>
      <vt:lpstr>Cuti_ke</vt:lpstr>
      <vt:lpstr>Cutike</vt:lpstr>
      <vt:lpstr>Jnsct</vt:lpstr>
      <vt:lpstr>Periode</vt:lpstr>
      <vt:lpstr>'Form Cuti'!Print_Area</vt:lpstr>
      <vt:lpstr>'Form Tiket'!Print_Area</vt:lpstr>
      <vt:lpstr>Tiket</vt:lpstr>
    </vt:vector>
  </TitlesOfParts>
  <Company>Mahakam Sumber Jaya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 faizal</dc:creator>
  <cp:lastModifiedBy>adityarajavi-PC</cp:lastModifiedBy>
  <cp:lastPrinted>2022-12-22T06:58:51Z</cp:lastPrinted>
  <dcterms:created xsi:type="dcterms:W3CDTF">2010-02-27T02:20:08Z</dcterms:created>
  <dcterms:modified xsi:type="dcterms:W3CDTF">2023-01-18T13:50:47Z</dcterms:modified>
</cp:coreProperties>
</file>