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 activeTab="2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<sst xmlns="http://schemas.openxmlformats.org/spreadsheetml/2006/main" count="182" uniqueCount="123">
  <si>
    <t>DATA PENCAPAIAN TAHFIDZ</t>
  </si>
  <si>
    <t>Agustus 2021 - Marhalah 1 Putra</t>
  </si>
  <si>
    <t>Nama</t>
  </si>
  <si>
    <t>NIS</t>
  </si>
  <si>
    <t>Pencapaian</t>
  </si>
  <si>
    <t>Target</t>
  </si>
  <si>
    <t>Persentase</t>
  </si>
  <si>
    <t>Keterangan</t>
  </si>
  <si>
    <t>Murajaah</t>
  </si>
  <si>
    <t>Juz</t>
  </si>
  <si>
    <t>Surat</t>
  </si>
  <si>
    <t>Rencana</t>
  </si>
  <si>
    <t>Diperoleh</t>
  </si>
  <si>
    <t>Dari</t>
  </si>
  <si>
    <t>Ke</t>
  </si>
  <si>
    <t>Tambahan</t>
  </si>
  <si>
    <t>Arviandow</t>
  </si>
  <si>
    <t>21.02.019</t>
  </si>
  <si>
    <t>Al-Balad</t>
  </si>
  <si>
    <t>Ayaturrahman Shinra</t>
  </si>
  <si>
    <t>21.02.020</t>
  </si>
  <si>
    <t>Al-Baqarah: 141</t>
  </si>
  <si>
    <t>Khalid Ghazy</t>
  </si>
  <si>
    <t>21.02.022</t>
  </si>
  <si>
    <t>Al-Baqarah: 248</t>
  </si>
  <si>
    <t>Muhammad Radja</t>
  </si>
  <si>
    <t>21.02.023</t>
  </si>
  <si>
    <t>Al-Baqarah: 5</t>
  </si>
  <si>
    <t>Muhammad Rasya</t>
  </si>
  <si>
    <t>21.02.024</t>
  </si>
  <si>
    <t>Al-Baqarah: 48</t>
  </si>
  <si>
    <t>Muhammad Rayhan</t>
  </si>
  <si>
    <t>21.02.025</t>
  </si>
  <si>
    <t>At-Takwir</t>
  </si>
  <si>
    <t>Fa'iq</t>
  </si>
  <si>
    <t>21.02.038</t>
  </si>
  <si>
    <t>Ath-Thariq</t>
  </si>
  <si>
    <t>Hazwan Hafidzudin</t>
  </si>
  <si>
    <t>21.02.021</t>
  </si>
  <si>
    <t>An-Nisa: 6</t>
  </si>
  <si>
    <t>Rihal Muharrikul Haq</t>
  </si>
  <si>
    <t>21.02.027</t>
  </si>
  <si>
    <t>An-Nisa: 59</t>
  </si>
  <si>
    <t>Zahy Awwab</t>
  </si>
  <si>
    <t>21.02.028</t>
  </si>
  <si>
    <t>Al-Baqarah: 101</t>
  </si>
  <si>
    <t>Yang mencapai target</t>
  </si>
  <si>
    <t>Samarinda, 31 Agustus 2021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</si>
  <si>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</si>
  <si>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</si>
  <si>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Agustus 2021 - Marhalah 1 Putri</t>
  </si>
  <si>
    <t>Hanifatul Qoimah</t>
  </si>
  <si>
    <t>21.02.030</t>
  </si>
  <si>
    <t>An-Naziat</t>
  </si>
  <si>
    <t>Mila Najiyah</t>
  </si>
  <si>
    <t>21.02.031</t>
  </si>
  <si>
    <t>Al-Baqarah: 202</t>
  </si>
  <si>
    <t>Najwa Hani Fillah</t>
  </si>
  <si>
    <t>21.02.032</t>
  </si>
  <si>
    <t>Nayla Izzatul Hasanah</t>
  </si>
  <si>
    <t>21.02.033</t>
  </si>
  <si>
    <t>Al-Baqarah: 282</t>
  </si>
  <si>
    <t>Nida Khalwatus S</t>
  </si>
  <si>
    <t>21.02.034</t>
  </si>
  <si>
    <t>Al-Baqarah: 210</t>
  </si>
  <si>
    <t>Riska Fitriana Putri</t>
  </si>
  <si>
    <t>21.02.035</t>
  </si>
  <si>
    <t>Safarus Aufa Rifdah</t>
  </si>
  <si>
    <t>21.02.036</t>
  </si>
  <si>
    <t>Al-Baqarah: 259</t>
  </si>
  <si>
    <t>Agustus 2021 - Marhalah 2 Putra</t>
  </si>
  <si>
    <t>Ayat</t>
  </si>
  <si>
    <t>Ja'far Asshodiq Habibullah F</t>
  </si>
  <si>
    <t>20.02.003</t>
  </si>
  <si>
    <t>Al-Maidah: 89</t>
  </si>
  <si>
    <t>Abdurrahman Al-Zuhdi</t>
  </si>
  <si>
    <t>20.02.004</t>
  </si>
  <si>
    <t>At-Taubah: 47</t>
  </si>
  <si>
    <t>M. Fatih Yusuf Rahman</t>
  </si>
  <si>
    <t>20.02.005</t>
  </si>
  <si>
    <t>Al-Maidah: 41</t>
  </si>
  <si>
    <t>Dzaakir Hawaary Arbie</t>
  </si>
  <si>
    <t>20.02.006</t>
  </si>
  <si>
    <t>Muhammad Firmansyah</t>
  </si>
  <si>
    <t>20.02.007</t>
  </si>
  <si>
    <t>Al-A'raf: 195</t>
  </si>
  <si>
    <t>Syamil Muwahhiduddien</t>
  </si>
  <si>
    <t>20.02.013</t>
  </si>
  <si>
    <t>Al-A'raf: 87</t>
  </si>
  <si>
    <t>Royan Abdullah Asyari</t>
  </si>
  <si>
    <t>20.02.017</t>
  </si>
  <si>
    <t>An-Nisa: 23</t>
  </si>
  <si>
    <t>Agustus 2021 - Marhalah 2 Putri</t>
  </si>
  <si>
    <t>Nur Azizah</t>
  </si>
  <si>
    <t>20.02.001</t>
  </si>
  <si>
    <t>Ali Imran: 173</t>
  </si>
  <si>
    <t>Siti Khodijah</t>
  </si>
  <si>
    <t>20.02.002</t>
  </si>
  <si>
    <t>An-Nisa: 91</t>
  </si>
  <si>
    <t>Jahrisa Juana</t>
  </si>
  <si>
    <t>20.02.008</t>
  </si>
  <si>
    <t>Al-A'raf: 206</t>
  </si>
  <si>
    <t>Nurlayli Ubadah</t>
  </si>
  <si>
    <t>20.02.009</t>
  </si>
  <si>
    <t>Al-A'raf: 73</t>
  </si>
  <si>
    <t>Nadyne Fathiya Chairinda</t>
  </si>
  <si>
    <t>20.02.010</t>
  </si>
  <si>
    <t>Ali Imran: 157</t>
  </si>
  <si>
    <t>Salwa</t>
  </si>
  <si>
    <t>20.02.011</t>
  </si>
  <si>
    <t>An-Nisa: 101</t>
  </si>
  <si>
    <t>Muthia Shofia</t>
  </si>
  <si>
    <t>20.02.012</t>
  </si>
  <si>
    <t>Yunus: 78</t>
  </si>
  <si>
    <t>Nada Sahla Syahidah</t>
  </si>
  <si>
    <t>20.02.014</t>
  </si>
  <si>
    <t>Yunus: 53</t>
  </si>
  <si>
    <t>Nada Sabila Syahidah</t>
  </si>
  <si>
    <t>20.02.015</t>
  </si>
  <si>
    <t>An-Nisa: 147</t>
  </si>
  <si>
    <t>Inas Afifah</t>
  </si>
  <si>
    <t>20.02.016</t>
  </si>
  <si>
    <t>Al-Baqarah: 256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</si>
</sst>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6" fillId="4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3" borderId="7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1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2" borderId="1" xfId="47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7181215" y="484505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74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786880" y="43891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787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449060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891891</xdr:colOff>
      <xdr:row>0</xdr:row>
      <xdr:rowOff>0</xdr:rowOff>
    </xdr:from>
    <xdr:to>
      <xdr:col>3</xdr:col>
      <xdr:colOff>755693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0"/>
          <a:ext cx="941705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6634480" y="4828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460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4"/>
  <sheetViews>
    <sheetView zoomScale="90" zoomScaleNormal="90" workbookViewId="0">
      <selection activeCell="J14" sqref="J14"/>
    </sheetView>
  </sheetViews>
  <sheetFormatPr defaultColWidth="9" defaultRowHeight="15"/>
  <cols>
    <col min="1" max="1" width="27.425" customWidth="1"/>
    <col min="2" max="2" width="14.1416666666667" customWidth="1"/>
    <col min="3" max="3" width="11.2833333333333" customWidth="1"/>
    <col min="4" max="4" width="24.8583333333333" customWidth="1"/>
    <col min="5" max="5" width="12.1416666666667" customWidth="1"/>
    <col min="6" max="6" width="11.8583333333333" customWidth="1"/>
    <col min="7" max="7" width="14.8583333333333" customWidth="1"/>
    <col min="8" max="8" width="15.7083333333333" customWidth="1"/>
    <col min="9" max="9" width="4.5" customWidth="1"/>
    <col min="10" max="10" width="3.375" customWidth="1"/>
    <col min="11" max="11" width="9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7" t="s">
        <v>16</v>
      </c>
      <c r="B6" s="8" t="s">
        <v>17</v>
      </c>
      <c r="C6" s="11">
        <v>30</v>
      </c>
      <c r="D6" s="11" t="s">
        <v>18</v>
      </c>
      <c r="E6" s="11">
        <v>2</v>
      </c>
      <c r="F6" s="21">
        <v>594</v>
      </c>
      <c r="G6" s="22">
        <f>6/20</f>
        <v>0.3</v>
      </c>
      <c r="H6" s="11" t="str">
        <f t="shared" ref="H6:H15" si="0">IF(G6&gt;=1,"Tercapai","Belum Tercapai")</f>
        <v>Belum Tercapai</v>
      </c>
      <c r="I6" s="31">
        <v>30</v>
      </c>
      <c r="J6" s="31"/>
      <c r="K6" s="31"/>
    </row>
    <row r="7" spans="1:11">
      <c r="A7" s="13" t="s">
        <v>19</v>
      </c>
      <c r="B7" s="14" t="s">
        <v>20</v>
      </c>
      <c r="C7" s="11">
        <v>1</v>
      </c>
      <c r="D7" s="12" t="s">
        <v>21</v>
      </c>
      <c r="E7" s="11">
        <v>12</v>
      </c>
      <c r="F7" s="21">
        <v>21</v>
      </c>
      <c r="G7" s="22">
        <f t="shared" ref="G7:G10" si="1">(F7-E7+20)/20</f>
        <v>1.45</v>
      </c>
      <c r="H7" s="11" t="str">
        <f t="shared" si="0"/>
        <v>Tercapai</v>
      </c>
      <c r="I7" s="31">
        <v>30</v>
      </c>
      <c r="J7" s="31">
        <v>1</v>
      </c>
      <c r="K7" s="31"/>
    </row>
    <row r="8" spans="1:11">
      <c r="A8" s="7" t="s">
        <v>22</v>
      </c>
      <c r="B8" s="8" t="s">
        <v>23</v>
      </c>
      <c r="C8" s="11">
        <v>2</v>
      </c>
      <c r="D8" s="12" t="s">
        <v>24</v>
      </c>
      <c r="E8" s="11">
        <v>20</v>
      </c>
      <c r="F8" s="21">
        <v>40</v>
      </c>
      <c r="G8" s="22">
        <f t="shared" si="1"/>
        <v>2</v>
      </c>
      <c r="H8" s="11" t="str">
        <f t="shared" si="0"/>
        <v>Tercapai</v>
      </c>
      <c r="I8" s="31">
        <v>30</v>
      </c>
      <c r="J8" s="31">
        <v>1</v>
      </c>
      <c r="K8" s="31"/>
    </row>
    <row r="9" spans="1:11">
      <c r="A9" s="13" t="s">
        <v>25</v>
      </c>
      <c r="B9" s="14" t="s">
        <v>26</v>
      </c>
      <c r="C9" s="11">
        <v>1</v>
      </c>
      <c r="D9" s="12" t="s">
        <v>27</v>
      </c>
      <c r="E9" s="11">
        <v>8</v>
      </c>
      <c r="F9" s="21">
        <v>2</v>
      </c>
      <c r="G9" s="22">
        <f t="shared" si="1"/>
        <v>0.7</v>
      </c>
      <c r="H9" s="11" t="str">
        <f t="shared" si="0"/>
        <v>Belum Tercapai</v>
      </c>
      <c r="I9" s="31">
        <v>30</v>
      </c>
      <c r="J9" s="31"/>
      <c r="K9" s="31"/>
    </row>
    <row r="10" spans="1:11">
      <c r="A10" s="13" t="s">
        <v>28</v>
      </c>
      <c r="B10" s="14" t="s">
        <v>29</v>
      </c>
      <c r="C10" s="11">
        <v>1</v>
      </c>
      <c r="D10" s="12" t="s">
        <v>30</v>
      </c>
      <c r="E10" s="11">
        <v>12</v>
      </c>
      <c r="F10" s="21">
        <v>7</v>
      </c>
      <c r="G10" s="22">
        <f t="shared" si="1"/>
        <v>0.75</v>
      </c>
      <c r="H10" s="11" t="str">
        <f t="shared" si="0"/>
        <v>Belum Tercapai</v>
      </c>
      <c r="I10" s="31">
        <v>30</v>
      </c>
      <c r="J10" s="31"/>
      <c r="K10" s="31"/>
    </row>
    <row r="11" spans="1:11">
      <c r="A11" s="13" t="s">
        <v>31</v>
      </c>
      <c r="B11" s="14" t="s">
        <v>32</v>
      </c>
      <c r="C11" s="11">
        <v>30</v>
      </c>
      <c r="D11" s="12" t="s">
        <v>33</v>
      </c>
      <c r="E11" s="11">
        <v>8</v>
      </c>
      <c r="F11" s="21">
        <v>586</v>
      </c>
      <c r="G11" s="22">
        <f>8/20</f>
        <v>0.4</v>
      </c>
      <c r="H11" s="11" t="str">
        <f t="shared" si="0"/>
        <v>Belum Tercapai</v>
      </c>
      <c r="I11" s="31">
        <v>30</v>
      </c>
      <c r="J11" s="31"/>
      <c r="K11" s="31"/>
    </row>
    <row r="12" spans="1:11">
      <c r="A12" s="13" t="s">
        <v>34</v>
      </c>
      <c r="B12" s="14" t="s">
        <v>35</v>
      </c>
      <c r="C12" s="11">
        <v>30</v>
      </c>
      <c r="D12" s="12" t="s">
        <v>36</v>
      </c>
      <c r="E12" s="11">
        <v>3</v>
      </c>
      <c r="F12" s="21">
        <v>591</v>
      </c>
      <c r="G12" s="22">
        <f>8/20</f>
        <v>0.4</v>
      </c>
      <c r="H12" s="11" t="str">
        <f t="shared" si="0"/>
        <v>Belum Tercapai</v>
      </c>
      <c r="I12" s="31">
        <v>30</v>
      </c>
      <c r="J12" s="31"/>
      <c r="K12" s="31"/>
    </row>
    <row r="13" spans="1:11">
      <c r="A13" s="7" t="s">
        <v>37</v>
      </c>
      <c r="B13" s="8" t="s">
        <v>38</v>
      </c>
      <c r="C13" s="11">
        <v>4</v>
      </c>
      <c r="D13" s="12" t="s">
        <v>39</v>
      </c>
      <c r="E13" s="11">
        <v>50</v>
      </c>
      <c r="F13" s="21">
        <v>77</v>
      </c>
      <c r="G13" s="22">
        <f t="shared" ref="G13:G15" si="2">(F13-E13+20)/20</f>
        <v>2.35</v>
      </c>
      <c r="H13" s="11" t="str">
        <f t="shared" si="0"/>
        <v>Tercapai</v>
      </c>
      <c r="I13" s="31">
        <v>30</v>
      </c>
      <c r="J13" s="31">
        <v>3</v>
      </c>
      <c r="K13" s="31"/>
    </row>
    <row r="14" spans="1:11">
      <c r="A14" s="13" t="s">
        <v>40</v>
      </c>
      <c r="B14" s="14" t="s">
        <v>41</v>
      </c>
      <c r="C14" s="11">
        <v>5</v>
      </c>
      <c r="D14" s="12" t="s">
        <v>42</v>
      </c>
      <c r="E14" s="11">
        <v>50</v>
      </c>
      <c r="F14" s="21">
        <v>87</v>
      </c>
      <c r="G14" s="22">
        <f t="shared" si="2"/>
        <v>2.85</v>
      </c>
      <c r="H14" s="11" t="str">
        <f t="shared" si="0"/>
        <v>Tercapai</v>
      </c>
      <c r="I14" s="31">
        <v>30</v>
      </c>
      <c r="J14" s="31">
        <v>3</v>
      </c>
      <c r="K14" s="31"/>
    </row>
    <row r="15" spans="1:11">
      <c r="A15" s="13" t="s">
        <v>43</v>
      </c>
      <c r="B15" s="14" t="s">
        <v>44</v>
      </c>
      <c r="C15" s="11">
        <v>1</v>
      </c>
      <c r="D15" s="12" t="s">
        <v>45</v>
      </c>
      <c r="E15" s="11">
        <v>26</v>
      </c>
      <c r="F15" s="21">
        <v>15</v>
      </c>
      <c r="G15" s="22">
        <f t="shared" si="2"/>
        <v>0.45</v>
      </c>
      <c r="H15" s="11" t="str">
        <f t="shared" si="0"/>
        <v>Belum Tercapai</v>
      </c>
      <c r="I15" s="31">
        <v>30</v>
      </c>
      <c r="J15" s="31">
        <v>1</v>
      </c>
      <c r="K15" s="31"/>
    </row>
    <row r="16" spans="1:8">
      <c r="A16" s="16" t="s">
        <v>46</v>
      </c>
      <c r="B16" s="17"/>
      <c r="C16" s="17"/>
      <c r="D16" s="17"/>
      <c r="E16" s="17"/>
      <c r="F16" s="23"/>
      <c r="G16" s="18">
        <f>COUNTIF(H6:H15,"Tercapai")</f>
        <v>4</v>
      </c>
      <c r="H16" s="24">
        <f>G16/ROWS(H6:H15)</f>
        <v>0.4</v>
      </c>
    </row>
    <row r="18" spans="1:1">
      <c r="A18" s="3"/>
    </row>
    <row r="19" spans="6:9">
      <c r="F19" s="25"/>
      <c r="G19" s="26" t="s">
        <v>47</v>
      </c>
      <c r="H19" s="27"/>
      <c r="I19" s="27"/>
    </row>
    <row r="20" spans="6:9">
      <c r="F20" s="25"/>
      <c r="G20" s="25"/>
      <c r="H20" s="27"/>
      <c r="I20" s="27"/>
    </row>
    <row r="21" spans="6:9">
      <c r="F21" s="25"/>
      <c r="G21" s="28" t="s">
        <v>48</v>
      </c>
      <c r="H21" s="27"/>
      <c r="I21" s="27"/>
    </row>
    <row r="22" spans="6:9">
      <c r="F22" s="25"/>
      <c r="G22" s="25"/>
      <c r="H22" s="27"/>
      <c r="I22" s="27"/>
    </row>
    <row r="23" spans="6:9">
      <c r="F23" s="25"/>
      <c r="G23" s="25"/>
      <c r="H23" s="27"/>
      <c r="I23" s="27"/>
    </row>
    <row r="24" spans="6:9">
      <c r="F24" s="25"/>
      <c r="G24" s="25" t="s">
        <v>49</v>
      </c>
      <c r="H24" s="27"/>
      <c r="I24" s="27"/>
    </row>
  </sheetData>
  <mergeCells count="10">
    <mergeCell ref="A1:H1"/>
    <mergeCell ref="A2:H2"/>
    <mergeCell ref="C4:D4"/>
    <mergeCell ref="E4:F4"/>
    <mergeCell ref="I4:K4"/>
    <mergeCell ref="A16:F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"Belum Tercapai"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conditionalFormatting sqref="H14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"/>
  <sheetViews>
    <sheetView zoomScale="90" zoomScaleNormal="90" workbookViewId="0">
      <selection activeCell="I4" sqref="I4:K5"/>
    </sheetView>
  </sheetViews>
  <sheetFormatPr defaultColWidth="9" defaultRowHeight="15"/>
  <cols>
    <col min="1" max="1" width="28.425" customWidth="1"/>
    <col min="2" max="2" width="13.5666666666667" customWidth="1"/>
    <col min="3" max="3" width="9.85833333333333" customWidth="1"/>
    <col min="4" max="4" width="22.2833333333333" customWidth="1"/>
    <col min="5" max="5" width="11.5666666666667" customWidth="1"/>
    <col min="6" max="6" width="10.8583333333333" customWidth="1"/>
    <col min="7" max="7" width="14.7083333333333" customWidth="1"/>
    <col min="8" max="8" width="22" customWidth="1"/>
    <col min="9" max="9" width="4.5" customWidth="1"/>
    <col min="10" max="10" width="3.375" customWidth="1"/>
    <col min="11" max="11" width="9.375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50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10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7" t="s">
        <v>51</v>
      </c>
      <c r="B6" s="8" t="s">
        <v>52</v>
      </c>
      <c r="C6" s="11">
        <v>30</v>
      </c>
      <c r="D6" s="12" t="s">
        <v>53</v>
      </c>
      <c r="E6" s="11">
        <v>8</v>
      </c>
      <c r="F6" s="21">
        <v>583</v>
      </c>
      <c r="G6" s="22">
        <f>10/20</f>
        <v>0.5</v>
      </c>
      <c r="H6" s="11" t="str">
        <f t="shared" ref="H6:H12" si="0">IF(G6&gt;=1,"Tercapai","Belum Tercapai")</f>
        <v>Belum Tercapai</v>
      </c>
      <c r="I6" s="29"/>
      <c r="J6" s="29"/>
      <c r="K6" s="29"/>
    </row>
    <row r="7" spans="1:11">
      <c r="A7" s="13" t="s">
        <v>54</v>
      </c>
      <c r="B7" s="14" t="s">
        <v>55</v>
      </c>
      <c r="C7" s="11">
        <v>2</v>
      </c>
      <c r="D7" s="12" t="s">
        <v>56</v>
      </c>
      <c r="E7" s="11">
        <f>2+19</f>
        <v>21</v>
      </c>
      <c r="F7" s="21">
        <v>31</v>
      </c>
      <c r="G7" s="22">
        <f t="shared" ref="G7:G12" si="1">(F7-E7+20)/20</f>
        <v>1.5</v>
      </c>
      <c r="H7" s="11" t="str">
        <f t="shared" si="0"/>
        <v>Tercapai</v>
      </c>
      <c r="I7" s="30">
        <v>30</v>
      </c>
      <c r="J7" s="29">
        <v>1</v>
      </c>
      <c r="K7" s="29"/>
    </row>
    <row r="8" spans="1:11">
      <c r="A8" s="7" t="s">
        <v>57</v>
      </c>
      <c r="B8" s="8" t="s">
        <v>58</v>
      </c>
      <c r="C8" s="11">
        <v>1</v>
      </c>
      <c r="D8" s="12" t="s">
        <v>30</v>
      </c>
      <c r="E8" s="11">
        <v>10</v>
      </c>
      <c r="F8" s="21">
        <v>7</v>
      </c>
      <c r="G8" s="22">
        <f t="shared" si="1"/>
        <v>0.85</v>
      </c>
      <c r="H8" s="11" t="str">
        <f t="shared" si="0"/>
        <v>Belum Tercapai</v>
      </c>
      <c r="I8" s="30">
        <v>30</v>
      </c>
      <c r="J8" s="29"/>
      <c r="K8" s="29"/>
    </row>
    <row r="9" spans="1:11">
      <c r="A9" s="15" t="s">
        <v>59</v>
      </c>
      <c r="B9" s="8" t="s">
        <v>60</v>
      </c>
      <c r="C9" s="11">
        <v>3</v>
      </c>
      <c r="D9" s="12" t="s">
        <v>61</v>
      </c>
      <c r="E9" s="11">
        <v>31</v>
      </c>
      <c r="F9" s="21">
        <v>48</v>
      </c>
      <c r="G9" s="22">
        <f t="shared" si="1"/>
        <v>1.85</v>
      </c>
      <c r="H9" s="11" t="str">
        <f t="shared" si="0"/>
        <v>Tercapai</v>
      </c>
      <c r="I9" s="29">
        <v>30</v>
      </c>
      <c r="J9" s="29">
        <v>1</v>
      </c>
      <c r="K9" s="29"/>
    </row>
    <row r="10" spans="1:11">
      <c r="A10" s="13" t="s">
        <v>62</v>
      </c>
      <c r="B10" s="14" t="s">
        <v>63</v>
      </c>
      <c r="C10" s="11">
        <v>2</v>
      </c>
      <c r="D10" s="12" t="s">
        <v>64</v>
      </c>
      <c r="E10" s="11">
        <f>12+19</f>
        <v>31</v>
      </c>
      <c r="F10" s="21">
        <v>32</v>
      </c>
      <c r="G10" s="22">
        <f t="shared" si="1"/>
        <v>1.05</v>
      </c>
      <c r="H10" s="11" t="str">
        <f t="shared" si="0"/>
        <v>Tercapai</v>
      </c>
      <c r="I10" s="29"/>
      <c r="J10" s="29"/>
      <c r="K10" s="29"/>
    </row>
    <row r="11" spans="1:11">
      <c r="A11" s="13" t="s">
        <v>65</v>
      </c>
      <c r="B11" s="14" t="s">
        <v>66</v>
      </c>
      <c r="C11" s="32">
        <v>30</v>
      </c>
      <c r="D11" s="33" t="s">
        <v>33</v>
      </c>
      <c r="E11" s="32">
        <v>604</v>
      </c>
      <c r="F11" s="21">
        <v>586</v>
      </c>
      <c r="G11" s="34">
        <f>2/20</f>
        <v>0.1</v>
      </c>
      <c r="H11" s="35" t="str">
        <f t="shared" si="0"/>
        <v>Belum Tercapai</v>
      </c>
      <c r="I11" s="29"/>
      <c r="J11" s="29"/>
      <c r="K11" s="29"/>
    </row>
    <row r="12" spans="1:11">
      <c r="A12" s="13" t="s">
        <v>67</v>
      </c>
      <c r="B12" s="14" t="s">
        <v>68</v>
      </c>
      <c r="C12" s="11">
        <v>3</v>
      </c>
      <c r="D12" s="12" t="s">
        <v>69</v>
      </c>
      <c r="E12" s="11">
        <f>5+19</f>
        <v>24</v>
      </c>
      <c r="F12" s="21">
        <v>43</v>
      </c>
      <c r="G12" s="22">
        <f t="shared" si="1"/>
        <v>1.95</v>
      </c>
      <c r="H12" s="11" t="str">
        <f t="shared" si="0"/>
        <v>Tercapai</v>
      </c>
      <c r="I12" s="29"/>
      <c r="J12" s="29"/>
      <c r="K12" s="29"/>
    </row>
    <row r="13" spans="1:8">
      <c r="A13" s="16" t="s">
        <v>46</v>
      </c>
      <c r="B13" s="17"/>
      <c r="C13" s="17"/>
      <c r="D13" s="17"/>
      <c r="E13" s="17"/>
      <c r="F13" s="23"/>
      <c r="G13" s="18">
        <f>COUNTIF(H6:H12,"Tercapai")</f>
        <v>4</v>
      </c>
      <c r="H13" s="24">
        <f>G13/ROWS(H6:H12)</f>
        <v>0.571428571428571</v>
      </c>
    </row>
    <row r="16" spans="6:8">
      <c r="F16" s="25"/>
      <c r="G16" s="26" t="s">
        <v>47</v>
      </c>
      <c r="H16" s="27"/>
    </row>
    <row r="17" spans="6:8">
      <c r="F17" s="25"/>
      <c r="G17" s="25"/>
      <c r="H17" s="27"/>
    </row>
    <row r="18" spans="6:8">
      <c r="F18" s="25"/>
      <c r="G18" s="28" t="s">
        <v>48</v>
      </c>
      <c r="H18" s="27"/>
    </row>
    <row r="19" spans="6:8">
      <c r="F19" s="25"/>
      <c r="G19" s="25"/>
      <c r="H19" s="27"/>
    </row>
    <row r="20" spans="6:8">
      <c r="F20" s="25"/>
      <c r="G20" s="25"/>
      <c r="H20" s="27"/>
    </row>
    <row r="21" spans="6:8">
      <c r="F21" s="25"/>
      <c r="G21" s="25" t="s">
        <v>49</v>
      </c>
      <c r="H21" s="27"/>
    </row>
  </sheetData>
  <mergeCells count="10">
    <mergeCell ref="A1:H1"/>
    <mergeCell ref="A2:H2"/>
    <mergeCell ref="C4:D4"/>
    <mergeCell ref="E4:F4"/>
    <mergeCell ref="I4:K4"/>
    <mergeCell ref="A13:F13"/>
    <mergeCell ref="A4:A5"/>
    <mergeCell ref="B4:B5"/>
    <mergeCell ref="G4:G5"/>
    <mergeCell ref="H4:H5"/>
  </mergeCells>
  <conditionalFormatting sqref="G6:G12">
    <cfRule type="cellIs" dxfId="0" priority="2" operator="lessThan">
      <formula>1</formula>
    </cfRule>
  </conditionalFormatting>
  <conditionalFormatting sqref="H6:H12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1"/>
  <sheetViews>
    <sheetView tabSelected="1" workbookViewId="0">
      <selection activeCell="J12" sqref="J12"/>
    </sheetView>
  </sheetViews>
  <sheetFormatPr defaultColWidth="9" defaultRowHeight="15"/>
  <cols>
    <col min="1" max="1" width="30.8583333333333" customWidth="1"/>
    <col min="2" max="2" width="12.8583333333333" customWidth="1"/>
    <col min="3" max="3" width="14.1416666666667" customWidth="1"/>
    <col min="4" max="4" width="14.8583333333333" customWidth="1"/>
    <col min="5" max="5" width="9" customWidth="1"/>
    <col min="6" max="6" width="10.425" customWidth="1"/>
    <col min="7" max="7" width="14.2833333333333" customWidth="1"/>
    <col min="8" max="8" width="20.1416666666667" customWidth="1"/>
    <col min="9" max="9" width="4.5" customWidth="1"/>
    <col min="10" max="10" width="3.375" customWidth="1"/>
    <col min="11" max="11" width="9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70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71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15" t="s">
        <v>72</v>
      </c>
      <c r="B6" s="8" t="s">
        <v>73</v>
      </c>
      <c r="C6" s="9">
        <v>7</v>
      </c>
      <c r="D6" s="10" t="s">
        <v>74</v>
      </c>
      <c r="E6" s="9">
        <v>129</v>
      </c>
      <c r="F6" s="19">
        <v>122</v>
      </c>
      <c r="G6" s="20">
        <f t="shared" ref="G6:G12" si="0">(F6-E6+20)/20</f>
        <v>0.65</v>
      </c>
      <c r="H6" s="9" t="str">
        <f t="shared" ref="H6:H12" si="1">IF(G6&gt;=1,"Tercapai","Belum Tercapai")</f>
        <v>Belum Tercapai</v>
      </c>
      <c r="I6" s="31">
        <v>30</v>
      </c>
      <c r="J6" s="31">
        <v>6</v>
      </c>
      <c r="K6" s="31"/>
    </row>
    <row r="7" spans="1:11">
      <c r="A7" s="7" t="s">
        <v>75</v>
      </c>
      <c r="B7" s="8" t="s">
        <v>76</v>
      </c>
      <c r="C7" s="11">
        <v>10</v>
      </c>
      <c r="D7" s="12" t="s">
        <v>77</v>
      </c>
      <c r="E7" s="11">
        <v>208</v>
      </c>
      <c r="F7" s="21">
        <v>194</v>
      </c>
      <c r="G7" s="22">
        <f t="shared" si="0"/>
        <v>0.3</v>
      </c>
      <c r="H7" s="11" t="str">
        <f t="shared" si="1"/>
        <v>Belum Tercapai</v>
      </c>
      <c r="I7" s="31">
        <v>4</v>
      </c>
      <c r="J7" s="31">
        <v>7</v>
      </c>
      <c r="K7" s="31">
        <v>1</v>
      </c>
    </row>
    <row r="8" spans="1:11">
      <c r="A8" s="13" t="s">
        <v>78</v>
      </c>
      <c r="B8" s="14" t="s">
        <v>79</v>
      </c>
      <c r="C8" s="11">
        <v>6</v>
      </c>
      <c r="D8" s="12" t="s">
        <v>80</v>
      </c>
      <c r="E8" s="11">
        <v>114</v>
      </c>
      <c r="F8" s="21">
        <v>114</v>
      </c>
      <c r="G8" s="22">
        <f t="shared" si="0"/>
        <v>1</v>
      </c>
      <c r="H8" s="11" t="str">
        <f t="shared" si="1"/>
        <v>Tercapai</v>
      </c>
      <c r="I8" s="31">
        <v>30</v>
      </c>
      <c r="J8" s="31">
        <v>1</v>
      </c>
      <c r="K8" s="31"/>
    </row>
    <row r="9" spans="1:11">
      <c r="A9" s="7" t="s">
        <v>81</v>
      </c>
      <c r="B9" s="8" t="s">
        <v>82</v>
      </c>
      <c r="C9" s="9">
        <v>7</v>
      </c>
      <c r="D9" s="10" t="s">
        <v>74</v>
      </c>
      <c r="E9" s="11">
        <v>129</v>
      </c>
      <c r="F9" s="21">
        <v>122</v>
      </c>
      <c r="G9" s="22">
        <f t="shared" si="0"/>
        <v>0.65</v>
      </c>
      <c r="H9" s="11" t="str">
        <f t="shared" si="1"/>
        <v>Belum Tercapai</v>
      </c>
      <c r="I9" s="31">
        <v>30</v>
      </c>
      <c r="J9" s="31">
        <v>6</v>
      </c>
      <c r="K9" s="31"/>
    </row>
    <row r="10" spans="1:11">
      <c r="A10" s="7" t="s">
        <v>83</v>
      </c>
      <c r="B10" s="8" t="s">
        <v>84</v>
      </c>
      <c r="C10" s="11">
        <v>9</v>
      </c>
      <c r="D10" s="12" t="s">
        <v>85</v>
      </c>
      <c r="E10" s="11">
        <v>178</v>
      </c>
      <c r="F10" s="21">
        <v>175</v>
      </c>
      <c r="G10" s="22">
        <f t="shared" si="0"/>
        <v>0.85</v>
      </c>
      <c r="H10" s="11" t="str">
        <f t="shared" si="1"/>
        <v>Belum Tercapai</v>
      </c>
      <c r="I10" s="31">
        <v>2</v>
      </c>
      <c r="J10" s="31">
        <v>6</v>
      </c>
      <c r="K10" s="31"/>
    </row>
    <row r="11" spans="1:11">
      <c r="A11" s="13" t="s">
        <v>86</v>
      </c>
      <c r="B11" s="14" t="s">
        <v>87</v>
      </c>
      <c r="C11" s="11">
        <v>8</v>
      </c>
      <c r="D11" s="12" t="s">
        <v>88</v>
      </c>
      <c r="E11" s="11">
        <v>167</v>
      </c>
      <c r="F11" s="21">
        <v>161</v>
      </c>
      <c r="G11" s="22">
        <f t="shared" si="0"/>
        <v>0.7</v>
      </c>
      <c r="H11" s="11" t="str">
        <f t="shared" si="1"/>
        <v>Belum Tercapai</v>
      </c>
      <c r="I11" s="31">
        <v>3</v>
      </c>
      <c r="J11" s="31"/>
      <c r="K11" s="31"/>
    </row>
    <row r="12" spans="1:11">
      <c r="A12" s="13" t="s">
        <v>89</v>
      </c>
      <c r="B12" s="14" t="s">
        <v>90</v>
      </c>
      <c r="C12" s="11">
        <v>4</v>
      </c>
      <c r="D12" s="12" t="s">
        <v>91</v>
      </c>
      <c r="E12" s="11">
        <v>50</v>
      </c>
      <c r="F12" s="21">
        <v>81</v>
      </c>
      <c r="G12" s="22">
        <f t="shared" si="0"/>
        <v>2.55</v>
      </c>
      <c r="H12" s="11" t="str">
        <f t="shared" si="1"/>
        <v>Tercapai</v>
      </c>
      <c r="I12" s="31">
        <v>30</v>
      </c>
      <c r="J12" s="31">
        <v>3</v>
      </c>
      <c r="K12" s="31"/>
    </row>
    <row r="13" spans="1:8">
      <c r="A13" s="16" t="s">
        <v>46</v>
      </c>
      <c r="B13" s="17"/>
      <c r="C13" s="17"/>
      <c r="D13" s="17"/>
      <c r="E13" s="17"/>
      <c r="F13" s="23"/>
      <c r="G13" s="18">
        <f>COUNTIF(H6:H12,"Tercapai")</f>
        <v>2</v>
      </c>
      <c r="H13" s="24">
        <f>G13/ROWS(H6:H12)</f>
        <v>0.285714285714286</v>
      </c>
    </row>
    <row r="15" spans="1:1">
      <c r="A15" s="3"/>
    </row>
    <row r="16" spans="1:8">
      <c r="A16" s="3"/>
      <c r="F16" s="25"/>
      <c r="G16" s="26" t="s">
        <v>47</v>
      </c>
      <c r="H16" s="27"/>
    </row>
    <row r="17" spans="6:8">
      <c r="F17" s="25"/>
      <c r="G17" s="25"/>
      <c r="H17" s="27"/>
    </row>
    <row r="18" spans="6:8">
      <c r="F18" s="25"/>
      <c r="G18" s="28" t="s">
        <v>48</v>
      </c>
      <c r="H18" s="27"/>
    </row>
    <row r="19" spans="6:8">
      <c r="F19" s="25"/>
      <c r="G19" s="25"/>
      <c r="H19" s="27"/>
    </row>
    <row r="20" spans="6:8">
      <c r="F20" s="25"/>
      <c r="G20" s="25"/>
      <c r="H20" s="27"/>
    </row>
    <row r="21" spans="6:8">
      <c r="F21" s="25"/>
      <c r="G21" s="25" t="s">
        <v>49</v>
      </c>
      <c r="H21" s="27"/>
    </row>
  </sheetData>
  <mergeCells count="10">
    <mergeCell ref="A1:H1"/>
    <mergeCell ref="A2:H2"/>
    <mergeCell ref="C4:D4"/>
    <mergeCell ref="E4:F4"/>
    <mergeCell ref="I4:K4"/>
    <mergeCell ref="A13:F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4"/>
  <sheetViews>
    <sheetView zoomScale="90" zoomScaleNormal="90" topLeftCell="A2" workbookViewId="0">
      <selection activeCell="K24" sqref="K24"/>
    </sheetView>
  </sheetViews>
  <sheetFormatPr defaultColWidth="9" defaultRowHeight="15"/>
  <cols>
    <col min="1" max="1" width="28" customWidth="1"/>
    <col min="2" max="2" width="13.8583333333333" customWidth="1"/>
    <col min="3" max="3" width="11.7083333333333" customWidth="1"/>
    <col min="4" max="4" width="18.425" customWidth="1"/>
    <col min="5" max="5" width="11.7083333333333" customWidth="1"/>
    <col min="6" max="6" width="11.2833333333333" customWidth="1"/>
    <col min="7" max="7" width="13" customWidth="1"/>
    <col min="8" max="8" width="18.5666666666667" customWidth="1"/>
    <col min="9" max="9" width="4.5" customWidth="1"/>
    <col min="10" max="10" width="3.375" customWidth="1"/>
    <col min="11" max="11" width="9.375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92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11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  <c r="I4" s="18" t="s">
        <v>8</v>
      </c>
      <c r="J4" s="18"/>
      <c r="K4" s="18"/>
    </row>
    <row r="5" spans="1:11">
      <c r="A5" s="4"/>
      <c r="B5" s="6"/>
      <c r="C5" s="4" t="s">
        <v>9</v>
      </c>
      <c r="D5" s="4" t="s">
        <v>71</v>
      </c>
      <c r="E5" s="18" t="s">
        <v>11</v>
      </c>
      <c r="F5" s="18" t="s">
        <v>12</v>
      </c>
      <c r="G5" s="4"/>
      <c r="H5" s="6"/>
      <c r="I5" s="18" t="s">
        <v>13</v>
      </c>
      <c r="J5" s="18" t="s">
        <v>14</v>
      </c>
      <c r="K5" s="18" t="s">
        <v>15</v>
      </c>
    </row>
    <row r="6" spans="1:11">
      <c r="A6" s="7" t="s">
        <v>93</v>
      </c>
      <c r="B6" s="8" t="s">
        <v>94</v>
      </c>
      <c r="C6" s="9">
        <v>4</v>
      </c>
      <c r="D6" s="10" t="s">
        <v>95</v>
      </c>
      <c r="E6" s="9">
        <f>62+19</f>
        <v>81</v>
      </c>
      <c r="F6" s="19">
        <v>72</v>
      </c>
      <c r="G6" s="20">
        <f>(F6-E6+20)/20</f>
        <v>0.55</v>
      </c>
      <c r="H6" s="9" t="str">
        <f t="shared" ref="H6:H15" si="0">IF(G6&gt;=1,"Tercapai","Belum Tercapai")</f>
        <v>Belum Tercapai</v>
      </c>
      <c r="I6" s="29">
        <v>30</v>
      </c>
      <c r="J6" s="29">
        <v>3</v>
      </c>
      <c r="K6" s="29"/>
    </row>
    <row r="7" spans="1:11">
      <c r="A7" s="7" t="s">
        <v>96</v>
      </c>
      <c r="B7" s="8" t="s">
        <v>97</v>
      </c>
      <c r="C7" s="11">
        <v>5</v>
      </c>
      <c r="D7" s="12" t="s">
        <v>98</v>
      </c>
      <c r="E7" s="11">
        <f>80+19</f>
        <v>99</v>
      </c>
      <c r="F7" s="21">
        <v>92</v>
      </c>
      <c r="G7" s="22">
        <f t="shared" ref="G7:G15" si="1">(F7-E7+20)/20</f>
        <v>0.65</v>
      </c>
      <c r="H7" s="11" t="str">
        <f t="shared" si="0"/>
        <v>Belum Tercapai</v>
      </c>
      <c r="I7" s="29">
        <v>30</v>
      </c>
      <c r="J7" s="29">
        <v>4</v>
      </c>
      <c r="K7" s="29"/>
    </row>
    <row r="8" spans="1:11">
      <c r="A8" s="13" t="s">
        <v>99</v>
      </c>
      <c r="B8" s="14" t="s">
        <v>100</v>
      </c>
      <c r="C8" s="11">
        <v>9</v>
      </c>
      <c r="D8" s="12" t="s">
        <v>101</v>
      </c>
      <c r="E8" s="11">
        <f>142+19</f>
        <v>161</v>
      </c>
      <c r="F8" s="21">
        <v>176</v>
      </c>
      <c r="G8" s="22">
        <f t="shared" si="1"/>
        <v>1.75</v>
      </c>
      <c r="H8" s="11" t="str">
        <f t="shared" si="0"/>
        <v>Tercapai</v>
      </c>
      <c r="I8" s="30">
        <v>5</v>
      </c>
      <c r="J8" s="29">
        <v>8</v>
      </c>
      <c r="K8" s="29"/>
    </row>
    <row r="9" spans="1:11">
      <c r="A9" s="7" t="s">
        <v>102</v>
      </c>
      <c r="B9" s="8" t="s">
        <v>103</v>
      </c>
      <c r="C9" s="11">
        <v>8</v>
      </c>
      <c r="D9" s="12" t="s">
        <v>104</v>
      </c>
      <c r="E9" s="11">
        <f>141+19</f>
        <v>160</v>
      </c>
      <c r="F9" s="21">
        <v>159</v>
      </c>
      <c r="G9" s="22">
        <f t="shared" si="1"/>
        <v>0.95</v>
      </c>
      <c r="H9" s="11" t="str">
        <f t="shared" si="0"/>
        <v>Belum Tercapai</v>
      </c>
      <c r="I9" s="30">
        <v>5</v>
      </c>
      <c r="J9" s="29">
        <v>7</v>
      </c>
      <c r="K9" s="29"/>
    </row>
    <row r="10" spans="1:11">
      <c r="A10" s="15" t="s">
        <v>105</v>
      </c>
      <c r="B10" s="8" t="s">
        <v>106</v>
      </c>
      <c r="C10" s="11">
        <v>4</v>
      </c>
      <c r="D10" s="12" t="s">
        <v>107</v>
      </c>
      <c r="E10" s="11">
        <v>76</v>
      </c>
      <c r="F10" s="21">
        <v>70</v>
      </c>
      <c r="G10" s="22">
        <f t="shared" si="1"/>
        <v>0.7</v>
      </c>
      <c r="H10" s="11" t="str">
        <f t="shared" si="0"/>
        <v>Belum Tercapai</v>
      </c>
      <c r="I10" s="29">
        <v>1</v>
      </c>
      <c r="J10" s="29">
        <v>2</v>
      </c>
      <c r="K10" s="29"/>
    </row>
    <row r="11" spans="1:11">
      <c r="A11" s="13" t="s">
        <v>108</v>
      </c>
      <c r="B11" s="14" t="s">
        <v>109</v>
      </c>
      <c r="C11" s="11">
        <v>5</v>
      </c>
      <c r="D11" s="12" t="s">
        <v>110</v>
      </c>
      <c r="E11" s="11">
        <f>84+19</f>
        <v>103</v>
      </c>
      <c r="F11" s="21">
        <v>94</v>
      </c>
      <c r="G11" s="22">
        <f t="shared" si="1"/>
        <v>0.55</v>
      </c>
      <c r="H11" s="11" t="str">
        <f t="shared" si="0"/>
        <v>Belum Tercapai</v>
      </c>
      <c r="I11" s="29">
        <v>30</v>
      </c>
      <c r="J11" s="29">
        <v>4</v>
      </c>
      <c r="K11" s="29"/>
    </row>
    <row r="12" spans="1:11">
      <c r="A12" s="13" t="s">
        <v>111</v>
      </c>
      <c r="B12" s="14" t="s">
        <v>112</v>
      </c>
      <c r="C12" s="11">
        <v>11</v>
      </c>
      <c r="D12" s="12" t="s">
        <v>113</v>
      </c>
      <c r="E12" s="11">
        <f>182+19</f>
        <v>201</v>
      </c>
      <c r="F12" s="21">
        <v>217</v>
      </c>
      <c r="G12" s="22">
        <f t="shared" si="1"/>
        <v>1.8</v>
      </c>
      <c r="H12" s="11" t="str">
        <f t="shared" si="0"/>
        <v>Tercapai</v>
      </c>
      <c r="I12" s="29">
        <v>5</v>
      </c>
      <c r="J12" s="29">
        <v>7</v>
      </c>
      <c r="K12" s="29"/>
    </row>
    <row r="13" spans="1:11">
      <c r="A13" s="13" t="s">
        <v>114</v>
      </c>
      <c r="B13" s="14" t="s">
        <v>115</v>
      </c>
      <c r="C13" s="11">
        <v>11</v>
      </c>
      <c r="D13" s="12" t="s">
        <v>116</v>
      </c>
      <c r="E13" s="11">
        <f>182+19</f>
        <v>201</v>
      </c>
      <c r="F13" s="21">
        <v>214</v>
      </c>
      <c r="G13" s="22">
        <f t="shared" si="1"/>
        <v>1.65</v>
      </c>
      <c r="H13" s="11" t="str">
        <f t="shared" si="0"/>
        <v>Tercapai</v>
      </c>
      <c r="I13" s="29">
        <v>5</v>
      </c>
      <c r="J13" s="29">
        <v>9</v>
      </c>
      <c r="K13" s="29"/>
    </row>
    <row r="14" spans="1:11">
      <c r="A14" s="13" t="s">
        <v>117</v>
      </c>
      <c r="B14" s="14" t="s">
        <v>118</v>
      </c>
      <c r="C14" s="11">
        <v>5</v>
      </c>
      <c r="D14" s="12" t="s">
        <v>119</v>
      </c>
      <c r="E14" s="11">
        <f>88+19</f>
        <v>107</v>
      </c>
      <c r="F14" s="21">
        <v>101</v>
      </c>
      <c r="G14" s="22">
        <f t="shared" si="1"/>
        <v>0.7</v>
      </c>
      <c r="H14" s="11" t="str">
        <f t="shared" si="0"/>
        <v>Belum Tercapai</v>
      </c>
      <c r="I14" s="29">
        <v>30</v>
      </c>
      <c r="J14" s="29">
        <v>4</v>
      </c>
      <c r="K14" s="29"/>
    </row>
    <row r="15" spans="1:11">
      <c r="A15" s="13" t="s">
        <v>120</v>
      </c>
      <c r="B15" s="14" t="s">
        <v>121</v>
      </c>
      <c r="C15" s="11">
        <v>3</v>
      </c>
      <c r="D15" s="12" t="s">
        <v>122</v>
      </c>
      <c r="E15" s="11">
        <v>52</v>
      </c>
      <c r="F15" s="21">
        <v>42</v>
      </c>
      <c r="G15" s="22">
        <f t="shared" si="1"/>
        <v>0.5</v>
      </c>
      <c r="H15" s="11" t="str">
        <f t="shared" si="0"/>
        <v>Belum Tercapai</v>
      </c>
      <c r="I15" s="29">
        <v>30</v>
      </c>
      <c r="J15" s="29"/>
      <c r="K15" s="29"/>
    </row>
    <row r="16" spans="1:8">
      <c r="A16" s="16" t="s">
        <v>46</v>
      </c>
      <c r="B16" s="17"/>
      <c r="C16" s="17"/>
      <c r="D16" s="17"/>
      <c r="E16" s="17"/>
      <c r="F16" s="23"/>
      <c r="G16" s="18">
        <f>COUNTIF(H6:H15,"Tercapai")</f>
        <v>3</v>
      </c>
      <c r="H16" s="24">
        <f>G16/ROWS(H6:H15)</f>
        <v>0.3</v>
      </c>
    </row>
    <row r="18" spans="1:1">
      <c r="A18" s="3"/>
    </row>
    <row r="19" spans="1:8">
      <c r="A19" s="3"/>
      <c r="F19" s="25"/>
      <c r="G19" s="26" t="s">
        <v>47</v>
      </c>
      <c r="H19" s="27"/>
    </row>
    <row r="20" spans="6:8">
      <c r="F20" s="25"/>
      <c r="G20" s="25"/>
      <c r="H20" s="27"/>
    </row>
    <row r="21" spans="6:8">
      <c r="F21" s="25"/>
      <c r="G21" s="28" t="s">
        <v>48</v>
      </c>
      <c r="H21" s="27"/>
    </row>
    <row r="22" spans="6:8">
      <c r="F22" s="25"/>
      <c r="G22" s="25"/>
      <c r="H22" s="27"/>
    </row>
    <row r="23" spans="6:8">
      <c r="F23" s="25"/>
      <c r="G23" s="25"/>
      <c r="H23" s="27"/>
    </row>
    <row r="24" spans="6:8">
      <c r="F24" s="25"/>
      <c r="G24" s="25" t="s">
        <v>49</v>
      </c>
      <c r="H24" s="27"/>
    </row>
  </sheetData>
  <mergeCells count="10">
    <mergeCell ref="A1:H1"/>
    <mergeCell ref="A2:H2"/>
    <mergeCell ref="C4:D4"/>
    <mergeCell ref="E4:F4"/>
    <mergeCell ref="I4:K4"/>
    <mergeCell ref="A16:F16"/>
    <mergeCell ref="A4:A5"/>
    <mergeCell ref="B4:B5"/>
    <mergeCell ref="G4:G5"/>
    <mergeCell ref="H4:H5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2021-07-10T22:07:00Z</dcterms:created>
  <cp:lastPrinted>2021-09-01T01:28:00Z</cp:lastPrinted>
  <dcterms:modified xsi:type="dcterms:W3CDTF">2021-12-25T09:29:22Z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