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2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putra'!$A$1:$H$20</definedName>
    <definedName name="_xlnm.Print_Area" localSheetId="1">'1 putri'!$A$1:$H$15</definedName>
    <definedName name="_xlnm.Print_Area" localSheetId="2">'2 putra'!$A$1:$H$16</definedName>
    <definedName name="_xlnm.Print_Area" localSheetId="3">'2 putri'!$A$1:$H$19</definedName>
  </definedNames>
  <calcPr calcId="144525"/>
</workbook>
</file>

<file path=xl/sharedStrings.xml><?xml version="1.0" encoding="utf-8"?>
<sst xmlns="http://schemas.openxmlformats.org/spreadsheetml/2006/main" count="191" uniqueCount="131">
  <si>
    <t>DATA PENCAPAIAN TAHFIDZ</t>
  </si>
  <si>
    <t>Juli 2021 - Marhalah 1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</si>
  <si>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</si>
  <si>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</si>
  <si>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</si>
  <si>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</si>
  <si>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</si>
  <si>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</si>
  <si>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</si>
  <si>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</si>
  <si>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</si>
  <si>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</si>
  <si>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</si>
  <si>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Dari</t>
  </si>
  <si>
    <t>Ke</t>
  </si>
  <si>
    <t>Tambahan</t>
  </si>
  <si>
    <t>Abdullah Akhyar</t>
  </si>
  <si>
    <t>21.02.018</t>
  </si>
  <si>
    <t>Al-Fajr</t>
  </si>
  <si>
    <t>Arviandow</t>
  </si>
  <si>
    <t>21.02.019</t>
  </si>
  <si>
    <t>Al-Qadr</t>
  </si>
  <si>
    <t>Ayaturrahman Shinra</t>
  </si>
  <si>
    <t>21.02.020</t>
  </si>
  <si>
    <t>Al-Buruj</t>
  </si>
  <si>
    <t>Khalid Ghazy</t>
  </si>
  <si>
    <t>21.02.022</t>
  </si>
  <si>
    <t>Al-Baqarah: 24</t>
  </si>
  <si>
    <t>Muhammad Radja</t>
  </si>
  <si>
    <t>21.02.023</t>
  </si>
  <si>
    <t>Asy-Syams</t>
  </si>
  <si>
    <t>Muhammad Rasya</t>
  </si>
  <si>
    <t>21.02.024</t>
  </si>
  <si>
    <t>Muhammad Rayhan</t>
  </si>
  <si>
    <t>21.02.025</t>
  </si>
  <si>
    <t>Rasha Aghina</t>
  </si>
  <si>
    <t>21.02.026</t>
  </si>
  <si>
    <t>Al-Ashr</t>
  </si>
  <si>
    <t>Fa'iq</t>
  </si>
  <si>
    <t>21.02.038</t>
  </si>
  <si>
    <t>Al-Qariah</t>
  </si>
  <si>
    <t>Hazwan Hafidzudin</t>
  </si>
  <si>
    <t>21.02.021</t>
  </si>
  <si>
    <t>Al-Baqarah: 190</t>
  </si>
  <si>
    <t>Rihal Muharrikul Haq</t>
  </si>
  <si>
    <t>21.02.027</t>
  </si>
  <si>
    <t>Zahy Awwab</t>
  </si>
  <si>
    <t>21.02.028</t>
  </si>
  <si>
    <t>Yang mencapai target</t>
  </si>
  <si>
    <t>Bagi yang belum mencapai target, wajib menemui Ustadz Zen pada Ahad Subuh</t>
  </si>
  <si>
    <t>Juli 2021 - Marhalah 1 Putri</t>
  </si>
  <si>
    <t>Anna Althafunnisa</t>
  </si>
  <si>
    <t>21.02.029</t>
  </si>
  <si>
    <t>?</t>
  </si>
  <si>
    <t>Hanifatul Qoimah</t>
  </si>
  <si>
    <t>21.02.030</t>
  </si>
  <si>
    <t>Mila Najiyah</t>
  </si>
  <si>
    <t>21.02.031</t>
  </si>
  <si>
    <t>At-Takatsur</t>
  </si>
  <si>
    <t>Najwa Hani Fillah</t>
  </si>
  <si>
    <t>21.02.032</t>
  </si>
  <si>
    <t>Abasa</t>
  </si>
  <si>
    <t>Nayla Izzatul Hasanah</t>
  </si>
  <si>
    <t>21.02.033</t>
  </si>
  <si>
    <t>Al-Baqarah: 76</t>
  </si>
  <si>
    <t>Nida Khalwatus S</t>
  </si>
  <si>
    <t>21.02.034</t>
  </si>
  <si>
    <t>Al-Baqarah: 48</t>
  </si>
  <si>
    <t>Riska Fitriana Putri</t>
  </si>
  <si>
    <t>21.02.035</t>
  </si>
  <si>
    <t>An-Naziat</t>
  </si>
  <si>
    <t>Safarus Aufa Rifdah</t>
  </si>
  <si>
    <t>21.02.036</t>
  </si>
  <si>
    <t>Al-Baqarah: 93</t>
  </si>
  <si>
    <t>Zahra Madaniah</t>
  </si>
  <si>
    <t>21.02.037</t>
  </si>
  <si>
    <t>Juli 2021 - Marhalah 2 Putra</t>
  </si>
  <si>
    <t>Ayat</t>
  </si>
  <si>
    <t>Ja'far Asshodiq Habibullah F</t>
  </si>
  <si>
    <t>20.02.003</t>
  </si>
  <si>
    <t>Al-Maidah: 13</t>
  </si>
  <si>
    <t>Abdurrahman Al-Zuhdi</t>
  </si>
  <si>
    <t>20.02.004</t>
  </si>
  <si>
    <t>Al-Anfal: 75</t>
  </si>
  <si>
    <t>M. Fatih Yusuf Rahman</t>
  </si>
  <si>
    <t>20.02.005</t>
  </si>
  <si>
    <t>An-Nisa: 113</t>
  </si>
  <si>
    <t>Dzaakir Hawaary Arbie</t>
  </si>
  <si>
    <t>20.02.006</t>
  </si>
  <si>
    <t>Muhammad Firmansyah</t>
  </si>
  <si>
    <t>20.02.007</t>
  </si>
  <si>
    <t>Al-A'raf: 51</t>
  </si>
  <si>
    <t>Syamil Muwahhiduddien</t>
  </si>
  <si>
    <t>20.02.013</t>
  </si>
  <si>
    <t>Al-An'am: 137</t>
  </si>
  <si>
    <t>Royan Abdullah Asyari</t>
  </si>
  <si>
    <t>20.02.017</t>
  </si>
  <si>
    <t>Al-Baqarah: 181</t>
  </si>
  <si>
    <t>Bagi yang belum mencapai target, wajib menjalankan program Kejar Target pada hari Ahad pertama waktu Subuh</t>
  </si>
  <si>
    <t>hingga hari Senin Subuh keesokan harinya, di masjid. Tidak boleh keluar dari masjid.</t>
  </si>
  <si>
    <t>Juli 2021 - Marhalah 2 Putri</t>
  </si>
  <si>
    <t>Nur Azizah</t>
  </si>
  <si>
    <t>20.02.001</t>
  </si>
  <si>
    <t>Ali Imran: 70</t>
  </si>
  <si>
    <t>Siti Khodijah</t>
  </si>
  <si>
    <t>20.02.002</t>
  </si>
  <si>
    <t>An-Nisa: 14</t>
  </si>
  <si>
    <t>Jahrisa Juana</t>
  </si>
  <si>
    <t>20.02.008</t>
  </si>
  <si>
    <t>Al-An'am: 110</t>
  </si>
  <si>
    <t>Nurlayli Ubadah</t>
  </si>
  <si>
    <t>20.02.009</t>
  </si>
  <si>
    <t>Al-An'am: 94</t>
  </si>
  <si>
    <t>Nadyne Fathiya Chairinda</t>
  </si>
  <si>
    <t>20.02.010</t>
  </si>
  <si>
    <t>Ali Imran: 45</t>
  </si>
  <si>
    <t>Salwa</t>
  </si>
  <si>
    <t>20.02.011</t>
  </si>
  <si>
    <t>An-Nisa: 33</t>
  </si>
  <si>
    <t>Muthia Shofia</t>
  </si>
  <si>
    <t>20.02.012</t>
  </si>
  <si>
    <t>Al-Anfal: 40</t>
  </si>
  <si>
    <t>Nada Sahla Syahidah</t>
  </si>
  <si>
    <t>20.02.014</t>
  </si>
  <si>
    <t>Nada Sabila Syahidah</t>
  </si>
  <si>
    <t>20.02.015</t>
  </si>
  <si>
    <t>An-Nisa: 51</t>
  </si>
  <si>
    <t>Inas Afifah</t>
  </si>
  <si>
    <t>20.02.016</t>
  </si>
  <si>
    <t>Al-Baqarah: 196</t>
  </si>
  <si>
    <t>hingga hari Senin Subuh keesokan harinya, di ruang sholat. Tidak boleh keluar dari ruang sholat.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</si>
</sst>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12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Border="1" applyAlignment="1">
      <alignment horizontal="center"/>
    </xf>
    <xf numFmtId="0" fontId="1" fillId="0" borderId="6" xfId="0" applyFont="1" applyBorder="1" applyAlignment="1">
      <alignment horizontal="right" vertical="center"/>
    </xf>
    <xf numFmtId="9" fontId="1" fillId="0" borderId="1" xfId="47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/>
    <xf numFmtId="0" fontId="0" fillId="2" borderId="1" xfId="47" applyNumberFormat="1" applyFont="1" applyFill="1" applyBorder="1" applyAlignment="1">
      <alignment horizontal="center"/>
    </xf>
    <xf numFmtId="9" fontId="0" fillId="2" borderId="1" xfId="47" applyFont="1" applyFill="1" applyBorder="1" applyAlignment="1">
      <alignment horizontal="center"/>
    </xf>
    <xf numFmtId="0" fontId="0" fillId="3" borderId="0" xfId="0" applyFill="1"/>
    <xf numFmtId="0" fontId="2" fillId="3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NumberFormat="1" applyFont="1" applyFill="1" applyBorder="1" applyAlignment="1"/>
    <xf numFmtId="0" fontId="0" fillId="3" borderId="1" xfId="47" applyNumberFormat="1" applyFont="1" applyFill="1" applyBorder="1" applyAlignment="1">
      <alignment horizontal="center"/>
    </xf>
    <xf numFmtId="9" fontId="0" fillId="3" borderId="1" xfId="47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0"/>
  <sheetViews>
    <sheetView zoomScale="110" zoomScaleNormal="110" workbookViewId="0">
      <selection activeCell="I16" sqref="I16"/>
    </sheetView>
  </sheetViews>
  <sheetFormatPr defaultColWidth="9" defaultRowHeight="15"/>
  <cols>
    <col min="1" max="1" width="21.425" customWidth="1"/>
    <col min="2" max="2" width="9.28333333333333" customWidth="1"/>
    <col min="3" max="3" width="6" customWidth="1"/>
    <col min="4" max="4" width="14.8583333333333" customWidth="1"/>
    <col min="5" max="5" width="8.70833333333333" customWidth="1"/>
    <col min="6" max="6" width="10.8583333333333" customWidth="1"/>
    <col min="7" max="7" width="11.5666666666667" customWidth="1"/>
    <col min="8" max="8" width="15.7083333333333" customWidth="1"/>
    <col min="9" max="9" width="4.5" customWidth="1"/>
    <col min="10" max="10" width="3.375" customWidth="1"/>
    <col min="11" max="11" width="9.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1" spans="1:11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4" t="s">
        <v>7</v>
      </c>
      <c r="I4" s="20" t="s">
        <v>8</v>
      </c>
      <c r="J4" s="20"/>
      <c r="K4" s="20"/>
    </row>
    <row r="5" spans="1:11">
      <c r="A5" s="3"/>
      <c r="B5" s="5"/>
      <c r="C5" s="3" t="s">
        <v>9</v>
      </c>
      <c r="D5" s="3" t="s">
        <v>10</v>
      </c>
      <c r="E5" s="13" t="s">
        <v>11</v>
      </c>
      <c r="F5" s="13" t="s">
        <v>12</v>
      </c>
      <c r="G5" s="3"/>
      <c r="H5" s="5"/>
      <c r="I5" s="20" t="s">
        <v>13</v>
      </c>
      <c r="J5" s="20" t="s">
        <v>14</v>
      </c>
      <c r="K5" s="20" t="s">
        <v>15</v>
      </c>
    </row>
    <row r="6" s="31" customFormat="1" spans="1:11">
      <c r="A6" s="32" t="s">
        <v>16</v>
      </c>
      <c r="B6" s="32" t="s">
        <v>17</v>
      </c>
      <c r="C6" s="33">
        <v>30</v>
      </c>
      <c r="D6" s="33" t="s">
        <v>18</v>
      </c>
      <c r="E6" s="33">
        <v>594</v>
      </c>
      <c r="F6" s="36">
        <v>593</v>
      </c>
      <c r="G6" s="37">
        <f>(E6-F6+11)/11</f>
        <v>1.09090909090909</v>
      </c>
      <c r="H6" s="33" t="str">
        <f t="shared" ref="H6:H17" si="0">IF(G6&gt;=1,"Tercapai","Belum Tercapai")</f>
        <v>Tercapai</v>
      </c>
      <c r="I6" s="38"/>
      <c r="J6" s="38"/>
      <c r="K6" s="38"/>
    </row>
    <row r="7" spans="1:11">
      <c r="A7" s="6" t="s">
        <v>19</v>
      </c>
      <c r="B7" s="6" t="s">
        <v>20</v>
      </c>
      <c r="C7" s="8">
        <v>30</v>
      </c>
      <c r="D7" s="8" t="s">
        <v>21</v>
      </c>
      <c r="E7" s="8">
        <v>594</v>
      </c>
      <c r="F7" s="16">
        <v>598</v>
      </c>
      <c r="G7" s="17">
        <f>(E7-F7+11)/11</f>
        <v>0.636363636363636</v>
      </c>
      <c r="H7" s="8" t="str">
        <f t="shared" si="0"/>
        <v>Belum Tercapai</v>
      </c>
      <c r="I7" s="21">
        <v>30</v>
      </c>
      <c r="J7" s="21"/>
      <c r="K7" s="21"/>
    </row>
    <row r="8" spans="1:11">
      <c r="A8" s="9" t="s">
        <v>22</v>
      </c>
      <c r="B8" s="9" t="s">
        <v>23</v>
      </c>
      <c r="C8" s="8">
        <v>30</v>
      </c>
      <c r="D8" s="34" t="s">
        <v>24</v>
      </c>
      <c r="E8" s="8">
        <v>594</v>
      </c>
      <c r="F8" s="16">
        <v>590</v>
      </c>
      <c r="G8" s="17">
        <f>(E8-F8+11)/11</f>
        <v>1.36363636363636</v>
      </c>
      <c r="H8" s="8" t="str">
        <f t="shared" si="0"/>
        <v>Tercapai</v>
      </c>
      <c r="I8" s="39">
        <v>30</v>
      </c>
      <c r="J8" s="21"/>
      <c r="K8" s="21"/>
    </row>
    <row r="9" spans="1:11">
      <c r="A9" s="6" t="s">
        <v>25</v>
      </c>
      <c r="B9" s="6" t="s">
        <v>26</v>
      </c>
      <c r="C9" s="8">
        <v>30</v>
      </c>
      <c r="D9" s="34" t="s">
        <v>27</v>
      </c>
      <c r="E9" s="8">
        <v>594</v>
      </c>
      <c r="F9" s="16">
        <v>4</v>
      </c>
      <c r="G9" s="17">
        <f>(23+4)/11</f>
        <v>2.45454545454545</v>
      </c>
      <c r="H9" s="8" t="str">
        <f t="shared" si="0"/>
        <v>Tercapai</v>
      </c>
      <c r="I9" s="21">
        <v>30</v>
      </c>
      <c r="J9" s="21"/>
      <c r="K9" s="21"/>
    </row>
    <row r="10" spans="1:11">
      <c r="A10" s="9" t="s">
        <v>28</v>
      </c>
      <c r="B10" s="9" t="s">
        <v>29</v>
      </c>
      <c r="C10" s="8">
        <v>30</v>
      </c>
      <c r="D10" s="8" t="s">
        <v>30</v>
      </c>
      <c r="E10" s="8">
        <v>594</v>
      </c>
      <c r="F10" s="16">
        <v>595</v>
      </c>
      <c r="G10" s="17">
        <f>(E10-F10+11)/11</f>
        <v>0.909090909090909</v>
      </c>
      <c r="H10" s="8" t="str">
        <f t="shared" si="0"/>
        <v>Belum Tercapai</v>
      </c>
      <c r="I10" s="21">
        <v>30</v>
      </c>
      <c r="J10" s="21"/>
      <c r="K10" s="21"/>
    </row>
    <row r="11" spans="1:11">
      <c r="A11" s="9" t="s">
        <v>31</v>
      </c>
      <c r="B11" s="9" t="s">
        <v>32</v>
      </c>
      <c r="C11" s="8">
        <v>30</v>
      </c>
      <c r="D11" s="8" t="s">
        <v>24</v>
      </c>
      <c r="E11" s="8">
        <v>594</v>
      </c>
      <c r="F11" s="16">
        <v>590</v>
      </c>
      <c r="G11" s="17">
        <f>(E11-F11+11)/11</f>
        <v>1.36363636363636</v>
      </c>
      <c r="H11" s="8" t="str">
        <f t="shared" si="0"/>
        <v>Tercapai</v>
      </c>
      <c r="I11" s="21">
        <v>30</v>
      </c>
      <c r="J11" s="21"/>
      <c r="K11" s="21"/>
    </row>
    <row r="12" spans="1:11">
      <c r="A12" s="9" t="s">
        <v>33</v>
      </c>
      <c r="B12" s="9" t="s">
        <v>34</v>
      </c>
      <c r="C12" s="8">
        <v>30</v>
      </c>
      <c r="D12" s="8" t="s">
        <v>30</v>
      </c>
      <c r="E12" s="8">
        <v>594</v>
      </c>
      <c r="F12" s="16">
        <v>595</v>
      </c>
      <c r="G12" s="17">
        <f>(E12-F12+11)/11</f>
        <v>0.909090909090909</v>
      </c>
      <c r="H12" s="8" t="str">
        <f t="shared" si="0"/>
        <v>Belum Tercapai</v>
      </c>
      <c r="I12" s="21">
        <v>30</v>
      </c>
      <c r="J12" s="21"/>
      <c r="K12" s="21"/>
    </row>
    <row r="13" s="31" customFormat="1" spans="1:11">
      <c r="A13" s="35" t="s">
        <v>35</v>
      </c>
      <c r="B13" s="35" t="s">
        <v>36</v>
      </c>
      <c r="C13" s="33">
        <v>30</v>
      </c>
      <c r="D13" s="33" t="s">
        <v>37</v>
      </c>
      <c r="E13" s="33">
        <v>594</v>
      </c>
      <c r="F13" s="36">
        <v>601</v>
      </c>
      <c r="G13" s="37">
        <f>(E13-F13+11)/11</f>
        <v>0.363636363636364</v>
      </c>
      <c r="H13" s="33" t="str">
        <f t="shared" si="0"/>
        <v>Belum Tercapai</v>
      </c>
      <c r="I13" s="38"/>
      <c r="J13" s="38"/>
      <c r="K13" s="38"/>
    </row>
    <row r="14" spans="1:11">
      <c r="A14" s="9" t="s">
        <v>38</v>
      </c>
      <c r="B14" s="9" t="s">
        <v>39</v>
      </c>
      <c r="C14" s="8">
        <v>30</v>
      </c>
      <c r="D14" s="8" t="s">
        <v>40</v>
      </c>
      <c r="E14" s="8">
        <v>594</v>
      </c>
      <c r="F14" s="16">
        <v>600</v>
      </c>
      <c r="G14" s="17">
        <f>(E14-F14+11)/11</f>
        <v>0.454545454545455</v>
      </c>
      <c r="H14" s="8" t="str">
        <f t="shared" si="0"/>
        <v>Belum Tercapai</v>
      </c>
      <c r="I14" s="21">
        <v>30</v>
      </c>
      <c r="J14" s="21"/>
      <c r="K14" s="21"/>
    </row>
    <row r="15" spans="1:11">
      <c r="A15" s="6" t="s">
        <v>41</v>
      </c>
      <c r="B15" s="6" t="s">
        <v>42</v>
      </c>
      <c r="C15" s="8">
        <v>1</v>
      </c>
      <c r="D15" s="34" t="s">
        <v>43</v>
      </c>
      <c r="E15" s="8">
        <f>582+12</f>
        <v>594</v>
      </c>
      <c r="F15" s="16">
        <v>29</v>
      </c>
      <c r="G15" s="17">
        <f>(23+29)/11</f>
        <v>4.72727272727273</v>
      </c>
      <c r="H15" s="8" t="str">
        <f t="shared" si="0"/>
        <v>Tercapai</v>
      </c>
      <c r="I15" s="21">
        <v>30</v>
      </c>
      <c r="J15" s="21"/>
      <c r="K15" s="21"/>
    </row>
    <row r="16" spans="1:11">
      <c r="A16" s="9" t="s">
        <v>44</v>
      </c>
      <c r="B16" s="9" t="s">
        <v>45</v>
      </c>
      <c r="C16" s="8">
        <v>1</v>
      </c>
      <c r="D16" s="8" t="s">
        <v>43</v>
      </c>
      <c r="E16" s="8">
        <v>594</v>
      </c>
      <c r="F16" s="16">
        <v>29</v>
      </c>
      <c r="G16" s="17">
        <f>(23+29)/11</f>
        <v>4.72727272727273</v>
      </c>
      <c r="H16" s="8" t="str">
        <f t="shared" si="0"/>
        <v>Tercapai</v>
      </c>
      <c r="I16" s="21">
        <v>30</v>
      </c>
      <c r="J16" s="21"/>
      <c r="K16" s="21"/>
    </row>
    <row r="17" spans="1:11">
      <c r="A17" s="9" t="s">
        <v>46</v>
      </c>
      <c r="B17" s="9" t="s">
        <v>47</v>
      </c>
      <c r="C17" s="8">
        <v>1</v>
      </c>
      <c r="D17" s="8" t="s">
        <v>43</v>
      </c>
      <c r="E17" s="8">
        <v>594</v>
      </c>
      <c r="F17" s="16">
        <v>4</v>
      </c>
      <c r="G17" s="17">
        <f>(23+4)/11</f>
        <v>2.45454545454545</v>
      </c>
      <c r="H17" s="8" t="str">
        <f t="shared" si="0"/>
        <v>Tercapai</v>
      </c>
      <c r="I17" s="21">
        <v>30</v>
      </c>
      <c r="J17" s="21"/>
      <c r="K17" s="21"/>
    </row>
    <row r="18" spans="1:8">
      <c r="A18" s="11" t="s">
        <v>48</v>
      </c>
      <c r="B18" s="12"/>
      <c r="C18" s="12"/>
      <c r="D18" s="12"/>
      <c r="E18" s="12"/>
      <c r="F18" s="18"/>
      <c r="G18" s="13">
        <f>COUNTIF(H6:H17,"Tercapai")</f>
        <v>7</v>
      </c>
      <c r="H18" s="19">
        <f>G18/ROWS(H6:H17)</f>
        <v>0.583333333333333</v>
      </c>
    </row>
    <row r="20" spans="1:1">
      <c r="A20" s="2" t="s">
        <v>49</v>
      </c>
    </row>
  </sheetData>
  <mergeCells count="10">
    <mergeCell ref="A1:H1"/>
    <mergeCell ref="A2:H2"/>
    <mergeCell ref="C4:D4"/>
    <mergeCell ref="E4:F4"/>
    <mergeCell ref="I4:K4"/>
    <mergeCell ref="A18:F18"/>
    <mergeCell ref="A4:A5"/>
    <mergeCell ref="B4:B5"/>
    <mergeCell ref="G4:G5"/>
    <mergeCell ref="H4:H5"/>
  </mergeCells>
  <conditionalFormatting sqref="G15">
    <cfRule type="cellIs" dxfId="0" priority="4" operator="lessThan">
      <formula>1</formula>
    </cfRule>
  </conditionalFormatting>
  <conditionalFormatting sqref="H15">
    <cfRule type="cellIs" dxfId="0" priority="3" operator="equal">
      <formula>"Belum Tercapai"</formula>
    </cfRule>
  </conditionalFormatting>
  <conditionalFormatting sqref="G6:G14">
    <cfRule type="cellIs" dxfId="0" priority="6" operator="lessThan">
      <formula>1</formula>
    </cfRule>
  </conditionalFormatting>
  <conditionalFormatting sqref="G16:G17">
    <cfRule type="cellIs" dxfId="0" priority="2" operator="lessThan">
      <formula>1</formula>
    </cfRule>
  </conditionalFormatting>
  <conditionalFormatting sqref="H6:H14">
    <cfRule type="cellIs" dxfId="0" priority="5" operator="equal">
      <formula>"Belum Tercapai"</formula>
    </cfRule>
  </conditionalFormatting>
  <conditionalFormatting sqref="H16:H17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5"/>
  <sheetViews>
    <sheetView zoomScale="110" zoomScaleNormal="110" workbookViewId="0">
      <selection activeCell="H8" sqref="H8"/>
    </sheetView>
  </sheetViews>
  <sheetFormatPr defaultColWidth="9" defaultRowHeight="15"/>
  <cols>
    <col min="1" max="1" width="19.8583333333333" customWidth="1"/>
    <col min="2" max="2" width="9.28333333333333" customWidth="1"/>
    <col min="3" max="3" width="6" customWidth="1"/>
    <col min="4" max="4" width="13.8583333333333" customWidth="1"/>
    <col min="5" max="5" width="8.70833333333333" customWidth="1"/>
    <col min="6" max="6" width="10.8583333333333" customWidth="1"/>
    <col min="7" max="7" width="11.5666666666667" customWidth="1"/>
    <col min="8" max="8" width="15.7083333333333" customWidth="1"/>
    <col min="9" max="9" width="4.5" customWidth="1"/>
    <col min="10" max="10" width="3.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50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1" spans="1:11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4" t="s">
        <v>7</v>
      </c>
      <c r="I4" s="20" t="s">
        <v>8</v>
      </c>
      <c r="J4" s="20"/>
      <c r="K4" s="20"/>
    </row>
    <row r="5" spans="1:11">
      <c r="A5" s="3"/>
      <c r="B5" s="5"/>
      <c r="C5" s="3" t="s">
        <v>9</v>
      </c>
      <c r="D5" s="3" t="s">
        <v>10</v>
      </c>
      <c r="E5" s="13" t="s">
        <v>11</v>
      </c>
      <c r="F5" s="13" t="s">
        <v>12</v>
      </c>
      <c r="G5" s="3"/>
      <c r="H5" s="5"/>
      <c r="I5" s="20" t="s">
        <v>13</v>
      </c>
      <c r="J5" s="20" t="s">
        <v>14</v>
      </c>
      <c r="K5" s="20" t="s">
        <v>15</v>
      </c>
    </row>
    <row r="6" spans="1:11">
      <c r="A6" s="24" t="s">
        <v>51</v>
      </c>
      <c r="B6" s="24" t="s">
        <v>52</v>
      </c>
      <c r="C6" s="25" t="s">
        <v>53</v>
      </c>
      <c r="D6" s="25" t="s">
        <v>53</v>
      </c>
      <c r="E6" s="25">
        <v>594</v>
      </c>
      <c r="F6" s="29" t="s">
        <v>53</v>
      </c>
      <c r="G6" s="30" t="e">
        <f t="shared" ref="G6:G14" si="0">(E6-F6+11)/11</f>
        <v>#VALUE!</v>
      </c>
      <c r="H6" s="25" t="e">
        <f t="shared" ref="H6:H14" si="1">IF(G6&gt;=1,"Tercapai","Belum Tercapai")</f>
        <v>#VALUE!</v>
      </c>
      <c r="I6" s="21"/>
      <c r="J6" s="21"/>
      <c r="K6" s="21"/>
    </row>
    <row r="7" spans="1:11">
      <c r="A7" s="6" t="s">
        <v>54</v>
      </c>
      <c r="B7" s="6" t="s">
        <v>55</v>
      </c>
      <c r="C7" s="8">
        <v>30</v>
      </c>
      <c r="D7" s="8" t="s">
        <v>18</v>
      </c>
      <c r="E7" s="8">
        <v>594</v>
      </c>
      <c r="F7" s="16">
        <v>593</v>
      </c>
      <c r="G7" s="17">
        <f t="shared" si="0"/>
        <v>1.09090909090909</v>
      </c>
      <c r="H7" s="8" t="str">
        <f t="shared" si="1"/>
        <v>Tercapai</v>
      </c>
      <c r="I7" s="21"/>
      <c r="J7" s="21"/>
      <c r="K7" s="21"/>
    </row>
    <row r="8" spans="1:11">
      <c r="A8" s="9" t="s">
        <v>56</v>
      </c>
      <c r="B8" s="9" t="s">
        <v>57</v>
      </c>
      <c r="C8" s="8">
        <v>30</v>
      </c>
      <c r="D8" s="8" t="s">
        <v>58</v>
      </c>
      <c r="E8" s="8">
        <v>594</v>
      </c>
      <c r="F8" s="16">
        <v>600</v>
      </c>
      <c r="G8" s="17">
        <f>(F8-E8+11)/11</f>
        <v>1.54545454545455</v>
      </c>
      <c r="H8" s="8" t="str">
        <f t="shared" si="1"/>
        <v>Tercapai</v>
      </c>
      <c r="I8" s="22"/>
      <c r="J8" s="21"/>
      <c r="K8" s="21"/>
    </row>
    <row r="9" spans="1:11">
      <c r="A9" s="6" t="s">
        <v>59</v>
      </c>
      <c r="B9" s="6" t="s">
        <v>60</v>
      </c>
      <c r="C9" s="8">
        <v>30</v>
      </c>
      <c r="D9" s="8" t="s">
        <v>61</v>
      </c>
      <c r="E9" s="8">
        <v>594</v>
      </c>
      <c r="F9" s="16">
        <v>585</v>
      </c>
      <c r="G9" s="17">
        <f>(F9-E9+11)/11</f>
        <v>0.181818181818182</v>
      </c>
      <c r="H9" s="8" t="str">
        <f t="shared" si="1"/>
        <v>Belum Tercapai</v>
      </c>
      <c r="I9" s="22"/>
      <c r="J9" s="21"/>
      <c r="K9" s="21"/>
    </row>
    <row r="10" spans="1:11">
      <c r="A10" s="10" t="s">
        <v>62</v>
      </c>
      <c r="B10" s="6" t="s">
        <v>63</v>
      </c>
      <c r="C10" s="8">
        <v>1</v>
      </c>
      <c r="D10" s="8" t="s">
        <v>64</v>
      </c>
      <c r="E10" s="8">
        <v>594</v>
      </c>
      <c r="F10" s="16">
        <v>11</v>
      </c>
      <c r="G10" s="17">
        <f>(23+11)/11</f>
        <v>3.09090909090909</v>
      </c>
      <c r="H10" s="8" t="str">
        <f t="shared" si="1"/>
        <v>Tercapai</v>
      </c>
      <c r="I10" s="21"/>
      <c r="J10" s="21"/>
      <c r="K10" s="21"/>
    </row>
    <row r="11" spans="1:11">
      <c r="A11" s="9" t="s">
        <v>65</v>
      </c>
      <c r="B11" s="9" t="s">
        <v>66</v>
      </c>
      <c r="C11" s="8">
        <v>1</v>
      </c>
      <c r="D11" s="8" t="s">
        <v>67</v>
      </c>
      <c r="E11" s="8">
        <v>594</v>
      </c>
      <c r="F11" s="16">
        <v>7</v>
      </c>
      <c r="G11" s="17">
        <f>(23+7)/11</f>
        <v>2.72727272727273</v>
      </c>
      <c r="H11" s="8" t="str">
        <f t="shared" si="1"/>
        <v>Tercapai</v>
      </c>
      <c r="I11" s="21"/>
      <c r="J11" s="21"/>
      <c r="K11" s="21"/>
    </row>
    <row r="12" spans="1:11">
      <c r="A12" s="9" t="s">
        <v>68</v>
      </c>
      <c r="B12" s="9" t="s">
        <v>69</v>
      </c>
      <c r="C12" s="26">
        <v>30</v>
      </c>
      <c r="D12" s="27" t="s">
        <v>70</v>
      </c>
      <c r="E12" s="26">
        <v>594</v>
      </c>
      <c r="F12" s="16">
        <v>584</v>
      </c>
      <c r="G12" s="30">
        <f>(F12-E12+11)/11</f>
        <v>0.0909090909090909</v>
      </c>
      <c r="H12" s="25" t="str">
        <f t="shared" si="1"/>
        <v>Belum Tercapai</v>
      </c>
      <c r="I12" s="21"/>
      <c r="J12" s="21"/>
      <c r="K12" s="21"/>
    </row>
    <row r="13" spans="1:11">
      <c r="A13" s="9" t="s">
        <v>71</v>
      </c>
      <c r="B13" s="9" t="s">
        <v>72</v>
      </c>
      <c r="C13" s="8">
        <v>1</v>
      </c>
      <c r="D13" s="8" t="s">
        <v>73</v>
      </c>
      <c r="E13" s="8">
        <v>594</v>
      </c>
      <c r="F13" s="16">
        <v>14</v>
      </c>
      <c r="G13" s="17">
        <f t="shared" si="0"/>
        <v>53.7272727272727</v>
      </c>
      <c r="H13" s="8" t="str">
        <f t="shared" si="1"/>
        <v>Tercapai</v>
      </c>
      <c r="I13" s="21"/>
      <c r="J13" s="21"/>
      <c r="K13" s="21"/>
    </row>
    <row r="14" spans="1:11">
      <c r="A14" s="28" t="s">
        <v>74</v>
      </c>
      <c r="B14" s="28" t="s">
        <v>75</v>
      </c>
      <c r="C14" s="25" t="s">
        <v>53</v>
      </c>
      <c r="D14" s="25" t="s">
        <v>53</v>
      </c>
      <c r="E14" s="25">
        <v>594</v>
      </c>
      <c r="F14" s="29" t="s">
        <v>53</v>
      </c>
      <c r="G14" s="30" t="e">
        <f t="shared" si="0"/>
        <v>#VALUE!</v>
      </c>
      <c r="H14" s="25" t="e">
        <f t="shared" si="1"/>
        <v>#VALUE!</v>
      </c>
      <c r="I14" s="21"/>
      <c r="J14" s="21"/>
      <c r="K14" s="21"/>
    </row>
    <row r="15" spans="1:8">
      <c r="A15" s="11" t="s">
        <v>48</v>
      </c>
      <c r="B15" s="12"/>
      <c r="C15" s="12"/>
      <c r="D15" s="12"/>
      <c r="E15" s="12"/>
      <c r="F15" s="18"/>
      <c r="G15" s="13">
        <f>COUNTIF(H6:H14,"Tercapai")</f>
        <v>5</v>
      </c>
      <c r="H15" s="19">
        <f>G15/ROWS(H6:H14)</f>
        <v>0.555555555555556</v>
      </c>
    </row>
  </sheetData>
  <mergeCells count="10">
    <mergeCell ref="A1:H1"/>
    <mergeCell ref="A2:H2"/>
    <mergeCell ref="C4:D4"/>
    <mergeCell ref="E4:F4"/>
    <mergeCell ref="I4:K4"/>
    <mergeCell ref="A15:F15"/>
    <mergeCell ref="A4:A5"/>
    <mergeCell ref="B4:B5"/>
    <mergeCell ref="G4:G5"/>
    <mergeCell ref="H4:H5"/>
  </mergeCells>
  <conditionalFormatting sqref="G6:G14">
    <cfRule type="cellIs" dxfId="0" priority="2" operator="lessThan">
      <formula>1</formula>
    </cfRule>
  </conditionalFormatting>
  <conditionalFormatting sqref="H6:H14">
    <cfRule type="cellIs" dxfId="0" priority="1" operator="equal">
      <formula>"Belum Tercapai"</formula>
    </cfRule>
  </conditionalFormatting>
  <pageMargins left="0.7" right="0.7" top="0.75" bottom="0.75" header="0.3" footer="0.3"/>
  <pageSetup paperSize="9" scale="9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6"/>
  <sheetViews>
    <sheetView tabSelected="1" zoomScale="110" zoomScaleNormal="110" workbookViewId="0">
      <selection activeCell="I9" sqref="I9"/>
    </sheetView>
  </sheetViews>
  <sheetFormatPr defaultColWidth="9" defaultRowHeight="15"/>
  <cols>
    <col min="1" max="1" width="25.2833333333333" customWidth="1"/>
    <col min="2" max="2" width="9.28333333333333" customWidth="1"/>
    <col min="3" max="3" width="6" customWidth="1"/>
    <col min="4" max="4" width="14.8583333333333" customWidth="1"/>
    <col min="5" max="5" width="9" customWidth="1"/>
    <col min="6" max="6" width="10.425" customWidth="1"/>
    <col min="7" max="7" width="11.5666666666667" customWidth="1"/>
    <col min="8" max="8" width="15.7083333333333" customWidth="1"/>
    <col min="9" max="9" width="4.5" customWidth="1"/>
    <col min="10" max="10" width="3.375" customWidth="1"/>
    <col min="11" max="11" width="9.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76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1" spans="1:11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4" t="s">
        <v>7</v>
      </c>
      <c r="I4" s="20" t="s">
        <v>8</v>
      </c>
      <c r="J4" s="20"/>
      <c r="K4" s="20"/>
    </row>
    <row r="5" spans="1:11">
      <c r="A5" s="3"/>
      <c r="B5" s="5"/>
      <c r="C5" s="3" t="s">
        <v>9</v>
      </c>
      <c r="D5" s="3" t="s">
        <v>77</v>
      </c>
      <c r="E5" s="13" t="s">
        <v>11</v>
      </c>
      <c r="F5" s="13" t="s">
        <v>12</v>
      </c>
      <c r="G5" s="3"/>
      <c r="H5" s="5"/>
      <c r="I5" s="20" t="s">
        <v>13</v>
      </c>
      <c r="J5" s="20" t="s">
        <v>14</v>
      </c>
      <c r="K5" s="20" t="s">
        <v>15</v>
      </c>
    </row>
    <row r="6" spans="1:11">
      <c r="A6" s="10" t="s">
        <v>78</v>
      </c>
      <c r="B6" s="6" t="s">
        <v>79</v>
      </c>
      <c r="C6" s="7">
        <v>6</v>
      </c>
      <c r="D6" s="7" t="s">
        <v>80</v>
      </c>
      <c r="E6" s="7">
        <f>123-9</f>
        <v>114</v>
      </c>
      <c r="F6" s="14">
        <v>109</v>
      </c>
      <c r="G6" s="15">
        <f t="shared" ref="G6:G11" si="0">(F6-E6+11)/11</f>
        <v>0.545454545454545</v>
      </c>
      <c r="H6" s="7" t="str">
        <f t="shared" ref="H6:H12" si="1">IF(G6&gt;=1,"Tercapai","Belum Tercapai")</f>
        <v>Belum Tercapai</v>
      </c>
      <c r="I6" s="21">
        <v>1</v>
      </c>
      <c r="J6" s="21">
        <v>2</v>
      </c>
      <c r="K6" s="21"/>
    </row>
    <row r="7" spans="1:11">
      <c r="A7" s="6" t="s">
        <v>81</v>
      </c>
      <c r="B7" s="6" t="s">
        <v>82</v>
      </c>
      <c r="C7" s="8">
        <v>10</v>
      </c>
      <c r="D7" s="8" t="s">
        <v>83</v>
      </c>
      <c r="E7" s="8">
        <f>202-9</f>
        <v>193</v>
      </c>
      <c r="F7" s="16">
        <v>186</v>
      </c>
      <c r="G7" s="17">
        <f t="shared" si="0"/>
        <v>0.363636363636364</v>
      </c>
      <c r="H7" s="8" t="str">
        <f t="shared" si="1"/>
        <v>Belum Tercapai</v>
      </c>
      <c r="I7" s="21">
        <v>2</v>
      </c>
      <c r="J7" s="21"/>
      <c r="K7" s="21"/>
    </row>
    <row r="8" spans="1:11">
      <c r="A8" s="9" t="s">
        <v>84</v>
      </c>
      <c r="B8" s="9" t="s">
        <v>85</v>
      </c>
      <c r="C8" s="8">
        <v>5</v>
      </c>
      <c r="D8" s="8" t="s">
        <v>86</v>
      </c>
      <c r="E8" s="8">
        <f>113-9</f>
        <v>104</v>
      </c>
      <c r="F8" s="16">
        <v>96</v>
      </c>
      <c r="G8" s="17">
        <f t="shared" si="0"/>
        <v>0.272727272727273</v>
      </c>
      <c r="H8" s="8" t="str">
        <f t="shared" si="1"/>
        <v>Belum Tercapai</v>
      </c>
      <c r="I8" s="23">
        <v>2</v>
      </c>
      <c r="J8" s="21"/>
      <c r="K8" s="21"/>
    </row>
    <row r="9" spans="1:11">
      <c r="A9" s="6" t="s">
        <v>87</v>
      </c>
      <c r="B9" s="6" t="s">
        <v>88</v>
      </c>
      <c r="C9" s="8">
        <v>6</v>
      </c>
      <c r="D9" s="7" t="s">
        <v>80</v>
      </c>
      <c r="E9" s="8">
        <f>123-9</f>
        <v>114</v>
      </c>
      <c r="F9" s="16">
        <v>109</v>
      </c>
      <c r="G9" s="17">
        <f t="shared" si="0"/>
        <v>0.545454545454545</v>
      </c>
      <c r="H9" s="8" t="str">
        <f t="shared" si="1"/>
        <v>Belum Tercapai</v>
      </c>
      <c r="I9" s="23">
        <v>1</v>
      </c>
      <c r="J9" s="21">
        <v>2</v>
      </c>
      <c r="K9" s="21"/>
    </row>
    <row r="10" spans="1:11">
      <c r="A10" s="6" t="s">
        <v>89</v>
      </c>
      <c r="B10" s="6" t="s">
        <v>90</v>
      </c>
      <c r="C10" s="8">
        <v>8</v>
      </c>
      <c r="D10" s="8" t="s">
        <v>91</v>
      </c>
      <c r="E10" s="8">
        <f>173-9</f>
        <v>164</v>
      </c>
      <c r="F10" s="16">
        <v>156</v>
      </c>
      <c r="G10" s="17">
        <f t="shared" si="0"/>
        <v>0.272727272727273</v>
      </c>
      <c r="H10" s="8" t="str">
        <f t="shared" si="1"/>
        <v>Belum Tercapai</v>
      </c>
      <c r="I10" s="21">
        <v>1</v>
      </c>
      <c r="J10" s="21"/>
      <c r="K10" s="21"/>
    </row>
    <row r="11" spans="1:11">
      <c r="A11" s="9" t="s">
        <v>92</v>
      </c>
      <c r="B11" s="9" t="s">
        <v>93</v>
      </c>
      <c r="C11" s="8">
        <v>8</v>
      </c>
      <c r="D11" s="8" t="s">
        <v>94</v>
      </c>
      <c r="E11" s="8">
        <f>163-9</f>
        <v>154</v>
      </c>
      <c r="F11" s="16">
        <v>145</v>
      </c>
      <c r="G11" s="17">
        <f t="shared" si="0"/>
        <v>0.181818181818182</v>
      </c>
      <c r="H11" s="8" t="str">
        <f t="shared" si="1"/>
        <v>Belum Tercapai</v>
      </c>
      <c r="I11" s="21">
        <v>2</v>
      </c>
      <c r="J11" s="21"/>
      <c r="K11" s="21"/>
    </row>
    <row r="12" spans="1:11">
      <c r="A12" s="9" t="s">
        <v>95</v>
      </c>
      <c r="B12" s="9" t="s">
        <v>96</v>
      </c>
      <c r="C12" s="8">
        <v>1</v>
      </c>
      <c r="D12" s="8" t="s">
        <v>97</v>
      </c>
      <c r="E12" s="8">
        <f>604-12</f>
        <v>592</v>
      </c>
      <c r="F12" s="16">
        <v>27</v>
      </c>
      <c r="G12" s="17">
        <f>(23+27)/11</f>
        <v>4.54545454545455</v>
      </c>
      <c r="H12" s="8" t="str">
        <f t="shared" si="1"/>
        <v>Tercapai</v>
      </c>
      <c r="I12" s="21">
        <v>30</v>
      </c>
      <c r="J12" s="21"/>
      <c r="K12" s="21"/>
    </row>
    <row r="13" spans="1:8">
      <c r="A13" s="11" t="s">
        <v>48</v>
      </c>
      <c r="B13" s="12"/>
      <c r="C13" s="12"/>
      <c r="D13" s="12"/>
      <c r="E13" s="12"/>
      <c r="F13" s="18"/>
      <c r="G13" s="13">
        <f>COUNTIF(H6:H12,"Tercapai")</f>
        <v>1</v>
      </c>
      <c r="H13" s="19">
        <f>G13/ROWS(H6:H12)</f>
        <v>0.142857142857143</v>
      </c>
    </row>
    <row r="15" spans="1:1">
      <c r="A15" s="2" t="s">
        <v>98</v>
      </c>
    </row>
    <row r="16" spans="1:1">
      <c r="A16" s="2" t="s">
        <v>99</v>
      </c>
    </row>
  </sheetData>
  <mergeCells count="10">
    <mergeCell ref="A1:H1"/>
    <mergeCell ref="A2:H2"/>
    <mergeCell ref="C4:D4"/>
    <mergeCell ref="E4:F4"/>
    <mergeCell ref="I4:K4"/>
    <mergeCell ref="A13:F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9"/>
  <sheetViews>
    <sheetView zoomScale="110" zoomScaleNormal="110" workbookViewId="0">
      <selection activeCell="I8" sqref="I8:I9"/>
    </sheetView>
  </sheetViews>
  <sheetFormatPr defaultColWidth="9" defaultRowHeight="15"/>
  <cols>
    <col min="1" max="1" width="25" customWidth="1"/>
    <col min="2" max="2" width="9.28333333333333" customWidth="1"/>
    <col min="3" max="3" width="4.28333333333333" customWidth="1"/>
    <col min="4" max="4" width="16.2833333333333" customWidth="1"/>
    <col min="5" max="5" width="8.70833333333333" customWidth="1"/>
    <col min="6" max="6" width="10.8583333333333" customWidth="1"/>
    <col min="7" max="7" width="11.5666666666667" customWidth="1"/>
    <col min="8" max="8" width="16.425" customWidth="1"/>
    <col min="9" max="9" width="4.5" customWidth="1"/>
    <col min="10" max="10" width="3.375" customWidth="1"/>
    <col min="11" max="11" width="9.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100</v>
      </c>
      <c r="B2" s="1"/>
      <c r="C2" s="1"/>
      <c r="D2" s="1"/>
      <c r="E2" s="1"/>
      <c r="F2" s="1"/>
      <c r="G2" s="1"/>
      <c r="H2" s="1"/>
    </row>
    <row r="3" spans="1:7">
      <c r="A3" s="2"/>
      <c r="B3" s="2"/>
      <c r="C3" s="2"/>
      <c r="D3" s="2"/>
      <c r="E3" s="2"/>
      <c r="F3" s="2"/>
      <c r="G3" s="2"/>
    </row>
    <row r="4" customHeight="1" spans="1:11">
      <c r="A4" s="3" t="s">
        <v>2</v>
      </c>
      <c r="B4" s="4" t="s">
        <v>3</v>
      </c>
      <c r="C4" s="3" t="s">
        <v>4</v>
      </c>
      <c r="D4" s="3"/>
      <c r="E4" s="13" t="s">
        <v>5</v>
      </c>
      <c r="F4" s="13"/>
      <c r="G4" s="3" t="s">
        <v>6</v>
      </c>
      <c r="H4" s="4" t="s">
        <v>7</v>
      </c>
      <c r="I4" s="20" t="s">
        <v>8</v>
      </c>
      <c r="J4" s="20"/>
      <c r="K4" s="20"/>
    </row>
    <row r="5" spans="1:11">
      <c r="A5" s="3"/>
      <c r="B5" s="5"/>
      <c r="C5" s="3" t="s">
        <v>9</v>
      </c>
      <c r="D5" s="3" t="s">
        <v>77</v>
      </c>
      <c r="E5" s="13" t="s">
        <v>11</v>
      </c>
      <c r="F5" s="13" t="s">
        <v>12</v>
      </c>
      <c r="G5" s="3"/>
      <c r="H5" s="5"/>
      <c r="I5" s="20" t="s">
        <v>13</v>
      </c>
      <c r="J5" s="20" t="s">
        <v>14</v>
      </c>
      <c r="K5" s="20" t="s">
        <v>15</v>
      </c>
    </row>
    <row r="6" spans="1:11">
      <c r="A6" s="6" t="s">
        <v>101</v>
      </c>
      <c r="B6" s="6" t="s">
        <v>102</v>
      </c>
      <c r="C6" s="7">
        <v>3</v>
      </c>
      <c r="D6" s="7" t="s">
        <v>103</v>
      </c>
      <c r="E6" s="7">
        <v>55</v>
      </c>
      <c r="F6" s="14">
        <v>58</v>
      </c>
      <c r="G6" s="15">
        <f t="shared" ref="G6:G15" si="0">(F6-E6+11)/11</f>
        <v>1.27272727272727</v>
      </c>
      <c r="H6" s="7" t="str">
        <f t="shared" ref="H6:H15" si="1">IF(G6&gt;=1,"Tercapai","Belum Tercapai")</f>
        <v>Tercapai</v>
      </c>
      <c r="I6" s="21"/>
      <c r="J6" s="21"/>
      <c r="K6" s="21"/>
    </row>
    <row r="7" spans="1:11">
      <c r="A7" s="6" t="s">
        <v>104</v>
      </c>
      <c r="B7" s="6" t="s">
        <v>105</v>
      </c>
      <c r="C7" s="8">
        <v>4</v>
      </c>
      <c r="D7" s="8" t="s">
        <v>106</v>
      </c>
      <c r="E7" s="8">
        <v>82</v>
      </c>
      <c r="F7" s="16">
        <v>79</v>
      </c>
      <c r="G7" s="17">
        <f t="shared" si="0"/>
        <v>0.727272727272727</v>
      </c>
      <c r="H7" s="8" t="str">
        <f t="shared" si="1"/>
        <v>Belum Tercapai</v>
      </c>
      <c r="I7" s="21"/>
      <c r="J7" s="21"/>
      <c r="K7" s="21"/>
    </row>
    <row r="8" spans="1:11">
      <c r="A8" s="9" t="s">
        <v>107</v>
      </c>
      <c r="B8" s="9" t="s">
        <v>108</v>
      </c>
      <c r="C8" s="8">
        <v>7</v>
      </c>
      <c r="D8" s="8" t="s">
        <v>109</v>
      </c>
      <c r="E8" s="8">
        <v>136</v>
      </c>
      <c r="F8" s="16">
        <v>141</v>
      </c>
      <c r="G8" s="17">
        <f t="shared" si="0"/>
        <v>1.45454545454545</v>
      </c>
      <c r="H8" s="8" t="str">
        <f t="shared" si="1"/>
        <v>Tercapai</v>
      </c>
      <c r="I8" s="22"/>
      <c r="J8" s="21"/>
      <c r="K8" s="21"/>
    </row>
    <row r="9" spans="1:11">
      <c r="A9" s="6" t="s">
        <v>110</v>
      </c>
      <c r="B9" s="6" t="s">
        <v>111</v>
      </c>
      <c r="C9" s="8">
        <v>7</v>
      </c>
      <c r="D9" s="8" t="s">
        <v>112</v>
      </c>
      <c r="E9" s="8">
        <v>141</v>
      </c>
      <c r="F9" s="16">
        <v>139</v>
      </c>
      <c r="G9" s="17">
        <f t="shared" si="0"/>
        <v>0.818181818181818</v>
      </c>
      <c r="H9" s="8" t="str">
        <f t="shared" si="1"/>
        <v>Belum Tercapai</v>
      </c>
      <c r="I9" s="22"/>
      <c r="J9" s="21"/>
      <c r="K9" s="21"/>
    </row>
    <row r="10" spans="1:11">
      <c r="A10" s="10" t="s">
        <v>113</v>
      </c>
      <c r="B10" s="6" t="s">
        <v>114</v>
      </c>
      <c r="C10" s="8">
        <v>3</v>
      </c>
      <c r="D10" s="8" t="s">
        <v>115</v>
      </c>
      <c r="E10" s="8">
        <v>62</v>
      </c>
      <c r="F10" s="16">
        <v>55</v>
      </c>
      <c r="G10" s="17">
        <f t="shared" si="0"/>
        <v>0.363636363636364</v>
      </c>
      <c r="H10" s="8" t="str">
        <f t="shared" si="1"/>
        <v>Belum Tercapai</v>
      </c>
      <c r="I10" s="21"/>
      <c r="J10" s="21"/>
      <c r="K10" s="21"/>
    </row>
    <row r="11" spans="1:11">
      <c r="A11" s="9" t="s">
        <v>116</v>
      </c>
      <c r="B11" s="9" t="s">
        <v>117</v>
      </c>
      <c r="C11" s="8">
        <v>5</v>
      </c>
      <c r="D11" s="8" t="s">
        <v>118</v>
      </c>
      <c r="E11" s="8">
        <v>87</v>
      </c>
      <c r="F11" s="16">
        <v>83</v>
      </c>
      <c r="G11" s="17">
        <f t="shared" si="0"/>
        <v>0.636363636363636</v>
      </c>
      <c r="H11" s="8" t="str">
        <f t="shared" si="1"/>
        <v>Belum Tercapai</v>
      </c>
      <c r="I11" s="21"/>
      <c r="J11" s="21"/>
      <c r="K11" s="21"/>
    </row>
    <row r="12" spans="1:11">
      <c r="A12" s="9" t="s">
        <v>119</v>
      </c>
      <c r="B12" s="9" t="s">
        <v>120</v>
      </c>
      <c r="C12" s="8">
        <v>9</v>
      </c>
      <c r="D12" s="8" t="s">
        <v>121</v>
      </c>
      <c r="E12" s="8">
        <v>172</v>
      </c>
      <c r="F12" s="16">
        <v>181</v>
      </c>
      <c r="G12" s="17">
        <f t="shared" si="0"/>
        <v>1.81818181818182</v>
      </c>
      <c r="H12" s="8" t="str">
        <f t="shared" si="1"/>
        <v>Tercapai</v>
      </c>
      <c r="I12" s="21"/>
      <c r="J12" s="21"/>
      <c r="K12" s="21"/>
    </row>
    <row r="13" spans="1:11">
      <c r="A13" s="9" t="s">
        <v>122</v>
      </c>
      <c r="B13" s="9" t="s">
        <v>123</v>
      </c>
      <c r="C13" s="8">
        <v>9</v>
      </c>
      <c r="D13" s="8" t="s">
        <v>121</v>
      </c>
      <c r="E13" s="8">
        <v>175</v>
      </c>
      <c r="F13" s="16">
        <v>181</v>
      </c>
      <c r="G13" s="17">
        <f t="shared" si="0"/>
        <v>1.54545454545455</v>
      </c>
      <c r="H13" s="8" t="str">
        <f t="shared" si="1"/>
        <v>Tercapai</v>
      </c>
      <c r="I13" s="21"/>
      <c r="J13" s="21"/>
      <c r="K13" s="21"/>
    </row>
    <row r="14" spans="1:11">
      <c r="A14" s="9" t="s">
        <v>124</v>
      </c>
      <c r="B14" s="9" t="s">
        <v>125</v>
      </c>
      <c r="C14" s="8">
        <v>5</v>
      </c>
      <c r="D14" s="8" t="s">
        <v>126</v>
      </c>
      <c r="E14" s="8">
        <v>89</v>
      </c>
      <c r="F14" s="16">
        <v>86</v>
      </c>
      <c r="G14" s="17">
        <f t="shared" si="0"/>
        <v>0.727272727272727</v>
      </c>
      <c r="H14" s="8" t="str">
        <f t="shared" si="1"/>
        <v>Belum Tercapai</v>
      </c>
      <c r="I14" s="21"/>
      <c r="J14" s="21"/>
      <c r="K14" s="21"/>
    </row>
    <row r="15" spans="1:11">
      <c r="A15" s="9" t="s">
        <v>127</v>
      </c>
      <c r="B15" s="9" t="s">
        <v>128</v>
      </c>
      <c r="C15" s="8">
        <v>2</v>
      </c>
      <c r="D15" s="8" t="s">
        <v>129</v>
      </c>
      <c r="E15" s="8">
        <v>32</v>
      </c>
      <c r="F15" s="16">
        <v>30</v>
      </c>
      <c r="G15" s="17">
        <f t="shared" si="0"/>
        <v>0.818181818181818</v>
      </c>
      <c r="H15" s="8" t="str">
        <f t="shared" si="1"/>
        <v>Belum Tercapai</v>
      </c>
      <c r="I15" s="21"/>
      <c r="J15" s="21"/>
      <c r="K15" s="21"/>
    </row>
    <row r="16" spans="1:8">
      <c r="A16" s="11" t="s">
        <v>48</v>
      </c>
      <c r="B16" s="12"/>
      <c r="C16" s="12"/>
      <c r="D16" s="12"/>
      <c r="E16" s="12"/>
      <c r="F16" s="18"/>
      <c r="G16" s="13">
        <f>COUNTIF(H6:H15,"Tercapai")</f>
        <v>4</v>
      </c>
      <c r="H16" s="19">
        <f>G16/ROWS(H6:H15)</f>
        <v>0.4</v>
      </c>
    </row>
    <row r="18" spans="1:1">
      <c r="A18" s="2" t="s">
        <v>98</v>
      </c>
    </row>
    <row r="19" spans="1:1">
      <c r="A19" s="2" t="s">
        <v>130</v>
      </c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8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2021-07-10T14:07:00Z</dcterms:created>
  <cp:lastPrinted>2021-07-31T20:16:00Z</cp:lastPrinted>
  <dcterms:modified xsi:type="dcterms:W3CDTF">2021-12-25T10:13:30Z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