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zen\rekap-tahfidz\rekap baru\"/>
    </mc:Choice>
  </mc:AlternateContent>
  <xr:revisionPtr revIDLastSave="0" documentId="13_ncr:1_{10907E44-64C8-411E-AA74-08B6E3F38126}" xr6:coauthVersionLast="36" xr6:coauthVersionMax="36" xr10:uidLastSave="{00000000-0000-0000-0000-000000000000}"/>
  <bookViews>
    <workbookView xWindow="0" yWindow="0" windowWidth="20490" windowHeight="7050" xr2:uid="{00000000-000D-0000-FFFF-FFFF00000000}"/>
  </bookViews>
  <sheets>
    <sheet name="1 putra" sheetId="3" r:id="rId1"/>
    <sheet name="1 putri" sheetId="4" r:id="rId2"/>
    <sheet name="2 putra" sheetId="5" r:id="rId3"/>
    <sheet name="2 putri" sheetId="6" r:id="rId4"/>
  </sheets>
  <definedNames>
    <definedName name="_xlnm.Print_Area" localSheetId="0">'1 putra'!$A$1:$H$18</definedName>
    <definedName name="_xlnm.Print_Area" localSheetId="1">'1 putri'!$A$1:$H$13</definedName>
    <definedName name="_xlnm.Print_Area" localSheetId="2">'2 putra'!$A$1:$H$16</definedName>
    <definedName name="_xlnm.Print_Area" localSheetId="3">'2 putri'!$A$1:$H$19</definedName>
  </definedNames>
  <calcPr calcId="191029"/>
</workbook>
</file>

<file path=xl/calcChain.xml><?xml version="1.0" encoding="utf-8"?>
<calcChain xmlns="http://schemas.openxmlformats.org/spreadsheetml/2006/main">
  <c r="H13" i="4" l="1"/>
  <c r="G13" i="4"/>
  <c r="G12" i="3"/>
  <c r="G6" i="3"/>
  <c r="G11" i="3"/>
  <c r="G6" i="5"/>
  <c r="G7" i="5"/>
  <c r="G8" i="5"/>
  <c r="G9" i="5"/>
  <c r="G10" i="5"/>
  <c r="G11" i="5"/>
  <c r="G12" i="5"/>
  <c r="G13" i="3"/>
  <c r="G14" i="3"/>
  <c r="G15" i="3"/>
  <c r="G7" i="3"/>
  <c r="G8" i="3"/>
  <c r="G9" i="3"/>
  <c r="G10" i="3"/>
  <c r="E6" i="6"/>
  <c r="G6" i="6" s="1"/>
  <c r="E7" i="6"/>
  <c r="G7" i="6" s="1"/>
  <c r="E11" i="6"/>
  <c r="G11" i="6" s="1"/>
  <c r="G11" i="4"/>
  <c r="E12" i="4"/>
  <c r="G12" i="4" s="1"/>
  <c r="G6" i="4"/>
  <c r="E10" i="4"/>
  <c r="G10" i="4" s="1"/>
  <c r="E14" i="6"/>
  <c r="G14" i="6" s="1"/>
  <c r="E13" i="6"/>
  <c r="G13" i="6" s="1"/>
  <c r="E7" i="4"/>
  <c r="G7" i="4" s="1"/>
  <c r="E9" i="6"/>
  <c r="G9" i="6" s="1"/>
  <c r="E12" i="6"/>
  <c r="G12" i="6" s="1"/>
  <c r="E8" i="6"/>
  <c r="G8" i="6" s="1"/>
  <c r="G8" i="4"/>
  <c r="G9" i="4"/>
  <c r="G10" i="6"/>
  <c r="G15" i="6"/>
  <c r="H13" i="3" l="1"/>
  <c r="H14" i="3"/>
  <c r="G16" i="3" s="1"/>
  <c r="H16" i="3" s="1"/>
  <c r="H15" i="3"/>
  <c r="H12" i="5" l="1"/>
  <c r="H11" i="5"/>
  <c r="H9" i="5"/>
  <c r="H10" i="5"/>
  <c r="H8" i="5"/>
  <c r="H6" i="6"/>
  <c r="H7" i="6"/>
  <c r="H8" i="6"/>
  <c r="H9" i="6"/>
  <c r="H10" i="6"/>
  <c r="H11" i="6"/>
  <c r="H12" i="6"/>
  <c r="H13" i="6"/>
  <c r="H14" i="6"/>
  <c r="H15" i="6"/>
  <c r="H6" i="4"/>
  <c r="H7" i="4"/>
  <c r="H9" i="4"/>
  <c r="H10" i="4"/>
  <c r="H11" i="4"/>
  <c r="H12" i="4"/>
  <c r="H6" i="3"/>
  <c r="H7" i="3"/>
  <c r="H8" i="3"/>
  <c r="H9" i="3"/>
  <c r="H10" i="3"/>
  <c r="H11" i="3"/>
  <c r="H12" i="3"/>
  <c r="H6" i="5"/>
  <c r="H7" i="5"/>
  <c r="H8" i="4"/>
  <c r="G13" i="5" l="1"/>
  <c r="H13" i="5" s="1"/>
  <c r="G16" i="6"/>
  <c r="H16" i="6" s="1"/>
</calcChain>
</file>

<file path=xl/sharedStrings.xml><?xml version="1.0" encoding="utf-8"?>
<sst xmlns="http://schemas.openxmlformats.org/spreadsheetml/2006/main" count="154" uniqueCount="117">
  <si>
    <t>DATA PENCAPAIAN TAHFIDZ</t>
  </si>
  <si>
    <t>Nama</t>
  </si>
  <si>
    <t>NIS</t>
  </si>
  <si>
    <t>Pencapaian</t>
  </si>
  <si>
    <t>Target</t>
  </si>
  <si>
    <t>Persentase</t>
  </si>
  <si>
    <t>Keterangan</t>
  </si>
  <si>
    <t>Juz</t>
  </si>
  <si>
    <t>Ayat</t>
  </si>
  <si>
    <t>Rencana</t>
  </si>
  <si>
    <t>Diperoleh</t>
  </si>
  <si>
    <t>Arviandow</t>
  </si>
  <si>
    <t>21.02.019</t>
  </si>
  <si>
    <t>Ayaturrahman Shinra</t>
  </si>
  <si>
    <t>21.02.020</t>
  </si>
  <si>
    <t>Hazwan Hafidzudin</t>
  </si>
  <si>
    <t>21.02.021</t>
  </si>
  <si>
    <t>Khalid Ghazy</t>
  </si>
  <si>
    <t>21.02.022</t>
  </si>
  <si>
    <t>Muhammad Radja</t>
  </si>
  <si>
    <t>21.02.023</t>
  </si>
  <si>
    <t>Muhammad Rasya</t>
  </si>
  <si>
    <t>21.02.024</t>
  </si>
  <si>
    <t>Muhammad Rayhan</t>
  </si>
  <si>
    <t>21.02.025</t>
  </si>
  <si>
    <t>Rihal Muharrikul Haq</t>
  </si>
  <si>
    <t>21.02.027</t>
  </si>
  <si>
    <t>Zahy Awwab</t>
  </si>
  <si>
    <t>21.02.028</t>
  </si>
  <si>
    <t>Fa'iq</t>
  </si>
  <si>
    <t>21.02.038</t>
  </si>
  <si>
    <t>Yang mencapai target</t>
  </si>
  <si>
    <t>Hanifatul Qoimah</t>
  </si>
  <si>
    <t>21.02.030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</si>
  <si>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</si>
  <si>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</si>
  <si>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</si>
  <si>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</si>
  <si>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</si>
  <si>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</si>
  <si>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</si>
  <si>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</si>
  <si>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</si>
  <si>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</si>
  <si>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Safarus Aufa Rifdah</t>
  </si>
  <si>
    <t>21.02.036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</si>
  <si>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</si>
  <si>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</si>
  <si>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</si>
  <si>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</si>
  <si>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</si>
  <si>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</si>
  <si>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</si>
  <si>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</si>
  <si>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</si>
  <si>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</si>
  <si>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</si>
  <si>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Royan Abdullah Asyari</t>
  </si>
  <si>
    <t>20.02.017</t>
  </si>
  <si>
    <t>Nur Azizah</t>
  </si>
  <si>
    <t>20.02.001</t>
  </si>
  <si>
    <t>Siti Khodijah</t>
  </si>
  <si>
    <t>20.02.002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</si>
  <si>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</si>
  <si>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</si>
  <si>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</si>
  <si>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</si>
  <si>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</si>
  <si>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</si>
  <si>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</si>
  <si>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</si>
  <si>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</si>
  <si>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</si>
  <si>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Nada Sahla Syahidah</t>
  </si>
  <si>
    <t>20.02.014</t>
  </si>
  <si>
    <t>Nada Sabila Syahidah</t>
  </si>
  <si>
    <t>20.02.015</t>
  </si>
  <si>
    <t>Inas Afifah</t>
  </si>
  <si>
    <t>20.02.016</t>
  </si>
  <si>
    <t>Surat</t>
  </si>
  <si>
    <t>Ja'far Asshodiq Habibullah F</t>
  </si>
  <si>
    <t>Al-Balad</t>
  </si>
  <si>
    <t>Agustus 2021 - Marhalah 1 Putra</t>
  </si>
  <si>
    <t>Agustus 2021 - Marhalah 1 Putri</t>
  </si>
  <si>
    <t>Agustus 2021 - Marhalah 2 Putra</t>
  </si>
  <si>
    <t>Agustus 2021 - Marhalah 2 Putri</t>
  </si>
  <si>
    <t>Al-Baqarah: 141</t>
  </si>
  <si>
    <t>Al-Baqarah: 248</t>
  </si>
  <si>
    <t>Al-Baqarah: 5</t>
  </si>
  <si>
    <t>Al-Baqarah: 48</t>
  </si>
  <si>
    <t>Al-Infithar</t>
  </si>
  <si>
    <t>Ath-Thariq</t>
  </si>
  <si>
    <t>An-Nisa: 6</t>
  </si>
  <si>
    <t>Al-Baqarah: 101</t>
  </si>
  <si>
    <t>An-Naziat</t>
  </si>
  <si>
    <t>Al-Baqarah: 202</t>
  </si>
  <si>
    <t>Al-Baqarah: 282</t>
  </si>
  <si>
    <t>Al-Baqarah: 210</t>
  </si>
  <si>
    <t>At-Takwir</t>
  </si>
  <si>
    <t>Al-Baqarah: 259</t>
  </si>
  <si>
    <t>Al-Maidah: 89</t>
  </si>
  <si>
    <t>At-Taubah: 47</t>
  </si>
  <si>
    <t>Al-Maidah: 41</t>
  </si>
  <si>
    <t>Al-A'raf: 195</t>
  </si>
  <si>
    <t>Al-A'raf: 87</t>
  </si>
  <si>
    <t>An-Nisa: 23</t>
  </si>
  <si>
    <t>Ali Imran: 173</t>
  </si>
  <si>
    <t>An-Nisa: 91</t>
  </si>
  <si>
    <t>Al-A'raf: 206</t>
  </si>
  <si>
    <t>Al-A'raf: 73</t>
  </si>
  <si>
    <t>Ali Imran: 157</t>
  </si>
  <si>
    <t>An-Nisa: 101</t>
  </si>
  <si>
    <t>Yunus: 78</t>
  </si>
  <si>
    <t>Yunus: 53</t>
  </si>
  <si>
    <t>An-Nisa: 147</t>
  </si>
  <si>
    <t>Al-Baqarah: 256</t>
  </si>
  <si>
    <t>An-Nisa: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</si>
</sst>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1" xfId="1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tabSelected="1" zoomScale="110" zoomScaleNormal="110" workbookViewId="0">
      <selection activeCell="K11" sqref="K11"/>
    </sheetView>
  </sheetViews>
  <sheetFormatPr defaultColWidth="9" defaultRowHeight="15"/>
  <cols>
    <col min="1" max="1" width="21.42578125" customWidth="1"/>
    <col min="2" max="2" width="9.28515625" bestFit="1" customWidth="1"/>
    <col min="3" max="3" width="6" customWidth="1"/>
    <col min="4" max="4" width="14.85546875" bestFit="1" customWidth="1"/>
    <col min="5" max="5" width="8.7109375" customWidth="1"/>
    <col min="6" max="6" width="10.85546875" customWidth="1"/>
    <col min="7" max="7" width="11.5703125" customWidth="1"/>
    <col min="8" max="8" width="15.7109375" customWidth="1"/>
  </cols>
  <sheetData>
    <row r="1" spans="1:9">
      <c r="A1" s="20" t="s">
        <v>0</v>
      </c>
      <c r="B1" s="20"/>
      <c r="C1" s="20"/>
      <c r="D1" s="20"/>
      <c r="E1" s="20"/>
      <c r="F1" s="20"/>
      <c r="G1" s="20"/>
      <c r="H1" s="20"/>
    </row>
    <row r="2" spans="1:9">
      <c r="A2" s="20" t="s">
        <v>82</v>
      </c>
      <c r="B2" s="20"/>
      <c r="C2" s="20"/>
      <c r="D2" s="20"/>
      <c r="E2" s="20"/>
      <c r="F2" s="20"/>
      <c r="G2" s="20"/>
      <c r="H2" s="20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21" t="s">
        <v>1</v>
      </c>
      <c r="B4" s="26" t="s">
        <v>2</v>
      </c>
      <c r="C4" s="21" t="s">
        <v>3</v>
      </c>
      <c r="D4" s="21"/>
      <c r="E4" s="22" t="s">
        <v>4</v>
      </c>
      <c r="F4" s="22"/>
      <c r="G4" s="21" t="s">
        <v>5</v>
      </c>
      <c r="H4" s="26" t="s">
        <v>6</v>
      </c>
    </row>
    <row r="5" spans="1:9">
      <c r="A5" s="21"/>
      <c r="B5" s="27"/>
      <c r="C5" s="2" t="s">
        <v>7</v>
      </c>
      <c r="D5" s="16" t="s">
        <v>79</v>
      </c>
      <c r="E5" s="7" t="s">
        <v>9</v>
      </c>
      <c r="F5" s="7" t="s">
        <v>10</v>
      </c>
      <c r="G5" s="21"/>
      <c r="H5" s="27"/>
    </row>
    <row r="6" spans="1:9">
      <c r="A6" s="3" t="s">
        <v>11</v>
      </c>
      <c r="B6" s="3" t="s">
        <v>12</v>
      </c>
      <c r="C6" s="5">
        <v>30</v>
      </c>
      <c r="D6" s="5" t="s">
        <v>81</v>
      </c>
      <c r="E6" s="5">
        <v>2</v>
      </c>
      <c r="F6" s="10">
        <v>594</v>
      </c>
      <c r="G6" s="11">
        <f>6/20</f>
        <v>0.3</v>
      </c>
      <c r="H6" s="5" t="str">
        <f t="shared" ref="H6:H12" si="0">IF(G6&gt;=1,"Tercapai","Belum Tercapai")</f>
        <v>Belum Tercapai</v>
      </c>
    </row>
    <row r="7" spans="1:9">
      <c r="A7" s="6" t="s">
        <v>13</v>
      </c>
      <c r="B7" s="6" t="s">
        <v>14</v>
      </c>
      <c r="C7" s="5">
        <v>1</v>
      </c>
      <c r="D7" s="29" t="s">
        <v>86</v>
      </c>
      <c r="E7" s="5">
        <v>12</v>
      </c>
      <c r="F7" s="10">
        <v>21</v>
      </c>
      <c r="G7" s="11">
        <f t="shared" ref="G7:G10" si="1">(F7-E7+20)/20</f>
        <v>1.45</v>
      </c>
      <c r="H7" s="5" t="str">
        <f t="shared" si="0"/>
        <v>Tercapai</v>
      </c>
      <c r="I7" s="13"/>
    </row>
    <row r="8" spans="1:9">
      <c r="A8" s="3" t="s">
        <v>17</v>
      </c>
      <c r="B8" s="3" t="s">
        <v>18</v>
      </c>
      <c r="C8" s="5">
        <v>2</v>
      </c>
      <c r="D8" s="29" t="s">
        <v>87</v>
      </c>
      <c r="E8" s="5">
        <v>20</v>
      </c>
      <c r="F8" s="10">
        <v>40</v>
      </c>
      <c r="G8" s="11">
        <f t="shared" si="1"/>
        <v>2</v>
      </c>
      <c r="H8" s="5" t="str">
        <f t="shared" si="0"/>
        <v>Tercapai</v>
      </c>
    </row>
    <row r="9" spans="1:9">
      <c r="A9" s="6" t="s">
        <v>19</v>
      </c>
      <c r="B9" s="6" t="s">
        <v>20</v>
      </c>
      <c r="C9" s="5">
        <v>1</v>
      </c>
      <c r="D9" s="29" t="s">
        <v>88</v>
      </c>
      <c r="E9" s="5">
        <v>8</v>
      </c>
      <c r="F9" s="10">
        <v>2</v>
      </c>
      <c r="G9" s="11">
        <f t="shared" si="1"/>
        <v>0.7</v>
      </c>
      <c r="H9" s="5" t="str">
        <f t="shared" si="0"/>
        <v>Belum Tercapai</v>
      </c>
    </row>
    <row r="10" spans="1:9">
      <c r="A10" s="6" t="s">
        <v>21</v>
      </c>
      <c r="B10" s="6" t="s">
        <v>22</v>
      </c>
      <c r="C10" s="5">
        <v>1</v>
      </c>
      <c r="D10" s="29" t="s">
        <v>89</v>
      </c>
      <c r="E10" s="5">
        <v>12</v>
      </c>
      <c r="F10" s="10">
        <v>7</v>
      </c>
      <c r="G10" s="11">
        <f t="shared" si="1"/>
        <v>0.75</v>
      </c>
      <c r="H10" s="5" t="str">
        <f t="shared" si="0"/>
        <v>Belum Tercapai</v>
      </c>
    </row>
    <row r="11" spans="1:9">
      <c r="A11" s="6" t="s">
        <v>23</v>
      </c>
      <c r="B11" s="6" t="s">
        <v>24</v>
      </c>
      <c r="C11" s="5">
        <v>30</v>
      </c>
      <c r="D11" s="29" t="s">
        <v>90</v>
      </c>
      <c r="E11" s="5">
        <v>8</v>
      </c>
      <c r="F11" s="10">
        <v>587</v>
      </c>
      <c r="G11" s="11">
        <f>7/20</f>
        <v>0.35</v>
      </c>
      <c r="H11" s="5" t="str">
        <f t="shared" si="0"/>
        <v>Belum Tercapai</v>
      </c>
    </row>
    <row r="12" spans="1:9">
      <c r="A12" s="6" t="s">
        <v>29</v>
      </c>
      <c r="B12" s="6" t="s">
        <v>30</v>
      </c>
      <c r="C12" s="5">
        <v>30</v>
      </c>
      <c r="D12" s="29" t="s">
        <v>91</v>
      </c>
      <c r="E12" s="5">
        <v>3</v>
      </c>
      <c r="F12" s="10">
        <v>591</v>
      </c>
      <c r="G12" s="11">
        <f>8/20</f>
        <v>0.4</v>
      </c>
      <c r="H12" s="5" t="str">
        <f t="shared" si="0"/>
        <v>Belum Tercapai</v>
      </c>
    </row>
    <row r="13" spans="1:9">
      <c r="A13" s="3" t="s">
        <v>15</v>
      </c>
      <c r="B13" s="3" t="s">
        <v>16</v>
      </c>
      <c r="C13" s="5">
        <v>4</v>
      </c>
      <c r="D13" s="29" t="s">
        <v>92</v>
      </c>
      <c r="E13" s="5">
        <v>50</v>
      </c>
      <c r="F13" s="10">
        <v>77</v>
      </c>
      <c r="G13" s="11">
        <f t="shared" ref="G13:G15" si="2">(F13-E13+20)/20</f>
        <v>2.35</v>
      </c>
      <c r="H13" s="5" t="str">
        <f>IF(G13&gt;=1,"Tercapai","Belum Tercapai")</f>
        <v>Tercapai</v>
      </c>
    </row>
    <row r="14" spans="1:9">
      <c r="A14" s="6" t="s">
        <v>25</v>
      </c>
      <c r="B14" s="6" t="s">
        <v>26</v>
      </c>
      <c r="C14" s="5">
        <v>5</v>
      </c>
      <c r="D14" s="29" t="s">
        <v>116</v>
      </c>
      <c r="E14" s="5">
        <v>50</v>
      </c>
      <c r="F14" s="10">
        <v>87</v>
      </c>
      <c r="G14" s="11">
        <f t="shared" si="2"/>
        <v>2.85</v>
      </c>
      <c r="H14" s="5" t="str">
        <f>IF(G14&gt;=1,"Tercapai","Belum Tercapai")</f>
        <v>Tercapai</v>
      </c>
    </row>
    <row r="15" spans="1:9">
      <c r="A15" s="6" t="s">
        <v>27</v>
      </c>
      <c r="B15" s="6" t="s">
        <v>28</v>
      </c>
      <c r="C15" s="5">
        <v>1</v>
      </c>
      <c r="D15" s="29" t="s">
        <v>93</v>
      </c>
      <c r="E15" s="5">
        <v>26</v>
      </c>
      <c r="F15" s="10">
        <v>15</v>
      </c>
      <c r="G15" s="11">
        <f t="shared" si="2"/>
        <v>0.45</v>
      </c>
      <c r="H15" s="5" t="str">
        <f>IF(G15&gt;=1,"Tercapai","Belum Tercapai")</f>
        <v>Belum Tercapai</v>
      </c>
    </row>
    <row r="16" spans="1:9">
      <c r="A16" s="23" t="s">
        <v>31</v>
      </c>
      <c r="B16" s="24"/>
      <c r="C16" s="24"/>
      <c r="D16" s="24"/>
      <c r="E16" s="24"/>
      <c r="F16" s="25"/>
      <c r="G16" s="7">
        <f>COUNTIF(H6:H15,"Tercapai")</f>
        <v>4</v>
      </c>
      <c r="H16" s="12">
        <f>G16/ROWS(H6:H15)</f>
        <v>0.4</v>
      </c>
    </row>
    <row r="18" spans="1:1">
      <c r="A18" s="15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6:G12">
    <cfRule type="cellIs" dxfId="11" priority="6" operator="lessThan">
      <formula>1</formula>
    </cfRule>
  </conditionalFormatting>
  <conditionalFormatting sqref="H6:H12">
    <cfRule type="cellIs" dxfId="10" priority="5" operator="equal">
      <formula>"Belum Tercapai"</formula>
    </cfRule>
  </conditionalFormatting>
  <conditionalFormatting sqref="H13">
    <cfRule type="cellIs" dxfId="9" priority="3" operator="equal">
      <formula>"Belum Tercapai"</formula>
    </cfRule>
  </conditionalFormatting>
  <conditionalFormatting sqref="G13">
    <cfRule type="cellIs" dxfId="8" priority="4" operator="lessThan">
      <formula>1</formula>
    </cfRule>
  </conditionalFormatting>
  <conditionalFormatting sqref="G14:G15">
    <cfRule type="cellIs" dxfId="7" priority="2" operator="lessThan">
      <formula>1</formula>
    </cfRule>
  </conditionalFormatting>
  <conditionalFormatting sqref="H14:H15">
    <cfRule type="cellIs" dxfId="6" priority="1" operator="equal">
      <formula>"Belum Tercapai"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3"/>
  <sheetViews>
    <sheetView zoomScale="110" zoomScaleNormal="110" workbookViewId="0">
      <selection activeCell="D12" sqref="D12"/>
    </sheetView>
  </sheetViews>
  <sheetFormatPr defaultColWidth="9" defaultRowHeight="15"/>
  <cols>
    <col min="1" max="1" width="19.85546875" customWidth="1"/>
    <col min="2" max="2" width="9.28515625" bestFit="1" customWidth="1"/>
    <col min="3" max="3" width="6" customWidth="1"/>
    <col min="4" max="4" width="14.85546875" bestFit="1" customWidth="1"/>
    <col min="5" max="5" width="8.7109375" customWidth="1"/>
    <col min="6" max="6" width="10.85546875" customWidth="1"/>
    <col min="7" max="7" width="11.5703125" customWidth="1"/>
    <col min="8" max="8" width="15.7109375" customWidth="1"/>
  </cols>
  <sheetData>
    <row r="1" spans="1:9">
      <c r="A1" s="20" t="s">
        <v>0</v>
      </c>
      <c r="B1" s="20"/>
      <c r="C1" s="20"/>
      <c r="D1" s="20"/>
      <c r="E1" s="20"/>
      <c r="F1" s="20"/>
      <c r="G1" s="20"/>
      <c r="H1" s="20"/>
    </row>
    <row r="2" spans="1:9">
      <c r="A2" s="20" t="s">
        <v>83</v>
      </c>
      <c r="B2" s="20"/>
      <c r="C2" s="20"/>
      <c r="D2" s="20"/>
      <c r="E2" s="20"/>
      <c r="F2" s="20"/>
      <c r="G2" s="20"/>
      <c r="H2" s="20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21" t="s">
        <v>1</v>
      </c>
      <c r="B4" s="26" t="s">
        <v>2</v>
      </c>
      <c r="C4" s="21" t="s">
        <v>3</v>
      </c>
      <c r="D4" s="21"/>
      <c r="E4" s="22" t="s">
        <v>4</v>
      </c>
      <c r="F4" s="22"/>
      <c r="G4" s="21" t="s">
        <v>5</v>
      </c>
      <c r="H4" s="26" t="s">
        <v>6</v>
      </c>
    </row>
    <row r="5" spans="1:9">
      <c r="A5" s="21"/>
      <c r="B5" s="27"/>
      <c r="C5" s="2" t="s">
        <v>7</v>
      </c>
      <c r="D5" s="2" t="s">
        <v>79</v>
      </c>
      <c r="E5" s="7" t="s">
        <v>9</v>
      </c>
      <c r="F5" s="7" t="s">
        <v>10</v>
      </c>
      <c r="G5" s="21"/>
      <c r="H5" s="27"/>
    </row>
    <row r="6" spans="1:9">
      <c r="A6" s="3" t="s">
        <v>32</v>
      </c>
      <c r="B6" s="3" t="s">
        <v>33</v>
      </c>
      <c r="C6" s="5">
        <v>30</v>
      </c>
      <c r="D6" s="29" t="s">
        <v>94</v>
      </c>
      <c r="E6" s="5">
        <v>8</v>
      </c>
      <c r="F6" s="10">
        <v>583</v>
      </c>
      <c r="G6" s="11">
        <f>10/20</f>
        <v>0.5</v>
      </c>
      <c r="H6" s="5" t="str">
        <f t="shared" ref="H6:H12" si="0">IF(G6&gt;=1,"Tercapai","Belum Tercapai")</f>
        <v>Belum Tercapai</v>
      </c>
    </row>
    <row r="7" spans="1:9">
      <c r="A7" s="6" t="s">
        <v>34</v>
      </c>
      <c r="B7" s="6" t="s">
        <v>35</v>
      </c>
      <c r="C7" s="5">
        <v>2</v>
      </c>
      <c r="D7" s="29" t="s">
        <v>95</v>
      </c>
      <c r="E7" s="5">
        <f>2+19</f>
        <v>21</v>
      </c>
      <c r="F7" s="10">
        <v>31</v>
      </c>
      <c r="G7" s="11">
        <f t="shared" ref="G7:G12" si="1">(F7-E7+20)/20</f>
        <v>1.5</v>
      </c>
      <c r="H7" s="5" t="str">
        <f t="shared" si="0"/>
        <v>Tercapai</v>
      </c>
      <c r="I7" s="28"/>
    </row>
    <row r="8" spans="1:9">
      <c r="A8" s="3" t="s">
        <v>36</v>
      </c>
      <c r="B8" s="3" t="s">
        <v>37</v>
      </c>
      <c r="C8" s="5">
        <v>1</v>
      </c>
      <c r="D8" s="29" t="s">
        <v>89</v>
      </c>
      <c r="E8" s="5">
        <v>10</v>
      </c>
      <c r="F8" s="10">
        <v>7</v>
      </c>
      <c r="G8" s="11">
        <f t="shared" si="1"/>
        <v>0.85</v>
      </c>
      <c r="H8" s="5" t="str">
        <f t="shared" si="0"/>
        <v>Belum Tercapai</v>
      </c>
      <c r="I8" s="28"/>
    </row>
    <row r="9" spans="1:9">
      <c r="A9" s="14" t="s">
        <v>38</v>
      </c>
      <c r="B9" s="3" t="s">
        <v>39</v>
      </c>
      <c r="C9" s="5">
        <v>3</v>
      </c>
      <c r="D9" s="29" t="s">
        <v>96</v>
      </c>
      <c r="E9" s="5">
        <v>31</v>
      </c>
      <c r="F9" s="10">
        <v>48</v>
      </c>
      <c r="G9" s="11">
        <f t="shared" si="1"/>
        <v>1.85</v>
      </c>
      <c r="H9" s="5" t="str">
        <f t="shared" si="0"/>
        <v>Tercapai</v>
      </c>
    </row>
    <row r="10" spans="1:9">
      <c r="A10" s="6" t="s">
        <v>40</v>
      </c>
      <c r="B10" s="6" t="s">
        <v>41</v>
      </c>
      <c r="C10" s="5">
        <v>2</v>
      </c>
      <c r="D10" s="29" t="s">
        <v>97</v>
      </c>
      <c r="E10" s="5">
        <f>12+19</f>
        <v>31</v>
      </c>
      <c r="F10" s="10">
        <v>32</v>
      </c>
      <c r="G10" s="11">
        <f t="shared" si="1"/>
        <v>1.05</v>
      </c>
      <c r="H10" s="5" t="str">
        <f t="shared" si="0"/>
        <v>Tercapai</v>
      </c>
    </row>
    <row r="11" spans="1:9">
      <c r="A11" s="6" t="s">
        <v>42</v>
      </c>
      <c r="B11" s="6" t="s">
        <v>43</v>
      </c>
      <c r="C11" s="19">
        <v>30</v>
      </c>
      <c r="D11" s="30" t="s">
        <v>98</v>
      </c>
      <c r="E11" s="19">
        <v>604</v>
      </c>
      <c r="F11" s="10">
        <v>586</v>
      </c>
      <c r="G11" s="18">
        <f>2/20</f>
        <v>0.1</v>
      </c>
      <c r="H11" s="17" t="str">
        <f t="shared" si="0"/>
        <v>Belum Tercapai</v>
      </c>
    </row>
    <row r="12" spans="1:9">
      <c r="A12" s="6" t="s">
        <v>44</v>
      </c>
      <c r="B12" s="6" t="s">
        <v>45</v>
      </c>
      <c r="C12" s="5">
        <v>3</v>
      </c>
      <c r="D12" s="29" t="s">
        <v>99</v>
      </c>
      <c r="E12" s="5">
        <f>5+19</f>
        <v>24</v>
      </c>
      <c r="F12" s="10">
        <v>43</v>
      </c>
      <c r="G12" s="11">
        <f t="shared" si="1"/>
        <v>1.95</v>
      </c>
      <c r="H12" s="5" t="str">
        <f t="shared" si="0"/>
        <v>Tercapai</v>
      </c>
    </row>
    <row r="13" spans="1:9">
      <c r="A13" s="23" t="s">
        <v>31</v>
      </c>
      <c r="B13" s="24"/>
      <c r="C13" s="24"/>
      <c r="D13" s="24"/>
      <c r="E13" s="24"/>
      <c r="F13" s="25"/>
      <c r="G13" s="7">
        <f>COUNTIF(H6:H12,"Tercapai")</f>
        <v>4</v>
      </c>
      <c r="H13" s="12">
        <f>G13/ROWS(H6:H12)</f>
        <v>0.5714285714285714</v>
      </c>
    </row>
  </sheetData>
  <mergeCells count="10">
    <mergeCell ref="I7:I8"/>
    <mergeCell ref="A1:H1"/>
    <mergeCell ref="A2:H2"/>
    <mergeCell ref="C4:D4"/>
    <mergeCell ref="E4:F4"/>
    <mergeCell ref="A13:F13"/>
    <mergeCell ref="A4:A5"/>
    <mergeCell ref="B4:B5"/>
    <mergeCell ref="G4:G5"/>
    <mergeCell ref="H4:H5"/>
  </mergeCells>
  <conditionalFormatting sqref="G6:G12">
    <cfRule type="cellIs" dxfId="5" priority="2" operator="lessThan">
      <formula>1</formula>
    </cfRule>
  </conditionalFormatting>
  <conditionalFormatting sqref="H6:H12">
    <cfRule type="cellIs" dxfId="4" priority="1" operator="equal">
      <formula>"Belum Tercapai"</formula>
    </cfRule>
  </conditionalFormatting>
  <pageMargins left="0.7" right="0.7" top="0.75" bottom="0.75" header="0.3" footer="0.3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6"/>
  <sheetViews>
    <sheetView zoomScale="110" zoomScaleNormal="110" workbookViewId="0">
      <selection activeCell="E15" sqref="E15"/>
    </sheetView>
  </sheetViews>
  <sheetFormatPr defaultColWidth="9" defaultRowHeight="15"/>
  <cols>
    <col min="1" max="1" width="25.28515625" customWidth="1"/>
    <col min="2" max="2" width="9.28515625" bestFit="1" customWidth="1"/>
    <col min="3" max="3" width="6" customWidth="1"/>
    <col min="4" max="4" width="14.85546875" bestFit="1" customWidth="1"/>
    <col min="5" max="5" width="9" customWidth="1"/>
    <col min="6" max="6" width="10.42578125" customWidth="1"/>
    <col min="7" max="7" width="11.5703125" customWidth="1"/>
    <col min="8" max="8" width="15.7109375" customWidth="1"/>
  </cols>
  <sheetData>
    <row r="1" spans="1:9">
      <c r="A1" s="20" t="s">
        <v>0</v>
      </c>
      <c r="B1" s="20"/>
      <c r="C1" s="20"/>
      <c r="D1" s="20"/>
      <c r="E1" s="20"/>
      <c r="F1" s="20"/>
      <c r="G1" s="20"/>
      <c r="H1" s="20"/>
    </row>
    <row r="2" spans="1:9">
      <c r="A2" s="20" t="s">
        <v>84</v>
      </c>
      <c r="B2" s="20"/>
      <c r="C2" s="20"/>
      <c r="D2" s="20"/>
      <c r="E2" s="20"/>
      <c r="F2" s="20"/>
      <c r="G2" s="20"/>
      <c r="H2" s="20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21" t="s">
        <v>1</v>
      </c>
      <c r="B4" s="26" t="s">
        <v>2</v>
      </c>
      <c r="C4" s="21" t="s">
        <v>3</v>
      </c>
      <c r="D4" s="21"/>
      <c r="E4" s="22" t="s">
        <v>4</v>
      </c>
      <c r="F4" s="22"/>
      <c r="G4" s="21" t="s">
        <v>5</v>
      </c>
      <c r="H4" s="26" t="s">
        <v>6</v>
      </c>
    </row>
    <row r="5" spans="1:9">
      <c r="A5" s="21"/>
      <c r="B5" s="27"/>
      <c r="C5" s="2" t="s">
        <v>7</v>
      </c>
      <c r="D5" s="2" t="s">
        <v>8</v>
      </c>
      <c r="E5" s="7" t="s">
        <v>9</v>
      </c>
      <c r="F5" s="7" t="s">
        <v>10</v>
      </c>
      <c r="G5" s="21"/>
      <c r="H5" s="27"/>
    </row>
    <row r="6" spans="1:9">
      <c r="A6" s="14" t="s">
        <v>80</v>
      </c>
      <c r="B6" s="3" t="s">
        <v>46</v>
      </c>
      <c r="C6" s="4">
        <v>7</v>
      </c>
      <c r="D6" s="31" t="s">
        <v>100</v>
      </c>
      <c r="E6" s="4">
        <v>129</v>
      </c>
      <c r="F6" s="8">
        <v>122</v>
      </c>
      <c r="G6" s="9">
        <f t="shared" ref="G6:G12" si="0">(F6-E6+20)/20</f>
        <v>0.65</v>
      </c>
      <c r="H6" s="4" t="str">
        <f t="shared" ref="H6:H12" si="1">IF(G6&gt;=1,"Tercapai","Belum Tercapai")</f>
        <v>Belum Tercapai</v>
      </c>
    </row>
    <row r="7" spans="1:9">
      <c r="A7" s="3" t="s">
        <v>47</v>
      </c>
      <c r="B7" s="3" t="s">
        <v>48</v>
      </c>
      <c r="C7" s="5">
        <v>10</v>
      </c>
      <c r="D7" s="29" t="s">
        <v>101</v>
      </c>
      <c r="E7" s="5">
        <v>208</v>
      </c>
      <c r="F7" s="10">
        <v>194</v>
      </c>
      <c r="G7" s="11">
        <f t="shared" si="0"/>
        <v>0.3</v>
      </c>
      <c r="H7" s="5" t="str">
        <f t="shared" si="1"/>
        <v>Belum Tercapai</v>
      </c>
    </row>
    <row r="8" spans="1:9">
      <c r="A8" s="6" t="s">
        <v>49</v>
      </c>
      <c r="B8" s="6" t="s">
        <v>50</v>
      </c>
      <c r="C8" s="5">
        <v>6</v>
      </c>
      <c r="D8" s="29" t="s">
        <v>102</v>
      </c>
      <c r="E8" s="5">
        <v>114</v>
      </c>
      <c r="F8" s="10">
        <v>114</v>
      </c>
      <c r="G8" s="11">
        <f t="shared" si="0"/>
        <v>1</v>
      </c>
      <c r="H8" s="5" t="str">
        <f t="shared" si="1"/>
        <v>Tercapai</v>
      </c>
      <c r="I8" s="28"/>
    </row>
    <row r="9" spans="1:9">
      <c r="A9" s="3" t="s">
        <v>51</v>
      </c>
      <c r="B9" s="3" t="s">
        <v>52</v>
      </c>
      <c r="C9" s="4">
        <v>7</v>
      </c>
      <c r="D9" s="31" t="s">
        <v>100</v>
      </c>
      <c r="E9" s="5">
        <v>129</v>
      </c>
      <c r="F9" s="10">
        <v>122</v>
      </c>
      <c r="G9" s="11">
        <f t="shared" si="0"/>
        <v>0.65</v>
      </c>
      <c r="H9" s="5" t="str">
        <f t="shared" si="1"/>
        <v>Belum Tercapai</v>
      </c>
      <c r="I9" s="28"/>
    </row>
    <row r="10" spans="1:9">
      <c r="A10" s="3" t="s">
        <v>53</v>
      </c>
      <c r="B10" s="3" t="s">
        <v>54</v>
      </c>
      <c r="C10" s="5">
        <v>9</v>
      </c>
      <c r="D10" s="29" t="s">
        <v>103</v>
      </c>
      <c r="E10" s="5">
        <v>178</v>
      </c>
      <c r="F10" s="10">
        <v>175</v>
      </c>
      <c r="G10" s="11">
        <f t="shared" si="0"/>
        <v>0.85</v>
      </c>
      <c r="H10" s="5" t="str">
        <f t="shared" si="1"/>
        <v>Belum Tercapai</v>
      </c>
    </row>
    <row r="11" spans="1:9">
      <c r="A11" s="6" t="s">
        <v>55</v>
      </c>
      <c r="B11" s="6" t="s">
        <v>56</v>
      </c>
      <c r="C11" s="5">
        <v>8</v>
      </c>
      <c r="D11" s="29" t="s">
        <v>104</v>
      </c>
      <c r="E11" s="5">
        <v>167</v>
      </c>
      <c r="F11" s="10">
        <v>161</v>
      </c>
      <c r="G11" s="11">
        <f t="shared" si="0"/>
        <v>0.7</v>
      </c>
      <c r="H11" s="5" t="str">
        <f t="shared" si="1"/>
        <v>Belum Tercapai</v>
      </c>
    </row>
    <row r="12" spans="1:9">
      <c r="A12" s="6" t="s">
        <v>57</v>
      </c>
      <c r="B12" s="6" t="s">
        <v>58</v>
      </c>
      <c r="C12" s="5">
        <v>4</v>
      </c>
      <c r="D12" s="29" t="s">
        <v>105</v>
      </c>
      <c r="E12" s="5">
        <v>50</v>
      </c>
      <c r="F12" s="10">
        <v>81</v>
      </c>
      <c r="G12" s="11">
        <f t="shared" si="0"/>
        <v>2.5499999999999998</v>
      </c>
      <c r="H12" s="5" t="str">
        <f t="shared" si="1"/>
        <v>Tercapai</v>
      </c>
    </row>
    <row r="13" spans="1:9">
      <c r="A13" s="23" t="s">
        <v>31</v>
      </c>
      <c r="B13" s="24"/>
      <c r="C13" s="24"/>
      <c r="D13" s="24"/>
      <c r="E13" s="24"/>
      <c r="F13" s="25"/>
      <c r="G13" s="7">
        <f>COUNTIF(H6:H12,"Tercapai")</f>
        <v>2</v>
      </c>
      <c r="H13" s="12">
        <f>G13/ROWS(H6:H12)</f>
        <v>0.2857142857142857</v>
      </c>
    </row>
    <row r="15" spans="1:9">
      <c r="A15" s="15"/>
    </row>
    <row r="16" spans="1:9">
      <c r="A16" s="15"/>
    </row>
  </sheetData>
  <mergeCells count="10">
    <mergeCell ref="I8:I9"/>
    <mergeCell ref="A1:H1"/>
    <mergeCell ref="A2:H2"/>
    <mergeCell ref="C4:D4"/>
    <mergeCell ref="E4:F4"/>
    <mergeCell ref="A13:F13"/>
    <mergeCell ref="A4:A5"/>
    <mergeCell ref="B4:B5"/>
    <mergeCell ref="G4:G5"/>
    <mergeCell ref="H4:H5"/>
  </mergeCells>
  <conditionalFormatting sqref="G6:G12">
    <cfRule type="cellIs" dxfId="3" priority="6" operator="lessThan">
      <formula>1</formula>
    </cfRule>
  </conditionalFormatting>
  <conditionalFormatting sqref="H6:H12">
    <cfRule type="cellIs" dxfId="2" priority="5" operator="equal">
      <formula>"Belum Tercapai"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9"/>
  <sheetViews>
    <sheetView zoomScale="110" zoomScaleNormal="110" workbookViewId="0">
      <selection activeCell="F17" sqref="F17"/>
    </sheetView>
  </sheetViews>
  <sheetFormatPr defaultColWidth="9" defaultRowHeight="15"/>
  <cols>
    <col min="1" max="1" width="25" customWidth="1"/>
    <col min="2" max="2" width="9.28515625" bestFit="1" customWidth="1"/>
    <col min="3" max="3" width="4.28515625" customWidth="1"/>
    <col min="4" max="4" width="16.28515625" customWidth="1"/>
    <col min="5" max="5" width="8.7109375" customWidth="1"/>
    <col min="6" max="6" width="10.85546875" customWidth="1"/>
    <col min="7" max="7" width="11.5703125" customWidth="1"/>
    <col min="8" max="8" width="16.42578125" customWidth="1"/>
  </cols>
  <sheetData>
    <row r="1" spans="1:9">
      <c r="A1" s="20" t="s">
        <v>0</v>
      </c>
      <c r="B1" s="20"/>
      <c r="C1" s="20"/>
      <c r="D1" s="20"/>
      <c r="E1" s="20"/>
      <c r="F1" s="20"/>
      <c r="G1" s="20"/>
      <c r="H1" s="20"/>
    </row>
    <row r="2" spans="1:9">
      <c r="A2" s="20" t="s">
        <v>85</v>
      </c>
      <c r="B2" s="20"/>
      <c r="C2" s="20"/>
      <c r="D2" s="20"/>
      <c r="E2" s="20"/>
      <c r="F2" s="20"/>
      <c r="G2" s="20"/>
      <c r="H2" s="20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21" t="s">
        <v>1</v>
      </c>
      <c r="B4" s="26" t="s">
        <v>2</v>
      </c>
      <c r="C4" s="21" t="s">
        <v>3</v>
      </c>
      <c r="D4" s="21"/>
      <c r="E4" s="22" t="s">
        <v>4</v>
      </c>
      <c r="F4" s="22"/>
      <c r="G4" s="21" t="s">
        <v>5</v>
      </c>
      <c r="H4" s="26" t="s">
        <v>6</v>
      </c>
    </row>
    <row r="5" spans="1:9">
      <c r="A5" s="21"/>
      <c r="B5" s="27"/>
      <c r="C5" s="2" t="s">
        <v>7</v>
      </c>
      <c r="D5" s="2" t="s">
        <v>8</v>
      </c>
      <c r="E5" s="7" t="s">
        <v>9</v>
      </c>
      <c r="F5" s="7" t="s">
        <v>10</v>
      </c>
      <c r="G5" s="21"/>
      <c r="H5" s="27"/>
    </row>
    <row r="6" spans="1:9">
      <c r="A6" s="3" t="s">
        <v>59</v>
      </c>
      <c r="B6" s="3" t="s">
        <v>60</v>
      </c>
      <c r="C6" s="4">
        <v>4</v>
      </c>
      <c r="D6" s="31" t="s">
        <v>106</v>
      </c>
      <c r="E6" s="4">
        <f>62+19</f>
        <v>81</v>
      </c>
      <c r="F6" s="8">
        <v>72</v>
      </c>
      <c r="G6" s="9">
        <f>(F6-E6+20)/20</f>
        <v>0.55000000000000004</v>
      </c>
      <c r="H6" s="4" t="str">
        <f t="shared" ref="H6:H11" si="0">IF(G6&gt;=1,"Tercapai","Belum Tercapai")</f>
        <v>Belum Tercapai</v>
      </c>
    </row>
    <row r="7" spans="1:9">
      <c r="A7" s="3" t="s">
        <v>61</v>
      </c>
      <c r="B7" s="3" t="s">
        <v>62</v>
      </c>
      <c r="C7" s="5">
        <v>5</v>
      </c>
      <c r="D7" s="29" t="s">
        <v>107</v>
      </c>
      <c r="E7" s="5">
        <f>80+19</f>
        <v>99</v>
      </c>
      <c r="F7" s="10">
        <v>92</v>
      </c>
      <c r="G7" s="11">
        <f t="shared" ref="G7:G15" si="1">(F7-E7+20)/20</f>
        <v>0.65</v>
      </c>
      <c r="H7" s="5" t="str">
        <f t="shared" si="0"/>
        <v>Belum Tercapai</v>
      </c>
    </row>
    <row r="8" spans="1:9">
      <c r="A8" s="6" t="s">
        <v>63</v>
      </c>
      <c r="B8" s="6" t="s">
        <v>64</v>
      </c>
      <c r="C8" s="5">
        <v>9</v>
      </c>
      <c r="D8" s="29" t="s">
        <v>108</v>
      </c>
      <c r="E8" s="5">
        <f>142+19</f>
        <v>161</v>
      </c>
      <c r="F8" s="10">
        <v>176</v>
      </c>
      <c r="G8" s="11">
        <f t="shared" si="1"/>
        <v>1.75</v>
      </c>
      <c r="H8" s="5" t="str">
        <f t="shared" si="0"/>
        <v>Tercapai</v>
      </c>
      <c r="I8" s="28"/>
    </row>
    <row r="9" spans="1:9">
      <c r="A9" s="3" t="s">
        <v>65</v>
      </c>
      <c r="B9" s="3" t="s">
        <v>66</v>
      </c>
      <c r="C9" s="5">
        <v>8</v>
      </c>
      <c r="D9" s="29" t="s">
        <v>109</v>
      </c>
      <c r="E9" s="5">
        <f>141+19</f>
        <v>160</v>
      </c>
      <c r="F9" s="10">
        <v>159</v>
      </c>
      <c r="G9" s="11">
        <f t="shared" si="1"/>
        <v>0.95</v>
      </c>
      <c r="H9" s="5" t="str">
        <f t="shared" si="0"/>
        <v>Belum Tercapai</v>
      </c>
      <c r="I9" s="28"/>
    </row>
    <row r="10" spans="1:9">
      <c r="A10" s="14" t="s">
        <v>67</v>
      </c>
      <c r="B10" s="3" t="s">
        <v>68</v>
      </c>
      <c r="C10" s="5">
        <v>4</v>
      </c>
      <c r="D10" s="29" t="s">
        <v>110</v>
      </c>
      <c r="E10" s="5">
        <v>76</v>
      </c>
      <c r="F10" s="10">
        <v>70</v>
      </c>
      <c r="G10" s="11">
        <f>(F10-E10+20)/20</f>
        <v>0.7</v>
      </c>
      <c r="H10" s="5" t="str">
        <f t="shared" si="0"/>
        <v>Belum Tercapai</v>
      </c>
    </row>
    <row r="11" spans="1:9">
      <c r="A11" s="6" t="s">
        <v>69</v>
      </c>
      <c r="B11" s="6" t="s">
        <v>70</v>
      </c>
      <c r="C11" s="5">
        <v>5</v>
      </c>
      <c r="D11" s="29" t="s">
        <v>111</v>
      </c>
      <c r="E11" s="5">
        <f>84+19</f>
        <v>103</v>
      </c>
      <c r="F11" s="10">
        <v>94</v>
      </c>
      <c r="G11" s="11">
        <f t="shared" si="1"/>
        <v>0.55000000000000004</v>
      </c>
      <c r="H11" s="5" t="str">
        <f t="shared" si="0"/>
        <v>Belum Tercapai</v>
      </c>
    </row>
    <row r="12" spans="1:9">
      <c r="A12" s="6" t="s">
        <v>71</v>
      </c>
      <c r="B12" s="6" t="s">
        <v>72</v>
      </c>
      <c r="C12" s="5">
        <v>11</v>
      </c>
      <c r="D12" s="29" t="s">
        <v>112</v>
      </c>
      <c r="E12" s="5">
        <f>182+19</f>
        <v>201</v>
      </c>
      <c r="F12" s="10">
        <v>217</v>
      </c>
      <c r="G12" s="11">
        <f t="shared" si="1"/>
        <v>1.8</v>
      </c>
      <c r="H12" s="5" t="str">
        <f>IF(G12&gt;=1,"Tercapai","Belum Tercapai")</f>
        <v>Tercapai</v>
      </c>
    </row>
    <row r="13" spans="1:9">
      <c r="A13" s="6" t="s">
        <v>73</v>
      </c>
      <c r="B13" s="6" t="s">
        <v>74</v>
      </c>
      <c r="C13" s="5">
        <v>11</v>
      </c>
      <c r="D13" s="29" t="s">
        <v>113</v>
      </c>
      <c r="E13" s="5">
        <f>182+19</f>
        <v>201</v>
      </c>
      <c r="F13" s="10">
        <v>214</v>
      </c>
      <c r="G13" s="11">
        <f t="shared" si="1"/>
        <v>1.65</v>
      </c>
      <c r="H13" s="5" t="str">
        <f>IF(G13&gt;=1,"Tercapai","Belum Tercapai")</f>
        <v>Tercapai</v>
      </c>
    </row>
    <row r="14" spans="1:9">
      <c r="A14" s="6" t="s">
        <v>75</v>
      </c>
      <c r="B14" s="6" t="s">
        <v>76</v>
      </c>
      <c r="C14" s="5">
        <v>5</v>
      </c>
      <c r="D14" s="29" t="s">
        <v>114</v>
      </c>
      <c r="E14" s="5">
        <f>88+19</f>
        <v>107</v>
      </c>
      <c r="F14" s="10">
        <v>101</v>
      </c>
      <c r="G14" s="11">
        <f t="shared" si="1"/>
        <v>0.7</v>
      </c>
      <c r="H14" s="5" t="str">
        <f>IF(G14&gt;=1,"Tercapai","Belum Tercapai")</f>
        <v>Belum Tercapai</v>
      </c>
    </row>
    <row r="15" spans="1:9">
      <c r="A15" s="6" t="s">
        <v>77</v>
      </c>
      <c r="B15" s="6" t="s">
        <v>78</v>
      </c>
      <c r="C15" s="5">
        <v>3</v>
      </c>
      <c r="D15" s="29" t="s">
        <v>115</v>
      </c>
      <c r="E15" s="5">
        <v>52</v>
      </c>
      <c r="F15" s="10">
        <v>42</v>
      </c>
      <c r="G15" s="11">
        <f t="shared" si="1"/>
        <v>0.5</v>
      </c>
      <c r="H15" s="5" t="str">
        <f>IF(G15&gt;=1,"Tercapai","Belum Tercapai")</f>
        <v>Belum Tercapai</v>
      </c>
    </row>
    <row r="16" spans="1:9">
      <c r="A16" s="23" t="s">
        <v>31</v>
      </c>
      <c r="B16" s="24"/>
      <c r="C16" s="24"/>
      <c r="D16" s="24"/>
      <c r="E16" s="24"/>
      <c r="F16" s="25"/>
      <c r="G16" s="7">
        <f>COUNTIF(H6:H15,"Tercapai")</f>
        <v>3</v>
      </c>
      <c r="H16" s="12">
        <f>G16/ROWS(H6:H15)</f>
        <v>0.3</v>
      </c>
    </row>
    <row r="18" spans="1:1">
      <c r="A18" s="15"/>
    </row>
    <row r="19" spans="1:1">
      <c r="A19" s="15"/>
    </row>
  </sheetData>
  <mergeCells count="10">
    <mergeCell ref="I8:I9"/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6:G15">
    <cfRule type="cellIs" dxfId="1" priority="2" operator="lessThan">
      <formula>1</formula>
    </cfRule>
  </conditionalFormatting>
  <conditionalFormatting sqref="H6:H15">
    <cfRule type="cellIs" dxfId="0" priority="1" operator="equal">
      <formula>"Belum Tercapai"</formula>
    </cfRule>
  </conditionalFormatting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 putra</vt:lpstr>
      <vt:lpstr>1 putri</vt:lpstr>
      <vt:lpstr>2 putra</vt:lpstr>
      <vt:lpstr>2 putri</vt:lpstr>
      <vt:lpstr>'1 putra'!Print_Area</vt:lpstr>
      <vt:lpstr>'1 putri'!Print_Area</vt:lpstr>
      <vt:lpstr>'2 putra'!Print_Area</vt:lpstr>
      <vt:lpstr>'2 putri'!Print_Area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2021-07-31T12:16:32Z</cp:lastPrinted>
  <dcterms:created xsi:type="dcterms:W3CDTF">2021-07-10T06:07:00Z</dcterms:created>
  <dcterms:modified xsi:type="dcterms:W3CDTF">2021-08-31T08:33:39Z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