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/>
  <mc:AlternateContent xmlns:mc="http://schemas.openxmlformats.org/markup-compatibility/2006">
    <mc:Choice Requires="x15">
      <x15ac:absPath xmlns:x15ac="http://schemas.microsoft.com/office/spreadsheetml/2010/11/ac" url="E:\zen\rekap-tahfidz\rekap baru\"/>
    </mc:Choice>
  </mc:AlternateContent>
  <xr:revisionPtr revIDLastSave="0" documentId="13_ncr:1_{3FCF4932-4A84-4BEA-9DE9-61607F9AAAA3}" xr6:coauthVersionLast="36" xr6:coauthVersionMax="36" xr10:uidLastSave="{00000000-0000-0000-0000-000000000000}"/>
  <bookViews>
    <workbookView xWindow="0" yWindow="0" windowWidth="20490" windowHeight="7050" activeTab="2" xr2:uid="{00000000-000D-0000-FFFF-FFFF00000000}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putra'!$A$1:$H$20</definedName>
    <definedName name="_xlnm.Print_Area" localSheetId="1">'1 putri'!$A$1:$H$15</definedName>
    <definedName name="_xlnm.Print_Area" localSheetId="2">'2 putra'!$A$1:$H$16</definedName>
    <definedName name="_xlnm.Print_Area" localSheetId="3">'2 putri'!$A$1:$H$19</definedName>
  </definedNames>
  <calcPr calcId="191029"/>
</workbook>
</file>

<file path=xl/calcChain.xml><?xml version="1.0" encoding="utf-8"?>
<calcChain xmlns="http://schemas.openxmlformats.org/spreadsheetml/2006/main">
  <c r="H18" i="3" l="1"/>
  <c r="G18" i="3"/>
  <c r="E15" i="3"/>
  <c r="G15" i="3"/>
  <c r="H15" i="3"/>
  <c r="G16" i="3"/>
  <c r="H16" i="3"/>
  <c r="G17" i="3"/>
  <c r="H17" i="3"/>
  <c r="G9" i="3" l="1"/>
  <c r="G11" i="4"/>
  <c r="G9" i="4"/>
  <c r="G8" i="4"/>
  <c r="G10" i="4"/>
  <c r="G12" i="5" l="1"/>
  <c r="H12" i="5" s="1"/>
  <c r="E12" i="5"/>
  <c r="E11" i="5"/>
  <c r="G11" i="5" s="1"/>
  <c r="H11" i="5" s="1"/>
  <c r="E9" i="5"/>
  <c r="G9" i="5" s="1"/>
  <c r="H9" i="5" s="1"/>
  <c r="E6" i="5"/>
  <c r="E10" i="5"/>
  <c r="G10" i="5" s="1"/>
  <c r="H10" i="5" s="1"/>
  <c r="E8" i="5"/>
  <c r="G8" i="5" s="1"/>
  <c r="H8" i="5" s="1"/>
  <c r="G6" i="6"/>
  <c r="H6" i="6" s="1"/>
  <c r="G7" i="6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6" i="4"/>
  <c r="H6" i="4" s="1"/>
  <c r="G7" i="4"/>
  <c r="H7" i="4" s="1"/>
  <c r="H8" i="4"/>
  <c r="H10" i="4"/>
  <c r="H11" i="4"/>
  <c r="G12" i="4"/>
  <c r="H12" i="4" s="1"/>
  <c r="G13" i="4"/>
  <c r="H13" i="4" s="1"/>
  <c r="G14" i="4"/>
  <c r="H14" i="4" s="1"/>
  <c r="G6" i="3"/>
  <c r="H6" i="3" s="1"/>
  <c r="G7" i="3"/>
  <c r="H7" i="3" s="1"/>
  <c r="G8" i="3"/>
  <c r="H8" i="3" s="1"/>
  <c r="H9" i="3"/>
  <c r="G10" i="3"/>
  <c r="H10" i="3" s="1"/>
  <c r="G11" i="3"/>
  <c r="H11" i="3" s="1"/>
  <c r="G12" i="3"/>
  <c r="H12" i="3" s="1"/>
  <c r="G13" i="3"/>
  <c r="H13" i="3" s="1"/>
  <c r="G14" i="3"/>
  <c r="H14" i="3" s="1"/>
  <c r="G6" i="5"/>
  <c r="H6" i="5" s="1"/>
  <c r="G7" i="5"/>
  <c r="H7" i="5" s="1"/>
  <c r="E7" i="5"/>
  <c r="H7" i="6"/>
  <c r="H9" i="4"/>
  <c r="G13" i="5" l="1"/>
  <c r="H13" i="5" s="1"/>
  <c r="G15" i="4"/>
  <c r="H15" i="4" s="1"/>
  <c r="G16" i="6"/>
  <c r="H16" i="6" s="1"/>
</calcChain>
</file>

<file path=xl/sharedStrings.xml><?xml version="1.0" encoding="utf-8"?>
<sst xmlns="http://schemas.openxmlformats.org/spreadsheetml/2006/main" count="176" uniqueCount="126">
  <si>
    <t>DATA PENCAPAIAN TAHFIDZ</t>
  </si>
  <si>
    <t>Juli 2021 -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</si>
  <si>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</si>
  <si>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</si>
  <si>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</si>
  <si>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</si>
  <si>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</si>
  <si>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</si>
  <si>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</si>
  <si>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Ayat</t>
  </si>
  <si>
    <t>Rencana</t>
  </si>
  <si>
    <t>Diperoleh</t>
  </si>
  <si>
    <t>Abdullah Akhyar</t>
  </si>
  <si>
    <t>21.02.018</t>
  </si>
  <si>
    <t>Arviandow</t>
  </si>
  <si>
    <t>21.02.019</t>
  </si>
  <si>
    <t>Ayaturrahman Shinra</t>
  </si>
  <si>
    <t>21.02.020</t>
  </si>
  <si>
    <t>Hazwan Hafidzudin</t>
  </si>
  <si>
    <t>21.02.021</t>
  </si>
  <si>
    <t>Khalid Ghazy</t>
  </si>
  <si>
    <t>21.02.022</t>
  </si>
  <si>
    <t>Muhammad Radja</t>
  </si>
  <si>
    <t>21.02.023</t>
  </si>
  <si>
    <t>Muhammad Rasya</t>
  </si>
  <si>
    <t>21.02.024</t>
  </si>
  <si>
    <t>Muhammad Rayhan</t>
  </si>
  <si>
    <t>21.02.025</t>
  </si>
  <si>
    <t>Rasha Aghina</t>
  </si>
  <si>
    <t>21.02.026</t>
  </si>
  <si>
    <t>Rihal Muharrikul Haq</t>
  </si>
  <si>
    <t>21.02.027</t>
  </si>
  <si>
    <t>Zahy Awwab</t>
  </si>
  <si>
    <t>21.02.028</t>
  </si>
  <si>
    <t>Fa'iq</t>
  </si>
  <si>
    <t>21.02.038</t>
  </si>
  <si>
    <t>Yang mencapai target</t>
  </si>
  <si>
    <t>Juli 2021 - Marhalah 1 Putri</t>
  </si>
  <si>
    <t>Anna Althafunnisa</t>
  </si>
  <si>
    <t>21.02.029</t>
  </si>
  <si>
    <t>Hanifatul Qoimah</t>
  </si>
  <si>
    <t>21.02.030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</si>
  <si>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</si>
  <si>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</si>
  <si>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</si>
  <si>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</si>
  <si>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</si>
  <si>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</si>
  <si>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</si>
  <si>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</si>
  <si>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</si>
  <si>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</si>
  <si>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Safarus Aufa Rifdah</t>
  </si>
  <si>
    <t>21.02.036</t>
  </si>
  <si>
    <t>Zahra Madaniah</t>
  </si>
  <si>
    <t>21.02.037</t>
  </si>
  <si>
    <t>Juli 2021 - Marhalah 2 Putra</t>
  </si>
  <si>
    <t>20.02.003</t>
  </si>
  <si>
    <t>Abdurrahman Al-Zuhdi</t>
  </si>
  <si>
    <t>20.02.004</t>
  </si>
  <si>
    <t>M. Fatih Yusuf Rahman</t>
  </si>
  <si>
    <t>20.02.005</t>
  </si>
  <si>
    <t>Dzaakir Hawaary Arbie</t>
  </si>
  <si>
    <t>20.02.006</t>
  </si>
  <si>
    <t>Muhammad Firmansyah</t>
  </si>
  <si>
    <t>20.02.007</t>
  </si>
  <si>
    <t>Syamil Muwahhiduddien</t>
  </si>
  <si>
    <t>20.02.013</t>
  </si>
  <si>
    <t>Royan Abdullah Asyari</t>
  </si>
  <si>
    <t>20.02.017</t>
  </si>
  <si>
    <t>Juli 2021 - Marhalah 2 Putri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</si>
  <si>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</si>
  <si>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</si>
  <si>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</si>
  <si>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</si>
  <si>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</si>
  <si>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</si>
  <si>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</si>
  <si>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</si>
  <si>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</si>
  <si>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</si>
  <si>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</si>
  <si>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</si>
  <si>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</si>
  <si>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</si>
  <si>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</si>
  <si>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</si>
  <si>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</si>
  <si>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</si>
  <si>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</si>
  <si>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</si>
  <si>
    <t>Al-Anfal: 75</t>
  </si>
  <si>
    <t>Surat</t>
  </si>
  <si>
    <t>An-Nisa: 113</t>
  </si>
  <si>
    <t>Al-A'raf: 51</t>
  </si>
  <si>
    <t>Al-Maidah: 13</t>
  </si>
  <si>
    <t>Ja'far Asshodiq Habibullah F</t>
  </si>
  <si>
    <t>Al-An'am: 137</t>
  </si>
  <si>
    <t>Al-Baqarah: 181</t>
  </si>
  <si>
    <t>Bagi yang belum mencapai target, wajib menjalankan program Kejar Target pada hari Ahad pertama waktu Subuh</t>
  </si>
  <si>
    <t>Al-Baqarah: 190</t>
  </si>
  <si>
    <t>Al-Buruj</t>
  </si>
  <si>
    <t>Bagi yang belum mencapai target, wajib menemui Ustadz Zen pada Ahad Subuh</t>
  </si>
  <si>
    <t>hingga hari Senin Subuh keesokan harinya, di ruang sholat. Tidak boleh keluar dari ruang sholat.</t>
  </si>
  <si>
    <t>hingga hari Senin Subuh keesokan harinya, di masjid. Tidak boleh keluar dari masjid.</t>
  </si>
  <si>
    <t>Al-An'am: 94</t>
  </si>
  <si>
    <t>Ali Imran: 45</t>
  </si>
  <si>
    <t>Al-Anfal: 40</t>
  </si>
  <si>
    <t>Al-An'am: 110</t>
  </si>
  <si>
    <t>Al-Baqarah: 196</t>
  </si>
  <si>
    <t>Al-Baqarah: 76</t>
  </si>
  <si>
    <t>At-Takatsur</t>
  </si>
  <si>
    <t>Abasa</t>
  </si>
  <si>
    <t>An-Nisa: 51</t>
  </si>
  <si>
    <t>An-Nisa: 33</t>
  </si>
  <si>
    <t>An-Nisa: 14</t>
  </si>
  <si>
    <t>Ali Imran: 70</t>
  </si>
  <si>
    <t>Al-Fajr</t>
  </si>
  <si>
    <t>Al-Baqarah: 48</t>
  </si>
  <si>
    <t>?</t>
  </si>
  <si>
    <t>Al-Baqarah: 93</t>
  </si>
  <si>
    <t>Al-Qadr</t>
  </si>
  <si>
    <t>Al-Qariah</t>
  </si>
  <si>
    <t>Asy-Syams</t>
  </si>
  <si>
    <t>Al-Baqarah: 24</t>
  </si>
  <si>
    <t>Al-Ashr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</si>
</sst>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"/>
  <sheetViews>
    <sheetView zoomScale="110" zoomScaleNormal="110" workbookViewId="0">
      <selection sqref="A1:H20"/>
    </sheetView>
  </sheetViews>
  <sheetFormatPr defaultColWidth="9" defaultRowHeight="15"/>
  <cols>
    <col min="1" max="1" width="21.42578125" customWidth="1"/>
    <col min="2" max="2" width="9.28515625" bestFit="1" customWidth="1"/>
    <col min="3" max="3" width="6" customWidth="1"/>
    <col min="4" max="4" width="14.85546875" bestFit="1" customWidth="1"/>
    <col min="5" max="5" width="8.7109375" customWidth="1"/>
    <col min="6" max="6" width="10.8554687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1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17" t="s">
        <v>92</v>
      </c>
      <c r="E5" s="7" t="s">
        <v>10</v>
      </c>
      <c r="F5" s="7" t="s">
        <v>11</v>
      </c>
      <c r="G5" s="24"/>
      <c r="H5" s="30"/>
    </row>
    <row r="6" spans="1:9">
      <c r="A6" s="3" t="s">
        <v>12</v>
      </c>
      <c r="B6" s="3" t="s">
        <v>13</v>
      </c>
      <c r="C6" s="5">
        <v>30</v>
      </c>
      <c r="D6" s="5" t="s">
        <v>117</v>
      </c>
      <c r="E6" s="5">
        <v>594</v>
      </c>
      <c r="F6" s="10">
        <v>593</v>
      </c>
      <c r="G6" s="11">
        <f>(E6-F6+11)/11</f>
        <v>1.0909090909090908</v>
      </c>
      <c r="H6" s="5" t="str">
        <f t="shared" ref="H6:H14" si="0">IF(G6&gt;=1,"Tercapai","Belum Tercapai")</f>
        <v>Tercapai</v>
      </c>
    </row>
    <row r="7" spans="1:9">
      <c r="A7" s="3" t="s">
        <v>14</v>
      </c>
      <c r="B7" s="3" t="s">
        <v>15</v>
      </c>
      <c r="C7" s="5">
        <v>30</v>
      </c>
      <c r="D7" s="5" t="s">
        <v>121</v>
      </c>
      <c r="E7" s="5">
        <v>594</v>
      </c>
      <c r="F7" s="10">
        <v>598</v>
      </c>
      <c r="G7" s="11">
        <f>(E7-F7+11)/11</f>
        <v>0.63636363636363635</v>
      </c>
      <c r="H7" s="5" t="str">
        <f t="shared" si="0"/>
        <v>Belum Tercapai</v>
      </c>
    </row>
    <row r="8" spans="1:9">
      <c r="A8" s="6" t="s">
        <v>16</v>
      </c>
      <c r="B8" s="6" t="s">
        <v>17</v>
      </c>
      <c r="C8" s="5">
        <v>30</v>
      </c>
      <c r="D8" s="16" t="s">
        <v>101</v>
      </c>
      <c r="E8" s="5">
        <v>594</v>
      </c>
      <c r="F8" s="10">
        <v>590</v>
      </c>
      <c r="G8" s="11">
        <f>(E8-F8+11)/11</f>
        <v>1.3636363636363635</v>
      </c>
      <c r="H8" s="5" t="str">
        <f t="shared" si="0"/>
        <v>Tercapai</v>
      </c>
      <c r="I8" s="13"/>
    </row>
    <row r="9" spans="1:9">
      <c r="A9" s="3" t="s">
        <v>20</v>
      </c>
      <c r="B9" s="3" t="s">
        <v>21</v>
      </c>
      <c r="C9" s="5">
        <v>30</v>
      </c>
      <c r="D9" s="16" t="s">
        <v>124</v>
      </c>
      <c r="E9" s="5">
        <v>594</v>
      </c>
      <c r="F9" s="10">
        <v>4</v>
      </c>
      <c r="G9" s="11">
        <f>(23+4)/11</f>
        <v>2.4545454545454546</v>
      </c>
      <c r="H9" s="5" t="str">
        <f t="shared" si="0"/>
        <v>Tercapai</v>
      </c>
    </row>
    <row r="10" spans="1:9">
      <c r="A10" s="6" t="s">
        <v>22</v>
      </c>
      <c r="B10" s="6" t="s">
        <v>23</v>
      </c>
      <c r="C10" s="5">
        <v>30</v>
      </c>
      <c r="D10" s="5" t="s">
        <v>123</v>
      </c>
      <c r="E10" s="5">
        <v>594</v>
      </c>
      <c r="F10" s="10">
        <v>595</v>
      </c>
      <c r="G10" s="11">
        <f>(E10-F10+11)/11</f>
        <v>0.90909090909090906</v>
      </c>
      <c r="H10" s="5" t="str">
        <f t="shared" si="0"/>
        <v>Belum Tercapai</v>
      </c>
    </row>
    <row r="11" spans="1:9">
      <c r="A11" s="6" t="s">
        <v>24</v>
      </c>
      <c r="B11" s="6" t="s">
        <v>25</v>
      </c>
      <c r="C11" s="5">
        <v>30</v>
      </c>
      <c r="D11" s="5" t="s">
        <v>101</v>
      </c>
      <c r="E11" s="5">
        <v>594</v>
      </c>
      <c r="F11" s="10">
        <v>590</v>
      </c>
      <c r="G11" s="11">
        <f>(E11-F11+11)/11</f>
        <v>1.3636363636363635</v>
      </c>
      <c r="H11" s="5" t="str">
        <f t="shared" si="0"/>
        <v>Tercapai</v>
      </c>
    </row>
    <row r="12" spans="1:9">
      <c r="A12" s="6" t="s">
        <v>26</v>
      </c>
      <c r="B12" s="6" t="s">
        <v>27</v>
      </c>
      <c r="C12" s="5">
        <v>30</v>
      </c>
      <c r="D12" s="5" t="s">
        <v>123</v>
      </c>
      <c r="E12" s="5">
        <v>594</v>
      </c>
      <c r="F12" s="10">
        <v>595</v>
      </c>
      <c r="G12" s="11">
        <f>(E12-F12+11)/11</f>
        <v>0.90909090909090906</v>
      </c>
      <c r="H12" s="5" t="str">
        <f t="shared" si="0"/>
        <v>Belum Tercapai</v>
      </c>
    </row>
    <row r="13" spans="1:9">
      <c r="A13" s="6" t="s">
        <v>28</v>
      </c>
      <c r="B13" s="6" t="s">
        <v>29</v>
      </c>
      <c r="C13" s="5">
        <v>30</v>
      </c>
      <c r="D13" s="5" t="s">
        <v>125</v>
      </c>
      <c r="E13" s="5">
        <v>594</v>
      </c>
      <c r="F13" s="10">
        <v>601</v>
      </c>
      <c r="G13" s="11">
        <f>(E13-F13+11)/11</f>
        <v>0.36363636363636365</v>
      </c>
      <c r="H13" s="5" t="str">
        <f t="shared" si="0"/>
        <v>Belum Tercapai</v>
      </c>
    </row>
    <row r="14" spans="1:9">
      <c r="A14" s="6" t="s">
        <v>34</v>
      </c>
      <c r="B14" s="6" t="s">
        <v>35</v>
      </c>
      <c r="C14" s="5">
        <v>30</v>
      </c>
      <c r="D14" s="5" t="s">
        <v>122</v>
      </c>
      <c r="E14" s="5">
        <v>594</v>
      </c>
      <c r="F14" s="10">
        <v>600</v>
      </c>
      <c r="G14" s="11">
        <f>(E14-F14+11)/11</f>
        <v>0.45454545454545453</v>
      </c>
      <c r="H14" s="5" t="str">
        <f t="shared" si="0"/>
        <v>Belum Tercapai</v>
      </c>
    </row>
    <row r="15" spans="1:9">
      <c r="A15" s="3" t="s">
        <v>18</v>
      </c>
      <c r="B15" s="3" t="s">
        <v>19</v>
      </c>
      <c r="C15" s="5">
        <v>1</v>
      </c>
      <c r="D15" s="16" t="s">
        <v>100</v>
      </c>
      <c r="E15" s="5">
        <f>582+12</f>
        <v>594</v>
      </c>
      <c r="F15" s="10">
        <v>29</v>
      </c>
      <c r="G15" s="11">
        <f>(23+29)/11</f>
        <v>4.7272727272727275</v>
      </c>
      <c r="H15" s="5" t="str">
        <f>IF(G15&gt;=1,"Tercapai","Belum Tercapai")</f>
        <v>Tercapai</v>
      </c>
    </row>
    <row r="16" spans="1:9">
      <c r="A16" s="6" t="s">
        <v>30</v>
      </c>
      <c r="B16" s="6" t="s">
        <v>31</v>
      </c>
      <c r="C16" s="5">
        <v>1</v>
      </c>
      <c r="D16" s="5" t="s">
        <v>100</v>
      </c>
      <c r="E16" s="5">
        <v>594</v>
      </c>
      <c r="F16" s="10">
        <v>29</v>
      </c>
      <c r="G16" s="11">
        <f>(23+29)/11</f>
        <v>4.7272727272727275</v>
      </c>
      <c r="H16" s="5" t="str">
        <f>IF(G16&gt;=1,"Tercapai","Belum Tercapai")</f>
        <v>Tercapai</v>
      </c>
    </row>
    <row r="17" spans="1:8">
      <c r="A17" s="6" t="s">
        <v>32</v>
      </c>
      <c r="B17" s="6" t="s">
        <v>33</v>
      </c>
      <c r="C17" s="5">
        <v>1</v>
      </c>
      <c r="D17" s="5" t="s">
        <v>100</v>
      </c>
      <c r="E17" s="5">
        <v>594</v>
      </c>
      <c r="F17" s="10">
        <v>4</v>
      </c>
      <c r="G17" s="11">
        <f>(23+4)/11</f>
        <v>2.4545454545454546</v>
      </c>
      <c r="H17" s="5" t="str">
        <f>IF(G17&gt;=1,"Tercapai","Belum Tercapai")</f>
        <v>Tercapai</v>
      </c>
    </row>
    <row r="18" spans="1:8">
      <c r="A18" s="26" t="s">
        <v>36</v>
      </c>
      <c r="B18" s="27"/>
      <c r="C18" s="27"/>
      <c r="D18" s="27"/>
      <c r="E18" s="27"/>
      <c r="F18" s="28"/>
      <c r="G18" s="7">
        <f>COUNTIF(H6:H17,"Tercapai")</f>
        <v>7</v>
      </c>
      <c r="H18" s="12">
        <f>G18/ROWS(H6:H17)</f>
        <v>0.58333333333333337</v>
      </c>
    </row>
    <row r="20" spans="1:8">
      <c r="A20" s="15" t="s">
        <v>102</v>
      </c>
    </row>
  </sheetData>
  <mergeCells count="9">
    <mergeCell ref="A1:H1"/>
    <mergeCell ref="A2:H2"/>
    <mergeCell ref="C4:D4"/>
    <mergeCell ref="E4:F4"/>
    <mergeCell ref="A18:F18"/>
    <mergeCell ref="A4:A5"/>
    <mergeCell ref="B4:B5"/>
    <mergeCell ref="G4:G5"/>
    <mergeCell ref="H4:H5"/>
  </mergeCells>
  <conditionalFormatting sqref="G6:G14">
    <cfRule type="cellIs" dxfId="15" priority="6" operator="lessThan">
      <formula>1</formula>
    </cfRule>
  </conditionalFormatting>
  <conditionalFormatting sqref="H6:H14">
    <cfRule type="cellIs" dxfId="14" priority="5" operator="equal">
      <formula>"Belum Tercapai"</formula>
    </cfRule>
  </conditionalFormatting>
  <conditionalFormatting sqref="H15">
    <cfRule type="cellIs" dxfId="13" priority="3" operator="equal">
      <formula>"Belum Tercapai"</formula>
    </cfRule>
  </conditionalFormatting>
  <conditionalFormatting sqref="G15">
    <cfRule type="cellIs" dxfId="12" priority="4" operator="lessThan">
      <formula>1</formula>
    </cfRule>
  </conditionalFormatting>
  <conditionalFormatting sqref="G16:G17">
    <cfRule type="cellIs" dxfId="11" priority="2" operator="lessThan">
      <formula>1</formula>
    </cfRule>
  </conditionalFormatting>
  <conditionalFormatting sqref="H16:H17">
    <cfRule type="cellIs" dxfId="10" priority="1" operator="equal">
      <formula>"Belum Tercapai"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"/>
  <sheetViews>
    <sheetView zoomScale="110" zoomScaleNormal="110" workbookViewId="0">
      <selection activeCell="A7" sqref="A7:H13"/>
    </sheetView>
  </sheetViews>
  <sheetFormatPr defaultColWidth="9" defaultRowHeight="15"/>
  <cols>
    <col min="1" max="1" width="19.85546875" customWidth="1"/>
    <col min="2" max="2" width="9.28515625" bestFit="1" customWidth="1"/>
    <col min="3" max="3" width="6" customWidth="1"/>
    <col min="4" max="4" width="13.85546875" bestFit="1" customWidth="1"/>
    <col min="5" max="5" width="8.7109375" customWidth="1"/>
    <col min="6" max="6" width="10.8554687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37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92</v>
      </c>
      <c r="E5" s="7" t="s">
        <v>10</v>
      </c>
      <c r="F5" s="7" t="s">
        <v>11</v>
      </c>
      <c r="G5" s="24"/>
      <c r="H5" s="30"/>
    </row>
    <row r="6" spans="1:9">
      <c r="A6" s="22" t="s">
        <v>38</v>
      </c>
      <c r="B6" s="22" t="s">
        <v>39</v>
      </c>
      <c r="C6" s="19" t="s">
        <v>119</v>
      </c>
      <c r="D6" s="19" t="s">
        <v>119</v>
      </c>
      <c r="E6" s="19">
        <v>594</v>
      </c>
      <c r="F6" s="20" t="s">
        <v>119</v>
      </c>
      <c r="G6" s="21" t="e">
        <f t="shared" ref="G6:G14" si="0">(E6-F6+11)/11</f>
        <v>#VALUE!</v>
      </c>
      <c r="H6" s="19" t="e">
        <f t="shared" ref="H6:H14" si="1">IF(G6&gt;=1,"Tercapai","Belum Tercapai")</f>
        <v>#VALUE!</v>
      </c>
    </row>
    <row r="7" spans="1:9">
      <c r="A7" s="3" t="s">
        <v>40</v>
      </c>
      <c r="B7" s="3" t="s">
        <v>41</v>
      </c>
      <c r="C7" s="5">
        <v>30</v>
      </c>
      <c r="D7" s="5" t="s">
        <v>117</v>
      </c>
      <c r="E7" s="5">
        <v>594</v>
      </c>
      <c r="F7" s="10">
        <v>593</v>
      </c>
      <c r="G7" s="11">
        <f t="shared" si="0"/>
        <v>1.0909090909090908</v>
      </c>
      <c r="H7" s="5" t="str">
        <f t="shared" si="1"/>
        <v>Tercapai</v>
      </c>
    </row>
    <row r="8" spans="1:9">
      <c r="A8" s="6" t="s">
        <v>42</v>
      </c>
      <c r="B8" s="6" t="s">
        <v>43</v>
      </c>
      <c r="C8" s="5">
        <v>30</v>
      </c>
      <c r="D8" s="5" t="s">
        <v>111</v>
      </c>
      <c r="E8" s="5">
        <v>594</v>
      </c>
      <c r="F8" s="10">
        <v>600</v>
      </c>
      <c r="G8" s="11">
        <f>(F8-E8+11)/11</f>
        <v>1.5454545454545454</v>
      </c>
      <c r="H8" s="5" t="str">
        <f t="shared" si="1"/>
        <v>Tercapai</v>
      </c>
      <c r="I8" s="31"/>
    </row>
    <row r="9" spans="1:9">
      <c r="A9" s="3" t="s">
        <v>44</v>
      </c>
      <c r="B9" s="3" t="s">
        <v>45</v>
      </c>
      <c r="C9" s="5">
        <v>30</v>
      </c>
      <c r="D9" s="5" t="s">
        <v>112</v>
      </c>
      <c r="E9" s="5">
        <v>594</v>
      </c>
      <c r="F9" s="10">
        <v>585</v>
      </c>
      <c r="G9" s="11">
        <f>(F9-E9+11)/11</f>
        <v>0.18181818181818182</v>
      </c>
      <c r="H9" s="5" t="str">
        <f t="shared" si="1"/>
        <v>Belum Tercapai</v>
      </c>
      <c r="I9" s="31"/>
    </row>
    <row r="10" spans="1:9">
      <c r="A10" s="14" t="s">
        <v>46</v>
      </c>
      <c r="B10" s="3" t="s">
        <v>47</v>
      </c>
      <c r="C10" s="5">
        <v>1</v>
      </c>
      <c r="D10" s="5" t="s">
        <v>110</v>
      </c>
      <c r="E10" s="5">
        <v>594</v>
      </c>
      <c r="F10" s="10">
        <v>11</v>
      </c>
      <c r="G10" s="11">
        <f>(23+11)/11</f>
        <v>3.0909090909090908</v>
      </c>
      <c r="H10" s="5" t="str">
        <f t="shared" si="1"/>
        <v>Tercapai</v>
      </c>
    </row>
    <row r="11" spans="1:9">
      <c r="A11" s="6" t="s">
        <v>48</v>
      </c>
      <c r="B11" s="6" t="s">
        <v>49</v>
      </c>
      <c r="C11" s="5">
        <v>1</v>
      </c>
      <c r="D11" s="5" t="s">
        <v>118</v>
      </c>
      <c r="E11" s="5">
        <v>594</v>
      </c>
      <c r="F11" s="10">
        <v>7</v>
      </c>
      <c r="G11" s="11">
        <f>(23+7)/11</f>
        <v>2.7272727272727271</v>
      </c>
      <c r="H11" s="5" t="str">
        <f t="shared" si="1"/>
        <v>Tercapai</v>
      </c>
    </row>
    <row r="12" spans="1:9">
      <c r="A12" s="18" t="s">
        <v>50</v>
      </c>
      <c r="B12" s="18" t="s">
        <v>51</v>
      </c>
      <c r="C12" s="19">
        <v>30</v>
      </c>
      <c r="D12" s="19" t="s">
        <v>119</v>
      </c>
      <c r="E12" s="19">
        <v>594</v>
      </c>
      <c r="F12" s="20" t="s">
        <v>119</v>
      </c>
      <c r="G12" s="21" t="e">
        <f t="shared" si="0"/>
        <v>#VALUE!</v>
      </c>
      <c r="H12" s="19" t="e">
        <f t="shared" si="1"/>
        <v>#VALUE!</v>
      </c>
    </row>
    <row r="13" spans="1:9">
      <c r="A13" s="6" t="s">
        <v>52</v>
      </c>
      <c r="B13" s="6" t="s">
        <v>53</v>
      </c>
      <c r="C13" s="5">
        <v>1</v>
      </c>
      <c r="D13" s="5" t="s">
        <v>120</v>
      </c>
      <c r="E13" s="5">
        <v>594</v>
      </c>
      <c r="F13" s="10">
        <v>14</v>
      </c>
      <c r="G13" s="11">
        <f t="shared" si="0"/>
        <v>53.727272727272727</v>
      </c>
      <c r="H13" s="5" t="str">
        <f t="shared" si="1"/>
        <v>Tercapai</v>
      </c>
    </row>
    <row r="14" spans="1:9">
      <c r="A14" s="18" t="s">
        <v>54</v>
      </c>
      <c r="B14" s="18" t="s">
        <v>55</v>
      </c>
      <c r="C14" s="19" t="s">
        <v>119</v>
      </c>
      <c r="D14" s="19" t="s">
        <v>119</v>
      </c>
      <c r="E14" s="19">
        <v>594</v>
      </c>
      <c r="F14" s="20" t="s">
        <v>119</v>
      </c>
      <c r="G14" s="21" t="e">
        <f t="shared" si="0"/>
        <v>#VALUE!</v>
      </c>
      <c r="H14" s="19" t="e">
        <f t="shared" si="1"/>
        <v>#VALUE!</v>
      </c>
    </row>
    <row r="15" spans="1:9">
      <c r="A15" s="26" t="s">
        <v>36</v>
      </c>
      <c r="B15" s="27"/>
      <c r="C15" s="27"/>
      <c r="D15" s="27"/>
      <c r="E15" s="27"/>
      <c r="F15" s="28"/>
      <c r="G15" s="7">
        <f>COUNTIF(H6:H14,"Tercapai")</f>
        <v>5</v>
      </c>
      <c r="H15" s="12">
        <f>G15/ROWS(H6:H14)</f>
        <v>0.55555555555555558</v>
      </c>
    </row>
  </sheetData>
  <mergeCells count="10">
    <mergeCell ref="A15:F15"/>
    <mergeCell ref="A4:A5"/>
    <mergeCell ref="B4:B5"/>
    <mergeCell ref="G4:G5"/>
    <mergeCell ref="H4:H5"/>
    <mergeCell ref="I8:I9"/>
    <mergeCell ref="A1:H1"/>
    <mergeCell ref="A2:H2"/>
    <mergeCell ref="C4:D4"/>
    <mergeCell ref="E4:F4"/>
  </mergeCells>
  <conditionalFormatting sqref="G6:G14">
    <cfRule type="cellIs" dxfId="9" priority="2" operator="lessThan">
      <formula>1</formula>
    </cfRule>
  </conditionalFormatting>
  <conditionalFormatting sqref="H6:H14">
    <cfRule type="cellIs" dxfId="8" priority="1" operator="equal">
      <formula>"Belum Tercapai"</formula>
    </cfRule>
  </conditionalFormatting>
  <pageMargins left="0.7" right="0.7" top="0.75" bottom="0.75" header="0.3" footer="0.3"/>
  <pageSetup paperSize="9"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tabSelected="1" zoomScale="110" zoomScaleNormal="110" workbookViewId="0">
      <selection sqref="A1:H16"/>
    </sheetView>
  </sheetViews>
  <sheetFormatPr defaultColWidth="9" defaultRowHeight="15"/>
  <cols>
    <col min="1" max="1" width="25.28515625" customWidth="1"/>
    <col min="2" max="2" width="9.28515625" bestFit="1" customWidth="1"/>
    <col min="3" max="3" width="6" customWidth="1"/>
    <col min="4" max="4" width="14.85546875" bestFit="1" customWidth="1"/>
    <col min="5" max="5" width="9" customWidth="1"/>
    <col min="6" max="6" width="10.42578125" customWidth="1"/>
    <col min="7" max="7" width="11.5703125" customWidth="1"/>
    <col min="8" max="8" width="15.710937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56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</v>
      </c>
      <c r="E5" s="7" t="s">
        <v>10</v>
      </c>
      <c r="F5" s="7" t="s">
        <v>11</v>
      </c>
      <c r="G5" s="24"/>
      <c r="H5" s="30"/>
    </row>
    <row r="6" spans="1:9">
      <c r="A6" s="14" t="s">
        <v>96</v>
      </c>
      <c r="B6" s="3" t="s">
        <v>57</v>
      </c>
      <c r="C6" s="4">
        <v>6</v>
      </c>
      <c r="D6" s="4" t="s">
        <v>95</v>
      </c>
      <c r="E6" s="4">
        <f>123-9</f>
        <v>114</v>
      </c>
      <c r="F6" s="8">
        <v>109</v>
      </c>
      <c r="G6" s="9">
        <f t="shared" ref="G6:G11" si="0">(F6-E6+11)/11</f>
        <v>0.54545454545454541</v>
      </c>
      <c r="H6" s="4" t="str">
        <f t="shared" ref="H6:H12" si="1">IF(G6&gt;=1,"Tercapai","Belum Tercapai")</f>
        <v>Belum Tercapai</v>
      </c>
    </row>
    <row r="7" spans="1:9">
      <c r="A7" s="3" t="s">
        <v>58</v>
      </c>
      <c r="B7" s="3" t="s">
        <v>59</v>
      </c>
      <c r="C7" s="5">
        <v>10</v>
      </c>
      <c r="D7" s="5" t="s">
        <v>91</v>
      </c>
      <c r="E7" s="5">
        <f>202-9</f>
        <v>193</v>
      </c>
      <c r="F7" s="10">
        <v>186</v>
      </c>
      <c r="G7" s="11">
        <f t="shared" si="0"/>
        <v>0.36363636363636365</v>
      </c>
      <c r="H7" s="5" t="str">
        <f t="shared" si="1"/>
        <v>Belum Tercapai</v>
      </c>
    </row>
    <row r="8" spans="1:9">
      <c r="A8" s="6" t="s">
        <v>60</v>
      </c>
      <c r="B8" s="6" t="s">
        <v>61</v>
      </c>
      <c r="C8" s="5">
        <v>5</v>
      </c>
      <c r="D8" s="5" t="s">
        <v>93</v>
      </c>
      <c r="E8" s="5">
        <f>113-9</f>
        <v>104</v>
      </c>
      <c r="F8" s="10">
        <v>96</v>
      </c>
      <c r="G8" s="11">
        <f t="shared" si="0"/>
        <v>0.27272727272727271</v>
      </c>
      <c r="H8" s="5" t="str">
        <f t="shared" si="1"/>
        <v>Belum Tercapai</v>
      </c>
      <c r="I8" s="31"/>
    </row>
    <row r="9" spans="1:9">
      <c r="A9" s="3" t="s">
        <v>62</v>
      </c>
      <c r="B9" s="3" t="s">
        <v>63</v>
      </c>
      <c r="C9" s="5">
        <v>6</v>
      </c>
      <c r="D9" s="4" t="s">
        <v>95</v>
      </c>
      <c r="E9" s="5">
        <f>123-9</f>
        <v>114</v>
      </c>
      <c r="F9" s="10">
        <v>109</v>
      </c>
      <c r="G9" s="11">
        <f t="shared" si="0"/>
        <v>0.54545454545454541</v>
      </c>
      <c r="H9" s="5" t="str">
        <f t="shared" si="1"/>
        <v>Belum Tercapai</v>
      </c>
      <c r="I9" s="31"/>
    </row>
    <row r="10" spans="1:9">
      <c r="A10" s="3" t="s">
        <v>64</v>
      </c>
      <c r="B10" s="3" t="s">
        <v>65</v>
      </c>
      <c r="C10" s="5">
        <v>8</v>
      </c>
      <c r="D10" s="5" t="s">
        <v>94</v>
      </c>
      <c r="E10" s="5">
        <f>173-9</f>
        <v>164</v>
      </c>
      <c r="F10" s="10">
        <v>156</v>
      </c>
      <c r="G10" s="11">
        <f t="shared" si="0"/>
        <v>0.27272727272727271</v>
      </c>
      <c r="H10" s="5" t="str">
        <f t="shared" si="1"/>
        <v>Belum Tercapai</v>
      </c>
    </row>
    <row r="11" spans="1:9">
      <c r="A11" s="6" t="s">
        <v>66</v>
      </c>
      <c r="B11" s="6" t="s">
        <v>67</v>
      </c>
      <c r="C11" s="5">
        <v>8</v>
      </c>
      <c r="D11" s="5" t="s">
        <v>97</v>
      </c>
      <c r="E11" s="5">
        <f>163-9</f>
        <v>154</v>
      </c>
      <c r="F11" s="10">
        <v>145</v>
      </c>
      <c r="G11" s="11">
        <f t="shared" si="0"/>
        <v>0.18181818181818182</v>
      </c>
      <c r="H11" s="5" t="str">
        <f t="shared" si="1"/>
        <v>Belum Tercapai</v>
      </c>
    </row>
    <row r="12" spans="1:9">
      <c r="A12" s="6" t="s">
        <v>68</v>
      </c>
      <c r="B12" s="6" t="s">
        <v>69</v>
      </c>
      <c r="C12" s="5">
        <v>1</v>
      </c>
      <c r="D12" s="5" t="s">
        <v>98</v>
      </c>
      <c r="E12" s="5">
        <f>604-12</f>
        <v>592</v>
      </c>
      <c r="F12" s="10">
        <v>27</v>
      </c>
      <c r="G12" s="11">
        <f>(23+27)/11</f>
        <v>4.5454545454545459</v>
      </c>
      <c r="H12" s="5" t="str">
        <f t="shared" si="1"/>
        <v>Tercapai</v>
      </c>
    </row>
    <row r="13" spans="1:9">
      <c r="A13" s="26" t="s">
        <v>36</v>
      </c>
      <c r="B13" s="27"/>
      <c r="C13" s="27"/>
      <c r="D13" s="27"/>
      <c r="E13" s="27"/>
      <c r="F13" s="28"/>
      <c r="G13" s="7">
        <f>COUNTIF(H6:H12,"Tercapai")</f>
        <v>1</v>
      </c>
      <c r="H13" s="12">
        <f>G13/ROWS(H6:H12)</f>
        <v>0.14285714285714285</v>
      </c>
    </row>
    <row r="15" spans="1:9">
      <c r="A15" s="15" t="s">
        <v>99</v>
      </c>
    </row>
    <row r="16" spans="1:9">
      <c r="A16" s="15" t="s">
        <v>104</v>
      </c>
    </row>
  </sheetData>
  <mergeCells count="10">
    <mergeCell ref="A13:F13"/>
    <mergeCell ref="A4:A5"/>
    <mergeCell ref="B4:B5"/>
    <mergeCell ref="G4:G5"/>
    <mergeCell ref="H4:H5"/>
    <mergeCell ref="I8:I9"/>
    <mergeCell ref="A1:H1"/>
    <mergeCell ref="A2:H2"/>
    <mergeCell ref="C4:D4"/>
    <mergeCell ref="E4:F4"/>
  </mergeCells>
  <conditionalFormatting sqref="G6:G12">
    <cfRule type="cellIs" dxfId="7" priority="6" operator="lessThan">
      <formula>1</formula>
    </cfRule>
  </conditionalFormatting>
  <conditionalFormatting sqref="H6:H12">
    <cfRule type="cellIs" dxfId="6" priority="5" operator="equal">
      <formula>"Belum Tercapai"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19"/>
  <sheetViews>
    <sheetView zoomScale="110" zoomScaleNormal="110" workbookViewId="0">
      <selection activeCell="A6" sqref="A6:H15"/>
    </sheetView>
  </sheetViews>
  <sheetFormatPr defaultColWidth="9" defaultRowHeight="15"/>
  <cols>
    <col min="1" max="1" width="25" customWidth="1"/>
    <col min="2" max="2" width="9.28515625" bestFit="1" customWidth="1"/>
    <col min="3" max="3" width="4.28515625" customWidth="1"/>
    <col min="4" max="4" width="16.28515625" customWidth="1"/>
    <col min="5" max="5" width="8.7109375" customWidth="1"/>
    <col min="6" max="6" width="10.85546875" customWidth="1"/>
    <col min="7" max="7" width="11.5703125" customWidth="1"/>
    <col min="8" max="8" width="16.42578125" customWidth="1"/>
  </cols>
  <sheetData>
    <row r="1" spans="1:9">
      <c r="A1" s="23" t="s">
        <v>0</v>
      </c>
      <c r="B1" s="23"/>
      <c r="C1" s="23"/>
      <c r="D1" s="23"/>
      <c r="E1" s="23"/>
      <c r="F1" s="23"/>
      <c r="G1" s="23"/>
      <c r="H1" s="23"/>
    </row>
    <row r="2" spans="1:9">
      <c r="A2" s="23" t="s">
        <v>70</v>
      </c>
      <c r="B2" s="23"/>
      <c r="C2" s="23"/>
      <c r="D2" s="23"/>
      <c r="E2" s="23"/>
      <c r="F2" s="23"/>
      <c r="G2" s="23"/>
      <c r="H2" s="23"/>
    </row>
    <row r="3" spans="1:9">
      <c r="A3" s="1"/>
      <c r="B3" s="1"/>
      <c r="C3" s="1"/>
      <c r="D3" s="1"/>
      <c r="E3" s="1"/>
      <c r="F3" s="1"/>
      <c r="G3" s="1"/>
    </row>
    <row r="4" spans="1:9" ht="15" customHeight="1">
      <c r="A4" s="24" t="s">
        <v>2</v>
      </c>
      <c r="B4" s="29" t="s">
        <v>3</v>
      </c>
      <c r="C4" s="24" t="s">
        <v>4</v>
      </c>
      <c r="D4" s="24"/>
      <c r="E4" s="25" t="s">
        <v>5</v>
      </c>
      <c r="F4" s="25"/>
      <c r="G4" s="24" t="s">
        <v>6</v>
      </c>
      <c r="H4" s="29" t="s">
        <v>7</v>
      </c>
    </row>
    <row r="5" spans="1:9">
      <c r="A5" s="24"/>
      <c r="B5" s="30"/>
      <c r="C5" s="2" t="s">
        <v>8</v>
      </c>
      <c r="D5" s="2" t="s">
        <v>9</v>
      </c>
      <c r="E5" s="7" t="s">
        <v>10</v>
      </c>
      <c r="F5" s="7" t="s">
        <v>11</v>
      </c>
      <c r="G5" s="24"/>
      <c r="H5" s="30"/>
    </row>
    <row r="6" spans="1:9">
      <c r="A6" s="3" t="s">
        <v>71</v>
      </c>
      <c r="B6" s="3" t="s">
        <v>72</v>
      </c>
      <c r="C6" s="4">
        <v>3</v>
      </c>
      <c r="D6" s="4" t="s">
        <v>116</v>
      </c>
      <c r="E6" s="4">
        <v>55</v>
      </c>
      <c r="F6" s="8">
        <v>58</v>
      </c>
      <c r="G6" s="9">
        <f t="shared" ref="G6:G15" si="0">(F6-E6+11)/11</f>
        <v>1.2727272727272727</v>
      </c>
      <c r="H6" s="4" t="str">
        <f t="shared" ref="H6:H11" si="1">IF(G6&gt;=1,"Tercapai","Belum Tercapai")</f>
        <v>Tercapai</v>
      </c>
    </row>
    <row r="7" spans="1:9">
      <c r="A7" s="3" t="s">
        <v>73</v>
      </c>
      <c r="B7" s="3" t="s">
        <v>74</v>
      </c>
      <c r="C7" s="5">
        <v>4</v>
      </c>
      <c r="D7" s="5" t="s">
        <v>115</v>
      </c>
      <c r="E7" s="5">
        <v>82</v>
      </c>
      <c r="F7" s="10">
        <v>79</v>
      </c>
      <c r="G7" s="11">
        <f t="shared" si="0"/>
        <v>0.72727272727272729</v>
      </c>
      <c r="H7" s="5" t="str">
        <f t="shared" si="1"/>
        <v>Belum Tercapai</v>
      </c>
    </row>
    <row r="8" spans="1:9">
      <c r="A8" s="6" t="s">
        <v>75</v>
      </c>
      <c r="B8" s="6" t="s">
        <v>76</v>
      </c>
      <c r="C8" s="5">
        <v>7</v>
      </c>
      <c r="D8" s="5" t="s">
        <v>108</v>
      </c>
      <c r="E8" s="5">
        <v>136</v>
      </c>
      <c r="F8" s="10">
        <v>141</v>
      </c>
      <c r="G8" s="11">
        <f t="shared" si="0"/>
        <v>1.4545454545454546</v>
      </c>
      <c r="H8" s="5" t="str">
        <f t="shared" si="1"/>
        <v>Tercapai</v>
      </c>
      <c r="I8" s="31"/>
    </row>
    <row r="9" spans="1:9">
      <c r="A9" s="3" t="s">
        <v>77</v>
      </c>
      <c r="B9" s="3" t="s">
        <v>78</v>
      </c>
      <c r="C9" s="5">
        <v>7</v>
      </c>
      <c r="D9" s="5" t="s">
        <v>105</v>
      </c>
      <c r="E9" s="5">
        <v>141</v>
      </c>
      <c r="F9" s="10">
        <v>139</v>
      </c>
      <c r="G9" s="11">
        <f t="shared" si="0"/>
        <v>0.81818181818181823</v>
      </c>
      <c r="H9" s="5" t="str">
        <f t="shared" si="1"/>
        <v>Belum Tercapai</v>
      </c>
      <c r="I9" s="31"/>
    </row>
    <row r="10" spans="1:9">
      <c r="A10" s="14" t="s">
        <v>79</v>
      </c>
      <c r="B10" s="3" t="s">
        <v>80</v>
      </c>
      <c r="C10" s="5">
        <v>3</v>
      </c>
      <c r="D10" s="5" t="s">
        <v>106</v>
      </c>
      <c r="E10" s="5">
        <v>62</v>
      </c>
      <c r="F10" s="10">
        <v>55</v>
      </c>
      <c r="G10" s="11">
        <f t="shared" si="0"/>
        <v>0.36363636363636365</v>
      </c>
      <c r="H10" s="5" t="str">
        <f t="shared" si="1"/>
        <v>Belum Tercapai</v>
      </c>
    </row>
    <row r="11" spans="1:9">
      <c r="A11" s="6" t="s">
        <v>81</v>
      </c>
      <c r="B11" s="6" t="s">
        <v>82</v>
      </c>
      <c r="C11" s="5">
        <v>5</v>
      </c>
      <c r="D11" s="5" t="s">
        <v>114</v>
      </c>
      <c r="E11" s="5">
        <v>87</v>
      </c>
      <c r="F11" s="10">
        <v>83</v>
      </c>
      <c r="G11" s="11">
        <f t="shared" si="0"/>
        <v>0.63636363636363635</v>
      </c>
      <c r="H11" s="5" t="str">
        <f t="shared" si="1"/>
        <v>Belum Tercapai</v>
      </c>
    </row>
    <row r="12" spans="1:9">
      <c r="A12" s="6" t="s">
        <v>83</v>
      </c>
      <c r="B12" s="6" t="s">
        <v>84</v>
      </c>
      <c r="C12" s="5">
        <v>9</v>
      </c>
      <c r="D12" s="5" t="s">
        <v>107</v>
      </c>
      <c r="E12" s="5">
        <v>172</v>
      </c>
      <c r="F12" s="10">
        <v>181</v>
      </c>
      <c r="G12" s="11">
        <f t="shared" si="0"/>
        <v>1.8181818181818181</v>
      </c>
      <c r="H12" s="5" t="str">
        <f>IF(G12&gt;=1,"Tercapai","Belum Tercapai")</f>
        <v>Tercapai</v>
      </c>
    </row>
    <row r="13" spans="1:9">
      <c r="A13" s="6" t="s">
        <v>85</v>
      </c>
      <c r="B13" s="6" t="s">
        <v>86</v>
      </c>
      <c r="C13" s="5">
        <v>9</v>
      </c>
      <c r="D13" s="5" t="s">
        <v>107</v>
      </c>
      <c r="E13" s="5">
        <v>175</v>
      </c>
      <c r="F13" s="10">
        <v>181</v>
      </c>
      <c r="G13" s="11">
        <f t="shared" si="0"/>
        <v>1.5454545454545454</v>
      </c>
      <c r="H13" s="5" t="str">
        <f>IF(G13&gt;=1,"Tercapai","Belum Tercapai")</f>
        <v>Tercapai</v>
      </c>
    </row>
    <row r="14" spans="1:9">
      <c r="A14" s="6" t="s">
        <v>87</v>
      </c>
      <c r="B14" s="6" t="s">
        <v>88</v>
      </c>
      <c r="C14" s="5">
        <v>5</v>
      </c>
      <c r="D14" s="5" t="s">
        <v>113</v>
      </c>
      <c r="E14" s="5">
        <v>89</v>
      </c>
      <c r="F14" s="10">
        <v>86</v>
      </c>
      <c r="G14" s="11">
        <f t="shared" si="0"/>
        <v>0.72727272727272729</v>
      </c>
      <c r="H14" s="5" t="str">
        <f>IF(G14&gt;=1,"Tercapai","Belum Tercapai")</f>
        <v>Belum Tercapai</v>
      </c>
    </row>
    <row r="15" spans="1:9">
      <c r="A15" s="6" t="s">
        <v>89</v>
      </c>
      <c r="B15" s="6" t="s">
        <v>90</v>
      </c>
      <c r="C15" s="5">
        <v>2</v>
      </c>
      <c r="D15" s="5" t="s">
        <v>109</v>
      </c>
      <c r="E15" s="5">
        <v>32</v>
      </c>
      <c r="F15" s="10">
        <v>30</v>
      </c>
      <c r="G15" s="11">
        <f t="shared" si="0"/>
        <v>0.81818181818181823</v>
      </c>
      <c r="H15" s="5" t="str">
        <f>IF(G15&gt;=1,"Tercapai","Belum Tercapai")</f>
        <v>Belum Tercapai</v>
      </c>
    </row>
    <row r="16" spans="1:9">
      <c r="A16" s="26" t="s">
        <v>36</v>
      </c>
      <c r="B16" s="27"/>
      <c r="C16" s="27"/>
      <c r="D16" s="27"/>
      <c r="E16" s="27"/>
      <c r="F16" s="28"/>
      <c r="G16" s="7">
        <f>COUNTIF(H6:H15,"Tercapai")</f>
        <v>4</v>
      </c>
      <c r="H16" s="12">
        <f>G16/ROWS(H6:H15)</f>
        <v>0.4</v>
      </c>
    </row>
    <row r="18" spans="1:1">
      <c r="A18" s="15" t="s">
        <v>99</v>
      </c>
    </row>
    <row r="19" spans="1:1">
      <c r="A19" s="15" t="s">
        <v>103</v>
      </c>
    </row>
  </sheetData>
  <mergeCells count="10">
    <mergeCell ref="A16:F16"/>
    <mergeCell ref="A4:A5"/>
    <mergeCell ref="B4:B5"/>
    <mergeCell ref="G4:G5"/>
    <mergeCell ref="H4:H5"/>
    <mergeCell ref="I8:I9"/>
    <mergeCell ref="A1:H1"/>
    <mergeCell ref="A2:H2"/>
    <mergeCell ref="C4:D4"/>
    <mergeCell ref="E4:F4"/>
  </mergeCells>
  <conditionalFormatting sqref="G6:G15">
    <cfRule type="cellIs" dxfId="1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 putra</vt:lpstr>
      <vt:lpstr>1 putri</vt:lpstr>
      <vt:lpstr>2 putra</vt:lpstr>
      <vt:lpstr>2 putri</vt:lpstr>
      <vt:lpstr>'1 putra'!Print_Area</vt:lpstr>
      <vt:lpstr>'1 putri'!Print_Area</vt:lpstr>
      <vt:lpstr>'2 putra'!Print_Area</vt:lpstr>
      <vt:lpstr>'2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MABAIZ</cp:lastModifiedBy>
  <cp:lastPrinted>2021-07-31T12:16:32Z</cp:lastPrinted>
  <dcterms:created xsi:type="dcterms:W3CDTF">2021-07-10T06:07:00Z</dcterms:created>
  <dcterms:modified xsi:type="dcterms:W3CDTF">2021-07-31T22:16:21Z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