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aled_\OneDrive\Desktop\Plataforma MRV\Versión 5\"/>
    </mc:Choice>
  </mc:AlternateContent>
  <xr:revisionPtr revIDLastSave="0" documentId="13_ncr:1_{12A3DA24-D1B2-4AE0-9C80-97AB361A1639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General" sheetId="1" r:id="rId1"/>
    <sheet name="Proveedores" sheetId="2" r:id="rId2"/>
    <sheet name="Formato" sheetId="8" r:id="rId3"/>
    <sheet name="Factores motores" sheetId="6" r:id="rId4"/>
    <sheet name="Factores calderas" sheetId="9" r:id="rId5"/>
    <sheet name="Resumen" sheetId="11" r:id="rId6"/>
    <sheet name="Hoja1" sheetId="10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A">[1]A!$R$95:$AG$165</definedName>
    <definedName name="Age_0">[2]Summary!$F$34</definedName>
    <definedName name="AnalysisYear">[2]Summary!$F$12</definedName>
    <definedName name="ApplianceIndex">[2]Summary!$P$7</definedName>
    <definedName name="AvgPerCapitaIncome" localSheetId="5">#REF!</definedName>
    <definedName name="AvgPerCapitaIncome">#REF!</definedName>
    <definedName name="BaseEfficiency">'[2]Energy Use'!$D$4</definedName>
    <definedName name="BaseEfficiencyYear">'[2]Energy Use'!$D$5</definedName>
    <definedName name="BaseLCC">'[2]Life Cycle Cost'!$C$5</definedName>
    <definedName name="BasePrice">[2]Summary!$D$28</definedName>
    <definedName name="BasePriceYear">[2]Prices!$D$3</definedName>
    <definedName name="BaseSaturations" localSheetId="5">[3]Tenencia!#REF!</definedName>
    <definedName name="BaseSaturations">[3]Tenencia!#REF!</definedName>
    <definedName name="BaseUEC">[2]Summary!$D$29</definedName>
    <definedName name="CalcStartYear" localSheetId="5">#REF!</definedName>
    <definedName name="CalcStartYear">#REF!</definedName>
    <definedName name="CO2Em">[2]Summary!$H$20</definedName>
    <definedName name="coef89">10.6881917136</definedName>
    <definedName name="coef90">1.79031686995</definedName>
    <definedName name="coef91">1.1476390192</definedName>
    <definedName name="coef92">1.11421264</definedName>
    <definedName name="coef93">1.11088</definedName>
    <definedName name="coef94">1.048</definedName>
    <definedName name="coef95">1</definedName>
    <definedName name="coef96">1</definedName>
    <definedName name="comisión">1.15</definedName>
    <definedName name="Consumption">'[2]Energy Use'!$D$3</definedName>
    <definedName name="CountryAppIndex">[2]Summary!$P$9</definedName>
    <definedName name="CountryIndex">[2]Summary!$H$5</definedName>
    <definedName name="DeltaAge">'[2]Policy Stock'!$E$4</definedName>
    <definedName name="DOIndex">[2]Summary!$P$11</definedName>
    <definedName name="DRConsumer">[2]Summary!$D$17</definedName>
    <definedName name="DRNational">[2]Summary!$D$18</definedName>
    <definedName name="EfficiencyImproveA">[2]Summary!$F$32</definedName>
    <definedName name="elast">[4]Prices!$D$4</definedName>
    <definedName name="ElecCost">[2]Summary!$H$17</definedName>
    <definedName name="ElecGrowth" localSheetId="5">[3]Tenencia!#REF!</definedName>
    <definedName name="ElecGrowth">[3]Tenencia!#REF!</definedName>
    <definedName name="ElecRate">[2]Summary!$H$21</definedName>
    <definedName name="ElecYear">'[2]Saturation Forecast'!$I$9</definedName>
    <definedName name="EndYear">[2]Summary!$F$11</definedName>
    <definedName name="EP">[5]EP!$A$1:$AC$89</definedName>
    <definedName name="er">[6]PARAMETROS!$B$5</definedName>
    <definedName name="EW">[5]EW!$A$1:$AC$89</definedName>
    <definedName name="Financial_Graphs">'[7]Fin Charts'!$J$25:$Y$80</definedName>
    <definedName name="Financial_Summary">'[7]What-if'!$B$56:$R$113</definedName>
    <definedName name="gasmargin">[7]Tables!$G$13:$H$23</definedName>
    <definedName name="GrowthRate" localSheetId="5">[2]Summary!#REF!</definedName>
    <definedName name="GrowthRate">[2]Summary!#REF!</definedName>
    <definedName name="HeatRate">[2]Summary!$H$18</definedName>
    <definedName name="HTML1_11" hidden="1">1</definedName>
    <definedName name="HTML1_12" hidden="1">"D:\OTERG\ROBERTO\BALANC~1\DOCUME~1\MyHTML.htm"</definedName>
    <definedName name="HTML1_2" hidden="1">1</definedName>
    <definedName name="HTML1_3" hidden="1">"CUADRO~1"</definedName>
    <definedName name="HTML1_4" hidden="1">"MATRIZBNE"</definedName>
    <definedName name="HTML1_5" hidden="1">""</definedName>
    <definedName name="HTML1_6" hidden="1">-4146</definedName>
    <definedName name="HTML1_7" hidden="1">-4146</definedName>
    <definedName name="HTML1_8" hidden="1">"21/10/1997"</definedName>
    <definedName name="HTML1_9" hidden="1">"Personal Autorizado"</definedName>
    <definedName name="HTML2_1" hidden="1">"'[CUADRO~1.XLS]CONVERSIONES'!$C$6:$E$29"</definedName>
    <definedName name="HTML2_10" hidden="1">""</definedName>
    <definedName name="HTML2_11" hidden="1">1</definedName>
    <definedName name="HTML2_12" hidden="1">"D:\OTERG\ROBERTO\BALANC~1\TEXTO\MYHTML.HTM"</definedName>
    <definedName name="HTML2_2" hidden="1">1</definedName>
    <definedName name="HTML2_3" hidden="1">"CUADRO~1"</definedName>
    <definedName name="HTML2_4" hidden="1">"FACTORES DE CONVERSION"</definedName>
    <definedName name="HTML2_5" hidden="1">""</definedName>
    <definedName name="HTML2_6" hidden="1">-4146</definedName>
    <definedName name="HTML2_7" hidden="1">-4146</definedName>
    <definedName name="HTML2_8" hidden="1">"22/10/1997"</definedName>
    <definedName name="HTML2_9" hidden="1">"Personal Autorizado"</definedName>
    <definedName name="HTMLCount" hidden="1">2</definedName>
    <definedName name="IncomeGrowth">[2]Summary!$D$19</definedName>
    <definedName name="IncomeGrowthIndex">[2]Summary!$H$8</definedName>
    <definedName name="InitialGDPYear" localSheetId="5">#REF!</definedName>
    <definedName name="InitialGDPYear">#REF!</definedName>
    <definedName name="InitialPopulation" localSheetId="5">[2]Summary!#REF!</definedName>
    <definedName name="InitialPopulation">[2]Summary!#REF!</definedName>
    <definedName name="InitialPopYear" localSheetId="5">[2]Summary!#REF!</definedName>
    <definedName name="InitialPopYear">[2]Summary!#REF!</definedName>
    <definedName name="NewOnly">'[2]User Inputs'!$H$36</definedName>
    <definedName name="PolicyLCC">'[2]Life Cycle Cost'!$E$5</definedName>
    <definedName name="Population">[8]Population!$A$5:$L$225</definedName>
    <definedName name="R_Efficiency">'[2]User Inputs'!$I$11</definedName>
    <definedName name="R_PriceDeflation">'[2]User Inputs'!$I$12</definedName>
    <definedName name="ShipAdjTime">'[2]Policy Stock'!$E$5</definedName>
    <definedName name="ShipModelIndex" localSheetId="5">[2]Summary!#REF!</definedName>
    <definedName name="ShipModelIndex">[2]Summary!#REF!</definedName>
    <definedName name="Simple.E._DataSimulation_Series">IF(COLUMN()&lt;12,"TREND",COLUMN()-11)</definedName>
    <definedName name="SRESEcoGrowth">[2]CountryData!$R$6:$T$15</definedName>
    <definedName name="StandardStartYearA">[2]Summary!$F$10</definedName>
    <definedName name="StdPrice">[2]Summary!$F$28</definedName>
    <definedName name="StdUEC">[2]Summary!$F$29</definedName>
    <definedName name="TC">1.5265</definedName>
    <definedName name="TD">[2]Summary!$H$19</definedName>
    <definedName name="TEA">'[9]Datos Generales'!$C$2</definedName>
    <definedName name="TopCDD">[2]CountryData!$AY$22</definedName>
    <definedName name="TopCO2Em">[2]CountryData!$AV$22</definedName>
    <definedName name="TopDiscountRate">[2]CountryData!$AJ$22</definedName>
    <definedName name="TopDLosses">[2]CountryData!$AW$22</definedName>
    <definedName name="TopElec">[2]CountryData!$AX$22</definedName>
    <definedName name="TopHeatRate">[2]CountryData!$AU$22</definedName>
    <definedName name="TopHHSize">[2]CountryData!$S$22</definedName>
    <definedName name="TopIncGrowth">[2]CountryData!$AK$22</definedName>
    <definedName name="TopPerCapIncome">[2]CountryData!$AS$22</definedName>
    <definedName name="TopPop">[2]CountryData!$J$22</definedName>
    <definedName name="TopUrban">[4]CountryData!$W$22</definedName>
    <definedName name="TopUrbanization">[2]CountryData!$AC$22</definedName>
    <definedName name="UrbanRuralIncRatio" localSheetId="5">#REF!</definedName>
    <definedName name="UrbanRuralIncRatio">#REF!</definedName>
    <definedName name="UserBaseEff">'[2]User Inputs'!$H$18</definedName>
    <definedName name="UserBasePrice">'[2]User Inputs'!$I$8</definedName>
    <definedName name="UserBaseUEC">'[2]User Inputs'!$I$9</definedName>
    <definedName name="UserCO2Em">'[2]User Inputs'!$N$11</definedName>
    <definedName name="UserD0Price">'[2]User Inputs'!$G$18</definedName>
    <definedName name="UserD1Eff">'[2]User Inputs'!$H$19</definedName>
    <definedName name="UserD1Price">'[2]User Inputs'!$G$19</definedName>
    <definedName name="UserD2Eff">'[2]User Inputs'!$H$20</definedName>
    <definedName name="UserD2Price">'[2]User Inputs'!$G$20</definedName>
    <definedName name="UserD3Eff">'[2]User Inputs'!$H$21</definedName>
    <definedName name="UserD3Price">'[2]User Inputs'!$G$21</definedName>
    <definedName name="UserD4Eff">'[2]User Inputs'!$H$22</definedName>
    <definedName name="UserD4Price">'[2]User Inputs'!$G$22</definedName>
    <definedName name="UserD5Eff">'[2]User Inputs'!$H$23</definedName>
    <definedName name="UserD5Price">'[2]User Inputs'!$G$23</definedName>
    <definedName name="UserD6Eff">'[2]User Inputs'!$H$24</definedName>
    <definedName name="UserD6Price">'[2]User Inputs'!$G$24</definedName>
    <definedName name="UserD7Eff">'[2]User Inputs'!$H$25</definedName>
    <definedName name="UserD7Price">'[2]User Inputs'!$G$25</definedName>
    <definedName name="UserD8Eff">'[2]User Inputs'!$H$26</definedName>
    <definedName name="UserD8Price">'[2]User Inputs'!$G$26</definedName>
    <definedName name="UserD9Eff">'[2]User Inputs'!$H$27</definedName>
    <definedName name="UserD9Price">'[2]User Inputs'!$G$27</definedName>
    <definedName name="UserDRConsumer">'[2]User Inputs'!$H$30</definedName>
    <definedName name="UserDRNational">'[2]User Inputs'!$H$31</definedName>
    <definedName name="UserElec">'[2]User Inputs'!$N$12</definedName>
    <definedName name="UserElecPrice">'[2]User Inputs'!$N$8</definedName>
    <definedName name="UserGDPGrowth">'[2]User Inputs'!$H$32</definedName>
    <definedName name="UserLifetime">'[2]User Inputs'!$I$10</definedName>
    <definedName name="UserShipments">'[2]User Inputs'!$B$9:$C$59</definedName>
    <definedName name="UserSiteToSource">'[2]User Inputs'!$N$9</definedName>
    <definedName name="UserTD">'[2]User Inputs'!$N$10</definedName>
    <definedName name="xxxxxxxxxx">[10]PARAMETROS!$B$5</definedName>
    <definedName name="YrUserElec">'[2]User Inputs'!$N$13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8" l="1"/>
  <c r="R10" i="8"/>
  <c r="Q10" i="8"/>
  <c r="R9" i="8"/>
  <c r="Q9" i="8"/>
  <c r="S9" i="8"/>
  <c r="T9" i="8" s="1"/>
  <c r="R8" i="8"/>
  <c r="S8" i="8" s="1"/>
  <c r="T8" i="8" s="1"/>
  <c r="Q8" i="8"/>
  <c r="R7" i="8"/>
  <c r="S7" i="8" s="1"/>
  <c r="Q7" i="8"/>
  <c r="N10" i="8"/>
  <c r="O10" i="8" s="1"/>
  <c r="O9" i="8"/>
  <c r="N9" i="8"/>
  <c r="M6" i="8"/>
  <c r="Q6" i="8"/>
  <c r="R6" i="8"/>
  <c r="O6" i="8"/>
  <c r="N6" i="8"/>
  <c r="G29" i="6"/>
  <c r="G28" i="6"/>
  <c r="F29" i="6"/>
  <c r="F28" i="6"/>
  <c r="I28" i="6"/>
  <c r="I29" i="6"/>
  <c r="P43" i="11"/>
  <c r="P44" i="11"/>
  <c r="P45" i="11"/>
  <c r="P46" i="11"/>
  <c r="H56" i="11"/>
  <c r="I53" i="11" s="1"/>
  <c r="J56" i="11"/>
  <c r="J53" i="11" s="1"/>
  <c r="K15" i="11"/>
  <c r="J15" i="11" s="1"/>
  <c r="P15" i="11"/>
  <c r="K16" i="11"/>
  <c r="J16" i="11" s="1"/>
  <c r="P16" i="11"/>
  <c r="K17" i="11"/>
  <c r="J17" i="11" s="1"/>
  <c r="P17" i="11"/>
  <c r="K18" i="11"/>
  <c r="J18" i="11" s="1"/>
  <c r="P18" i="11"/>
  <c r="K19" i="11"/>
  <c r="J19" i="11" s="1"/>
  <c r="P19" i="11"/>
  <c r="K20" i="11"/>
  <c r="J20" i="11" s="1"/>
  <c r="P20" i="11"/>
  <c r="K21" i="11"/>
  <c r="J21" i="11" s="1"/>
  <c r="P21" i="11"/>
  <c r="K22" i="11"/>
  <c r="J22" i="11" s="1"/>
  <c r="P22" i="11"/>
  <c r="K23" i="11"/>
  <c r="J23" i="11" s="1"/>
  <c r="P23" i="11"/>
  <c r="K24" i="11"/>
  <c r="J24" i="11" s="1"/>
  <c r="P24" i="11"/>
  <c r="K25" i="11"/>
  <c r="J25" i="11" s="1"/>
  <c r="P25" i="11"/>
  <c r="K26" i="11"/>
  <c r="J26" i="11" s="1"/>
  <c r="P26" i="11"/>
  <c r="K27" i="11"/>
  <c r="J27" i="11" s="1"/>
  <c r="P27" i="11"/>
  <c r="K28" i="11"/>
  <c r="J28" i="11" s="1"/>
  <c r="P28" i="11"/>
  <c r="K29" i="11"/>
  <c r="J29" i="11" s="1"/>
  <c r="P29" i="11"/>
  <c r="K30" i="11"/>
  <c r="J30" i="11" s="1"/>
  <c r="P30" i="11"/>
  <c r="K31" i="11"/>
  <c r="J31" i="11" s="1"/>
  <c r="P31" i="11"/>
  <c r="K32" i="11"/>
  <c r="J32" i="11" s="1"/>
  <c r="P32" i="11"/>
  <c r="P14" i="11"/>
  <c r="K14" i="11"/>
  <c r="J14" i="11" s="1"/>
  <c r="P13" i="11"/>
  <c r="K13" i="11"/>
  <c r="J13" i="11" s="1"/>
  <c r="P12" i="11"/>
  <c r="P11" i="11"/>
  <c r="K11" i="11"/>
  <c r="J11" i="11" s="1"/>
  <c r="P10" i="11"/>
  <c r="K10" i="11"/>
  <c r="J10" i="11" s="1"/>
  <c r="P9" i="11"/>
  <c r="K9" i="11"/>
  <c r="J9" i="11" s="1"/>
  <c r="P8" i="11"/>
  <c r="P7" i="11"/>
  <c r="P6" i="11"/>
  <c r="P5" i="11"/>
  <c r="P4" i="11"/>
  <c r="P3" i="11"/>
  <c r="R2" i="11"/>
  <c r="D29" i="6"/>
  <c r="E28" i="6"/>
  <c r="H13" i="6"/>
  <c r="H12" i="6" s="1"/>
  <c r="N8" i="8"/>
  <c r="O8" i="8" s="1"/>
  <c r="N7" i="8"/>
  <c r="O7" i="8" s="1"/>
  <c r="C12" i="6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T7" i="8" l="1"/>
  <c r="M7" i="8"/>
  <c r="V7" i="8"/>
  <c r="M9" i="8"/>
  <c r="U7" i="8"/>
  <c r="M10" i="8"/>
  <c r="V9" i="8"/>
  <c r="U6" i="8"/>
  <c r="U10" i="8"/>
  <c r="V10" i="8"/>
  <c r="W10" i="8" s="1"/>
  <c r="X10" i="8" s="1"/>
  <c r="M8" i="8"/>
  <c r="V6" i="8"/>
  <c r="U8" i="8"/>
  <c r="S10" i="8"/>
  <c r="T10" i="8" s="1"/>
  <c r="U9" i="8"/>
  <c r="V8" i="8"/>
  <c r="W9" i="8"/>
  <c r="X9" i="8" s="1"/>
  <c r="W6" i="8"/>
  <c r="X6" i="8" s="1"/>
  <c r="S6" i="8"/>
  <c r="T6" i="8" s="1"/>
  <c r="I55" i="11"/>
  <c r="J54" i="11"/>
  <c r="I54" i="11"/>
  <c r="W8" i="8" l="1"/>
  <c r="X8" i="8" s="1"/>
  <c r="W7" i="8"/>
  <c r="X7" i="8" s="1"/>
  <c r="K33" i="11"/>
  <c r="J39" i="11"/>
  <c r="K36" i="11"/>
  <c r="J37" i="11"/>
  <c r="K41" i="11"/>
  <c r="J34" i="11"/>
  <c r="K35" i="11"/>
  <c r="K38" i="11"/>
  <c r="J41" i="11"/>
  <c r="L33" i="11"/>
  <c r="P33" i="11" s="1"/>
  <c r="J36" i="11"/>
  <c r="K42" i="11"/>
  <c r="L37" i="11"/>
  <c r="P37" i="11" s="1"/>
  <c r="J42" i="11"/>
  <c r="K40" i="11"/>
  <c r="L34" i="11"/>
  <c r="P34" i="11" s="1"/>
  <c r="J40" i="11"/>
  <c r="J38" i="11"/>
  <c r="L39" i="11"/>
  <c r="P39" i="11" s="1"/>
  <c r="L36" i="11"/>
  <c r="P36" i="11" s="1"/>
  <c r="J33" i="11"/>
  <c r="L35" i="11"/>
  <c r="P35" i="11" s="1"/>
  <c r="K39" i="11"/>
  <c r="L41" i="11"/>
  <c r="P41" i="11" s="1"/>
  <c r="K37" i="11"/>
  <c r="L38" i="11"/>
  <c r="P38" i="11" s="1"/>
  <c r="J35" i="11"/>
  <c r="L42" i="11"/>
  <c r="P42" i="11" s="1"/>
  <c r="K34" i="11"/>
  <c r="L40" i="11"/>
  <c r="P40" i="11" s="1"/>
  <c r="F21" i="8" l="1"/>
  <c r="H21" i="8" s="1"/>
  <c r="J21" i="8" s="1"/>
  <c r="O21" i="8"/>
  <c r="Q21" i="8" s="1"/>
  <c r="O29" i="8" l="1"/>
  <c r="Q29" i="8" s="1"/>
  <c r="O28" i="8"/>
  <c r="Q28" i="8" s="1"/>
  <c r="O22" i="8"/>
  <c r="Q22" i="8" s="1"/>
  <c r="O20" i="8"/>
  <c r="Q20" i="8" s="1"/>
  <c r="F20" i="8" l="1"/>
  <c r="H20" i="8" s="1"/>
  <c r="P21" i="8" l="1"/>
  <c r="J43" i="8"/>
  <c r="H43" i="8"/>
  <c r="H42" i="8"/>
  <c r="J42" i="8" s="1"/>
  <c r="M38" i="8"/>
  <c r="O38" i="8" s="1"/>
  <c r="H38" i="8"/>
  <c r="J38" i="8" s="1"/>
  <c r="Q37" i="8"/>
  <c r="O37" i="8"/>
  <c r="M37" i="8"/>
  <c r="J37" i="8"/>
  <c r="H37" i="8"/>
  <c r="I37" i="8" s="1"/>
  <c r="M36" i="8"/>
  <c r="O36" i="8" s="1"/>
  <c r="H36" i="8"/>
  <c r="J36" i="8" s="1"/>
  <c r="P29" i="8"/>
  <c r="I29" i="8" s="1"/>
  <c r="H29" i="8" s="1"/>
  <c r="F22" i="8"/>
  <c r="H22" i="8" s="1"/>
  <c r="J22" i="8" s="1"/>
  <c r="F29" i="8" l="1"/>
  <c r="J29" i="8"/>
  <c r="S37" i="8"/>
  <c r="P22" i="8"/>
  <c r="S21" i="8"/>
  <c r="I42" i="8"/>
  <c r="P42" i="8" s="1"/>
  <c r="O42" i="8" s="1"/>
  <c r="Q42" i="8" s="1"/>
  <c r="S42" i="8" s="1"/>
  <c r="R37" i="8"/>
  <c r="R21" i="8"/>
  <c r="I43" i="8"/>
  <c r="P43" i="8" s="1"/>
  <c r="O43" i="8" s="1"/>
  <c r="R43" i="8" s="1"/>
  <c r="Q36" i="8"/>
  <c r="S36" i="8" s="1"/>
  <c r="P36" i="8"/>
  <c r="Q38" i="8"/>
  <c r="S38" i="8" s="1"/>
  <c r="P38" i="8"/>
  <c r="R22" i="8"/>
  <c r="S22" i="8"/>
  <c r="I22" i="8"/>
  <c r="R20" i="8"/>
  <c r="S20" i="8"/>
  <c r="I20" i="8"/>
  <c r="R29" i="8"/>
  <c r="R36" i="8"/>
  <c r="I21" i="8"/>
  <c r="P20" i="8"/>
  <c r="I36" i="8"/>
  <c r="R38" i="8"/>
  <c r="P37" i="8"/>
  <c r="P28" i="8"/>
  <c r="I28" i="8" s="1"/>
  <c r="H28" i="8" s="1"/>
  <c r="J28" i="8" s="1"/>
  <c r="I38" i="8"/>
  <c r="R42" i="8" l="1"/>
  <c r="M42" i="8"/>
  <c r="M43" i="8"/>
  <c r="S29" i="8"/>
  <c r="Q43" i="8"/>
  <c r="S43" i="8" s="1"/>
  <c r="F28" i="8"/>
  <c r="R28" i="8"/>
  <c r="S28" i="8"/>
  <c r="C8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MRV</author>
  </authors>
  <commentList>
    <comment ref="D8" authorId="0" shapeId="0" xr:uid="{26439C70-F2C8-4EF0-B96A-1151A3A1CD2D}">
      <text>
        <r>
          <rPr>
            <b/>
            <sz val="9"/>
            <color indexed="81"/>
            <rFont val="Tahoma"/>
            <family val="2"/>
          </rPr>
          <t>5.8%</t>
        </r>
      </text>
    </comment>
  </commentList>
</comments>
</file>

<file path=xl/sharedStrings.xml><?xml version="1.0" encoding="utf-8"?>
<sst xmlns="http://schemas.openxmlformats.org/spreadsheetml/2006/main" count="702" uniqueCount="205">
  <si>
    <t>Medida</t>
  </si>
  <si>
    <t>Finalidad</t>
  </si>
  <si>
    <t>Indicadores</t>
  </si>
  <si>
    <t>Fuente (s)</t>
  </si>
  <si>
    <t>Dónde:</t>
  </si>
  <si>
    <t>Promedio anual de pérdidas técnicas en la red (0.1)</t>
  </si>
  <si>
    <t>1/1000</t>
  </si>
  <si>
    <t>Factor de conversión de kWh a MWh</t>
  </si>
  <si>
    <t>Motores eléctricos</t>
  </si>
  <si>
    <r>
      <t>ER</t>
    </r>
    <r>
      <rPr>
        <vertAlign val="subscript"/>
        <sz val="11"/>
        <rFont val="Arial"/>
        <family val="2"/>
      </rPr>
      <t>y</t>
    </r>
  </si>
  <si>
    <r>
      <t xml:space="preserve">Reducción de emisiones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/año)</t>
    </r>
  </si>
  <si>
    <r>
      <t>EC</t>
    </r>
    <r>
      <rPr>
        <vertAlign val="subscript"/>
        <sz val="11"/>
        <rFont val="Arial"/>
        <family val="2"/>
      </rPr>
      <t>BL,y</t>
    </r>
  </si>
  <si>
    <r>
      <t xml:space="preserve">Consumo de energía de la Línea Base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</si>
  <si>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EC</t>
    </r>
    <r>
      <rPr>
        <vertAlign val="subscript"/>
        <sz val="11"/>
        <rFont val="Arial"/>
        <family val="2"/>
      </rPr>
      <t>PJ,y</t>
    </r>
  </si>
  <si>
    <r>
      <t xml:space="preserve">Consumo de energía de las actividades de proyecto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</si>
  <si>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TD</t>
    </r>
    <r>
      <rPr>
        <vertAlign val="subscript"/>
        <sz val="11"/>
        <rFont val="Arial"/>
        <family val="2"/>
      </rPr>
      <t>y</t>
    </r>
  </si>
  <si>
    <r>
      <t>EF</t>
    </r>
    <r>
      <rPr>
        <vertAlign val="subscript"/>
        <sz val="11"/>
        <rFont val="Arial"/>
        <family val="2"/>
      </rPr>
      <t>y</t>
    </r>
  </si>
  <si>
    <t>Eficiencia energética en el sector industrial</t>
  </si>
  <si>
    <t>EE en sector industrial</t>
  </si>
  <si>
    <r>
      <t xml:space="preserve">Esta medida de mitigación, propuesta por el Ministerio de Energía y Minas, propone la implementación de medidas de eficiencia energética en empresas del sector industrial fomentando la competitividad de la economía nacional y reduciendo el impacto ambiental negativo del uso y consumo de los energéticos como la reducción de emisiones de GEI. Esta medida se enmarca en la Ley de Promoción del Uso Eficiente de la Energía, Ley N°27345, y su Reglamento aprobado por Decreto Supremo N°053-2007-EM. Así, se prevé considerar </t>
    </r>
    <r>
      <rPr>
        <u/>
        <sz val="11"/>
        <color theme="1"/>
        <rFont val="Calibri"/>
        <family val="2"/>
        <scheme val="minor"/>
      </rPr>
      <t>el recambio de motores y calderas</t>
    </r>
    <r>
      <rPr>
        <sz val="11"/>
        <color theme="1"/>
        <rFont val="Calibri"/>
        <family val="2"/>
        <scheme val="minor"/>
      </rPr>
      <t>, una vez que se viabilice el Fondo de Financiamiento a la Eficiencia Energética (FOFEE).</t>
    </r>
  </si>
  <si>
    <t>Auditorías energéticas, SNI, PRODUCE,Calidda</t>
  </si>
  <si>
    <t>PROVEEDORES</t>
  </si>
  <si>
    <t>Diseño detallado</t>
  </si>
  <si>
    <t>Programación Tentativa Sectorial</t>
  </si>
  <si>
    <t>1. Auditorías energéticas</t>
  </si>
  <si>
    <t>1. Industrias privadas</t>
  </si>
  <si>
    <t>2. PRODUCE-MINAM (convenio de eficiencia energética)</t>
  </si>
  <si>
    <t>Etapa</t>
  </si>
  <si>
    <t>Información</t>
  </si>
  <si>
    <t>Fuente</t>
  </si>
  <si>
    <t>Responsable</t>
  </si>
  <si>
    <t>Frecuencia</t>
  </si>
  <si>
    <t>¿Requiere acuerdo?</t>
  </si>
  <si>
    <t>Auditorías voluntarias</t>
  </si>
  <si>
    <t>M</t>
  </si>
  <si>
    <t>Características de la entidad – Suministro de electricidad • Estado actual del consumo de energía (línea de base) • Análisis de los subsistemas energéticos – Equipos  consumidores – motores eléctricos.</t>
  </si>
  <si>
    <t>Empresas auditadas</t>
  </si>
  <si>
    <t>EMSEs</t>
  </si>
  <si>
    <t>Conforme se efectúen las auditorías</t>
  </si>
  <si>
    <t>Si, entre las empresas que reciban apoyo para la realización de las auditorías, las EMSEs y la DGEE</t>
  </si>
  <si>
    <t>R</t>
  </si>
  <si>
    <t>No</t>
  </si>
  <si>
    <t>V</t>
  </si>
  <si>
    <t>Reportes generados por DGEE, resultados de encuestas, procedimientos de medición, otra información de soporte</t>
  </si>
  <si>
    <t>DGEE</t>
  </si>
  <si>
    <t>Auditor externo</t>
  </si>
  <si>
    <t>Cada 3 años o según lo demanden algunas autoridades o donantes</t>
  </si>
  <si>
    <t xml:space="preserve">No </t>
  </si>
  <si>
    <t>Efecto del recambio de equipos convencionales por otros mas efcientes, principalmente motores eléctricos y calderas.</t>
  </si>
  <si>
    <t>Resultados de lasauditorías en formato MRV diseñado.</t>
  </si>
  <si>
    <t>DGEE debe insertar valores de indicadores en software MRV</t>
  </si>
  <si>
    <t>Anual</t>
  </si>
  <si>
    <t>Capacidad</t>
  </si>
  <si>
    <t>Cantidad</t>
  </si>
  <si>
    <t>Año</t>
  </si>
  <si>
    <t>Fecha del registro</t>
  </si>
  <si>
    <t>Responsable del registro</t>
  </si>
  <si>
    <t>Número de unidades de este tipo, clase y descripción.</t>
  </si>
  <si>
    <t>Año al que corresponde el registro.</t>
  </si>
  <si>
    <t>DD/MM/AAAA en que se efectúa el registro en este formulario.</t>
  </si>
  <si>
    <t>Nombre del responsable del registro en este formulario.</t>
  </si>
  <si>
    <t>B</t>
  </si>
  <si>
    <t>Etiqueta</t>
  </si>
  <si>
    <t>Eficiencia</t>
  </si>
  <si>
    <t>A</t>
  </si>
  <si>
    <t>C</t>
  </si>
  <si>
    <t>Combustible</t>
  </si>
  <si>
    <t>Unidades</t>
  </si>
  <si>
    <t>Donde:</t>
  </si>
  <si>
    <r>
      <t>EF</t>
    </r>
    <r>
      <rPr>
        <vertAlign val="subscript"/>
        <sz val="11"/>
        <color theme="1"/>
        <rFont val="Calibri"/>
        <family val="2"/>
        <scheme val="minor"/>
      </rPr>
      <t>b,fuel,CO2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</si>
  <si>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p,fuel,CO2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</si>
  <si>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b,fuel,CH4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</si>
  <si>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b,fuel,N2O</t>
    </r>
  </si>
  <si>
    <t>Factor de emisión de CH4 del combustible de línea base</t>
  </si>
  <si>
    <t>Factor de emisión de N2O del combustible de línea base</t>
  </si>
  <si>
    <t>Factor de emisión de CH4 del combustible de proyecto</t>
  </si>
  <si>
    <t>Factor de emisión de N2O del combustible de proyecto</t>
  </si>
  <si>
    <r>
      <t>ER</t>
    </r>
    <r>
      <rPr>
        <vertAlign val="subscript"/>
        <sz val="11"/>
        <color theme="1"/>
        <rFont val="Calibri"/>
        <family val="2"/>
        <scheme val="minor"/>
      </rPr>
      <t>y</t>
    </r>
  </si>
  <si>
    <r>
      <t>PCG</t>
    </r>
    <r>
      <rPr>
        <vertAlign val="subscript"/>
        <sz val="11"/>
        <color theme="1"/>
        <rFont val="Calibri"/>
        <family val="2"/>
        <scheme val="minor"/>
      </rPr>
      <t>CH4</t>
    </r>
  </si>
  <si>
    <r>
      <t>PCG</t>
    </r>
    <r>
      <rPr>
        <vertAlign val="subscript"/>
        <sz val="11"/>
        <color theme="1"/>
        <rFont val="Calibri"/>
        <family val="2"/>
        <scheme val="minor"/>
      </rPr>
      <t>N2O</t>
    </r>
  </si>
  <si>
    <t>Potencial de Calentamiento Global del metano</t>
  </si>
  <si>
    <t>Potencial de Calentamiento Global del óxido nitroso</t>
  </si>
  <si>
    <r>
      <t>EF</t>
    </r>
    <r>
      <rPr>
        <vertAlign val="subscript"/>
        <sz val="11"/>
        <color theme="1"/>
        <rFont val="Calibri"/>
        <family val="2"/>
        <scheme val="minor"/>
      </rPr>
      <t>p,fuel,CH4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</si>
  <si>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p,fuel,N2O</t>
    </r>
  </si>
  <si>
    <r>
      <t>Metodología</t>
    </r>
    <r>
      <rPr>
        <sz val="12"/>
        <color theme="1"/>
        <rFont val="Eras Medium ITC"/>
        <family val="2"/>
      </rPr>
      <t xml:space="preserve"> (</t>
    </r>
    <r>
      <rPr>
        <u/>
        <sz val="12"/>
        <color theme="1"/>
        <rFont val="Eras Medium ITC"/>
        <family val="2"/>
      </rPr>
      <t>motores eléctricos</t>
    </r>
    <r>
      <rPr>
        <sz val="12"/>
        <color theme="1"/>
        <rFont val="Eras Medium ITC"/>
        <family val="2"/>
      </rPr>
      <t xml:space="preserve"> u otros que consuman electricidad)</t>
    </r>
  </si>
  <si>
    <t>BaU</t>
  </si>
  <si>
    <t>Mitigación</t>
  </si>
  <si>
    <t>Pérdidas por Transmisión y Distribución (TDy)</t>
  </si>
  <si>
    <t>TDy</t>
  </si>
  <si>
    <t>VCN</t>
  </si>
  <si>
    <t>Residual</t>
  </si>
  <si>
    <t>Diesel</t>
  </si>
  <si>
    <t>Gas Natural</t>
  </si>
  <si>
    <t>GEI</t>
  </si>
  <si>
    <t>AR2</t>
  </si>
  <si>
    <t>AR4</t>
  </si>
  <si>
    <t>AR5</t>
  </si>
  <si>
    <t>gal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</si>
  <si>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</si>
  <si>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Emisiones reducidas durante el año "y" en tCO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</si>
  <si>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línea base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</si>
  <si>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proyecto</t>
    </r>
  </si>
  <si>
    <r>
      <t xml:space="preserve">Emisiones de GEI reducidas
</t>
    </r>
    <r>
      <rPr>
        <sz val="11"/>
        <color theme="0"/>
        <rFont val="Arial"/>
        <family val="2"/>
      </rPr>
      <t>(tCO</t>
    </r>
    <r>
      <rPr>
        <vertAlign val="subscript"/>
        <sz val="11"/>
        <color theme="0"/>
        <rFont val="Arial"/>
        <family val="2"/>
      </rPr>
      <t>2</t>
    </r>
    <r>
      <rPr>
        <sz val="11"/>
        <color theme="0"/>
        <rFont val="Arial"/>
        <family val="2"/>
      </rPr>
      <t>e)</t>
    </r>
  </si>
  <si>
    <t>Emisiones que se evitaron</t>
  </si>
  <si>
    <r>
      <t xml:space="preserve">Energía ahorrada
</t>
    </r>
    <r>
      <rPr>
        <sz val="11"/>
        <color theme="0"/>
        <rFont val="Arial"/>
        <family val="2"/>
      </rPr>
      <t>(MWh)</t>
    </r>
  </si>
  <si>
    <r>
      <t xml:space="preserve">Energía ahorrada
</t>
    </r>
    <r>
      <rPr>
        <sz val="11"/>
        <color theme="0"/>
        <rFont val="Arial"/>
        <family val="2"/>
      </rPr>
      <t>(MJ)</t>
    </r>
  </si>
  <si>
    <t>Energía que se ahorró</t>
  </si>
  <si>
    <t>kWh</t>
  </si>
  <si>
    <t>Acción de mitigación</t>
  </si>
  <si>
    <r>
      <t xml:space="preserve">Eficiencia Línea base
</t>
    </r>
    <r>
      <rPr>
        <sz val="11"/>
        <color theme="1"/>
        <rFont val="Calibri"/>
        <family val="2"/>
        <scheme val="minor"/>
      </rPr>
      <t>(%)</t>
    </r>
  </si>
  <si>
    <t>Consumo línea base</t>
  </si>
  <si>
    <r>
      <t xml:space="preserve">Consumo línea base
</t>
    </r>
    <r>
      <rPr>
        <sz val="11"/>
        <color theme="1"/>
        <rFont val="Calibri"/>
        <family val="2"/>
        <scheme val="minor"/>
      </rPr>
      <t>(MJ)</t>
    </r>
  </si>
  <si>
    <r>
      <t xml:space="preserve">Energía útil
</t>
    </r>
    <r>
      <rPr>
        <sz val="11"/>
        <color theme="1"/>
        <rFont val="Calibri"/>
        <family val="2"/>
        <scheme val="minor"/>
      </rPr>
      <t>(MJ)</t>
    </r>
  </si>
  <si>
    <r>
      <t xml:space="preserve">Emisiones GEI
</t>
    </r>
    <r>
      <rPr>
        <sz val="11"/>
        <color theme="1"/>
        <rFont val="Calibri"/>
        <family val="2"/>
        <scheme val="minor"/>
      </rPr>
      <t>(tCO2eq)</t>
    </r>
  </si>
  <si>
    <r>
      <t xml:space="preserve">Eficiencia de Acción
</t>
    </r>
    <r>
      <rPr>
        <sz val="11"/>
        <color theme="1"/>
        <rFont val="Calibri"/>
        <family val="2"/>
        <scheme val="minor"/>
      </rPr>
      <t>(%)</t>
    </r>
  </si>
  <si>
    <t>Consumo Acción</t>
  </si>
  <si>
    <r>
      <t xml:space="preserve">Consumo Acción
</t>
    </r>
    <r>
      <rPr>
        <sz val="11"/>
        <color theme="1"/>
        <rFont val="Calibri"/>
        <family val="2"/>
        <scheme val="minor"/>
      </rPr>
      <t>(MJ)</t>
    </r>
  </si>
  <si>
    <r>
      <t xml:space="preserve">Energía ahorrada
</t>
    </r>
    <r>
      <rPr>
        <sz val="11"/>
        <color theme="1"/>
        <rFont val="Calibri"/>
        <family val="2"/>
        <scheme val="minor"/>
      </rPr>
      <t>(MJ)</t>
    </r>
  </si>
  <si>
    <r>
      <t xml:space="preserve">Emisiones reducidas
</t>
    </r>
    <r>
      <rPr>
        <sz val="11"/>
        <color theme="1"/>
        <rFont val="Calibri"/>
        <family val="2"/>
        <scheme val="minor"/>
      </rPr>
      <t>(tCO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eq)</t>
    </r>
  </si>
  <si>
    <t>Gas natural</t>
  </si>
  <si>
    <t>Tipo de combustible</t>
  </si>
  <si>
    <t>Unidad</t>
  </si>
  <si>
    <t xml:space="preserve"> Tipo de combustible</t>
  </si>
  <si>
    <r>
      <t xml:space="preserve">FE por defecto </t>
    </r>
    <r>
      <rPr>
        <sz val="10"/>
        <color theme="1"/>
        <rFont val="Arial"/>
        <family val="2"/>
      </rPr>
      <t>(kgCO2/MJ)</t>
    </r>
  </si>
  <si>
    <r>
      <t xml:space="preserve">FE por defecto </t>
    </r>
    <r>
      <rPr>
        <sz val="10"/>
        <color theme="1"/>
        <rFont val="Arial"/>
        <family val="2"/>
      </rPr>
      <t>(kgCH4/MJ)</t>
    </r>
  </si>
  <si>
    <r>
      <t xml:space="preserve">FE por defecto </t>
    </r>
    <r>
      <rPr>
        <sz val="10"/>
        <color theme="1"/>
        <rFont val="Arial"/>
        <family val="2"/>
      </rPr>
      <t>(kgN2O/MJ)</t>
    </r>
  </si>
  <si>
    <t>MJ/gal</t>
  </si>
  <si>
    <t>CO2</t>
  </si>
  <si>
    <t>CH4</t>
  </si>
  <si>
    <t>MJ/m3</t>
  </si>
  <si>
    <t>N2O</t>
  </si>
  <si>
    <t>Diesel DB5</t>
  </si>
  <si>
    <t>Diesel B5</t>
  </si>
  <si>
    <r>
      <t xml:space="preserve">Capacidad </t>
    </r>
    <r>
      <rPr>
        <sz val="11"/>
        <color theme="1"/>
        <rFont val="Calibri"/>
        <family val="2"/>
        <scheme val="minor"/>
      </rPr>
      <t>(BHP)</t>
    </r>
  </si>
  <si>
    <t>Método 1 (retrofit)</t>
  </si>
  <si>
    <t>Retrofit</t>
  </si>
  <si>
    <t>Cambio de combustibles</t>
  </si>
  <si>
    <t>Anuario estadístico de electricidad</t>
  </si>
  <si>
    <r>
      <t>Factor de emisión OM-Sp-aj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</si>
  <si>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Valor</t>
  </si>
  <si>
    <t>MOTORES ELÉCTRICOS</t>
  </si>
  <si>
    <t>CALDERAS</t>
  </si>
  <si>
    <t>Potencia</t>
  </si>
  <si>
    <t>Institución</t>
  </si>
  <si>
    <t>Medio de verificación</t>
  </si>
  <si>
    <t>Especificación de la potencia del equipo</t>
  </si>
  <si>
    <t>A, B, C, etc.</t>
  </si>
  <si>
    <t>Nombre de institución que envío información</t>
  </si>
  <si>
    <t>Documento que avala los datos utilizados</t>
  </si>
  <si>
    <t>1.86 kW</t>
  </si>
  <si>
    <t>9.32 kW</t>
  </si>
  <si>
    <t>26.1 kW</t>
  </si>
  <si>
    <t>Motores eléctricos trifásicos (kWh)</t>
  </si>
  <si>
    <t>74.57 kW</t>
  </si>
  <si>
    <t>149.14 kW</t>
  </si>
  <si>
    <t xml:space="preserve">C </t>
  </si>
  <si>
    <t>Consumo energía (kWh/año)</t>
  </si>
  <si>
    <t>mayor a 15 años</t>
  </si>
  <si>
    <t>De  5 a 15 años</t>
  </si>
  <si>
    <t>menor a 5 años</t>
  </si>
  <si>
    <t>Consumo BAU -2020</t>
  </si>
  <si>
    <t>964.64 kWh/m3</t>
  </si>
  <si>
    <t>Etiqueta ponderado BAU</t>
  </si>
  <si>
    <t>Etiqueta por antigüedad</t>
  </si>
  <si>
    <t>Equipos sin etiqueta</t>
  </si>
  <si>
    <t>E</t>
  </si>
  <si>
    <t>F</t>
  </si>
  <si>
    <t>G</t>
  </si>
  <si>
    <t>No residencial</t>
  </si>
  <si>
    <t>Comercial y Servicios</t>
  </si>
  <si>
    <t>12.1 Motores eléctricos trifásicos Eficiencia convencional</t>
  </si>
  <si>
    <t>kW</t>
  </si>
  <si>
    <t>12.2 Motores eléctricos trifásicos Eficiencia Alta</t>
  </si>
  <si>
    <t>Publico</t>
  </si>
  <si>
    <t>Productivo</t>
  </si>
  <si>
    <t>13. Balastos para fluorescentes compactas.</t>
  </si>
  <si>
    <t>Electromagnéticos</t>
  </si>
  <si>
    <t>Electronico</t>
  </si>
  <si>
    <t>14. Balastos para fluorescentes lineales/circulares.</t>
  </si>
  <si>
    <t>numero de empresas en Perú por sector:</t>
  </si>
  <si>
    <t>TOTAL</t>
  </si>
  <si>
    <t>calderas</t>
  </si>
  <si>
    <t xml:space="preserve">Manufacturera: 
</t>
  </si>
  <si>
    <t xml:space="preserve">Servicios: 
</t>
  </si>
  <si>
    <t xml:space="preserve">Comercial: </t>
  </si>
  <si>
    <t>Energía BaU
(MWh)</t>
  </si>
  <si>
    <t>Energía acción
(MWh)</t>
  </si>
  <si>
    <t>Energía ahorrada
(MWh)</t>
  </si>
  <si>
    <t>QC</t>
  </si>
  <si>
    <t>GEI BaU
(tCO2eq)</t>
  </si>
  <si>
    <t>GEI acción
(tCO2eq)</t>
  </si>
  <si>
    <t>GEI reducido
(tCO2eq)</t>
  </si>
  <si>
    <r>
      <t>FC</t>
    </r>
    <r>
      <rPr>
        <vertAlign val="subscript"/>
        <sz val="11"/>
        <color theme="1"/>
        <rFont val="Calibri"/>
        <family val="2"/>
        <scheme val="minor"/>
      </rPr>
      <t xml:space="preserve">b,fuel,y </t>
    </r>
  </si>
  <si>
    <t xml:space="preserve">Cantidad y tipo de combustible consumido en la Línea de Base b durante un año "y" </t>
  </si>
  <si>
    <t>Valor Calorífico Neto del combustible consumido en línea base</t>
  </si>
  <si>
    <r>
      <t>NCV</t>
    </r>
    <r>
      <rPr>
        <vertAlign val="subscript"/>
        <sz val="11"/>
        <color theme="1"/>
        <rFont val="Calibri"/>
        <family val="2"/>
        <scheme val="minor"/>
      </rPr>
      <t>fuel,b</t>
    </r>
  </si>
  <si>
    <r>
      <t>FC</t>
    </r>
    <r>
      <rPr>
        <vertAlign val="subscript"/>
        <sz val="11"/>
        <color theme="1"/>
        <rFont val="Calibri"/>
        <family val="2"/>
        <scheme val="minor"/>
      </rPr>
      <t>p,fuel,y</t>
    </r>
  </si>
  <si>
    <t xml:space="preserve">Cantidad y tipo de combustible consumido en proyecto durante un año "y" </t>
  </si>
  <si>
    <r>
      <t>NCV</t>
    </r>
    <r>
      <rPr>
        <vertAlign val="subscript"/>
        <sz val="11"/>
        <color theme="1"/>
        <rFont val="Calibri"/>
        <family val="2"/>
        <scheme val="minor"/>
      </rPr>
      <t>fuel,p</t>
    </r>
  </si>
  <si>
    <t>Valor Calorífico Neto del combustible en proyecto</t>
  </si>
  <si>
    <r>
      <t>ER</t>
    </r>
    <r>
      <rPr>
        <vertAlign val="subscript"/>
        <sz val="16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= FC</t>
    </r>
    <r>
      <rPr>
        <vertAlign val="subscript"/>
        <sz val="16"/>
        <color theme="1"/>
        <rFont val="Calibri"/>
        <family val="2"/>
        <scheme val="minor"/>
      </rPr>
      <t xml:space="preserve">b,fuel,y </t>
    </r>
    <r>
      <rPr>
        <sz val="16"/>
        <color theme="1"/>
        <rFont val="Calibri"/>
        <family val="2"/>
        <scheme val="minor"/>
      </rPr>
      <t>* NCV</t>
    </r>
    <r>
      <rPr>
        <vertAlign val="subscript"/>
        <sz val="16"/>
        <color theme="1"/>
        <rFont val="Calibri"/>
        <family val="2"/>
        <scheme val="minor"/>
      </rPr>
      <t xml:space="preserve">fuel,b </t>
    </r>
    <r>
      <rPr>
        <sz val="16"/>
        <color theme="1"/>
        <rFont val="Calibri"/>
        <family val="2"/>
        <scheme val="minor"/>
      </rPr>
      <t>*(EF</t>
    </r>
    <r>
      <rPr>
        <vertAlign val="subscript"/>
        <sz val="16"/>
        <color theme="1"/>
        <rFont val="Calibri"/>
        <family val="2"/>
        <scheme val="minor"/>
      </rPr>
      <t xml:space="preserve">b,fuel,CO2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>b,fuel,CH4</t>
    </r>
    <r>
      <rPr>
        <sz val="16"/>
        <color theme="1"/>
        <rFont val="Calibri"/>
        <family val="2"/>
        <scheme val="minor"/>
      </rPr>
      <t xml:space="preserve"> *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b,fuel,N2O</t>
    </r>
    <r>
      <rPr>
        <sz val="16"/>
        <color theme="1"/>
        <rFont val="Calibri"/>
        <family val="2"/>
        <scheme val="minor"/>
      </rPr>
      <t xml:space="preserve"> *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 - FC</t>
    </r>
    <r>
      <rPr>
        <vertAlign val="subscript"/>
        <sz val="16"/>
        <color theme="1"/>
        <rFont val="Calibri"/>
        <family val="2"/>
        <scheme val="minor"/>
      </rPr>
      <t>p,fuel,y</t>
    </r>
    <r>
      <rPr>
        <sz val="16"/>
        <color theme="1"/>
        <rFont val="Calibri"/>
        <family val="2"/>
        <scheme val="minor"/>
      </rPr>
      <t xml:space="preserve"> * NCV</t>
    </r>
    <r>
      <rPr>
        <vertAlign val="subscript"/>
        <sz val="16"/>
        <color theme="1"/>
        <rFont val="Calibri"/>
        <family val="2"/>
        <scheme val="minor"/>
      </rPr>
      <t xml:space="preserve">fuel,p </t>
    </r>
    <r>
      <rPr>
        <sz val="16"/>
        <color theme="1"/>
        <rFont val="Calibri"/>
        <family val="2"/>
        <scheme val="minor"/>
      </rPr>
      <t>*(EF</t>
    </r>
    <r>
      <rPr>
        <vertAlign val="subscript"/>
        <sz val="16"/>
        <color theme="1"/>
        <rFont val="Calibri"/>
        <family val="2"/>
        <scheme val="minor"/>
      </rPr>
      <t>p,fuel,CO2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p,fuel,CH4</t>
    </r>
    <r>
      <rPr>
        <sz val="16"/>
        <color theme="1"/>
        <rFont val="Calibri"/>
        <family val="2"/>
        <scheme val="minor"/>
      </rPr>
      <t xml:space="preserve"> *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p,fuel,N2O</t>
    </r>
    <r>
      <rPr>
        <sz val="16"/>
        <color theme="1"/>
        <rFont val="Calibri"/>
        <family val="2"/>
        <scheme val="minor"/>
      </rPr>
      <t xml:space="preserve"> *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</si>
  <si>
    <r>
      <t>Metodología</t>
    </r>
    <r>
      <rPr>
        <sz val="12"/>
        <color theme="1"/>
        <rFont val="Eras Medium ITC"/>
        <family val="2"/>
      </rPr>
      <t xml:space="preserve"> (</t>
    </r>
    <r>
      <rPr>
        <u/>
        <sz val="12"/>
        <color theme="1"/>
        <rFont val="Eras Medium ITC"/>
        <family val="2"/>
      </rPr>
      <t>calderas</t>
    </r>
    <r>
      <rPr>
        <sz val="12"/>
        <color theme="1"/>
        <rFont val="Eras Medium ITC"/>
        <family val="2"/>
      </rPr>
      <t xml:space="preserve"> que consuman combustibles fósiles)</t>
    </r>
  </si>
  <si>
    <t>Consumo eléctrico de motores y de combustibles en calderas</t>
  </si>
  <si>
    <r>
      <t xml:space="preserve">Fomentar la competitividad de la economía nacional y reducir el impacto ambiental negativo del uso y consumo de los energéticos mediante la Ley de Promoción del Uso Eficiente de la Energía – Ley N°27345 y su Reglamento, aprobado por Decreto Supremo N°053-2007-EM. Aplica para </t>
    </r>
    <r>
      <rPr>
        <b/>
        <sz val="11"/>
        <color theme="1"/>
        <rFont val="Calibri"/>
        <family val="2"/>
        <scheme val="minor"/>
      </rPr>
      <t>motores eléctricos y c</t>
    </r>
    <r>
      <rPr>
        <sz val="11"/>
        <color theme="1"/>
        <rFont val="Calibri"/>
        <family val="2"/>
        <scheme val="minor"/>
      </rPr>
      <t xml:space="preserve">alderas. </t>
    </r>
  </si>
  <si>
    <r>
      <t>Factor de emisión de la fuente de energía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/MWh)</t>
    </r>
    <r>
      <rPr>
        <sz val="11"/>
        <rFont val="Calibri"/>
        <family val="2"/>
        <scheme val="minor"/>
      </rPr>
      <t>. Este factor de emisión corresponde al calculado por metodología MDL: Tool to calculate emission factor for an electricity system. Es solo el margen de operación y método: simple ajustado.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</si>
</sst>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0.0%"/>
    <numFmt numFmtId="166" formatCode="_ * #,##0_ ;_ * \-#,##0_ ;_ * &quot;-&quot;??_ ;_ @_ "/>
    <numFmt numFmtId="167" formatCode="_ * #,##0.0000_ ;_ * \-#,##0.0000_ ;_ * &quot;-&quot;??_ ;_ @_ "/>
    <numFmt numFmtId="168" formatCode="_ * #,##0.0_ ;_ * \-#,##0.0_ ;_ * &quot;-&quot;??_ ;_ @_ "/>
    <numFmt numFmtId="169" formatCode="_-* #,##0_-;\-* #,##0_-;_-* &quot;-&quot;??_-;_-@_-"/>
    <numFmt numFmtId="170" formatCode="_-* #,##0.0_-;\-* #,##0.0_-;_-* &quot;-&quot;??_-;_-@_-"/>
    <numFmt numFmtId="171" formatCode="_-* #,##0.0000_-;\-* #,##0.0000_-;_-* &quot;-&quot;??_-;_-@_-"/>
    <numFmt numFmtId="172" formatCode="_ * #,##0.000_ ;_ * \-#,##0.000_ ;_ * &quot;-&quot;??_ ;_ @_ "/>
    <numFmt numFmtId="173" formatCode="_-* #,##0.0_-;\-* #,##0.0_-;_-* &quot;-&quot;_-;_-@_-"/>
    <numFmt numFmtId="174" formatCode="_(* #,##0.00_);_(* \(#,##0.00\);_(* &quot;-&quot;??_);_(@_)"/>
    <numFmt numFmtId="175" formatCode="_(* #,##0_);_(* \(#,##0\);_(* &quot;-&quot;??_);_(@_)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2"/>
      <color theme="1"/>
      <name val="Eras Medium ITC"/>
      <family val="2"/>
    </font>
    <font>
      <sz val="11"/>
      <name val="Calibri"/>
      <family val="2"/>
      <scheme val="minor"/>
    </font>
    <font>
      <vertAlign val="subscript"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b/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i/>
      <sz val="9"/>
      <name val="Arial"/>
      <family val="2"/>
    </font>
    <font>
      <sz val="11"/>
      <color theme="1"/>
      <name val="Arial"/>
      <family val="2"/>
    </font>
    <font>
      <u/>
      <sz val="12"/>
      <color theme="1"/>
      <name val="Eras Medium ITC"/>
      <family val="2"/>
    </font>
    <font>
      <sz val="12"/>
      <color theme="1"/>
      <name val="Eras Medium ITC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Arial"/>
      <family val="2"/>
    </font>
    <font>
      <vertAlign val="subscript"/>
      <sz val="11"/>
      <color theme="0"/>
      <name val="Arial"/>
      <family val="2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D9EBC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BFF4B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B95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2FCD1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4" fontId="1" fillId="0" borderId="0" applyFont="0" applyFill="0" applyBorder="0" applyAlignment="0" applyProtection="0"/>
  </cellStyleXfs>
  <cellXfs count="218">
    <xf numFmtId="0" fontId="0" fillId="0" borderId="0" xfId="0"/>
    <xf numFmtId="0" fontId="0" fillId="2" borderId="0" xfId="0" applyFill="1"/>
    <xf numFmtId="0" fontId="5" fillId="3" borderId="0" xfId="0" applyFont="1" applyFill="1"/>
    <xf numFmtId="0" fontId="2" fillId="3" borderId="0" xfId="0" applyFont="1" applyFill="1"/>
    <xf numFmtId="0" fontId="4" fillId="5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justify" vertical="center" wrapText="1"/>
    </xf>
    <xf numFmtId="0" fontId="0" fillId="2" borderId="9" xfId="0" applyFill="1" applyBorder="1" applyAlignment="1">
      <alignment vertical="center" wrapText="1"/>
    </xf>
    <xf numFmtId="0" fontId="7" fillId="2" borderId="0" xfId="0" applyFont="1" applyFill="1"/>
    <xf numFmtId="0" fontId="8" fillId="2" borderId="0" xfId="0" applyFont="1" applyFill="1"/>
    <xf numFmtId="0" fontId="4" fillId="2" borderId="0" xfId="0" applyFont="1" applyFill="1"/>
    <xf numFmtId="0" fontId="6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vertical="top"/>
    </xf>
    <xf numFmtId="0" fontId="12" fillId="6" borderId="10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justify" vertical="center" wrapText="1"/>
    </xf>
    <xf numFmtId="0" fontId="14" fillId="0" borderId="16" xfId="0" applyFont="1" applyBorder="1" applyAlignment="1">
      <alignment horizontal="left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17" fillId="9" borderId="9" xfId="0" applyFont="1" applyFill="1" applyBorder="1" applyAlignment="1">
      <alignment horizontal="left" vertical="top" wrapText="1"/>
    </xf>
    <xf numFmtId="0" fontId="0" fillId="2" borderId="9" xfId="0" applyFill="1" applyBorder="1" applyAlignment="1">
      <alignment horizontal="center"/>
    </xf>
    <xf numFmtId="9" fontId="0" fillId="2" borderId="9" xfId="2" applyFont="1" applyFill="1" applyBorder="1" applyAlignment="1">
      <alignment horizontal="center"/>
    </xf>
    <xf numFmtId="0" fontId="0" fillId="11" borderId="0" xfId="0" applyFill="1"/>
    <xf numFmtId="0" fontId="15" fillId="8" borderId="17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/>
    </xf>
    <xf numFmtId="0" fontId="24" fillId="2" borderId="0" xfId="0" applyFont="1" applyFill="1"/>
    <xf numFmtId="0" fontId="4" fillId="14" borderId="9" xfId="0" applyFont="1" applyFill="1" applyBorder="1" applyAlignment="1">
      <alignment horizontal="center"/>
    </xf>
    <xf numFmtId="0" fontId="0" fillId="2" borderId="0" xfId="0" applyFill="1" applyBorder="1"/>
    <xf numFmtId="167" fontId="0" fillId="10" borderId="9" xfId="1" applyNumberFormat="1" applyFont="1" applyFill="1" applyBorder="1"/>
    <xf numFmtId="0" fontId="26" fillId="2" borderId="0" xfId="3" applyFont="1" applyFill="1" applyBorder="1"/>
    <xf numFmtId="0" fontId="0" fillId="2" borderId="9" xfId="0" applyFill="1" applyBorder="1"/>
    <xf numFmtId="0" fontId="28" fillId="5" borderId="9" xfId="4" applyFont="1" applyFill="1" applyBorder="1" applyAlignment="1">
      <alignment horizontal="center" vertical="center" wrapText="1"/>
    </xf>
    <xf numFmtId="0" fontId="28" fillId="5" borderId="9" xfId="4" applyFont="1" applyFill="1" applyBorder="1" applyAlignment="1">
      <alignment horizontal="center" vertical="center"/>
    </xf>
    <xf numFmtId="0" fontId="0" fillId="0" borderId="9" xfId="4" applyFont="1" applyBorder="1" applyAlignment="1">
      <alignment horizontal="center" vertical="center"/>
    </xf>
    <xf numFmtId="167" fontId="4" fillId="15" borderId="9" xfId="1" applyNumberFormat="1" applyFont="1" applyFill="1" applyBorder="1"/>
    <xf numFmtId="165" fontId="0" fillId="15" borderId="9" xfId="2" applyNumberFormat="1" applyFont="1" applyFill="1" applyBorder="1"/>
    <xf numFmtId="14" fontId="18" fillId="2" borderId="9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wrapText="1"/>
    </xf>
    <xf numFmtId="0" fontId="17" fillId="17" borderId="9" xfId="0" applyFont="1" applyFill="1" applyBorder="1" applyAlignment="1">
      <alignment horizontal="left" vertical="top" wrapText="1"/>
    </xf>
    <xf numFmtId="168" fontId="4" fillId="2" borderId="9" xfId="1" applyNumberFormat="1" applyFont="1" applyFill="1" applyBorder="1"/>
    <xf numFmtId="169" fontId="0" fillId="2" borderId="9" xfId="0" applyNumberFormat="1" applyFill="1" applyBorder="1"/>
    <xf numFmtId="43" fontId="0" fillId="2" borderId="0" xfId="0" applyNumberFormat="1" applyFill="1"/>
    <xf numFmtId="0" fontId="4" fillId="18" borderId="9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19" borderId="9" xfId="0" applyFont="1" applyFill="1" applyBorder="1" applyAlignment="1">
      <alignment horizontal="center" vertical="center" wrapText="1"/>
    </xf>
    <xf numFmtId="0" fontId="0" fillId="20" borderId="9" xfId="0" applyFill="1" applyBorder="1"/>
    <xf numFmtId="9" fontId="0" fillId="21" borderId="9" xfId="2" applyFont="1" applyFill="1" applyBorder="1"/>
    <xf numFmtId="169" fontId="0" fillId="2" borderId="9" xfId="5" applyNumberFormat="1" applyFont="1" applyFill="1" applyBorder="1"/>
    <xf numFmtId="0" fontId="0" fillId="21" borderId="9" xfId="2" applyNumberFormat="1" applyFont="1" applyFill="1" applyBorder="1" applyAlignment="1">
      <alignment horizontal="center"/>
    </xf>
    <xf numFmtId="43" fontId="0" fillId="2" borderId="9" xfId="5" applyFont="1" applyFill="1" applyBorder="1"/>
    <xf numFmtId="169" fontId="0" fillId="20" borderId="9" xfId="5" applyNumberFormat="1" applyFont="1" applyFill="1" applyBorder="1"/>
    <xf numFmtId="43" fontId="0" fillId="2" borderId="9" xfId="0" applyNumberFormat="1" applyFill="1" applyBorder="1"/>
    <xf numFmtId="169" fontId="0" fillId="2" borderId="0" xfId="0" applyNumberFormat="1" applyFill="1"/>
    <xf numFmtId="169" fontId="4" fillId="4" borderId="9" xfId="0" applyNumberFormat="1" applyFont="1" applyFill="1" applyBorder="1" applyAlignment="1">
      <alignment horizontal="center" vertical="center" wrapText="1"/>
    </xf>
    <xf numFmtId="9" fontId="0" fillId="2" borderId="0" xfId="2" applyFont="1" applyFill="1" applyBorder="1"/>
    <xf numFmtId="169" fontId="0" fillId="2" borderId="0" xfId="5" applyNumberFormat="1" applyFont="1" applyFill="1" applyBorder="1"/>
    <xf numFmtId="0" fontId="0" fillId="2" borderId="0" xfId="2" applyNumberFormat="1" applyFont="1" applyFill="1" applyBorder="1" applyAlignment="1">
      <alignment horizontal="center"/>
    </xf>
    <xf numFmtId="43" fontId="0" fillId="2" borderId="0" xfId="5" applyFont="1" applyFill="1" applyBorder="1"/>
    <xf numFmtId="9" fontId="0" fillId="2" borderId="0" xfId="2" applyFont="1" applyFill="1" applyBorder="1" applyAlignment="1">
      <alignment horizontal="center"/>
    </xf>
    <xf numFmtId="170" fontId="0" fillId="2" borderId="0" xfId="5" applyNumberFormat="1" applyFont="1" applyFill="1"/>
    <xf numFmtId="0" fontId="0" fillId="22" borderId="0" xfId="0" applyFill="1"/>
    <xf numFmtId="0" fontId="4" fillId="5" borderId="9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vertical="center"/>
    </xf>
    <xf numFmtId="11" fontId="29" fillId="0" borderId="9" xfId="5" applyNumberFormat="1" applyFont="1" applyBorder="1" applyAlignment="1">
      <alignment horizontal="center" vertical="center"/>
    </xf>
    <xf numFmtId="0" fontId="29" fillId="0" borderId="9" xfId="4" applyFont="1" applyBorder="1" applyAlignment="1">
      <alignment horizontal="center" vertical="center"/>
    </xf>
    <xf numFmtId="11" fontId="29" fillId="2" borderId="9" xfId="5" applyNumberFormat="1" applyFont="1" applyFill="1" applyBorder="1" applyAlignment="1">
      <alignment horizontal="center" vertical="center"/>
    </xf>
    <xf numFmtId="0" fontId="0" fillId="22" borderId="0" xfId="0" applyFill="1" applyAlignment="1">
      <alignment horizontal="center"/>
    </xf>
    <xf numFmtId="11" fontId="1" fillId="2" borderId="9" xfId="5" applyNumberFormat="1" applyFont="1" applyFill="1" applyBorder="1" applyAlignment="1">
      <alignment horizontal="center"/>
    </xf>
    <xf numFmtId="0" fontId="4" fillId="18" borderId="27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19" borderId="27" xfId="0" applyFont="1" applyFill="1" applyBorder="1" applyAlignment="1">
      <alignment horizontal="center" vertical="center" wrapText="1"/>
    </xf>
    <xf numFmtId="169" fontId="4" fillId="4" borderId="27" xfId="0" applyNumberFormat="1" applyFont="1" applyFill="1" applyBorder="1" applyAlignment="1">
      <alignment horizontal="center" vertical="center" wrapText="1"/>
    </xf>
    <xf numFmtId="0" fontId="34" fillId="18" borderId="27" xfId="0" applyFont="1" applyFill="1" applyBorder="1" applyAlignment="1">
      <alignment horizontal="center" vertical="center" wrapText="1"/>
    </xf>
    <xf numFmtId="0" fontId="4" fillId="17" borderId="9" xfId="0" applyFont="1" applyFill="1" applyBorder="1" applyAlignment="1">
      <alignment horizontal="center" vertical="center" wrapText="1"/>
    </xf>
    <xf numFmtId="0" fontId="0" fillId="23" borderId="9" xfId="0" applyFill="1" applyBorder="1" applyAlignment="1">
      <alignment horizontal="center"/>
    </xf>
    <xf numFmtId="9" fontId="0" fillId="23" borderId="9" xfId="2" applyFont="1" applyFill="1" applyBorder="1" applyAlignment="1">
      <alignment horizontal="center"/>
    </xf>
    <xf numFmtId="0" fontId="0" fillId="24" borderId="0" xfId="0" applyFill="1"/>
    <xf numFmtId="171" fontId="29" fillId="0" borderId="9" xfId="5" applyNumberFormat="1" applyFont="1" applyBorder="1" applyAlignment="1">
      <alignment horizontal="center" vertical="center"/>
    </xf>
    <xf numFmtId="171" fontId="29" fillId="2" borderId="9" xfId="5" applyNumberFormat="1" applyFont="1" applyFill="1" applyBorder="1" applyAlignment="1">
      <alignment horizontal="center" vertical="center"/>
    </xf>
    <xf numFmtId="171" fontId="37" fillId="2" borderId="9" xfId="5" applyNumberFormat="1" applyFont="1" applyFill="1" applyBorder="1" applyAlignment="1">
      <alignment horizontal="center" vertical="center"/>
    </xf>
    <xf numFmtId="171" fontId="1" fillId="2" borderId="9" xfId="1" applyNumberFormat="1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/>
    </xf>
    <xf numFmtId="0" fontId="4" fillId="13" borderId="9" xfId="0" applyFont="1" applyFill="1" applyBorder="1" applyAlignment="1">
      <alignment horizontal="center"/>
    </xf>
    <xf numFmtId="0" fontId="33" fillId="2" borderId="34" xfId="0" applyFont="1" applyFill="1" applyBorder="1" applyAlignment="1">
      <alignment horizontal="left" vertical="top" wrapText="1"/>
    </xf>
    <xf numFmtId="10" fontId="3" fillId="15" borderId="9" xfId="2" applyNumberFormat="1" applyFont="1" applyFill="1" applyBorder="1"/>
    <xf numFmtId="10" fontId="8" fillId="2" borderId="9" xfId="2" applyNumberFormat="1" applyFont="1" applyFill="1" applyBorder="1"/>
    <xf numFmtId="0" fontId="15" fillId="24" borderId="9" xfId="0" applyFont="1" applyFill="1" applyBorder="1" applyAlignment="1">
      <alignment horizontal="center" vertical="center" wrapText="1"/>
    </xf>
    <xf numFmtId="0" fontId="18" fillId="23" borderId="9" xfId="0" applyFont="1" applyFill="1" applyBorder="1" applyAlignment="1">
      <alignment horizontal="center" vertical="center"/>
    </xf>
    <xf numFmtId="166" fontId="18" fillId="25" borderId="9" xfId="1" applyNumberFormat="1" applyFont="1" applyFill="1" applyBorder="1" applyAlignment="1">
      <alignment horizontal="center" vertical="center"/>
    </xf>
    <xf numFmtId="164" fontId="18" fillId="2" borderId="9" xfId="1" applyFont="1" applyFill="1" applyBorder="1" applyAlignment="1">
      <alignment horizontal="center" vertical="center"/>
    </xf>
    <xf numFmtId="172" fontId="4" fillId="15" borderId="9" xfId="1" applyNumberFormat="1" applyFont="1" applyFill="1" applyBorder="1"/>
    <xf numFmtId="172" fontId="0" fillId="10" borderId="9" xfId="1" applyNumberFormat="1" applyFont="1" applyFill="1" applyBorder="1"/>
    <xf numFmtId="0" fontId="27" fillId="0" borderId="0" xfId="0" applyFont="1" applyAlignment="1">
      <alignment wrapText="1"/>
    </xf>
    <xf numFmtId="0" fontId="0" fillId="0" borderId="0" xfId="0" applyAlignment="1">
      <alignment horizontal="right"/>
    </xf>
    <xf numFmtId="175" fontId="4" fillId="27" borderId="17" xfId="7" applyNumberFormat="1" applyFont="1" applyFill="1" applyBorder="1" applyAlignment="1">
      <alignment vertical="center" wrapText="1"/>
    </xf>
    <xf numFmtId="175" fontId="4" fillId="27" borderId="35" xfId="7" applyNumberFormat="1" applyFont="1" applyFill="1" applyBorder="1" applyAlignment="1">
      <alignment vertical="center" wrapText="1"/>
    </xf>
    <xf numFmtId="175" fontId="4" fillId="27" borderId="18" xfId="7" applyNumberFormat="1" applyFont="1" applyFill="1" applyBorder="1" applyAlignment="1">
      <alignment vertical="center" wrapText="1"/>
    </xf>
    <xf numFmtId="0" fontId="38" fillId="27" borderId="9" xfId="0" applyFont="1" applyFill="1" applyBorder="1" applyAlignment="1">
      <alignment horizontal="center" vertical="center" wrapText="1"/>
    </xf>
    <xf numFmtId="0" fontId="4" fillId="27" borderId="9" xfId="0" applyFont="1" applyFill="1" applyBorder="1" applyAlignment="1">
      <alignment horizontal="right" vertical="center"/>
    </xf>
    <xf numFmtId="0" fontId="4" fillId="27" borderId="9" xfId="7" applyNumberFormat="1" applyFont="1" applyFill="1" applyBorder="1" applyAlignment="1">
      <alignment horizontal="center" vertical="center"/>
    </xf>
    <xf numFmtId="0" fontId="4" fillId="27" borderId="9" xfId="7" applyNumberFormat="1" applyFont="1" applyFill="1" applyBorder="1" applyAlignment="1">
      <alignment horizontal="center" vertical="center" wrapText="1"/>
    </xf>
    <xf numFmtId="174" fontId="8" fillId="0" borderId="0" xfId="0" applyNumberFormat="1" applyFont="1"/>
    <xf numFmtId="0" fontId="0" fillId="9" borderId="9" xfId="0" applyFill="1" applyBorder="1" applyAlignment="1">
      <alignment horizontal="right"/>
    </xf>
    <xf numFmtId="175" fontId="0" fillId="9" borderId="9" xfId="7" applyNumberFormat="1" applyFont="1" applyFill="1" applyBorder="1"/>
    <xf numFmtId="9" fontId="0" fillId="0" borderId="0" xfId="2" applyFont="1"/>
    <xf numFmtId="173" fontId="0" fillId="0" borderId="0" xfId="6" applyNumberFormat="1" applyFont="1"/>
    <xf numFmtId="0" fontId="4" fillId="29" borderId="38" xfId="0" applyFont="1" applyFill="1" applyBorder="1" applyAlignment="1">
      <alignment horizontal="center"/>
    </xf>
    <xf numFmtId="0" fontId="4" fillId="30" borderId="38" xfId="0" applyFont="1" applyFill="1" applyBorder="1" applyAlignment="1">
      <alignment horizontal="center"/>
    </xf>
    <xf numFmtId="0" fontId="4" fillId="31" borderId="38" xfId="0" applyFont="1" applyFill="1" applyBorder="1" applyAlignment="1">
      <alignment horizontal="center"/>
    </xf>
    <xf numFmtId="0" fontId="4" fillId="32" borderId="38" xfId="0" applyFont="1" applyFill="1" applyBorder="1" applyAlignment="1">
      <alignment horizontal="center"/>
    </xf>
    <xf numFmtId="0" fontId="0" fillId="4" borderId="9" xfId="0" applyFill="1" applyBorder="1" applyAlignment="1">
      <alignment horizontal="right"/>
    </xf>
    <xf numFmtId="175" fontId="0" fillId="4" borderId="9" xfId="7" applyNumberFormat="1" applyFont="1" applyFill="1" applyBorder="1"/>
    <xf numFmtId="0" fontId="4" fillId="33" borderId="38" xfId="0" applyFont="1" applyFill="1" applyBorder="1" applyAlignment="1">
      <alignment horizontal="center"/>
    </xf>
    <xf numFmtId="0" fontId="0" fillId="34" borderId="9" xfId="0" applyFill="1" applyBorder="1" applyAlignment="1">
      <alignment horizontal="right"/>
    </xf>
    <xf numFmtId="175" fontId="0" fillId="34" borderId="9" xfId="7" applyNumberFormat="1" applyFont="1" applyFill="1" applyBorder="1"/>
    <xf numFmtId="0" fontId="4" fillId="35" borderId="38" xfId="0" applyFont="1" applyFill="1" applyBorder="1" applyAlignment="1">
      <alignment horizontal="center"/>
    </xf>
    <xf numFmtId="175" fontId="0" fillId="9" borderId="23" xfId="7" applyNumberFormat="1" applyFont="1" applyFill="1" applyBorder="1"/>
    <xf numFmtId="175" fontId="0" fillId="4" borderId="27" xfId="7" applyNumberFormat="1" applyFont="1" applyFill="1" applyBorder="1"/>
    <xf numFmtId="0" fontId="0" fillId="4" borderId="27" xfId="0" applyFill="1" applyBorder="1" applyAlignment="1">
      <alignment horizontal="right"/>
    </xf>
    <xf numFmtId="0" fontId="38" fillId="9" borderId="39" xfId="0" applyFont="1" applyFill="1" applyBorder="1" applyAlignment="1">
      <alignment horizontal="center" vertical="center" textRotation="255" wrapText="1"/>
    </xf>
    <xf numFmtId="0" fontId="0" fillId="9" borderId="27" xfId="0" applyFill="1" applyBorder="1" applyAlignment="1">
      <alignment horizontal="right"/>
    </xf>
    <xf numFmtId="175" fontId="0" fillId="9" borderId="27" xfId="7" applyNumberFormat="1" applyFont="1" applyFill="1" applyBorder="1"/>
    <xf numFmtId="175" fontId="0" fillId="9" borderId="28" xfId="7" applyNumberFormat="1" applyFont="1" applyFill="1" applyBorder="1"/>
    <xf numFmtId="175" fontId="0" fillId="9" borderId="22" xfId="7" applyNumberFormat="1" applyFont="1" applyFill="1" applyBorder="1"/>
    <xf numFmtId="0" fontId="38" fillId="9" borderId="43" xfId="0" applyFont="1" applyFill="1" applyBorder="1" applyAlignment="1">
      <alignment horizontal="center" vertical="center" textRotation="255" wrapText="1"/>
    </xf>
    <xf numFmtId="0" fontId="0" fillId="9" borderId="25" xfId="0" applyFill="1" applyBorder="1" applyAlignment="1">
      <alignment horizontal="right"/>
    </xf>
    <xf numFmtId="0" fontId="38" fillId="9" borderId="44" xfId="0" applyFont="1" applyFill="1" applyBorder="1" applyAlignment="1">
      <alignment horizontal="center" vertical="center" textRotation="255" wrapText="1"/>
    </xf>
    <xf numFmtId="0" fontId="0" fillId="9" borderId="20" xfId="0" applyFill="1" applyBorder="1" applyAlignment="1">
      <alignment horizontal="right"/>
    </xf>
    <xf numFmtId="175" fontId="0" fillId="9" borderId="20" xfId="7" applyNumberFormat="1" applyFont="1" applyFill="1" applyBorder="1"/>
    <xf numFmtId="175" fontId="0" fillId="9" borderId="21" xfId="7" applyNumberFormat="1" applyFont="1" applyFill="1" applyBorder="1"/>
    <xf numFmtId="0" fontId="0" fillId="9" borderId="23" xfId="0" applyFill="1" applyBorder="1" applyAlignment="1">
      <alignment horizontal="right"/>
    </xf>
    <xf numFmtId="175" fontId="0" fillId="9" borderId="24" xfId="7" applyNumberFormat="1" applyFont="1" applyFill="1" applyBorder="1"/>
    <xf numFmtId="175" fontId="0" fillId="9" borderId="25" xfId="7" applyNumberFormat="1" applyFont="1" applyFill="1" applyBorder="1"/>
    <xf numFmtId="175" fontId="0" fillId="9" borderId="26" xfId="7" applyNumberFormat="1" applyFont="1" applyFill="1" applyBorder="1"/>
    <xf numFmtId="0" fontId="38" fillId="34" borderId="44" xfId="0" applyFont="1" applyFill="1" applyBorder="1" applyAlignment="1">
      <alignment horizontal="center" vertical="center" textRotation="255" wrapText="1"/>
    </xf>
    <xf numFmtId="0" fontId="0" fillId="34" borderId="20" xfId="0" applyFill="1" applyBorder="1" applyAlignment="1">
      <alignment horizontal="right"/>
    </xf>
    <xf numFmtId="175" fontId="0" fillId="34" borderId="20" xfId="7" applyNumberFormat="1" applyFont="1" applyFill="1" applyBorder="1"/>
    <xf numFmtId="175" fontId="0" fillId="34" borderId="21" xfId="7" applyNumberFormat="1" applyFont="1" applyFill="1" applyBorder="1"/>
    <xf numFmtId="0" fontId="38" fillId="34" borderId="39" xfId="0" applyFont="1" applyFill="1" applyBorder="1" applyAlignment="1">
      <alignment horizontal="center" vertical="center" textRotation="255" wrapText="1"/>
    </xf>
    <xf numFmtId="175" fontId="0" fillId="34" borderId="22" xfId="7" applyNumberFormat="1" applyFont="1" applyFill="1" applyBorder="1"/>
    <xf numFmtId="0" fontId="38" fillId="34" borderId="43" xfId="0" applyFont="1" applyFill="1" applyBorder="1" applyAlignment="1">
      <alignment horizontal="center" vertical="center" textRotation="255" wrapText="1"/>
    </xf>
    <xf numFmtId="0" fontId="0" fillId="34" borderId="25" xfId="0" applyFill="1" applyBorder="1" applyAlignment="1">
      <alignment horizontal="right"/>
    </xf>
    <xf numFmtId="175" fontId="0" fillId="34" borderId="25" xfId="7" applyNumberFormat="1" applyFont="1" applyFill="1" applyBorder="1"/>
    <xf numFmtId="175" fontId="0" fillId="34" borderId="26" xfId="7" applyNumberFormat="1" applyFont="1" applyFill="1" applyBorder="1"/>
    <xf numFmtId="175" fontId="0" fillId="0" borderId="0" xfId="7" applyNumberFormat="1" applyFont="1"/>
    <xf numFmtId="0" fontId="0" fillId="0" borderId="9" xfId="0" applyBorder="1" applyAlignment="1">
      <alignment horizontal="right"/>
    </xf>
    <xf numFmtId="0" fontId="0" fillId="0" borderId="9" xfId="0" applyBorder="1"/>
    <xf numFmtId="0" fontId="38" fillId="0" borderId="9" xfId="0" applyFont="1" applyBorder="1" applyAlignment="1">
      <alignment wrapText="1"/>
    </xf>
    <xf numFmtId="9" fontId="0" fillId="0" borderId="9" xfId="2" applyFont="1" applyBorder="1" applyAlignment="1">
      <alignment horizontal="right"/>
    </xf>
    <xf numFmtId="0" fontId="27" fillId="0" borderId="9" xfId="0" applyFont="1" applyBorder="1" applyAlignment="1">
      <alignment wrapText="1"/>
    </xf>
    <xf numFmtId="9" fontId="5" fillId="2" borderId="0" xfId="2" applyFont="1" applyFill="1"/>
    <xf numFmtId="166" fontId="0" fillId="0" borderId="9" xfId="1" applyNumberFormat="1" applyFont="1" applyBorder="1"/>
    <xf numFmtId="166" fontId="3" fillId="2" borderId="9" xfId="1" applyNumberFormat="1" applyFont="1" applyFill="1" applyBorder="1" applyAlignment="1">
      <alignment horizontal="center"/>
    </xf>
    <xf numFmtId="166" fontId="3" fillId="0" borderId="9" xfId="1" applyNumberFormat="1" applyFont="1" applyBorder="1"/>
    <xf numFmtId="166" fontId="0" fillId="26" borderId="9" xfId="1" applyNumberFormat="1" applyFont="1" applyFill="1" applyBorder="1" applyAlignment="1">
      <alignment horizontal="center" vertical="center"/>
    </xf>
    <xf numFmtId="166" fontId="0" fillId="2" borderId="9" xfId="1" applyNumberFormat="1" applyFont="1" applyFill="1" applyBorder="1" applyAlignment="1">
      <alignment horizontal="center"/>
    </xf>
    <xf numFmtId="0" fontId="0" fillId="25" borderId="9" xfId="0" applyFill="1" applyBorder="1"/>
    <xf numFmtId="0" fontId="39" fillId="2" borderId="0" xfId="0" applyFont="1" applyFill="1" applyAlignment="1">
      <alignment horizontal="center" vertical="center" wrapText="1"/>
    </xf>
    <xf numFmtId="0" fontId="39" fillId="2" borderId="0" xfId="0" applyFont="1" applyFill="1" applyAlignment="1">
      <alignment horizontal="center" vertical="center"/>
    </xf>
    <xf numFmtId="168" fontId="39" fillId="2" borderId="0" xfId="1" applyNumberFormat="1" applyFont="1" applyFill="1"/>
    <xf numFmtId="168" fontId="39" fillId="2" borderId="0" xfId="0" applyNumberFormat="1" applyFont="1" applyFill="1"/>
    <xf numFmtId="43" fontId="39" fillId="2" borderId="0" xfId="0" applyNumberFormat="1" applyFont="1" applyFill="1"/>
    <xf numFmtId="172" fontId="39" fillId="2" borderId="0" xfId="1" applyNumberFormat="1" applyFont="1" applyFill="1"/>
    <xf numFmtId="0" fontId="21" fillId="2" borderId="0" xfId="0" applyFont="1" applyFill="1"/>
    <xf numFmtId="0" fontId="8" fillId="2" borderId="0" xfId="0" applyFont="1" applyFill="1" applyAlignment="1">
      <alignment horizontal="left" vertical="top" wrapText="1"/>
    </xf>
    <xf numFmtId="0" fontId="0" fillId="4" borderId="1" xfId="0" applyFill="1" applyBorder="1" applyAlignment="1">
      <alignment horizontal="justify" vertical="top" wrapText="1"/>
    </xf>
    <xf numFmtId="0" fontId="0" fillId="4" borderId="2" xfId="0" applyFill="1" applyBorder="1" applyAlignment="1">
      <alignment horizontal="justify" vertical="top" wrapText="1"/>
    </xf>
    <xf numFmtId="0" fontId="0" fillId="4" borderId="3" xfId="0" applyFill="1" applyBorder="1" applyAlignment="1">
      <alignment horizontal="justify" vertical="top" wrapText="1"/>
    </xf>
    <xf numFmtId="0" fontId="0" fillId="4" borderId="4" xfId="0" applyFill="1" applyBorder="1" applyAlignment="1">
      <alignment horizontal="justify" vertical="top" wrapText="1"/>
    </xf>
    <xf numFmtId="0" fontId="0" fillId="4" borderId="0" xfId="0" applyFill="1" applyBorder="1" applyAlignment="1">
      <alignment horizontal="justify" vertical="top" wrapText="1"/>
    </xf>
    <xf numFmtId="0" fontId="0" fillId="4" borderId="5" xfId="0" applyFill="1" applyBorder="1" applyAlignment="1">
      <alignment horizontal="justify" vertical="top" wrapText="1"/>
    </xf>
    <xf numFmtId="0" fontId="0" fillId="4" borderId="6" xfId="0" applyFill="1" applyBorder="1" applyAlignment="1">
      <alignment horizontal="justify" vertical="top" wrapText="1"/>
    </xf>
    <xf numFmtId="0" fontId="0" fillId="4" borderId="7" xfId="0" applyFill="1" applyBorder="1" applyAlignment="1">
      <alignment horizontal="justify" vertical="top" wrapText="1"/>
    </xf>
    <xf numFmtId="0" fontId="0" fillId="4" borderId="8" xfId="0" applyFill="1" applyBorder="1" applyAlignment="1">
      <alignment horizontal="justify" vertical="top" wrapText="1"/>
    </xf>
    <xf numFmtId="0" fontId="8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center"/>
    </xf>
    <xf numFmtId="0" fontId="13" fillId="7" borderId="12" xfId="0" applyFont="1" applyFill="1" applyBorder="1" applyAlignment="1">
      <alignment horizontal="left" vertical="center" wrapText="1"/>
    </xf>
    <xf numFmtId="0" fontId="13" fillId="7" borderId="13" xfId="0" applyFont="1" applyFill="1" applyBorder="1" applyAlignment="1">
      <alignment horizontal="left" vertical="center" wrapText="1"/>
    </xf>
    <xf numFmtId="0" fontId="13" fillId="7" borderId="14" xfId="0" applyFont="1" applyFill="1" applyBorder="1" applyAlignment="1">
      <alignment horizontal="left" vertical="center" wrapText="1"/>
    </xf>
    <xf numFmtId="0" fontId="0" fillId="17" borderId="29" xfId="0" applyFill="1" applyBorder="1" applyAlignment="1">
      <alignment horizontal="center"/>
    </xf>
    <xf numFmtId="0" fontId="0" fillId="17" borderId="30" xfId="0" applyFill="1" applyBorder="1" applyAlignment="1">
      <alignment horizontal="center"/>
    </xf>
    <xf numFmtId="0" fontId="0" fillId="17" borderId="31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38" fillId="34" borderId="32" xfId="0" applyFont="1" applyFill="1" applyBorder="1" applyAlignment="1">
      <alignment horizontal="center" vertical="center" textRotation="255" wrapText="1"/>
    </xf>
    <xf numFmtId="0" fontId="38" fillId="34" borderId="41" xfId="0" applyFont="1" applyFill="1" applyBorder="1" applyAlignment="1">
      <alignment horizontal="center" vertical="center" textRotation="255" wrapText="1"/>
    </xf>
    <xf numFmtId="0" fontId="38" fillId="34" borderId="42" xfId="0" applyFont="1" applyFill="1" applyBorder="1" applyAlignment="1">
      <alignment horizontal="center" vertical="center" textRotation="255" wrapText="1"/>
    </xf>
    <xf numFmtId="0" fontId="27" fillId="34" borderId="20" xfId="0" applyFont="1" applyFill="1" applyBorder="1" applyAlignment="1">
      <alignment horizontal="left" vertical="top" wrapText="1"/>
    </xf>
    <xf numFmtId="0" fontId="27" fillId="34" borderId="9" xfId="0" applyFont="1" applyFill="1" applyBorder="1" applyAlignment="1">
      <alignment horizontal="left" vertical="top" wrapText="1"/>
    </xf>
    <xf numFmtId="0" fontId="27" fillId="34" borderId="25" xfId="0" applyFont="1" applyFill="1" applyBorder="1" applyAlignment="1">
      <alignment horizontal="left" vertical="top" wrapText="1"/>
    </xf>
    <xf numFmtId="0" fontId="38" fillId="9" borderId="32" xfId="0" applyFont="1" applyFill="1" applyBorder="1" applyAlignment="1">
      <alignment horizontal="center" vertical="center" textRotation="255" wrapText="1"/>
    </xf>
    <xf numFmtId="0" fontId="38" fillId="9" borderId="41" xfId="0" applyFont="1" applyFill="1" applyBorder="1" applyAlignment="1">
      <alignment horizontal="center" vertical="center" textRotation="255" wrapText="1"/>
    </xf>
    <xf numFmtId="0" fontId="27" fillId="9" borderId="20" xfId="0" applyFont="1" applyFill="1" applyBorder="1" applyAlignment="1">
      <alignment horizontal="left" vertical="top" wrapText="1"/>
    </xf>
    <xf numFmtId="0" fontId="27" fillId="9" borderId="9" xfId="0" applyFont="1" applyFill="1" applyBorder="1" applyAlignment="1">
      <alignment horizontal="left" vertical="top" wrapText="1"/>
    </xf>
    <xf numFmtId="0" fontId="27" fillId="9" borderId="23" xfId="0" applyFont="1" applyFill="1" applyBorder="1" applyAlignment="1">
      <alignment horizontal="left" vertical="top" wrapText="1"/>
    </xf>
    <xf numFmtId="0" fontId="27" fillId="9" borderId="40" xfId="0" applyFont="1" applyFill="1" applyBorder="1" applyAlignment="1">
      <alignment horizontal="left" vertical="top" wrapText="1"/>
    </xf>
    <xf numFmtId="0" fontId="27" fillId="9" borderId="45" xfId="0" applyFont="1" applyFill="1" applyBorder="1" applyAlignment="1">
      <alignment horizontal="left" vertical="top" wrapText="1"/>
    </xf>
    <xf numFmtId="0" fontId="38" fillId="9" borderId="42" xfId="0" applyFont="1" applyFill="1" applyBorder="1" applyAlignment="1">
      <alignment horizontal="center" vertical="center" textRotation="255" wrapText="1"/>
    </xf>
    <xf numFmtId="0" fontId="27" fillId="9" borderId="27" xfId="0" applyFont="1" applyFill="1" applyBorder="1" applyAlignment="1">
      <alignment horizontal="left" vertical="top" wrapText="1"/>
    </xf>
    <xf numFmtId="0" fontId="27" fillId="9" borderId="25" xfId="0" applyFont="1" applyFill="1" applyBorder="1" applyAlignment="1">
      <alignment horizontal="left" vertical="top" wrapText="1"/>
    </xf>
    <xf numFmtId="0" fontId="38" fillId="0" borderId="17" xfId="0" applyFont="1" applyBorder="1" applyAlignment="1">
      <alignment horizontal="center" wrapText="1"/>
    </xf>
    <xf numFmtId="0" fontId="38" fillId="0" borderId="18" xfId="0" applyFont="1" applyBorder="1" applyAlignment="1">
      <alignment horizontal="center" wrapText="1"/>
    </xf>
    <xf numFmtId="0" fontId="27" fillId="4" borderId="23" xfId="0" applyFont="1" applyFill="1" applyBorder="1" applyAlignment="1">
      <alignment horizontal="left" vertical="top" wrapText="1"/>
    </xf>
    <xf numFmtId="0" fontId="27" fillId="4" borderId="27" xfId="0" applyFont="1" applyFill="1" applyBorder="1" applyAlignment="1">
      <alignment horizontal="left" vertical="top" wrapText="1"/>
    </xf>
    <xf numFmtId="0" fontId="27" fillId="4" borderId="19" xfId="0" applyFont="1" applyFill="1" applyBorder="1" applyAlignment="1">
      <alignment horizontal="left" vertical="top" wrapText="1"/>
    </xf>
    <xf numFmtId="0" fontId="27" fillId="9" borderId="19" xfId="0" applyFont="1" applyFill="1" applyBorder="1" applyAlignment="1">
      <alignment horizontal="left" vertical="top" wrapText="1"/>
    </xf>
    <xf numFmtId="175" fontId="4" fillId="27" borderId="17" xfId="7" applyNumberFormat="1" applyFont="1" applyFill="1" applyBorder="1" applyAlignment="1">
      <alignment horizontal="center" vertical="center" wrapText="1"/>
    </xf>
    <xf numFmtId="175" fontId="4" fillId="27" borderId="35" xfId="7" applyNumberFormat="1" applyFont="1" applyFill="1" applyBorder="1" applyAlignment="1">
      <alignment horizontal="center" vertical="center" wrapText="1"/>
    </xf>
    <xf numFmtId="175" fontId="4" fillId="27" borderId="18" xfId="7" applyNumberFormat="1" applyFont="1" applyFill="1" applyBorder="1" applyAlignment="1">
      <alignment horizontal="center" vertical="center" wrapText="1"/>
    </xf>
    <xf numFmtId="0" fontId="0" fillId="28" borderId="36" xfId="0" applyFill="1" applyBorder="1" applyAlignment="1">
      <alignment horizontal="center" wrapText="1"/>
    </xf>
    <xf numFmtId="0" fontId="0" fillId="28" borderId="0" xfId="0" applyFill="1" applyAlignment="1">
      <alignment horizontal="center" wrapText="1"/>
    </xf>
    <xf numFmtId="0" fontId="0" fillId="28" borderId="33" xfId="0" applyFill="1" applyBorder="1" applyAlignment="1">
      <alignment horizontal="center" wrapText="1"/>
    </xf>
    <xf numFmtId="0" fontId="0" fillId="28" borderId="37" xfId="0" applyFill="1" applyBorder="1" applyAlignment="1">
      <alignment horizontal="center" wrapText="1"/>
    </xf>
    <xf numFmtId="164" fontId="18" fillId="2" borderId="9" xfId="1" applyNumberFormat="1" applyFont="1" applyFill="1" applyBorder="1" applyAlignment="1">
      <alignment horizontal="center" vertical="center"/>
    </xf>
  </cellXfs>
  <cellStyles count="8">
    <cellStyle name="Hipervínculo" xfId="3" builtinId="8"/>
    <cellStyle name="Millares" xfId="1" builtinId="3"/>
    <cellStyle name="Millares [0]" xfId="6" builtinId="6"/>
    <cellStyle name="Millares 2" xfId="5" xr:uid="{5ACA6ACD-2D42-4740-898D-58F87F5F4C11}"/>
    <cellStyle name="Millares 2 2" xfId="7" xr:uid="{16A87A09-B51E-4CFC-97D0-D33AD0053D4E}"/>
    <cellStyle name="Normal" xfId="0" builtinId="0"/>
    <cellStyle name="Normal 10 3" xfId="4" xr:uid="{00000000-0005-0000-0000-000003000000}"/>
    <cellStyle name="Porcentaje" xfId="2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16699</xdr:colOff>
      <xdr:row>11</xdr:row>
      <xdr:rowOff>134747</xdr:rowOff>
    </xdr:from>
    <xdr:ext cx="3945701" cy="381985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16724" y="2963672"/>
          <a:ext cx="3945701" cy="3819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lang="es-PE" sz="1600"/>
            <a:t>ER</a:t>
          </a:r>
          <a:r>
            <a:rPr lang="es-PE" sz="1600" baseline="-25000"/>
            <a:t>y</a:t>
          </a:r>
          <a:r>
            <a:rPr lang="es-PE" sz="1600"/>
            <a:t> = (EC</a:t>
          </a:r>
          <a:r>
            <a:rPr lang="es-PE" sz="1600" baseline="-25000"/>
            <a:t>BL,Y</a:t>
          </a:r>
          <a:r>
            <a:rPr lang="es-PE" sz="1600"/>
            <a:t> - EC</a:t>
          </a:r>
          <a:r>
            <a:rPr lang="es-PE" sz="1600" baseline="-25000"/>
            <a:t>PJ,y</a:t>
          </a:r>
          <a:r>
            <a:rPr lang="es-PE" sz="1600"/>
            <a:t>)/(1-TD</a:t>
          </a:r>
          <a:r>
            <a:rPr lang="es-PE" sz="1600" baseline="-25000"/>
            <a:t>y</a:t>
          </a:r>
          <a:r>
            <a:rPr lang="es-PE" sz="1600"/>
            <a:t>) * 1/1000 * EF</a:t>
          </a:r>
          <a:r>
            <a:rPr lang="es-PE" sz="1600" baseline="-25000"/>
            <a:t>y</a:t>
          </a:r>
        </a:p>
      </xdr:txBody>
    </xdr:sp>
    <xdr:clientData/>
  </xdr:oneCellAnchor>
  <xdr:twoCellAnchor>
    <xdr:from>
      <xdr:col>0</xdr:col>
      <xdr:colOff>228600</xdr:colOff>
      <xdr:row>13</xdr:row>
      <xdr:rowOff>99060</xdr:rowOff>
    </xdr:from>
    <xdr:to>
      <xdr:col>2</xdr:col>
      <xdr:colOff>4145280</xdr:colOff>
      <xdr:row>14</xdr:row>
      <xdr:rowOff>144780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28600" y="2979420"/>
          <a:ext cx="557784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Metodología (MDL) </a:t>
          </a:r>
          <a:r>
            <a:rPr lang="es-ES" sz="1100" i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AMS-II.O. – Dissemination of energy efficient household appliances</a:t>
          </a:r>
          <a:endParaRPr lang="es-PE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247650</xdr:colOff>
      <xdr:row>28</xdr:row>
      <xdr:rowOff>5715</xdr:rowOff>
    </xdr:from>
    <xdr:to>
      <xdr:col>4</xdr:col>
      <xdr:colOff>548640</xdr:colOff>
      <xdr:row>29</xdr:row>
      <xdr:rowOff>43815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8CA25576-AA8F-4E79-A593-5517A4F8F1C4}"/>
            </a:ext>
          </a:extLst>
        </xdr:cNvPr>
        <xdr:cNvSpPr/>
      </xdr:nvSpPr>
      <xdr:spPr>
        <a:xfrm>
          <a:off x="247650" y="5979795"/>
          <a:ext cx="12744450" cy="342900"/>
        </a:xfrm>
        <a:prstGeom prst="rect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184785</xdr:colOff>
      <xdr:row>29</xdr:row>
      <xdr:rowOff>19050</xdr:rowOff>
    </xdr:from>
    <xdr:to>
      <xdr:col>2</xdr:col>
      <xdr:colOff>4105275</xdr:colOff>
      <xdr:row>30</xdr:row>
      <xdr:rowOff>66675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6E03BC10-E0F6-4A33-85FA-A719C495263B}"/>
            </a:ext>
          </a:extLst>
        </xdr:cNvPr>
        <xdr:cNvSpPr txBox="1"/>
      </xdr:nvSpPr>
      <xdr:spPr>
        <a:xfrm>
          <a:off x="184785" y="6107430"/>
          <a:ext cx="558165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Metodología Directrices IPCC</a:t>
          </a:r>
          <a:endParaRPr lang="es-PE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</xdr:row>
      <xdr:rowOff>68580</xdr:rowOff>
    </xdr:from>
    <xdr:to>
      <xdr:col>7</xdr:col>
      <xdr:colOff>99060</xdr:colOff>
      <xdr:row>12</xdr:row>
      <xdr:rowOff>153808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C0C4A3-294D-45E3-8115-F25E1CB3A2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627" t="33782" r="25033" b="23102"/>
        <a:stretch/>
      </xdr:blipFill>
      <xdr:spPr>
        <a:xfrm>
          <a:off x="342900" y="251460"/>
          <a:ext cx="5303520" cy="20969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ujan\buzone\Mis%20documentos\PROD98\CERT-9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alter/informe%20comercial/comercial_SEPTIEMBRE/INFORME%20TRIMESTRAL/CORRECCION%20DEL%20INFORME%20TRIMESTRAL/Anexos_2010-IT3cC_CORRECCIO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.1.%20Etiquetado%20de%20Eficiencia%20Energ&#233;tica%20v5.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a7c2cbea676de89/Desktop/Plataforma%20MRV/C&#225;lculo%20para%20calderas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d_/OneDrive/Desktop/Plataforma%20MRV/Datos%20P(TyD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d_/OneDrive/Desktop/MINEM/FE-SEIN/Simple%20ajustado/OM%20-%20Simple%20Aj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treme%201/AppData/Roaming/Microsoft/Excel/02%20PAMS%20ampliado/PAMS%20Per&#250;%20Refrigerado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1%20Etiquetado/02%20Entregables/02%20Linea%20de%20Base/01%20Modelo/08.1%20Modelo%20Calderas%20-%20Productivo%20v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am/PAMS/VersionforWebsite/2006%20Upload/Sent-5-23-06/PAMS2006-02.13-with%20AC%20input%20April%2027-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ujan\buzone\Mis%20documentos\Mis%20documentos\HISTORIAL\PROD98\CERT-9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ellite01\proyectos\PASIVOS\FERNANDO\DISCO_E\Trabajos\anua2003\Final\otros\Copia%20de%20Anexo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LNTAP03D\e&amp;d\PROYECTO-PQB\Modelo%20econ&#243;mico\PQB%20-%20Bolivia%20Final%20Version%20Chaco%2009.06.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VLETSC~1/LOCALS~1/TEMP/PAMS_Data_10.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PlanCC/14%20Evaluaci&#243;n%20MM/02%20P&#233;rdidas%20SEIN/03%20SST%20SCT/Area_01/02_PEAJES/F_500_Peaje_AREA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"/>
      <sheetName val="FEB"/>
      <sheetName val="MAR"/>
      <sheetName val="ABR"/>
      <sheetName val="MAY"/>
      <sheetName val="JUN"/>
      <sheetName val="JUL"/>
      <sheetName val="AGO"/>
      <sheetName val="SEP"/>
      <sheetName val="OCT"/>
      <sheetName val="NOV"/>
      <sheetName val="DIC"/>
      <sheetName val="A"/>
      <sheetName val="C"/>
      <sheetName val="VM"/>
      <sheetName val="TARI"/>
      <sheetName val="G"/>
      <sheetName val="RES"/>
      <sheetName val="GR"/>
      <sheetName val="EPG"/>
      <sheetName val="DPG"/>
      <sheetName val="APG"/>
      <sheetName val="PE"/>
      <sheetName val="PD"/>
      <sheetName val="PA"/>
      <sheetName val="GE"/>
      <sheetName val="GD"/>
      <sheetName val="GA"/>
      <sheetName val="EW"/>
      <sheetName val="DW"/>
      <sheetName val="AW"/>
      <sheetName val="EP"/>
      <sheetName val="ED"/>
      <sheetName val="EA"/>
      <sheetName val="EG"/>
      <sheetName val="DG"/>
      <sheetName val="AG"/>
      <sheetName val="EI"/>
      <sheetName val="DI"/>
      <sheetName val="AI"/>
      <sheetName val="EE"/>
      <sheetName val="DE"/>
      <sheetName val="AE"/>
      <sheetName val="EL"/>
      <sheetName val="DL"/>
      <sheetName val="AL"/>
      <sheetName val="ERP"/>
      <sheetName val="DRP"/>
      <sheetName val="ARP"/>
      <sheetName val="EGL"/>
      <sheetName val="DGL"/>
      <sheetName val="AGL"/>
      <sheetName val="EC"/>
      <sheetName val="DC"/>
      <sheetName val="AC"/>
      <sheetName val="EQ"/>
      <sheetName val="DQ"/>
      <sheetName val="A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5">
          <cell r="R5" t="str">
            <v>SIRARI-E   -   SIR-E</v>
          </cell>
        </row>
        <row r="95">
          <cell r="R95" t="str">
            <v>VIBORA   -   VBR</v>
          </cell>
        </row>
        <row r="96">
          <cell r="S96" t="str">
            <v>L I Q U I D O S  EN BBLS</v>
          </cell>
          <cell r="Y96" t="str">
            <v>G A S    EN    MPC</v>
          </cell>
        </row>
        <row r="97">
          <cell r="R97" t="str">
            <v>MES</v>
          </cell>
          <cell r="S97" t="str">
            <v>PRO-</v>
          </cell>
          <cell r="T97" t="str">
            <v>PET.</v>
          </cell>
          <cell r="U97" t="str">
            <v>DENS.</v>
          </cell>
          <cell r="V97" t="str">
            <v>GASO-</v>
          </cell>
          <cell r="W97" t="str">
            <v>AGUA</v>
          </cell>
          <cell r="X97" t="str">
            <v>PET.</v>
          </cell>
          <cell r="Y97" t="str">
            <v>PRO-</v>
          </cell>
          <cell r="Z97" t="str">
            <v>INYEC-</v>
          </cell>
          <cell r="AA97" t="str">
            <v xml:space="preserve">ENT. </v>
          </cell>
          <cell r="AB97" t="str">
            <v>ENT.</v>
          </cell>
          <cell r="AC97" t="str">
            <v>LICUA-</v>
          </cell>
          <cell r="AD97" t="str">
            <v>GLP</v>
          </cell>
          <cell r="AE97" t="str">
            <v>COM-</v>
          </cell>
          <cell r="AF97" t="str">
            <v>RESI-</v>
          </cell>
          <cell r="AG97" t="str">
            <v>QUEMA-</v>
          </cell>
        </row>
        <row r="98">
          <cell r="S98" t="str">
            <v>DUC.</v>
          </cell>
          <cell r="T98" t="str">
            <v>COND.</v>
          </cell>
          <cell r="U98" t="str">
            <v>(º API)</v>
          </cell>
          <cell r="V98" t="str">
            <v>LINA</v>
          </cell>
          <cell r="X98" t="str">
            <v>ENT.</v>
          </cell>
          <cell r="Y98" t="str">
            <v>DUC.</v>
          </cell>
          <cell r="Z98" t="str">
            <v>CION</v>
          </cell>
          <cell r="AA98" t="str">
            <v>GASOD.</v>
          </cell>
          <cell r="AB98" t="str">
            <v>PROC.</v>
          </cell>
          <cell r="AC98" t="str">
            <v>BLES</v>
          </cell>
          <cell r="AD98" t="str">
            <v>MC</v>
          </cell>
          <cell r="AE98" t="str">
            <v>BUST.</v>
          </cell>
          <cell r="AF98" t="str">
            <v>DUAL</v>
          </cell>
          <cell r="AG98" t="str">
            <v>DO</v>
          </cell>
        </row>
        <row r="99">
          <cell r="R99" t="str">
            <v>ENE</v>
          </cell>
          <cell r="S99">
            <v>140418.95000000001</v>
          </cell>
          <cell r="T99">
            <v>130100</v>
          </cell>
          <cell r="U99">
            <v>57.1</v>
          </cell>
          <cell r="V99">
            <v>10318.950000000001</v>
          </cell>
          <cell r="W99">
            <v>14134</v>
          </cell>
          <cell r="X99">
            <v>132531</v>
          </cell>
          <cell r="Y99">
            <v>2428885</v>
          </cell>
          <cell r="Z99">
            <v>1257174</v>
          </cell>
          <cell r="AA99">
            <v>1073966</v>
          </cell>
          <cell r="AB99">
            <v>0</v>
          </cell>
          <cell r="AC99">
            <v>2446</v>
          </cell>
          <cell r="AD99">
            <v>4683.29</v>
          </cell>
          <cell r="AE99">
            <v>37733</v>
          </cell>
          <cell r="AF99">
            <v>0</v>
          </cell>
          <cell r="AG99">
            <v>57566</v>
          </cell>
        </row>
        <row r="100">
          <cell r="R100" t="str">
            <v>FEB</v>
          </cell>
          <cell r="S100">
            <v>130410.55541</v>
          </cell>
          <cell r="T100">
            <v>120655</v>
          </cell>
          <cell r="U100">
            <v>63.2</v>
          </cell>
          <cell r="V100">
            <v>9755.5554100000008</v>
          </cell>
          <cell r="W100">
            <v>11465</v>
          </cell>
          <cell r="X100">
            <v>119683</v>
          </cell>
          <cell r="Y100">
            <v>2182129</v>
          </cell>
          <cell r="Z100">
            <v>1066119</v>
          </cell>
          <cell r="AA100">
            <v>1041927</v>
          </cell>
          <cell r="AB100">
            <v>0</v>
          </cell>
          <cell r="AC100">
            <v>2612</v>
          </cell>
          <cell r="AD100">
            <v>4389.16</v>
          </cell>
          <cell r="AE100">
            <v>30234</v>
          </cell>
          <cell r="AF100">
            <v>0</v>
          </cell>
          <cell r="AG100">
            <v>41237</v>
          </cell>
        </row>
        <row r="101">
          <cell r="R101" t="str">
            <v>MAR</v>
          </cell>
          <cell r="S101">
            <v>143457.31317000001</v>
          </cell>
          <cell r="T101">
            <v>132334</v>
          </cell>
          <cell r="U101">
            <v>70.3</v>
          </cell>
          <cell r="V101">
            <v>11123.313169999999</v>
          </cell>
          <cell r="W101">
            <v>11751</v>
          </cell>
          <cell r="X101">
            <v>136909</v>
          </cell>
          <cell r="Y101">
            <v>2445116</v>
          </cell>
          <cell r="Z101">
            <v>1143069</v>
          </cell>
          <cell r="AA101">
            <v>1231487</v>
          </cell>
          <cell r="AB101">
            <v>0</v>
          </cell>
          <cell r="AC101">
            <v>2648</v>
          </cell>
          <cell r="AD101">
            <v>5279.7150000000001</v>
          </cell>
          <cell r="AE101">
            <v>32945</v>
          </cell>
          <cell r="AF101">
            <v>0</v>
          </cell>
          <cell r="AG101">
            <v>34967</v>
          </cell>
        </row>
        <row r="102">
          <cell r="R102" t="str">
            <v>ABR</v>
          </cell>
          <cell r="S102">
            <v>135756.56701999999</v>
          </cell>
          <cell r="T102">
            <v>125048</v>
          </cell>
          <cell r="U102">
            <v>62.8</v>
          </cell>
          <cell r="V102">
            <v>10708.56702</v>
          </cell>
          <cell r="W102">
            <v>10199</v>
          </cell>
          <cell r="X102">
            <v>124681</v>
          </cell>
          <cell r="Y102">
            <v>2376928</v>
          </cell>
          <cell r="Z102">
            <v>1030521</v>
          </cell>
          <cell r="AA102">
            <v>1266797</v>
          </cell>
          <cell r="AB102">
            <v>0</v>
          </cell>
          <cell r="AC102">
            <v>2273</v>
          </cell>
          <cell r="AD102">
            <v>5458.7593999999999</v>
          </cell>
          <cell r="AE102">
            <v>31074</v>
          </cell>
          <cell r="AF102">
            <v>1205750.0525700001</v>
          </cell>
          <cell r="AG102">
            <v>46263</v>
          </cell>
        </row>
        <row r="103">
          <cell r="R103" t="str">
            <v>MAY</v>
          </cell>
          <cell r="S103">
            <v>139758.55569660483</v>
          </cell>
          <cell r="T103">
            <v>129316</v>
          </cell>
          <cell r="U103">
            <v>59.2</v>
          </cell>
          <cell r="V103">
            <v>10442.555696604837</v>
          </cell>
          <cell r="W103">
            <v>13936</v>
          </cell>
          <cell r="X103">
            <v>134726</v>
          </cell>
          <cell r="Y103">
            <v>2502481</v>
          </cell>
          <cell r="Z103">
            <v>1057717</v>
          </cell>
          <cell r="AA103">
            <v>1281896</v>
          </cell>
          <cell r="AB103">
            <v>0</v>
          </cell>
          <cell r="AC103">
            <v>2875</v>
          </cell>
          <cell r="AD103">
            <v>5402.6344840525471</v>
          </cell>
          <cell r="AE103">
            <v>32577</v>
          </cell>
          <cell r="AF103">
            <v>1221639.1966239999</v>
          </cell>
          <cell r="AG103">
            <v>127416</v>
          </cell>
        </row>
        <row r="104">
          <cell r="R104" t="str">
            <v>JUN</v>
          </cell>
          <cell r="S104">
            <v>125904.66948561596</v>
          </cell>
          <cell r="T104">
            <v>116155</v>
          </cell>
          <cell r="U104">
            <v>59.4</v>
          </cell>
          <cell r="V104">
            <v>9749.6694856159538</v>
          </cell>
          <cell r="W104">
            <v>12896</v>
          </cell>
          <cell r="X104">
            <v>118832</v>
          </cell>
          <cell r="Y104">
            <v>2190818</v>
          </cell>
          <cell r="Z104">
            <v>968506</v>
          </cell>
          <cell r="AA104">
            <v>1145927</v>
          </cell>
          <cell r="AB104">
            <v>0</v>
          </cell>
          <cell r="AC104">
            <v>2683</v>
          </cell>
          <cell r="AD104">
            <v>4949.6437289474734</v>
          </cell>
          <cell r="AE104">
            <v>36421</v>
          </cell>
          <cell r="AF104">
            <v>1090539.7643820001</v>
          </cell>
          <cell r="AG104">
            <v>37281</v>
          </cell>
        </row>
        <row r="105">
          <cell r="R105" t="str">
            <v>JUL</v>
          </cell>
          <cell r="S105">
            <v>130299.18574867654</v>
          </cell>
          <cell r="T105">
            <v>121937</v>
          </cell>
          <cell r="U105">
            <v>61.6</v>
          </cell>
          <cell r="V105">
            <v>8362.1857486765311</v>
          </cell>
          <cell r="W105">
            <v>13135</v>
          </cell>
          <cell r="X105">
            <v>124519</v>
          </cell>
          <cell r="Y105">
            <v>2309207</v>
          </cell>
          <cell r="Z105">
            <v>922398</v>
          </cell>
          <cell r="AA105">
            <v>1261467</v>
          </cell>
          <cell r="AB105">
            <v>0</v>
          </cell>
          <cell r="AC105">
            <v>2929</v>
          </cell>
          <cell r="AD105">
            <v>5194.2303592660028</v>
          </cell>
          <cell r="AE105">
            <v>38385</v>
          </cell>
          <cell r="AF105">
            <v>1205089.5168359999</v>
          </cell>
          <cell r="AG105">
            <v>84028</v>
          </cell>
        </row>
        <row r="106">
          <cell r="R106" t="str">
            <v>AGO</v>
          </cell>
          <cell r="S106">
            <v>127040.75804180819</v>
          </cell>
          <cell r="T106">
            <v>117653</v>
          </cell>
          <cell r="U106">
            <v>63.5</v>
          </cell>
          <cell r="V106">
            <v>9387.7580418081943</v>
          </cell>
          <cell r="W106">
            <v>12547</v>
          </cell>
          <cell r="X106">
            <v>117654</v>
          </cell>
          <cell r="Y106">
            <v>2295601</v>
          </cell>
          <cell r="Z106">
            <v>820039</v>
          </cell>
          <cell r="AA106">
            <v>1405617</v>
          </cell>
          <cell r="AB106">
            <v>0</v>
          </cell>
          <cell r="AC106">
            <v>2797</v>
          </cell>
          <cell r="AD106">
            <v>5570.1893771248197</v>
          </cell>
          <cell r="AE106">
            <v>29546</v>
          </cell>
          <cell r="AF106">
            <v>1344810.0085800001</v>
          </cell>
          <cell r="AG106">
            <v>37602</v>
          </cell>
        </row>
        <row r="107">
          <cell r="R107" t="str">
            <v>SEP</v>
          </cell>
          <cell r="S107">
            <v>120816.39936183259</v>
          </cell>
          <cell r="T107">
            <v>112733</v>
          </cell>
          <cell r="U107">
            <v>63.7</v>
          </cell>
          <cell r="V107">
            <v>8083.3993618325885</v>
          </cell>
          <cell r="W107">
            <v>12915</v>
          </cell>
          <cell r="X107">
            <v>114176</v>
          </cell>
          <cell r="Y107">
            <v>2221310</v>
          </cell>
          <cell r="Z107">
            <v>741534</v>
          </cell>
          <cell r="AA107">
            <v>1377216</v>
          </cell>
          <cell r="AB107">
            <v>0</v>
          </cell>
          <cell r="AC107">
            <v>2752</v>
          </cell>
          <cell r="AD107">
            <v>5311.981866527507</v>
          </cell>
          <cell r="AE107">
            <v>31107</v>
          </cell>
          <cell r="AF107">
            <v>1320061.5360000003</v>
          </cell>
          <cell r="AG107">
            <v>68701</v>
          </cell>
        </row>
        <row r="108">
          <cell r="R108" t="str">
            <v>OCT</v>
          </cell>
          <cell r="S108">
            <v>122377.72084386853</v>
          </cell>
          <cell r="T108">
            <v>111436</v>
          </cell>
          <cell r="U108">
            <v>63.7</v>
          </cell>
          <cell r="V108">
            <v>10941.720843868528</v>
          </cell>
          <cell r="W108">
            <v>13983</v>
          </cell>
          <cell r="X108">
            <v>113753</v>
          </cell>
          <cell r="Y108">
            <v>2261518</v>
          </cell>
          <cell r="Z108">
            <v>582894</v>
          </cell>
          <cell r="AA108">
            <v>1632281</v>
          </cell>
          <cell r="AB108">
            <v>0</v>
          </cell>
          <cell r="AC108">
            <v>2656</v>
          </cell>
          <cell r="AD108">
            <v>6753.1299229062888</v>
          </cell>
          <cell r="AE108">
            <v>32666</v>
          </cell>
          <cell r="AF108">
            <v>1559034.0224059997</v>
          </cell>
          <cell r="AG108">
            <v>11021</v>
          </cell>
        </row>
        <row r="109">
          <cell r="R109" t="str">
            <v>NOV</v>
          </cell>
          <cell r="S109">
            <v>115424.46258912374</v>
          </cell>
          <cell r="T109">
            <v>106746</v>
          </cell>
          <cell r="U109">
            <v>60.6</v>
          </cell>
          <cell r="V109">
            <v>8678.4625891237411</v>
          </cell>
          <cell r="W109">
            <v>17761</v>
          </cell>
          <cell r="X109">
            <v>110770</v>
          </cell>
          <cell r="Y109">
            <v>1985934</v>
          </cell>
          <cell r="Z109">
            <v>741396</v>
          </cell>
          <cell r="AA109">
            <v>1168570</v>
          </cell>
          <cell r="AB109">
            <v>0</v>
          </cell>
          <cell r="AC109">
            <v>2659</v>
          </cell>
          <cell r="AD109">
            <v>5080.8552682397576</v>
          </cell>
          <cell r="AE109">
            <v>33265</v>
          </cell>
          <cell r="AF109">
            <v>1112971.77654</v>
          </cell>
          <cell r="AG109">
            <v>40044</v>
          </cell>
        </row>
        <row r="110">
          <cell r="R110" t="str">
            <v>DIC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1985934</v>
          </cell>
          <cell r="Z110">
            <v>741396</v>
          </cell>
          <cell r="AA110">
            <v>1168570</v>
          </cell>
          <cell r="AB110">
            <v>0</v>
          </cell>
          <cell r="AC110">
            <v>2659</v>
          </cell>
          <cell r="AD110">
            <v>5080.8552682397576</v>
          </cell>
          <cell r="AE110">
            <v>33265</v>
          </cell>
          <cell r="AF110">
            <v>1112971.77654</v>
          </cell>
          <cell r="AG110">
            <v>40044</v>
          </cell>
        </row>
        <row r="111">
          <cell r="R111" t="str">
            <v>TOTAL</v>
          </cell>
          <cell r="S111">
            <v>1431665.1373675303</v>
          </cell>
          <cell r="T111">
            <v>1324113</v>
          </cell>
          <cell r="U111">
            <v>57.091666666666676</v>
          </cell>
          <cell r="V111">
            <v>107552.13736753038</v>
          </cell>
          <cell r="W111">
            <v>144722</v>
          </cell>
          <cell r="X111">
            <v>1348234</v>
          </cell>
          <cell r="Y111">
            <v>27185861</v>
          </cell>
          <cell r="Z111">
            <v>11072763</v>
          </cell>
          <cell r="AA111">
            <v>15055721</v>
          </cell>
          <cell r="AB111">
            <v>0</v>
          </cell>
          <cell r="AC111">
            <v>31989</v>
          </cell>
          <cell r="AD111">
            <v>63154.444675304148</v>
          </cell>
          <cell r="AE111">
            <v>399218</v>
          </cell>
          <cell r="AF111">
            <v>11172867.650478</v>
          </cell>
          <cell r="AG111">
            <v>626170</v>
          </cell>
        </row>
        <row r="113">
          <cell r="R113" t="str">
            <v>VIBORA   -   PLANTA</v>
          </cell>
        </row>
        <row r="114">
          <cell r="S114" t="str">
            <v>L I Q U I D O S  EN BBLS</v>
          </cell>
          <cell r="Y114" t="str">
            <v>G A S    EN    MPC</v>
          </cell>
        </row>
        <row r="115">
          <cell r="R115" t="str">
            <v>MES</v>
          </cell>
          <cell r="S115" t="str">
            <v>PRO-</v>
          </cell>
          <cell r="T115" t="str">
            <v>PET.</v>
          </cell>
          <cell r="U115" t="str">
            <v>DENS.</v>
          </cell>
          <cell r="V115" t="str">
            <v>GASO-</v>
          </cell>
          <cell r="W115" t="str">
            <v>AGUA</v>
          </cell>
          <cell r="X115" t="str">
            <v>PET.</v>
          </cell>
          <cell r="Y115" t="str">
            <v>PRO-</v>
          </cell>
          <cell r="Z115" t="str">
            <v>INYEC-</v>
          </cell>
          <cell r="AA115" t="str">
            <v xml:space="preserve">ENT. </v>
          </cell>
          <cell r="AB115" t="str">
            <v>ENT.</v>
          </cell>
          <cell r="AC115" t="str">
            <v>LICUA-</v>
          </cell>
          <cell r="AD115" t="str">
            <v>GLP</v>
          </cell>
          <cell r="AE115" t="str">
            <v>COM-</v>
          </cell>
          <cell r="AF115" t="str">
            <v>RESI-</v>
          </cell>
          <cell r="AG115" t="str">
            <v>QUEMA-</v>
          </cell>
        </row>
        <row r="116">
          <cell r="S116" t="str">
            <v>DUC.</v>
          </cell>
          <cell r="T116" t="str">
            <v>COND.</v>
          </cell>
          <cell r="U116" t="str">
            <v>(º API)</v>
          </cell>
          <cell r="V116" t="str">
            <v>LINA</v>
          </cell>
          <cell r="X116" t="str">
            <v>ENT.</v>
          </cell>
          <cell r="Y116" t="str">
            <v>DUC.</v>
          </cell>
          <cell r="Z116" t="str">
            <v>CION</v>
          </cell>
          <cell r="AA116" t="str">
            <v>GASOD.</v>
          </cell>
          <cell r="AB116" t="str">
            <v>PROC.</v>
          </cell>
          <cell r="AC116" t="str">
            <v>BLES</v>
          </cell>
          <cell r="AD116" t="str">
            <v>MC</v>
          </cell>
          <cell r="AE116" t="str">
            <v>BUST.</v>
          </cell>
          <cell r="AF116" t="str">
            <v>DUAL</v>
          </cell>
          <cell r="AG116" t="str">
            <v>DO</v>
          </cell>
        </row>
        <row r="117">
          <cell r="R117" t="str">
            <v>ENE</v>
          </cell>
          <cell r="S117">
            <v>2113.28125</v>
          </cell>
          <cell r="T117">
            <v>0</v>
          </cell>
          <cell r="U117">
            <v>0</v>
          </cell>
          <cell r="V117">
            <v>2113.28125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1021210.623</v>
          </cell>
          <cell r="AG117">
            <v>0</v>
          </cell>
        </row>
        <row r="118">
          <cell r="R118" t="str">
            <v>FEB</v>
          </cell>
          <cell r="S118">
            <v>2261.1855399999999</v>
          </cell>
          <cell r="T118">
            <v>0</v>
          </cell>
          <cell r="U118">
            <v>0</v>
          </cell>
          <cell r="V118">
            <v>2261.1855399999999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991839.66041000001</v>
          </cell>
          <cell r="AG118">
            <v>0</v>
          </cell>
        </row>
        <row r="119">
          <cell r="R119" t="str">
            <v>MAR</v>
          </cell>
          <cell r="S119">
            <v>2320.1853000000001</v>
          </cell>
          <cell r="T119">
            <v>0</v>
          </cell>
          <cell r="U119">
            <v>0</v>
          </cell>
          <cell r="V119">
            <v>2320.1853000000001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1171782.047</v>
          </cell>
          <cell r="AG119">
            <v>0</v>
          </cell>
        </row>
        <row r="120">
          <cell r="R120" t="str">
            <v>ABR</v>
          </cell>
          <cell r="S120">
            <v>1973.66409</v>
          </cell>
          <cell r="T120">
            <v>0</v>
          </cell>
          <cell r="U120">
            <v>0</v>
          </cell>
          <cell r="V120">
            <v>1973.66409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</row>
        <row r="121">
          <cell r="R121" t="str">
            <v>MAY</v>
          </cell>
          <cell r="S121">
            <v>2502.724079660627</v>
          </cell>
          <cell r="T121">
            <v>0</v>
          </cell>
          <cell r="U121">
            <v>0</v>
          </cell>
          <cell r="V121">
            <v>2502.724079660627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</row>
        <row r="122">
          <cell r="R122" t="str">
            <v>JUN</v>
          </cell>
          <cell r="S122">
            <v>2311.29232</v>
          </cell>
          <cell r="T122">
            <v>0</v>
          </cell>
          <cell r="U122">
            <v>0</v>
          </cell>
          <cell r="V122">
            <v>2311.29232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</row>
        <row r="123">
          <cell r="R123" t="str">
            <v>JUL</v>
          </cell>
          <cell r="S123">
            <v>2538.2029881848407</v>
          </cell>
          <cell r="T123">
            <v>0</v>
          </cell>
          <cell r="U123">
            <v>0</v>
          </cell>
          <cell r="V123">
            <v>2538.2029881848407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</row>
        <row r="124">
          <cell r="R124" t="str">
            <v>AGO</v>
          </cell>
          <cell r="S124">
            <v>2429.2729497907758</v>
          </cell>
          <cell r="T124">
            <v>0</v>
          </cell>
          <cell r="U124">
            <v>0</v>
          </cell>
          <cell r="V124">
            <v>2429.2729497907758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</row>
        <row r="125">
          <cell r="R125" t="str">
            <v>SEP</v>
          </cell>
          <cell r="S125">
            <v>2385.6975576929622</v>
          </cell>
          <cell r="T125">
            <v>0</v>
          </cell>
          <cell r="U125">
            <v>0</v>
          </cell>
          <cell r="V125">
            <v>2385.6975576929622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</row>
        <row r="126">
          <cell r="R126" t="str">
            <v>OCT</v>
          </cell>
          <cell r="S126">
            <v>2304.0727872364396</v>
          </cell>
          <cell r="T126">
            <v>0</v>
          </cell>
          <cell r="U126">
            <v>0</v>
          </cell>
          <cell r="V126">
            <v>2304.0727872364396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</row>
        <row r="127">
          <cell r="R127" t="str">
            <v>NOV</v>
          </cell>
          <cell r="S127">
            <v>2314.0628557759305</v>
          </cell>
          <cell r="T127">
            <v>0</v>
          </cell>
          <cell r="U127">
            <v>0</v>
          </cell>
          <cell r="V127">
            <v>2314.0628557759305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</row>
        <row r="128">
          <cell r="R128" t="str">
            <v>DIC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</row>
        <row r="129">
          <cell r="R129" t="str">
            <v>TOTAL</v>
          </cell>
          <cell r="S129">
            <v>25453.641718341576</v>
          </cell>
          <cell r="T129">
            <v>0</v>
          </cell>
          <cell r="U129">
            <v>0</v>
          </cell>
          <cell r="V129">
            <v>25453.641718341576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3184832.3304099999</v>
          </cell>
          <cell r="AG129">
            <v>0</v>
          </cell>
        </row>
        <row r="131">
          <cell r="R131" t="str">
            <v>YAPACANI-E   -   YPC</v>
          </cell>
        </row>
        <row r="132">
          <cell r="S132" t="str">
            <v>L I Q U I D O S  EN BBLS</v>
          </cell>
          <cell r="Y132" t="str">
            <v>G A S    EN    MPC</v>
          </cell>
        </row>
        <row r="133">
          <cell r="R133" t="str">
            <v>MES</v>
          </cell>
          <cell r="S133" t="str">
            <v>PRO-</v>
          </cell>
          <cell r="T133" t="str">
            <v>PET.</v>
          </cell>
          <cell r="U133" t="str">
            <v>DENS.</v>
          </cell>
          <cell r="V133" t="str">
            <v>GASO-</v>
          </cell>
          <cell r="W133" t="str">
            <v>AGUA</v>
          </cell>
          <cell r="X133" t="str">
            <v>PET.</v>
          </cell>
          <cell r="Y133" t="str">
            <v>PRO-</v>
          </cell>
          <cell r="Z133" t="str">
            <v>INYEC-</v>
          </cell>
          <cell r="AA133" t="str">
            <v xml:space="preserve">ENT. </v>
          </cell>
          <cell r="AB133" t="str">
            <v>ENT.</v>
          </cell>
          <cell r="AC133" t="str">
            <v>LICUA-</v>
          </cell>
          <cell r="AD133" t="str">
            <v>GLP</v>
          </cell>
          <cell r="AE133" t="str">
            <v>COM-</v>
          </cell>
          <cell r="AF133" t="str">
            <v>RESI-</v>
          </cell>
          <cell r="AG133" t="str">
            <v>QUEMA-</v>
          </cell>
        </row>
        <row r="134">
          <cell r="S134" t="str">
            <v>DUC.</v>
          </cell>
          <cell r="T134" t="str">
            <v>COND.</v>
          </cell>
          <cell r="U134" t="str">
            <v>(º API)</v>
          </cell>
          <cell r="V134" t="str">
            <v>LINA</v>
          </cell>
          <cell r="X134" t="str">
            <v>ENT.</v>
          </cell>
          <cell r="Y134" t="str">
            <v>DUC.</v>
          </cell>
          <cell r="Z134" t="str">
            <v>CION</v>
          </cell>
          <cell r="AA134" t="str">
            <v>GASOD.</v>
          </cell>
          <cell r="AB134" t="str">
            <v>PROC.</v>
          </cell>
          <cell r="AC134" t="str">
            <v>BLES</v>
          </cell>
          <cell r="AD134" t="str">
            <v>MC</v>
          </cell>
          <cell r="AE134" t="str">
            <v>BUST.</v>
          </cell>
          <cell r="AF134" t="str">
            <v>DUAL</v>
          </cell>
          <cell r="AG134" t="str">
            <v>DO</v>
          </cell>
        </row>
        <row r="135">
          <cell r="R135" t="str">
            <v>ENE</v>
          </cell>
          <cell r="S135">
            <v>9656.64</v>
          </cell>
          <cell r="T135">
            <v>5888</v>
          </cell>
          <cell r="U135">
            <v>58.8</v>
          </cell>
          <cell r="V135">
            <v>3768.64</v>
          </cell>
          <cell r="W135">
            <v>885</v>
          </cell>
          <cell r="X135">
            <v>5913.8245614035086</v>
          </cell>
          <cell r="Y135">
            <v>463603</v>
          </cell>
          <cell r="Z135">
            <v>0</v>
          </cell>
          <cell r="AA135">
            <v>457860</v>
          </cell>
          <cell r="AB135">
            <v>0</v>
          </cell>
          <cell r="AC135">
            <v>0</v>
          </cell>
          <cell r="AD135">
            <v>1007.71</v>
          </cell>
          <cell r="AE135">
            <v>5743</v>
          </cell>
          <cell r="AF135">
            <v>444958.18599000003</v>
          </cell>
          <cell r="AG135">
            <v>0</v>
          </cell>
        </row>
        <row r="136">
          <cell r="R136" t="str">
            <v>FEB</v>
          </cell>
          <cell r="S136">
            <v>8331.4500000000007</v>
          </cell>
          <cell r="T136">
            <v>5501</v>
          </cell>
          <cell r="U136">
            <v>58.9</v>
          </cell>
          <cell r="V136">
            <v>2830.45</v>
          </cell>
          <cell r="W136">
            <v>832</v>
          </cell>
          <cell r="X136">
            <v>5556.9621925296078</v>
          </cell>
          <cell r="Y136">
            <v>421211.52305410983</v>
          </cell>
          <cell r="Z136">
            <v>0</v>
          </cell>
          <cell r="AA136">
            <v>417199</v>
          </cell>
          <cell r="AB136">
            <v>0</v>
          </cell>
          <cell r="AC136">
            <v>0</v>
          </cell>
          <cell r="AD136">
            <v>836.18799999999999</v>
          </cell>
          <cell r="AE136">
            <v>4012.5230541098358</v>
          </cell>
          <cell r="AF136">
            <v>406753.38034999999</v>
          </cell>
          <cell r="AG136">
            <v>0</v>
          </cell>
        </row>
        <row r="137">
          <cell r="R137" t="str">
            <v>MAR</v>
          </cell>
          <cell r="S137">
            <v>9151.1499000000003</v>
          </cell>
          <cell r="T137">
            <v>6044</v>
          </cell>
          <cell r="U137">
            <v>59.145161290322577</v>
          </cell>
          <cell r="V137">
            <v>3107.1498999999999</v>
          </cell>
          <cell r="W137">
            <v>901</v>
          </cell>
          <cell r="X137">
            <v>6749.7040210031782</v>
          </cell>
          <cell r="Y137">
            <v>457154.34587505372</v>
          </cell>
          <cell r="Z137">
            <v>0</v>
          </cell>
          <cell r="AA137">
            <v>452698</v>
          </cell>
          <cell r="AB137">
            <v>0</v>
          </cell>
          <cell r="AC137">
            <v>0</v>
          </cell>
          <cell r="AD137">
            <v>915.01122999999995</v>
          </cell>
          <cell r="AE137">
            <v>4456.3458750537502</v>
          </cell>
          <cell r="AF137">
            <v>441248.14283999999</v>
          </cell>
          <cell r="AG137">
            <v>0</v>
          </cell>
        </row>
        <row r="138">
          <cell r="R138" t="str">
            <v>ABR</v>
          </cell>
          <cell r="S138">
            <v>8863.9350200000008</v>
          </cell>
          <cell r="T138">
            <v>6425</v>
          </cell>
          <cell r="U138">
            <v>59.4</v>
          </cell>
          <cell r="V138">
            <v>2438.9350199999999</v>
          </cell>
          <cell r="W138">
            <v>974</v>
          </cell>
          <cell r="X138">
            <v>5573.4608807182558</v>
          </cell>
          <cell r="Y138">
            <v>450801.6092691035</v>
          </cell>
          <cell r="Z138">
            <v>0</v>
          </cell>
          <cell r="AA138">
            <v>446611</v>
          </cell>
          <cell r="AB138">
            <v>0</v>
          </cell>
          <cell r="AC138">
            <v>0</v>
          </cell>
          <cell r="AD138">
            <v>857.12981000000002</v>
          </cell>
          <cell r="AE138">
            <v>4190.6092691035237</v>
          </cell>
          <cell r="AF138">
            <v>436329.60256000003</v>
          </cell>
          <cell r="AG138">
            <v>0</v>
          </cell>
        </row>
        <row r="139">
          <cell r="R139" t="str">
            <v>MAY</v>
          </cell>
          <cell r="S139">
            <v>9916.2443517693428</v>
          </cell>
          <cell r="T139">
            <v>7219</v>
          </cell>
          <cell r="U139">
            <v>59.3</v>
          </cell>
          <cell r="V139">
            <v>2697.2443517693437</v>
          </cell>
          <cell r="W139">
            <v>1556</v>
          </cell>
          <cell r="X139">
            <v>7527</v>
          </cell>
          <cell r="Y139">
            <v>469119.00000000006</v>
          </cell>
          <cell r="Z139">
            <v>0</v>
          </cell>
          <cell r="AA139">
            <v>458346.6871029099</v>
          </cell>
          <cell r="AB139">
            <v>0</v>
          </cell>
          <cell r="AC139">
            <v>0</v>
          </cell>
          <cell r="AD139">
            <v>803.89794867638363</v>
          </cell>
          <cell r="AE139">
            <v>4340.7102739531583</v>
          </cell>
          <cell r="AF139">
            <v>448329.97860296298</v>
          </cell>
          <cell r="AG139">
            <v>6431.6026231369769</v>
          </cell>
        </row>
        <row r="140">
          <cell r="R140" t="str">
            <v>JUN</v>
          </cell>
          <cell r="S140">
            <v>11344.545516658278</v>
          </cell>
          <cell r="T140">
            <v>8434</v>
          </cell>
          <cell r="U140">
            <v>53</v>
          </cell>
          <cell r="V140">
            <v>2910.5455166582778</v>
          </cell>
          <cell r="W140">
            <v>8357</v>
          </cell>
          <cell r="X140">
            <v>6069</v>
          </cell>
          <cell r="Y140">
            <v>544904.99999999988</v>
          </cell>
          <cell r="Z140">
            <v>0</v>
          </cell>
          <cell r="AA140">
            <v>533715.09101324261</v>
          </cell>
          <cell r="AB140">
            <v>0</v>
          </cell>
          <cell r="AC140">
            <v>0</v>
          </cell>
          <cell r="AD140">
            <v>854.18337444164661</v>
          </cell>
          <cell r="AE140">
            <v>4075.7447025758529</v>
          </cell>
          <cell r="AF140">
            <v>523023.71031006542</v>
          </cell>
          <cell r="AG140">
            <v>7114.1642841814519</v>
          </cell>
        </row>
        <row r="141">
          <cell r="R141" t="str">
            <v>JUL</v>
          </cell>
          <cell r="S141">
            <v>10740.23</v>
          </cell>
          <cell r="T141">
            <v>8043</v>
          </cell>
          <cell r="U141">
            <v>51.7</v>
          </cell>
          <cell r="V141">
            <v>2697.23</v>
          </cell>
          <cell r="W141">
            <v>5829</v>
          </cell>
          <cell r="X141">
            <v>9645</v>
          </cell>
          <cell r="Y141">
            <v>561244.00000000012</v>
          </cell>
          <cell r="Z141">
            <v>0</v>
          </cell>
          <cell r="AA141">
            <v>555487.68320496392</v>
          </cell>
          <cell r="AB141">
            <v>0</v>
          </cell>
          <cell r="AC141">
            <v>0</v>
          </cell>
          <cell r="AD141">
            <v>850.75</v>
          </cell>
          <cell r="AE141">
            <v>5078.6845692030529</v>
          </cell>
          <cell r="AF141">
            <v>545035</v>
          </cell>
          <cell r="AG141">
            <v>677.63222583308118</v>
          </cell>
        </row>
        <row r="142">
          <cell r="R142" t="str">
            <v>AGO</v>
          </cell>
          <cell r="S142">
            <v>11037.81</v>
          </cell>
          <cell r="T142">
            <v>8181</v>
          </cell>
          <cell r="U142">
            <v>53.4</v>
          </cell>
          <cell r="V142">
            <v>2856.81</v>
          </cell>
          <cell r="W142">
            <v>5636</v>
          </cell>
          <cell r="X142">
            <v>3585</v>
          </cell>
          <cell r="Y142">
            <v>540840</v>
          </cell>
          <cell r="Z142">
            <v>0</v>
          </cell>
          <cell r="AA142">
            <v>535169.10443528299</v>
          </cell>
          <cell r="AB142">
            <v>0</v>
          </cell>
          <cell r="AC142">
            <v>0</v>
          </cell>
          <cell r="AD142">
            <v>808.6</v>
          </cell>
          <cell r="AE142">
            <v>4939.5025548421827</v>
          </cell>
          <cell r="AF142">
            <v>524944</v>
          </cell>
          <cell r="AG142">
            <v>731.39300987487763</v>
          </cell>
        </row>
        <row r="143">
          <cell r="R143" t="str">
            <v>SEP</v>
          </cell>
          <cell r="S143">
            <v>7440.58</v>
          </cell>
          <cell r="T143">
            <v>5578</v>
          </cell>
          <cell r="U143">
            <v>50</v>
          </cell>
          <cell r="V143">
            <v>1862.58</v>
          </cell>
          <cell r="W143">
            <v>4527</v>
          </cell>
          <cell r="X143">
            <v>7100</v>
          </cell>
          <cell r="Y143">
            <v>368890.99999999994</v>
          </cell>
          <cell r="Z143">
            <v>0</v>
          </cell>
          <cell r="AA143">
            <v>349206.79916977219</v>
          </cell>
          <cell r="AB143">
            <v>0</v>
          </cell>
          <cell r="AC143">
            <v>0</v>
          </cell>
          <cell r="AD143">
            <v>464.43</v>
          </cell>
          <cell r="AE143">
            <v>4700.1105123814732</v>
          </cell>
          <cell r="AF143">
            <v>343121</v>
          </cell>
          <cell r="AG143">
            <v>14984.0903178463</v>
          </cell>
        </row>
        <row r="144">
          <cell r="R144" t="str">
            <v>OCT</v>
          </cell>
          <cell r="S144">
            <v>2211.84</v>
          </cell>
          <cell r="T144">
            <v>1557</v>
          </cell>
          <cell r="U144">
            <v>48.7</v>
          </cell>
          <cell r="V144">
            <v>654.84</v>
          </cell>
          <cell r="W144">
            <v>3563</v>
          </cell>
          <cell r="X144">
            <v>0</v>
          </cell>
          <cell r="Y144">
            <v>116546</v>
          </cell>
          <cell r="Z144">
            <v>0</v>
          </cell>
          <cell r="AA144">
            <v>113383</v>
          </cell>
          <cell r="AB144">
            <v>0</v>
          </cell>
          <cell r="AC144">
            <v>0</v>
          </cell>
          <cell r="AD144">
            <v>144.66999999999999</v>
          </cell>
          <cell r="AE144">
            <v>2079</v>
          </cell>
          <cell r="AF144">
            <v>111421</v>
          </cell>
          <cell r="AG144">
            <v>1084</v>
          </cell>
        </row>
        <row r="145">
          <cell r="R145" t="str">
            <v>NOV</v>
          </cell>
          <cell r="S145">
            <v>1621.46</v>
          </cell>
          <cell r="T145">
            <v>1262</v>
          </cell>
          <cell r="U145">
            <v>44.8</v>
          </cell>
          <cell r="V145">
            <v>359.46</v>
          </cell>
          <cell r="W145">
            <v>3135</v>
          </cell>
          <cell r="X145">
            <v>2792</v>
          </cell>
          <cell r="Y145">
            <v>84344</v>
          </cell>
          <cell r="Z145">
            <v>0</v>
          </cell>
          <cell r="AA145">
            <v>82068</v>
          </cell>
          <cell r="AB145">
            <v>0</v>
          </cell>
          <cell r="AC145">
            <v>0</v>
          </cell>
          <cell r="AD145">
            <v>79.38</v>
          </cell>
          <cell r="AE145">
            <v>1595</v>
          </cell>
          <cell r="AF145">
            <v>80991</v>
          </cell>
          <cell r="AG145">
            <v>681</v>
          </cell>
        </row>
        <row r="146">
          <cell r="R146" t="str">
            <v>DIC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84344</v>
          </cell>
          <cell r="Z146">
            <v>0</v>
          </cell>
          <cell r="AA146">
            <v>82068</v>
          </cell>
          <cell r="AB146">
            <v>0</v>
          </cell>
          <cell r="AC146">
            <v>0</v>
          </cell>
          <cell r="AD146">
            <v>79.38</v>
          </cell>
          <cell r="AE146">
            <v>1595</v>
          </cell>
          <cell r="AF146">
            <v>80991</v>
          </cell>
          <cell r="AG146">
            <v>681</v>
          </cell>
        </row>
        <row r="147">
          <cell r="R147" t="str">
            <v>TOTAL</v>
          </cell>
          <cell r="S147">
            <v>90315.884788427633</v>
          </cell>
          <cell r="T147">
            <v>64132</v>
          </cell>
          <cell r="U147">
            <v>49.762096774193537</v>
          </cell>
          <cell r="V147">
            <v>26183.884788427622</v>
          </cell>
          <cell r="W147">
            <v>36195</v>
          </cell>
          <cell r="X147">
            <v>60511.95165565455</v>
          </cell>
          <cell r="Y147">
            <v>4563003.4781982666</v>
          </cell>
          <cell r="Z147">
            <v>0</v>
          </cell>
          <cell r="AA147">
            <v>4483812.3649261715</v>
          </cell>
          <cell r="AB147">
            <v>0</v>
          </cell>
          <cell r="AC147">
            <v>0</v>
          </cell>
          <cell r="AD147">
            <v>7701.3303631180306</v>
          </cell>
          <cell r="AE147">
            <v>46806.230811222827</v>
          </cell>
          <cell r="AF147">
            <v>4387146.0006530285</v>
          </cell>
          <cell r="AG147">
            <v>32384.882460872686</v>
          </cell>
        </row>
        <row r="149">
          <cell r="R149" t="str">
            <v>YAPACANI-N   -   YPC</v>
          </cell>
        </row>
        <row r="150">
          <cell r="S150" t="str">
            <v>L I Q U I D O S  EN BBLS</v>
          </cell>
          <cell r="Y150" t="str">
            <v>G A S    EN    MPC</v>
          </cell>
        </row>
        <row r="151">
          <cell r="R151" t="str">
            <v>MES</v>
          </cell>
          <cell r="S151" t="str">
            <v>PRO-</v>
          </cell>
          <cell r="T151" t="str">
            <v>PET.</v>
          </cell>
          <cell r="U151" t="str">
            <v>DENS.</v>
          </cell>
          <cell r="V151" t="str">
            <v>GASO-</v>
          </cell>
          <cell r="W151" t="str">
            <v>AGUA</v>
          </cell>
          <cell r="X151" t="str">
            <v>PET.</v>
          </cell>
          <cell r="Y151" t="str">
            <v>PRO-</v>
          </cell>
          <cell r="Z151" t="str">
            <v>INYEC-</v>
          </cell>
          <cell r="AA151" t="str">
            <v xml:space="preserve">ENT. </v>
          </cell>
          <cell r="AB151" t="str">
            <v>ENT.</v>
          </cell>
          <cell r="AC151" t="str">
            <v>LICUA-</v>
          </cell>
          <cell r="AD151" t="str">
            <v>GLP</v>
          </cell>
          <cell r="AE151" t="str">
            <v>COM-</v>
          </cell>
          <cell r="AF151" t="str">
            <v>RESI-</v>
          </cell>
          <cell r="AG151" t="str">
            <v>QUEMA-</v>
          </cell>
        </row>
        <row r="152">
          <cell r="S152" t="str">
            <v>DUC.</v>
          </cell>
          <cell r="T152" t="str">
            <v>COND.</v>
          </cell>
          <cell r="U152" t="str">
            <v>(º API)</v>
          </cell>
          <cell r="V152" t="str">
            <v>LINA</v>
          </cell>
          <cell r="X152" t="str">
            <v>ENT.</v>
          </cell>
          <cell r="Y152" t="str">
            <v>DUC.</v>
          </cell>
          <cell r="Z152" t="str">
            <v>CION</v>
          </cell>
          <cell r="AA152" t="str">
            <v>GASOD.</v>
          </cell>
          <cell r="AB152" t="str">
            <v>PROC.</v>
          </cell>
          <cell r="AC152" t="str">
            <v>BLES</v>
          </cell>
          <cell r="AD152" t="str">
            <v>MC</v>
          </cell>
          <cell r="AE152" t="str">
            <v>BUST.</v>
          </cell>
          <cell r="AF152" t="str">
            <v>DUAL</v>
          </cell>
          <cell r="AG152" t="str">
            <v>DO</v>
          </cell>
        </row>
        <row r="153">
          <cell r="R153" t="str">
            <v>ENE</v>
          </cell>
          <cell r="S153">
            <v>1760.56693</v>
          </cell>
          <cell r="T153">
            <v>1180</v>
          </cell>
          <cell r="U153">
            <v>58.8</v>
          </cell>
          <cell r="V153">
            <v>580.56692999999996</v>
          </cell>
          <cell r="W153">
            <v>0</v>
          </cell>
          <cell r="X153">
            <v>1185</v>
          </cell>
          <cell r="Y153">
            <v>71419</v>
          </cell>
          <cell r="Z153">
            <v>0</v>
          </cell>
          <cell r="AA153">
            <v>70534</v>
          </cell>
          <cell r="AB153">
            <v>0</v>
          </cell>
          <cell r="AC153">
            <v>0</v>
          </cell>
          <cell r="AD153">
            <v>155.24</v>
          </cell>
          <cell r="AE153">
            <v>885</v>
          </cell>
          <cell r="AF153">
            <v>68546.727880000006</v>
          </cell>
          <cell r="AG153">
            <v>0</v>
          </cell>
        </row>
        <row r="154">
          <cell r="R154" t="str">
            <v>FEB</v>
          </cell>
          <cell r="S154">
            <v>1512.1100000000001</v>
          </cell>
          <cell r="T154">
            <v>1085</v>
          </cell>
          <cell r="U154">
            <v>58.9</v>
          </cell>
          <cell r="V154">
            <v>427.11</v>
          </cell>
          <cell r="W154">
            <v>0</v>
          </cell>
          <cell r="X154">
            <v>1096.0378074703922</v>
          </cell>
          <cell r="Y154">
            <v>63559.476945890165</v>
          </cell>
          <cell r="Z154">
            <v>0</v>
          </cell>
          <cell r="AA154">
            <v>62954</v>
          </cell>
          <cell r="AB154">
            <v>0</v>
          </cell>
          <cell r="AC154">
            <v>0</v>
          </cell>
          <cell r="AD154">
            <v>126.179</v>
          </cell>
          <cell r="AE154">
            <v>605.47694589016419</v>
          </cell>
          <cell r="AF154">
            <v>61378.294370000003</v>
          </cell>
          <cell r="AG154">
            <v>0</v>
          </cell>
        </row>
        <row r="155">
          <cell r="R155" t="str">
            <v>MAR</v>
          </cell>
          <cell r="S155">
            <v>1661.3079399999999</v>
          </cell>
          <cell r="T155">
            <v>1193</v>
          </cell>
          <cell r="U155">
            <v>59.145161290322577</v>
          </cell>
          <cell r="V155">
            <v>468.30793999999997</v>
          </cell>
          <cell r="W155">
            <v>0</v>
          </cell>
          <cell r="X155">
            <v>1332.2959789968218</v>
          </cell>
          <cell r="Y155">
            <v>68901.654124946246</v>
          </cell>
          <cell r="Z155">
            <v>0</v>
          </cell>
          <cell r="AA155">
            <v>68230</v>
          </cell>
          <cell r="AB155">
            <v>0</v>
          </cell>
          <cell r="AC155">
            <v>0</v>
          </cell>
          <cell r="AD155">
            <v>137.90998999999999</v>
          </cell>
          <cell r="AE155">
            <v>671.65412494624979</v>
          </cell>
          <cell r="AF155">
            <v>66504.677939999994</v>
          </cell>
          <cell r="AG155">
            <v>0</v>
          </cell>
        </row>
        <row r="156">
          <cell r="R156" t="str">
            <v>ABR</v>
          </cell>
          <cell r="S156">
            <v>873.33109000000002</v>
          </cell>
          <cell r="T156">
            <v>592</v>
          </cell>
          <cell r="U156">
            <v>59.4</v>
          </cell>
          <cell r="V156">
            <v>281.33109000000002</v>
          </cell>
          <cell r="W156">
            <v>0</v>
          </cell>
          <cell r="X156">
            <v>513.53911928174421</v>
          </cell>
          <cell r="Y156">
            <v>52000.390730896477</v>
          </cell>
          <cell r="Z156">
            <v>0</v>
          </cell>
          <cell r="AA156">
            <v>51517</v>
          </cell>
          <cell r="AB156">
            <v>0</v>
          </cell>
          <cell r="AC156">
            <v>0</v>
          </cell>
          <cell r="AD156">
            <v>98.859899999999996</v>
          </cell>
          <cell r="AE156">
            <v>483.39073089647627</v>
          </cell>
          <cell r="AF156">
            <v>50330.60929</v>
          </cell>
          <cell r="AG156">
            <v>0</v>
          </cell>
        </row>
        <row r="157">
          <cell r="R157" t="str">
            <v>MAY</v>
          </cell>
          <cell r="S157">
            <v>701.69801331526583</v>
          </cell>
          <cell r="T157">
            <v>361</v>
          </cell>
          <cell r="U157">
            <v>59.3</v>
          </cell>
          <cell r="V157">
            <v>340.69801331526583</v>
          </cell>
          <cell r="W157">
            <v>0</v>
          </cell>
          <cell r="X157">
            <v>376</v>
          </cell>
          <cell r="Y157">
            <v>59256.000000000007</v>
          </cell>
          <cell r="Z157">
            <v>0</v>
          </cell>
          <cell r="AA157">
            <v>57895.312897090138</v>
          </cell>
          <cell r="AB157">
            <v>0</v>
          </cell>
          <cell r="AC157">
            <v>0</v>
          </cell>
          <cell r="AD157">
            <v>101.54305591282336</v>
          </cell>
          <cell r="AE157">
            <v>548.28972604684179</v>
          </cell>
          <cell r="AF157">
            <v>56630.068729037135</v>
          </cell>
          <cell r="AG157">
            <v>812.3973768630234</v>
          </cell>
        </row>
        <row r="158">
          <cell r="R158" t="str">
            <v>JUN</v>
          </cell>
          <cell r="S158">
            <v>439.85430496130613</v>
          </cell>
          <cell r="T158">
            <v>264</v>
          </cell>
          <cell r="U158">
            <v>53</v>
          </cell>
          <cell r="V158">
            <v>175.85430496130613</v>
          </cell>
          <cell r="W158">
            <v>0</v>
          </cell>
          <cell r="X158">
            <v>190</v>
          </cell>
          <cell r="Y158">
            <v>32923</v>
          </cell>
          <cell r="Z158">
            <v>0</v>
          </cell>
          <cell r="AA158">
            <v>32246.908986757306</v>
          </cell>
          <cell r="AB158">
            <v>0</v>
          </cell>
          <cell r="AC158">
            <v>0</v>
          </cell>
          <cell r="AD158">
            <v>51.609508513855332</v>
          </cell>
          <cell r="AE158">
            <v>246.25529742414699</v>
          </cell>
          <cell r="AF158">
            <v>31600.938905934592</v>
          </cell>
          <cell r="AG158">
            <v>429.83571581854812</v>
          </cell>
        </row>
        <row r="159">
          <cell r="R159" t="str">
            <v>JUL</v>
          </cell>
          <cell r="S159">
            <v>918.81999999999994</v>
          </cell>
          <cell r="T159">
            <v>583</v>
          </cell>
          <cell r="U159">
            <v>51.7</v>
          </cell>
          <cell r="V159">
            <v>335.82</v>
          </cell>
          <cell r="W159">
            <v>0</v>
          </cell>
          <cell r="X159">
            <v>699</v>
          </cell>
          <cell r="Y159">
            <v>69877.000000000015</v>
          </cell>
          <cell r="Z159">
            <v>0</v>
          </cell>
          <cell r="AA159">
            <v>69160.316795036139</v>
          </cell>
          <cell r="AB159">
            <v>0</v>
          </cell>
          <cell r="AC159">
            <v>0</v>
          </cell>
          <cell r="AD159">
            <v>105.92</v>
          </cell>
          <cell r="AE159">
            <v>632.315430796947</v>
          </cell>
          <cell r="AF159">
            <v>67859</v>
          </cell>
          <cell r="AG159">
            <v>84.367774166918863</v>
          </cell>
        </row>
        <row r="160">
          <cell r="R160" t="str">
            <v>AGO</v>
          </cell>
          <cell r="S160">
            <v>1049.8399999999999</v>
          </cell>
          <cell r="T160">
            <v>610</v>
          </cell>
          <cell r="U160">
            <v>53.4</v>
          </cell>
          <cell r="V160">
            <v>439.84</v>
          </cell>
          <cell r="W160">
            <v>0</v>
          </cell>
          <cell r="X160">
            <v>267</v>
          </cell>
          <cell r="Y160">
            <v>83269</v>
          </cell>
          <cell r="Z160">
            <v>0</v>
          </cell>
          <cell r="AA160">
            <v>82395.895564717066</v>
          </cell>
          <cell r="AB160">
            <v>0</v>
          </cell>
          <cell r="AC160">
            <v>0</v>
          </cell>
          <cell r="AD160">
            <v>124.49</v>
          </cell>
          <cell r="AE160">
            <v>760.49744515781708</v>
          </cell>
          <cell r="AF160">
            <v>80822</v>
          </cell>
          <cell r="AG160">
            <v>112.60699012512238</v>
          </cell>
        </row>
        <row r="161">
          <cell r="R161" t="str">
            <v>SEP</v>
          </cell>
          <cell r="S161">
            <v>649.88</v>
          </cell>
          <cell r="T161">
            <v>407</v>
          </cell>
          <cell r="U161">
            <v>50</v>
          </cell>
          <cell r="V161">
            <v>242.88</v>
          </cell>
          <cell r="W161">
            <v>0</v>
          </cell>
          <cell r="X161">
            <v>518</v>
          </cell>
          <cell r="Y161">
            <v>48103.000000000007</v>
          </cell>
          <cell r="Z161">
            <v>0</v>
          </cell>
          <cell r="AA161">
            <v>45536.200830227775</v>
          </cell>
          <cell r="AB161">
            <v>0</v>
          </cell>
          <cell r="AC161">
            <v>0</v>
          </cell>
          <cell r="AD161">
            <v>60.56</v>
          </cell>
          <cell r="AE161">
            <v>612.88948761852691</v>
          </cell>
          <cell r="AF161">
            <v>44743</v>
          </cell>
          <cell r="AG161">
            <v>1953.9096821537</v>
          </cell>
        </row>
        <row r="162">
          <cell r="R162" t="str">
            <v>OCT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</row>
        <row r="163">
          <cell r="R163" t="str">
            <v>NOV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</row>
        <row r="164">
          <cell r="R164" t="str">
            <v>DIC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</row>
        <row r="165">
          <cell r="R165" t="str">
            <v>TOTAL</v>
          </cell>
          <cell r="S165">
            <v>9567.4082782765709</v>
          </cell>
          <cell r="T165">
            <v>6275</v>
          </cell>
          <cell r="U165">
            <v>41.970430107526873</v>
          </cell>
          <cell r="V165">
            <v>3292.4082782765722</v>
          </cell>
          <cell r="W165">
            <v>0</v>
          </cell>
          <cell r="X165">
            <v>6176.8729057489581</v>
          </cell>
          <cell r="Y165">
            <v>549308.52180173295</v>
          </cell>
          <cell r="Z165">
            <v>0</v>
          </cell>
          <cell r="AA165">
            <v>540469.63507382851</v>
          </cell>
          <cell r="AB165">
            <v>0</v>
          </cell>
          <cell r="AC165">
            <v>0</v>
          </cell>
          <cell r="AD165">
            <v>962.31145442667867</v>
          </cell>
          <cell r="AE165">
            <v>5445.7691887771698</v>
          </cell>
          <cell r="AF165">
            <v>528415.31711497169</v>
          </cell>
          <cell r="AG165">
            <v>3393.1175391273127</v>
          </cell>
        </row>
      </sheetData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ARAMETROS"/>
      <sheetName val="C01"/>
      <sheetName val="C02"/>
      <sheetName val="C03"/>
      <sheetName val="C04"/>
      <sheetName val="C05"/>
      <sheetName val="C06"/>
      <sheetName val="C07"/>
      <sheetName val="C08"/>
      <sheetName val="C0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2"/>
      <sheetName val="C23"/>
      <sheetName val="C24"/>
      <sheetName val="C25"/>
      <sheetName val="C26"/>
      <sheetName val="C27"/>
      <sheetName val="C28"/>
      <sheetName val="C29"/>
      <sheetName val="C30"/>
      <sheetName val="Bal_Gen"/>
      <sheetName val="Bal_Dis "/>
    </sheetNames>
    <sheetDataSet>
      <sheetData sheetId="0"/>
      <sheetData sheetId="1">
        <row r="5">
          <cell r="B5">
            <v>2.8310000000000004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roveedores"/>
      <sheetName val="Formato "/>
      <sheetName val="BaU"/>
      <sheetName val="Variables 2"/>
      <sheetName val="Factores"/>
      <sheetName val="Resumen"/>
    </sheetNames>
    <sheetDataSet>
      <sheetData sheetId="0"/>
      <sheetData sheetId="1"/>
      <sheetData sheetId="2"/>
      <sheetData sheetId="3"/>
      <sheetData sheetId="4"/>
      <sheetData sheetId="5">
        <row r="38">
          <cell r="L38">
            <v>3.6</v>
          </cell>
        </row>
      </sheetData>
      <sheetData sheetId="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Factores"/>
    </sheetNames>
    <sheetDataSet>
      <sheetData sheetId="0"/>
      <sheetData sheetId="1">
        <row r="3">
          <cell r="C3">
            <v>151.32486423492401</v>
          </cell>
          <cell r="G3">
            <v>7.7399999999999997E-2</v>
          </cell>
          <cell r="H3">
            <v>3.0000000000000001E-6</v>
          </cell>
          <cell r="I3">
            <v>5.9999999999999997E-7</v>
          </cell>
        </row>
        <row r="4">
          <cell r="C4">
            <v>134.504386990494</v>
          </cell>
          <cell r="G4">
            <v>7.4099999999999999E-2</v>
          </cell>
          <cell r="H4">
            <v>3.0000000000000001E-6</v>
          </cell>
          <cell r="I4">
            <v>5.9999999999999997E-7</v>
          </cell>
          <cell r="N4">
            <v>30</v>
          </cell>
          <cell r="O4">
            <v>28</v>
          </cell>
        </row>
        <row r="5">
          <cell r="C5">
            <v>36.0369684168923</v>
          </cell>
          <cell r="G5">
            <v>5.6126263346120572E-2</v>
          </cell>
          <cell r="H5">
            <v>9.9999999999999995E-7</v>
          </cell>
          <cell r="I5">
            <v>1.0000000000000001E-7</v>
          </cell>
          <cell r="N5">
            <v>265</v>
          </cell>
        </row>
        <row r="6">
          <cell r="C6">
            <v>132.30178836512428</v>
          </cell>
          <cell r="H6">
            <v>3.0000000000000001E-6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4">
          <cell r="H4">
            <v>0.11029819004151217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ción horaria"/>
      <sheetName val="Lambda"/>
      <sheetName val="Lambda 2"/>
      <sheetName val="Simple - Aj"/>
      <sheetName val="Simple"/>
      <sheetName val="DD"/>
      <sheetName val="Resumen"/>
      <sheetName val="Simple Aj"/>
      <sheetName val="Analisis eficiencia - SEIN"/>
      <sheetName val="DB MINEM"/>
      <sheetName val="FE y valores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>
            <v>0.40378219019189976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ummary"/>
      <sheetName val="User Inputs"/>
      <sheetName val="Base Stock"/>
      <sheetName val="Policy Stock"/>
      <sheetName val="Life Cycle Cost"/>
      <sheetName val="Policy Impacts"/>
      <sheetName val="Saturation Forecast"/>
      <sheetName val="Engineering"/>
      <sheetName val="Energy Use"/>
      <sheetName val="Population"/>
      <sheetName val="Prices"/>
      <sheetName val="CountryData"/>
    </sheetNames>
    <sheetDataSet>
      <sheetData sheetId="0"/>
      <sheetData sheetId="1">
        <row r="5">
          <cell r="H5">
            <v>120</v>
          </cell>
        </row>
        <row r="7">
          <cell r="P7">
            <v>1</v>
          </cell>
        </row>
        <row r="8">
          <cell r="H8">
            <v>1</v>
          </cell>
        </row>
        <row r="9">
          <cell r="P9">
            <v>3</v>
          </cell>
        </row>
        <row r="10">
          <cell r="F10">
            <v>2015</v>
          </cell>
        </row>
        <row r="11">
          <cell r="F11">
            <v>2030</v>
          </cell>
          <cell r="P11">
            <v>1</v>
          </cell>
        </row>
        <row r="12">
          <cell r="F12">
            <v>2014</v>
          </cell>
        </row>
        <row r="17">
          <cell r="D17">
            <v>9</v>
          </cell>
          <cell r="H17">
            <v>7</v>
          </cell>
        </row>
        <row r="18">
          <cell r="D18">
            <v>0.1</v>
          </cell>
          <cell r="H18">
            <v>0.45604761671483857</v>
          </cell>
        </row>
        <row r="19">
          <cell r="D19">
            <v>4.1340862930066891E-2</v>
          </cell>
          <cell r="H19">
            <v>0.15548926526259535</v>
          </cell>
        </row>
        <row r="20">
          <cell r="H20">
            <v>0.14311000000000001</v>
          </cell>
        </row>
        <row r="21">
          <cell r="H21">
            <v>0.73</v>
          </cell>
        </row>
        <row r="28">
          <cell r="D28">
            <v>212</v>
          </cell>
          <cell r="F28">
            <v>231.08</v>
          </cell>
        </row>
        <row r="29">
          <cell r="D29">
            <v>493</v>
          </cell>
          <cell r="F29">
            <v>408.45070422535207</v>
          </cell>
        </row>
        <row r="32">
          <cell r="F32">
            <v>0.20700000000000013</v>
          </cell>
        </row>
        <row r="34">
          <cell r="F34">
            <v>15</v>
          </cell>
        </row>
      </sheetData>
      <sheetData sheetId="2">
        <row r="9">
          <cell r="B9">
            <v>2030</v>
          </cell>
        </row>
        <row r="10">
          <cell r="B10">
            <v>2029</v>
          </cell>
        </row>
        <row r="11">
          <cell r="B11">
            <v>2028</v>
          </cell>
        </row>
        <row r="12">
          <cell r="B12">
            <v>2027</v>
          </cell>
        </row>
        <row r="13">
          <cell r="B13">
            <v>2026</v>
          </cell>
        </row>
        <row r="14">
          <cell r="B14">
            <v>2025</v>
          </cell>
        </row>
        <row r="15">
          <cell r="B15">
            <v>2024</v>
          </cell>
        </row>
        <row r="16">
          <cell r="B16">
            <v>2023</v>
          </cell>
        </row>
        <row r="17">
          <cell r="B17">
            <v>2022</v>
          </cell>
        </row>
        <row r="18">
          <cell r="B18">
            <v>2021</v>
          </cell>
          <cell r="G18">
            <v>1</v>
          </cell>
          <cell r="H18">
            <v>1</v>
          </cell>
        </row>
        <row r="19">
          <cell r="B19">
            <v>2020</v>
          </cell>
        </row>
        <row r="20">
          <cell r="B20">
            <v>2019</v>
          </cell>
        </row>
        <row r="21">
          <cell r="B21">
            <v>2018</v>
          </cell>
        </row>
        <row r="22">
          <cell r="B22">
            <v>2017</v>
          </cell>
        </row>
        <row r="23">
          <cell r="B23">
            <v>2016</v>
          </cell>
        </row>
        <row r="24">
          <cell r="B24">
            <v>2015</v>
          </cell>
        </row>
        <row r="25">
          <cell r="B25">
            <v>2014</v>
          </cell>
        </row>
        <row r="26">
          <cell r="B26">
            <v>2013</v>
          </cell>
        </row>
        <row r="27">
          <cell r="B27">
            <v>2012</v>
          </cell>
        </row>
        <row r="28">
          <cell r="B28">
            <v>2011</v>
          </cell>
        </row>
        <row r="29">
          <cell r="B29">
            <v>2010</v>
          </cell>
        </row>
        <row r="30">
          <cell r="B30">
            <v>2009</v>
          </cell>
        </row>
        <row r="31">
          <cell r="B31">
            <v>2008</v>
          </cell>
        </row>
        <row r="32">
          <cell r="B32">
            <v>2007</v>
          </cell>
        </row>
        <row r="33">
          <cell r="B33">
            <v>2006</v>
          </cell>
        </row>
        <row r="34">
          <cell r="B34">
            <v>2005</v>
          </cell>
        </row>
        <row r="35">
          <cell r="B35">
            <v>2004</v>
          </cell>
        </row>
        <row r="36">
          <cell r="B36">
            <v>2003</v>
          </cell>
        </row>
        <row r="37">
          <cell r="B37">
            <v>2002</v>
          </cell>
        </row>
        <row r="38">
          <cell r="B38">
            <v>2001</v>
          </cell>
        </row>
        <row r="39">
          <cell r="B39">
            <v>2000</v>
          </cell>
        </row>
        <row r="40">
          <cell r="B40">
            <v>1999</v>
          </cell>
        </row>
        <row r="41">
          <cell r="B41">
            <v>1998</v>
          </cell>
        </row>
        <row r="42">
          <cell r="B42">
            <v>1997</v>
          </cell>
        </row>
        <row r="43">
          <cell r="B43">
            <v>1996</v>
          </cell>
        </row>
        <row r="44">
          <cell r="B44">
            <v>1995</v>
          </cell>
        </row>
        <row r="45">
          <cell r="B45">
            <v>1994</v>
          </cell>
        </row>
        <row r="46">
          <cell r="B46">
            <v>1993</v>
          </cell>
        </row>
        <row r="47">
          <cell r="B47">
            <v>1992</v>
          </cell>
        </row>
        <row r="48">
          <cell r="B48">
            <v>1991</v>
          </cell>
        </row>
        <row r="49">
          <cell r="B49">
            <v>1990</v>
          </cell>
        </row>
        <row r="50">
          <cell r="B50">
            <v>1989</v>
          </cell>
        </row>
        <row r="51">
          <cell r="B51">
            <v>1988</v>
          </cell>
        </row>
        <row r="52">
          <cell r="B52">
            <v>1987</v>
          </cell>
        </row>
        <row r="53">
          <cell r="B53">
            <v>1986</v>
          </cell>
        </row>
        <row r="54">
          <cell r="B54">
            <v>1985</v>
          </cell>
        </row>
        <row r="55">
          <cell r="B55">
            <v>1984</v>
          </cell>
        </row>
        <row r="56">
          <cell r="B56">
            <v>1983</v>
          </cell>
        </row>
        <row r="57">
          <cell r="B57">
            <v>1982</v>
          </cell>
        </row>
        <row r="58">
          <cell r="B58">
            <v>1981</v>
          </cell>
        </row>
        <row r="59">
          <cell r="B59">
            <v>1980</v>
          </cell>
        </row>
      </sheetData>
      <sheetData sheetId="3"/>
      <sheetData sheetId="4">
        <row r="4">
          <cell r="E4">
            <v>2</v>
          </cell>
        </row>
        <row r="5">
          <cell r="E5">
            <v>5</v>
          </cell>
        </row>
      </sheetData>
      <sheetData sheetId="5">
        <row r="5">
          <cell r="C5">
            <v>486.11610092486302</v>
          </cell>
          <cell r="E5">
            <v>458.18530316890076</v>
          </cell>
        </row>
      </sheetData>
      <sheetData sheetId="6"/>
      <sheetData sheetId="7">
        <row r="9">
          <cell r="I9">
            <v>2000</v>
          </cell>
        </row>
      </sheetData>
      <sheetData sheetId="8"/>
      <sheetData sheetId="9">
        <row r="3">
          <cell r="D3">
            <v>493</v>
          </cell>
        </row>
        <row r="4">
          <cell r="D4">
            <v>1</v>
          </cell>
        </row>
        <row r="5">
          <cell r="D5">
            <v>2015</v>
          </cell>
        </row>
      </sheetData>
      <sheetData sheetId="10"/>
      <sheetData sheetId="11">
        <row r="3">
          <cell r="D3">
            <v>2003</v>
          </cell>
        </row>
      </sheetData>
      <sheetData sheetId="12">
        <row r="6">
          <cell r="R6">
            <v>1</v>
          </cell>
          <cell r="S6">
            <v>1.462027977044511E-2</v>
          </cell>
          <cell r="T6">
            <v>1.0345240621830065E-2</v>
          </cell>
        </row>
        <row r="7">
          <cell r="R7">
            <v>2</v>
          </cell>
          <cell r="S7">
            <v>1.5866180759724458E-2</v>
          </cell>
          <cell r="T7">
            <v>1.1014830336641745E-2</v>
          </cell>
        </row>
        <row r="8">
          <cell r="R8">
            <v>3</v>
          </cell>
          <cell r="S8">
            <v>1.779666746613362E-2</v>
          </cell>
          <cell r="T8">
            <v>1.40462896514848E-2</v>
          </cell>
        </row>
        <row r="9">
          <cell r="R9">
            <v>4</v>
          </cell>
          <cell r="S9">
            <v>3.0120451153143435E-2</v>
          </cell>
          <cell r="T9">
            <v>2.1589028734894544E-2</v>
          </cell>
        </row>
        <row r="10">
          <cell r="R10">
            <v>5</v>
          </cell>
          <cell r="S10">
            <v>3.0120451153143435E-2</v>
          </cell>
          <cell r="T10">
            <v>2.1545586288847174E-2</v>
          </cell>
        </row>
        <row r="11">
          <cell r="R11">
            <v>6</v>
          </cell>
          <cell r="S11">
            <v>4.1340862930066891E-2</v>
          </cell>
          <cell r="T11">
            <v>1.6958048609067244E-2</v>
          </cell>
        </row>
        <row r="12">
          <cell r="R12">
            <v>7</v>
          </cell>
          <cell r="S12">
            <v>2.1722187238775836E-2</v>
          </cell>
          <cell r="T12">
            <v>1.3517050054209223E-2</v>
          </cell>
        </row>
        <row r="13">
          <cell r="R13">
            <v>8</v>
          </cell>
          <cell r="S13">
            <v>4.1340862930066891E-2</v>
          </cell>
          <cell r="T13">
            <v>1.6958048609067244E-2</v>
          </cell>
        </row>
        <row r="14">
          <cell r="R14">
            <v>9</v>
          </cell>
          <cell r="S14">
            <v>5.1314009469940691E-2</v>
          </cell>
          <cell r="T14">
            <v>4.0869666946845795E-2</v>
          </cell>
        </row>
        <row r="15">
          <cell r="R15">
            <v>10</v>
          </cell>
          <cell r="S15">
            <v>3.8850502555341615E-2</v>
          </cell>
          <cell r="T15">
            <v>2.717071851807118E-2</v>
          </cell>
        </row>
        <row r="22">
          <cell r="J22">
            <v>3130</v>
          </cell>
          <cell r="S22">
            <v>3.12</v>
          </cell>
          <cell r="AC22">
            <v>0.45399999999999996</v>
          </cell>
          <cell r="AJ22">
            <v>8.2500000000000004E-2</v>
          </cell>
          <cell r="AK22">
            <v>3.0120451153143435E-2</v>
          </cell>
          <cell r="AS22">
            <v>4289.452898550725</v>
          </cell>
          <cell r="AU22">
            <v>0.11669407894736841</v>
          </cell>
          <cell r="AV22">
            <v>5.8180000000000003E-2</v>
          </cell>
          <cell r="AW22">
            <v>0.14682527202050943</v>
          </cell>
          <cell r="AX22">
            <v>1</v>
          </cell>
          <cell r="AY22">
            <v>0.49998904109589043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que por edad"/>
      <sheetName val="Hoja3"/>
      <sheetName val="PBI"/>
      <sheetName val="Consumo Energia 2013"/>
      <sheetName val="Proyección Energia y Parque"/>
      <sheetName val="Tenencia"/>
      <sheetName val="CALD_PROD_BAU"/>
      <sheetName val="Resultados"/>
      <sheetName val="CALD_PROD_ESC1"/>
      <sheetName val="CALD_PROD_ESC2"/>
      <sheetName val="Hoja1"/>
      <sheetName val="Hoja4"/>
      <sheetName val="Hoja5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ummary"/>
      <sheetName val="User Inputs"/>
      <sheetName val="Base Stock"/>
      <sheetName val="Policy Stock"/>
      <sheetName val="Life Cycle Cost"/>
      <sheetName val="Policy Impacts"/>
      <sheetName val="Saturation Forecast"/>
      <sheetName val="Engineering"/>
      <sheetName val="Energy Use"/>
      <sheetName val="Population"/>
      <sheetName val="Prices"/>
      <sheetName val="Country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>
        <row r="4">
          <cell r="D4">
            <v>-0.1</v>
          </cell>
        </row>
      </sheetData>
      <sheetData sheetId="12">
        <row r="22">
          <cell r="W22">
            <v>0.42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"/>
      <sheetName val="FEB"/>
      <sheetName val="MAR"/>
      <sheetName val="ABR"/>
      <sheetName val="MAY"/>
      <sheetName val="JUN"/>
      <sheetName val="JUL"/>
      <sheetName val="AGO"/>
      <sheetName val="SEP"/>
      <sheetName val="OCT"/>
      <sheetName val="NOV"/>
      <sheetName val="DIC"/>
      <sheetName val="A"/>
      <sheetName val="C"/>
      <sheetName val="VM"/>
      <sheetName val="TARI"/>
      <sheetName val="G"/>
      <sheetName val="RES"/>
      <sheetName val="GR"/>
      <sheetName val="EPG"/>
      <sheetName val="DPG"/>
      <sheetName val="APG"/>
      <sheetName val="PE"/>
      <sheetName val="PD"/>
      <sheetName val="PA"/>
      <sheetName val="GE"/>
      <sheetName val="GD"/>
      <sheetName val="GA"/>
      <sheetName val="EW"/>
      <sheetName val="DW"/>
      <sheetName val="AW"/>
      <sheetName val="EP"/>
      <sheetName val="ED"/>
      <sheetName val="EA"/>
      <sheetName val="EG"/>
      <sheetName val="DG"/>
      <sheetName val="AG"/>
      <sheetName val="EI"/>
      <sheetName val="DI"/>
      <sheetName val="AI"/>
      <sheetName val="EE"/>
      <sheetName val="DE"/>
      <sheetName val="AE"/>
      <sheetName val="EL"/>
      <sheetName val="DL"/>
      <sheetName val="AL"/>
      <sheetName val="ERP"/>
      <sheetName val="DRP"/>
      <sheetName val="ARP"/>
      <sheetName val="EGL"/>
      <sheetName val="DGL"/>
      <sheetName val="AGL"/>
      <sheetName val="EC"/>
      <sheetName val="DC"/>
      <sheetName val="AC"/>
      <sheetName val="EQ"/>
      <sheetName val="DQ"/>
      <sheetName val="A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/>
      <sheetData sheetId="28" refreshError="1">
        <row r="7">
          <cell r="D7" t="str">
            <v>ENE</v>
          </cell>
          <cell r="F7" t="str">
            <v>FEB</v>
          </cell>
          <cell r="H7" t="str">
            <v>MAR</v>
          </cell>
          <cell r="J7" t="str">
            <v>ABR</v>
          </cell>
          <cell r="L7" t="str">
            <v>MAY</v>
          </cell>
          <cell r="N7" t="str">
            <v>JUN</v>
          </cell>
          <cell r="P7" t="str">
            <v>JUL</v>
          </cell>
          <cell r="R7" t="str">
            <v>AGO</v>
          </cell>
          <cell r="T7" t="str">
            <v>SEP</v>
          </cell>
          <cell r="V7" t="str">
            <v>OCT</v>
          </cell>
          <cell r="X7" t="str">
            <v>NOV</v>
          </cell>
          <cell r="Z7" t="str">
            <v>DIC</v>
          </cell>
          <cell r="AB7" t="str">
            <v>TOTAL</v>
          </cell>
          <cell r="AC7" t="str">
            <v>PROM.</v>
          </cell>
        </row>
        <row r="8">
          <cell r="D8" t="str">
            <v>BM</v>
          </cell>
          <cell r="E8" t="str">
            <v>BPD</v>
          </cell>
          <cell r="F8" t="str">
            <v>BM</v>
          </cell>
          <cell r="G8" t="str">
            <v>BPD</v>
          </cell>
          <cell r="H8" t="str">
            <v>BM</v>
          </cell>
          <cell r="I8" t="str">
            <v>BPD</v>
          </cell>
          <cell r="J8" t="str">
            <v>BM</v>
          </cell>
          <cell r="K8" t="str">
            <v>BPD</v>
          </cell>
          <cell r="L8" t="str">
            <v>BM</v>
          </cell>
          <cell r="M8" t="str">
            <v>BPD</v>
          </cell>
          <cell r="N8" t="str">
            <v>BM</v>
          </cell>
          <cell r="O8" t="str">
            <v>BPD</v>
          </cell>
          <cell r="P8" t="str">
            <v>BM</v>
          </cell>
          <cell r="Q8" t="str">
            <v>BPD</v>
          </cell>
          <cell r="R8" t="str">
            <v>BM</v>
          </cell>
          <cell r="S8" t="str">
            <v>BPD</v>
          </cell>
          <cell r="T8" t="str">
            <v>BM</v>
          </cell>
          <cell r="U8" t="str">
            <v>BPD</v>
          </cell>
          <cell r="V8" t="str">
            <v>BM</v>
          </cell>
          <cell r="W8" t="str">
            <v>BD</v>
          </cell>
          <cell r="X8" t="str">
            <v>BM</v>
          </cell>
          <cell r="Y8" t="str">
            <v>BD</v>
          </cell>
          <cell r="Z8" t="str">
            <v>BM</v>
          </cell>
          <cell r="AA8" t="str">
            <v>BD</v>
          </cell>
          <cell r="AB8" t="str">
            <v>BARRILES</v>
          </cell>
          <cell r="AC8" t="str">
            <v>BPD</v>
          </cell>
        </row>
        <row r="9">
          <cell r="A9" t="str">
            <v xml:space="preserve">   A N D I N A  S . A .</v>
          </cell>
        </row>
        <row r="10">
          <cell r="A10" t="str">
            <v xml:space="preserve">BQN </v>
          </cell>
          <cell r="B10" t="str">
            <v>BOQUERON</v>
          </cell>
          <cell r="C10" t="str">
            <v>N</v>
          </cell>
          <cell r="D10">
            <v>937</v>
          </cell>
          <cell r="E10">
            <v>30.225806451612904</v>
          </cell>
          <cell r="F10">
            <v>691</v>
          </cell>
          <cell r="G10">
            <v>24.678571428571427</v>
          </cell>
          <cell r="H10">
            <v>550</v>
          </cell>
          <cell r="I10">
            <v>17.741935483870968</v>
          </cell>
          <cell r="J10">
            <v>564</v>
          </cell>
          <cell r="K10">
            <v>18.8</v>
          </cell>
          <cell r="AB10">
            <v>2742</v>
          </cell>
          <cell r="AC10">
            <v>8.2095808383233528</v>
          </cell>
        </row>
        <row r="11">
          <cell r="A11" t="str">
            <v>CAM</v>
          </cell>
          <cell r="B11" t="str">
            <v>CAMIRI</v>
          </cell>
          <cell r="C11" t="str">
            <v>N</v>
          </cell>
          <cell r="D11">
            <v>353</v>
          </cell>
          <cell r="E11">
            <v>11.387096774193548</v>
          </cell>
          <cell r="F11">
            <v>321</v>
          </cell>
          <cell r="G11">
            <v>11.464285714285714</v>
          </cell>
          <cell r="H11">
            <v>362</v>
          </cell>
          <cell r="I11">
            <v>11.67741935483871</v>
          </cell>
          <cell r="J11">
            <v>336</v>
          </cell>
          <cell r="K11">
            <v>11.2</v>
          </cell>
          <cell r="L11">
            <v>341</v>
          </cell>
          <cell r="M11">
            <v>11</v>
          </cell>
          <cell r="N11">
            <v>309</v>
          </cell>
          <cell r="O11">
            <v>10.3</v>
          </cell>
          <cell r="P11">
            <v>1113</v>
          </cell>
          <cell r="Q11">
            <v>35.903225806451616</v>
          </cell>
          <cell r="R11" t="e">
            <v>#REF!</v>
          </cell>
          <cell r="S11" t="e">
            <v>#REF!</v>
          </cell>
          <cell r="T11" t="e">
            <v>#REF!</v>
          </cell>
          <cell r="U11" t="e">
            <v>#REF!</v>
          </cell>
          <cell r="AB11" t="e">
            <v>#REF!</v>
          </cell>
          <cell r="AC11" t="e">
            <v>#REF!</v>
          </cell>
        </row>
        <row r="12">
          <cell r="A12" t="str">
            <v>CCB</v>
          </cell>
          <cell r="B12" t="str">
            <v>CASCABEL</v>
          </cell>
          <cell r="C12" t="str">
            <v>N</v>
          </cell>
          <cell r="D12">
            <v>918</v>
          </cell>
          <cell r="E12">
            <v>29.612903225806452</v>
          </cell>
          <cell r="F12">
            <v>1205</v>
          </cell>
          <cell r="G12">
            <v>43.035714285714285</v>
          </cell>
          <cell r="H12">
            <v>1400</v>
          </cell>
          <cell r="I12">
            <v>45.161290322580648</v>
          </cell>
          <cell r="J12">
            <v>1869</v>
          </cell>
          <cell r="K12">
            <v>62.3</v>
          </cell>
          <cell r="L12">
            <v>2008</v>
          </cell>
          <cell r="M12">
            <v>64.774193548387103</v>
          </cell>
          <cell r="N12">
            <v>2253</v>
          </cell>
          <cell r="O12">
            <v>75.099999999999994</v>
          </cell>
          <cell r="P12">
            <v>3688</v>
          </cell>
          <cell r="Q12">
            <v>118.96774193548387</v>
          </cell>
          <cell r="R12" t="e">
            <v>#REF!</v>
          </cell>
          <cell r="S12" t="e">
            <v>#REF!</v>
          </cell>
          <cell r="T12" t="e">
            <v>#REF!</v>
          </cell>
          <cell r="U12" t="e">
            <v>#REF!</v>
          </cell>
          <cell r="AB12" t="e">
            <v>#REF!</v>
          </cell>
          <cell r="AC12" t="e">
            <v>#REF!</v>
          </cell>
        </row>
        <row r="13">
          <cell r="A13" t="str">
            <v>CBR</v>
          </cell>
          <cell r="B13" t="str">
            <v>COBRA</v>
          </cell>
          <cell r="C13" t="str">
            <v>N</v>
          </cell>
          <cell r="D13">
            <v>99</v>
          </cell>
          <cell r="E13">
            <v>3.193548387096774</v>
          </cell>
          <cell r="F13">
            <v>94</v>
          </cell>
          <cell r="G13">
            <v>3.3571428571428572</v>
          </cell>
          <cell r="H13">
            <v>18</v>
          </cell>
          <cell r="I13">
            <v>0.58064516129032262</v>
          </cell>
          <cell r="P13">
            <v>8</v>
          </cell>
          <cell r="Q13">
            <v>0.25806451612903225</v>
          </cell>
          <cell r="AB13">
            <v>219</v>
          </cell>
          <cell r="AC13">
            <v>0.65568862275449102</v>
          </cell>
        </row>
        <row r="14">
          <cell r="A14" t="str">
            <v>GRY</v>
          </cell>
          <cell r="B14" t="str">
            <v>GUAIRUY</v>
          </cell>
          <cell r="C14" t="str">
            <v>N</v>
          </cell>
          <cell r="P14">
            <v>47</v>
          </cell>
          <cell r="Q14">
            <v>1.5161290322580645</v>
          </cell>
          <cell r="AB14">
            <v>47</v>
          </cell>
          <cell r="AC14">
            <v>0.1407185628742515</v>
          </cell>
        </row>
        <row r="15">
          <cell r="A15" t="str">
            <v>LPÑ</v>
          </cell>
          <cell r="B15" t="str">
            <v>LA PEÑA</v>
          </cell>
          <cell r="C15" t="str">
            <v>N</v>
          </cell>
          <cell r="D15">
            <v>13183</v>
          </cell>
          <cell r="E15">
            <v>425.25806451612902</v>
          </cell>
          <cell r="F15">
            <v>12963</v>
          </cell>
          <cell r="G15">
            <v>462.96428571428572</v>
          </cell>
          <cell r="H15">
            <v>12914</v>
          </cell>
          <cell r="I15">
            <v>416.58064516129031</v>
          </cell>
          <cell r="J15">
            <v>12598</v>
          </cell>
          <cell r="K15">
            <v>419.93333333333334</v>
          </cell>
          <cell r="L15">
            <v>10635</v>
          </cell>
          <cell r="M15">
            <v>343.06451612903226</v>
          </cell>
          <cell r="N15">
            <v>5070</v>
          </cell>
          <cell r="O15">
            <v>169</v>
          </cell>
          <cell r="P15">
            <v>15428</v>
          </cell>
          <cell r="Q15">
            <v>497.67741935483872</v>
          </cell>
          <cell r="R15" t="e">
            <v>#REF!</v>
          </cell>
          <cell r="S15" t="e">
            <v>#REF!</v>
          </cell>
          <cell r="T15" t="e">
            <v>#REF!</v>
          </cell>
          <cell r="U15" t="e">
            <v>#REF!</v>
          </cell>
          <cell r="AB15" t="e">
            <v>#REF!</v>
          </cell>
          <cell r="AC15" t="e">
            <v>#REF!</v>
          </cell>
        </row>
        <row r="16">
          <cell r="A16" t="str">
            <v>PTJ</v>
          </cell>
          <cell r="B16" t="str">
            <v>PATUJU</v>
          </cell>
          <cell r="C16" t="str">
            <v>N</v>
          </cell>
          <cell r="T16" t="e">
            <v>#REF!</v>
          </cell>
          <cell r="U16" t="e">
            <v>#REF!</v>
          </cell>
          <cell r="AB16" t="e">
            <v>#REF!</v>
          </cell>
          <cell r="AC16" t="e">
            <v>#REF!</v>
          </cell>
        </row>
        <row r="17">
          <cell r="A17" t="str">
            <v>RGD</v>
          </cell>
          <cell r="B17" t="str">
            <v>RIO GRANDE</v>
          </cell>
          <cell r="C17" t="str">
            <v>E</v>
          </cell>
          <cell r="D17">
            <v>27753</v>
          </cell>
          <cell r="E17">
            <v>895.25806451612902</v>
          </cell>
          <cell r="F17">
            <v>24060</v>
          </cell>
          <cell r="G17">
            <v>859.28571428571433</v>
          </cell>
          <cell r="H17">
            <v>26030.233587247592</v>
          </cell>
          <cell r="I17">
            <v>839.68495442734172</v>
          </cell>
          <cell r="J17">
            <v>26018.469443574919</v>
          </cell>
          <cell r="K17">
            <v>867.28231478583064</v>
          </cell>
          <cell r="L17">
            <v>27824</v>
          </cell>
          <cell r="M17">
            <v>897.54838709677415</v>
          </cell>
          <cell r="N17">
            <v>23013</v>
          </cell>
          <cell r="O17">
            <v>767.1</v>
          </cell>
          <cell r="P17">
            <v>22773</v>
          </cell>
          <cell r="Q17">
            <v>734.61290322580646</v>
          </cell>
          <cell r="R17" t="e">
            <v>#REF!</v>
          </cell>
          <cell r="S17" t="e">
            <v>#REF!</v>
          </cell>
          <cell r="T17" t="e">
            <v>#REF!</v>
          </cell>
          <cell r="U17" t="e">
            <v>#REF!</v>
          </cell>
          <cell r="AB17" t="e">
            <v>#REF!</v>
          </cell>
          <cell r="AC17" t="e">
            <v>#REF!</v>
          </cell>
        </row>
        <row r="18">
          <cell r="A18" t="str">
            <v>RGD</v>
          </cell>
          <cell r="B18" t="str">
            <v>RIO GRANDE</v>
          </cell>
          <cell r="C18" t="str">
            <v>N</v>
          </cell>
          <cell r="G18">
            <v>0</v>
          </cell>
          <cell r="H18">
            <v>765.76641275240763</v>
          </cell>
          <cell r="I18">
            <v>24.702142346851858</v>
          </cell>
          <cell r="J18">
            <v>1469.5305564250812</v>
          </cell>
          <cell r="K18">
            <v>48.984351880836037</v>
          </cell>
          <cell r="L18">
            <v>1688</v>
          </cell>
          <cell r="M18">
            <v>54.451612903225808</v>
          </cell>
          <cell r="N18">
            <v>4748</v>
          </cell>
          <cell r="O18">
            <v>158.26666666666668</v>
          </cell>
          <cell r="P18">
            <v>4243</v>
          </cell>
          <cell r="Q18">
            <v>136.87096774193549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AB18" t="e">
            <v>#REF!</v>
          </cell>
          <cell r="AC18" t="e">
            <v>#REF!</v>
          </cell>
        </row>
        <row r="19">
          <cell r="A19" t="str">
            <v>RGD</v>
          </cell>
          <cell r="B19" t="str">
            <v>PLANTA</v>
          </cell>
          <cell r="C19" t="str">
            <v>E</v>
          </cell>
          <cell r="U19">
            <v>0</v>
          </cell>
        </row>
        <row r="20">
          <cell r="A20" t="str">
            <v>SIR</v>
          </cell>
          <cell r="B20" t="str">
            <v>SIRARI</v>
          </cell>
          <cell r="C20" t="str">
            <v>E</v>
          </cell>
          <cell r="D20">
            <v>2218</v>
          </cell>
          <cell r="E20">
            <v>71.548387096774192</v>
          </cell>
          <cell r="F20">
            <v>2085</v>
          </cell>
          <cell r="G20">
            <v>74.464285714285708</v>
          </cell>
          <cell r="H20">
            <v>2561</v>
          </cell>
          <cell r="I20">
            <v>82.612903225806448</v>
          </cell>
          <cell r="J20">
            <v>2788</v>
          </cell>
          <cell r="K20">
            <v>92.933333333333337</v>
          </cell>
          <cell r="L20">
            <v>3089</v>
          </cell>
          <cell r="M20">
            <v>99.645161290322577</v>
          </cell>
          <cell r="N20">
            <v>3110</v>
          </cell>
          <cell r="O20">
            <v>103.66666666666667</v>
          </cell>
          <cell r="P20">
            <v>3020</v>
          </cell>
          <cell r="Q20">
            <v>97.41935483870968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AB20" t="e">
            <v>#REF!</v>
          </cell>
          <cell r="AC20" t="e">
            <v>#REF!</v>
          </cell>
        </row>
        <row r="21">
          <cell r="A21" t="str">
            <v>SIR</v>
          </cell>
          <cell r="B21" t="str">
            <v>SIRARI</v>
          </cell>
          <cell r="C21" t="str">
            <v>N</v>
          </cell>
        </row>
        <row r="22">
          <cell r="A22" t="str">
            <v>TDY</v>
          </cell>
          <cell r="B22" t="str">
            <v>TUNDY</v>
          </cell>
          <cell r="C22" t="str">
            <v>N</v>
          </cell>
          <cell r="D22">
            <v>1234</v>
          </cell>
          <cell r="E22">
            <v>39.806451612903224</v>
          </cell>
          <cell r="F22">
            <v>945</v>
          </cell>
          <cell r="G22">
            <v>33.75</v>
          </cell>
          <cell r="H22">
            <v>2806</v>
          </cell>
          <cell r="I22">
            <v>90.516129032258064</v>
          </cell>
          <cell r="J22">
            <v>5975</v>
          </cell>
          <cell r="K22">
            <v>199.16666666666666</v>
          </cell>
          <cell r="L22">
            <v>10366</v>
          </cell>
          <cell r="M22">
            <v>334.38709677419354</v>
          </cell>
          <cell r="N22">
            <v>11864</v>
          </cell>
          <cell r="O22">
            <v>395.46666666666664</v>
          </cell>
          <cell r="P22">
            <v>8638</v>
          </cell>
          <cell r="Q22">
            <v>278.64516129032256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AB22" t="e">
            <v>#REF!</v>
          </cell>
          <cell r="AC22" t="e">
            <v>#REF!</v>
          </cell>
        </row>
        <row r="23">
          <cell r="A23" t="str">
            <v>VBR</v>
          </cell>
          <cell r="B23" t="str">
            <v>VIBORA</v>
          </cell>
          <cell r="C23" t="str">
            <v>E</v>
          </cell>
          <cell r="D23">
            <v>14134</v>
          </cell>
          <cell r="E23">
            <v>455.93548387096774</v>
          </cell>
          <cell r="F23">
            <v>11465</v>
          </cell>
          <cell r="G23">
            <v>409.46428571428572</v>
          </cell>
          <cell r="H23">
            <v>11751</v>
          </cell>
          <cell r="I23">
            <v>379.06451612903226</v>
          </cell>
          <cell r="J23">
            <v>10199</v>
          </cell>
          <cell r="K23">
            <v>339.96666666666664</v>
          </cell>
          <cell r="L23">
            <v>13936</v>
          </cell>
          <cell r="M23">
            <v>449.54838709677421</v>
          </cell>
          <cell r="N23">
            <v>12896</v>
          </cell>
          <cell r="O23">
            <v>429.86666666666667</v>
          </cell>
          <cell r="P23">
            <v>13135</v>
          </cell>
          <cell r="Q23">
            <v>423.70967741935482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AB23" t="e">
            <v>#REF!</v>
          </cell>
          <cell r="AC23" t="e">
            <v>#REF!</v>
          </cell>
        </row>
        <row r="24">
          <cell r="A24" t="str">
            <v>VBR</v>
          </cell>
          <cell r="B24" t="str">
            <v>PLANTA</v>
          </cell>
          <cell r="C24" t="str">
            <v>E</v>
          </cell>
          <cell r="U24">
            <v>0</v>
          </cell>
        </row>
        <row r="25">
          <cell r="A25" t="str">
            <v>YPC</v>
          </cell>
          <cell r="B25" t="str">
            <v>YAPACANI</v>
          </cell>
          <cell r="C25" t="str">
            <v>E</v>
          </cell>
          <cell r="D25">
            <v>885</v>
          </cell>
          <cell r="E25">
            <v>28.548387096774192</v>
          </cell>
          <cell r="F25">
            <v>832</v>
          </cell>
          <cell r="G25">
            <v>29.714285714285715</v>
          </cell>
          <cell r="H25">
            <v>901</v>
          </cell>
          <cell r="I25">
            <v>29.06451612903226</v>
          </cell>
          <cell r="J25">
            <v>974</v>
          </cell>
          <cell r="K25">
            <v>32.466666666666669</v>
          </cell>
          <cell r="L25">
            <v>1556</v>
          </cell>
          <cell r="M25">
            <v>50.193548387096776</v>
          </cell>
          <cell r="N25">
            <v>8357</v>
          </cell>
          <cell r="O25">
            <v>278.56666666666666</v>
          </cell>
          <cell r="P25">
            <v>5829</v>
          </cell>
          <cell r="Q25">
            <v>188.03225806451613</v>
          </cell>
          <cell r="R25" t="e">
            <v>#REF!</v>
          </cell>
          <cell r="S25" t="e">
            <v>#REF!</v>
          </cell>
          <cell r="T25" t="e">
            <v>#REF!</v>
          </cell>
          <cell r="U25" t="e">
            <v>#REF!</v>
          </cell>
          <cell r="AB25" t="e">
            <v>#REF!</v>
          </cell>
          <cell r="AC25" t="e">
            <v>#REF!</v>
          </cell>
        </row>
        <row r="26">
          <cell r="A26" t="str">
            <v>YPC</v>
          </cell>
          <cell r="B26" t="str">
            <v>YAPACANI</v>
          </cell>
          <cell r="C26" t="str">
            <v>N</v>
          </cell>
          <cell r="U26">
            <v>0</v>
          </cell>
        </row>
        <row r="27">
          <cell r="A27" t="str">
            <v>TOTAL NUEVO</v>
          </cell>
          <cell r="D27">
            <v>16724</v>
          </cell>
          <cell r="E27">
            <v>539.48387096774195</v>
          </cell>
          <cell r="F27">
            <v>16219</v>
          </cell>
          <cell r="G27">
            <v>579.25</v>
          </cell>
          <cell r="H27">
            <v>18815.766412752408</v>
          </cell>
          <cell r="I27">
            <v>606.96020686298084</v>
          </cell>
          <cell r="J27">
            <v>22811.530556425081</v>
          </cell>
          <cell r="K27">
            <v>760.38435188083599</v>
          </cell>
          <cell r="L27">
            <v>25038</v>
          </cell>
          <cell r="M27">
            <v>807.67741935483866</v>
          </cell>
          <cell r="N27">
            <v>24244</v>
          </cell>
          <cell r="O27">
            <v>808.13333333333333</v>
          </cell>
          <cell r="P27">
            <v>33165</v>
          </cell>
          <cell r="Q27">
            <v>1069.8387096774193</v>
          </cell>
          <cell r="R27" t="e">
            <v>#REF!</v>
          </cell>
          <cell r="S27" t="e">
            <v>#REF!</v>
          </cell>
          <cell r="T27" t="e">
            <v>#REF!</v>
          </cell>
          <cell r="U27" t="e">
            <v>#REF!</v>
          </cell>
          <cell r="AB27" t="e">
            <v>#REF!</v>
          </cell>
          <cell r="AC27" t="e">
            <v>#REF!</v>
          </cell>
        </row>
        <row r="28">
          <cell r="A28" t="str">
            <v>TOTAL EXISTENTE</v>
          </cell>
          <cell r="D28">
            <v>44990</v>
          </cell>
          <cell r="E28">
            <v>1451.2903225806451</v>
          </cell>
          <cell r="F28">
            <v>38442</v>
          </cell>
          <cell r="G28">
            <v>1372.9285714285713</v>
          </cell>
          <cell r="H28">
            <v>41243.233587247596</v>
          </cell>
          <cell r="I28">
            <v>1330.4268899112128</v>
          </cell>
          <cell r="J28">
            <v>39979.469443574919</v>
          </cell>
          <cell r="K28">
            <v>1332.6489814524973</v>
          </cell>
          <cell r="L28">
            <v>46405</v>
          </cell>
          <cell r="M28">
            <v>1496.9354838709678</v>
          </cell>
          <cell r="N28">
            <v>47376</v>
          </cell>
          <cell r="O28">
            <v>1579.2</v>
          </cell>
          <cell r="P28">
            <v>44757</v>
          </cell>
          <cell r="Q28">
            <v>1443.7741935483871</v>
          </cell>
          <cell r="R28" t="e">
            <v>#REF!</v>
          </cell>
          <cell r="S28" t="e">
            <v>#REF!</v>
          </cell>
          <cell r="T28" t="e">
            <v>#REF!</v>
          </cell>
          <cell r="U28" t="e">
            <v>#REF!</v>
          </cell>
          <cell r="AB28" t="e">
            <v>#REF!</v>
          </cell>
          <cell r="AC28" t="e">
            <v>#REF!</v>
          </cell>
        </row>
        <row r="29">
          <cell r="A29" t="str">
            <v>TOTAL ANDINA</v>
          </cell>
          <cell r="D29">
            <v>61714</v>
          </cell>
          <cell r="E29">
            <v>1990.7741935483871</v>
          </cell>
          <cell r="F29">
            <v>54661</v>
          </cell>
          <cell r="G29">
            <v>1952.1785714285713</v>
          </cell>
          <cell r="H29">
            <v>60059</v>
          </cell>
          <cell r="I29">
            <v>1937.3870967741937</v>
          </cell>
          <cell r="J29">
            <v>62791</v>
          </cell>
          <cell r="K29">
            <v>2093.0333333333333</v>
          </cell>
          <cell r="L29">
            <v>71443</v>
          </cell>
          <cell r="M29">
            <v>2304.6129032258063</v>
          </cell>
          <cell r="N29">
            <v>71620</v>
          </cell>
          <cell r="O29">
            <v>2387.3333333333335</v>
          </cell>
          <cell r="P29">
            <v>77922</v>
          </cell>
          <cell r="Q29">
            <v>2513.6129032258063</v>
          </cell>
          <cell r="R29" t="e">
            <v>#REF!</v>
          </cell>
          <cell r="S29" t="e">
            <v>#REF!</v>
          </cell>
          <cell r="T29" t="e">
            <v>#REF!</v>
          </cell>
          <cell r="U29" t="e">
            <v>#REF!</v>
          </cell>
          <cell r="AB29" t="e">
            <v>#REF!</v>
          </cell>
          <cell r="AC29" t="e">
            <v>#REF!</v>
          </cell>
        </row>
        <row r="30">
          <cell r="A30" t="str">
            <v xml:space="preserve">   C H A C O   S .  A .</v>
          </cell>
        </row>
        <row r="31">
          <cell r="A31" t="str">
            <v>BBL</v>
          </cell>
          <cell r="B31" t="str">
            <v>BULO BULO</v>
          </cell>
          <cell r="C31" t="str">
            <v>N</v>
          </cell>
        </row>
        <row r="32">
          <cell r="A32" t="str">
            <v>BVT</v>
          </cell>
          <cell r="B32" t="str">
            <v>BUENA VISTA</v>
          </cell>
          <cell r="C32" t="str">
            <v>N</v>
          </cell>
          <cell r="D32">
            <v>77</v>
          </cell>
          <cell r="E32">
            <v>2.4838709677419355</v>
          </cell>
          <cell r="F32">
            <v>56</v>
          </cell>
          <cell r="G32">
            <v>2</v>
          </cell>
          <cell r="H32">
            <v>64</v>
          </cell>
          <cell r="I32">
            <v>2.064516129032258</v>
          </cell>
          <cell r="J32">
            <v>59</v>
          </cell>
          <cell r="K32">
            <v>1.9666666666666666</v>
          </cell>
          <cell r="AB32">
            <v>256</v>
          </cell>
          <cell r="AC32">
            <v>0.76646706586826352</v>
          </cell>
        </row>
        <row r="33">
          <cell r="A33" t="str">
            <v>CRC</v>
          </cell>
          <cell r="B33" t="str">
            <v>CARRASCO</v>
          </cell>
          <cell r="C33" t="str">
            <v>E</v>
          </cell>
          <cell r="D33">
            <v>12286</v>
          </cell>
          <cell r="E33">
            <v>396.32258064516128</v>
          </cell>
          <cell r="F33">
            <v>10963</v>
          </cell>
          <cell r="G33">
            <v>391.53571428571428</v>
          </cell>
          <cell r="H33">
            <v>11715</v>
          </cell>
          <cell r="I33">
            <v>377.90322580645159</v>
          </cell>
          <cell r="J33">
            <v>7758</v>
          </cell>
          <cell r="K33">
            <v>258.60000000000002</v>
          </cell>
          <cell r="L33">
            <v>5436</v>
          </cell>
          <cell r="M33">
            <v>175.35483870967741</v>
          </cell>
          <cell r="N33">
            <v>6138</v>
          </cell>
          <cell r="O33">
            <v>204.6</v>
          </cell>
          <cell r="P33">
            <v>7350</v>
          </cell>
          <cell r="Q33">
            <v>237.09677419354838</v>
          </cell>
          <cell r="R33" t="e">
            <v>#REF!</v>
          </cell>
          <cell r="S33" t="e">
            <v>#REF!</v>
          </cell>
          <cell r="T33" t="e">
            <v>#REF!</v>
          </cell>
          <cell r="U33" t="e">
            <v>#REF!</v>
          </cell>
          <cell r="AB33" t="e">
            <v>#REF!</v>
          </cell>
          <cell r="AC33" t="e">
            <v>#REF!</v>
          </cell>
        </row>
        <row r="34">
          <cell r="A34" t="str">
            <v>CRC</v>
          </cell>
          <cell r="B34" t="str">
            <v>CARRASCO-4</v>
          </cell>
          <cell r="C34" t="str">
            <v>N</v>
          </cell>
          <cell r="H34">
            <v>19</v>
          </cell>
          <cell r="I34">
            <v>0.61290322580645162</v>
          </cell>
          <cell r="J34">
            <v>3</v>
          </cell>
          <cell r="K34">
            <v>0.1</v>
          </cell>
          <cell r="L34">
            <v>55</v>
          </cell>
          <cell r="M34">
            <v>1.7741935483870968</v>
          </cell>
          <cell r="N34">
            <v>150</v>
          </cell>
          <cell r="O34">
            <v>5</v>
          </cell>
          <cell r="P34">
            <v>155</v>
          </cell>
          <cell r="Q34">
            <v>5</v>
          </cell>
          <cell r="R34" t="e">
            <v>#REF!</v>
          </cell>
          <cell r="S34" t="e">
            <v>#REF!</v>
          </cell>
          <cell r="T34" t="e">
            <v>#REF!</v>
          </cell>
          <cell r="U34" t="e">
            <v>#REF!</v>
          </cell>
          <cell r="AB34" t="e">
            <v>#REF!</v>
          </cell>
          <cell r="AC34" t="e">
            <v>#REF!</v>
          </cell>
        </row>
        <row r="35">
          <cell r="A35" t="str">
            <v>CRC</v>
          </cell>
          <cell r="B35" t="str">
            <v>PLANTA</v>
          </cell>
          <cell r="U35">
            <v>0</v>
          </cell>
        </row>
        <row r="36">
          <cell r="A36" t="str">
            <v>CMT</v>
          </cell>
          <cell r="B36" t="str">
            <v>CAMATINDI</v>
          </cell>
          <cell r="C36" t="str">
            <v>N</v>
          </cell>
          <cell r="D36">
            <v>68</v>
          </cell>
          <cell r="E36">
            <v>2.193548387096774</v>
          </cell>
          <cell r="F36">
            <v>66</v>
          </cell>
          <cell r="G36">
            <v>2.3571428571428572</v>
          </cell>
          <cell r="H36">
            <v>73</v>
          </cell>
          <cell r="I36">
            <v>2.3548387096774195</v>
          </cell>
          <cell r="J36">
            <v>65</v>
          </cell>
          <cell r="K36">
            <v>2.1666666666666665</v>
          </cell>
          <cell r="AB36">
            <v>272</v>
          </cell>
          <cell r="AC36">
            <v>0.81437125748502992</v>
          </cell>
        </row>
        <row r="37">
          <cell r="A37" t="str">
            <v>HSR</v>
          </cell>
          <cell r="B37" t="str">
            <v>H.SUAREZ R.</v>
          </cell>
          <cell r="C37" t="str">
            <v>N</v>
          </cell>
          <cell r="D37">
            <v>4131</v>
          </cell>
          <cell r="E37">
            <v>133.25806451612902</v>
          </cell>
          <cell r="F37">
            <v>3853</v>
          </cell>
          <cell r="G37">
            <v>137.60714285714286</v>
          </cell>
          <cell r="H37">
            <v>4514</v>
          </cell>
          <cell r="I37">
            <v>145.61290322580646</v>
          </cell>
          <cell r="J37">
            <v>4563</v>
          </cell>
          <cell r="K37">
            <v>152.1</v>
          </cell>
          <cell r="L37">
            <v>4606</v>
          </cell>
          <cell r="M37">
            <v>148.58064516129033</v>
          </cell>
          <cell r="N37">
            <v>4809</v>
          </cell>
          <cell r="O37">
            <v>160.30000000000001</v>
          </cell>
          <cell r="P37">
            <v>5004</v>
          </cell>
          <cell r="Q37">
            <v>161.41935483870967</v>
          </cell>
          <cell r="R37" t="e">
            <v>#REF!</v>
          </cell>
          <cell r="S37" t="e">
            <v>#REF!</v>
          </cell>
          <cell r="T37" t="e">
            <v>#REF!</v>
          </cell>
          <cell r="U37" t="e">
            <v>#REF!</v>
          </cell>
          <cell r="AB37" t="e">
            <v>#REF!</v>
          </cell>
          <cell r="AC37" t="e">
            <v>#REF!</v>
          </cell>
        </row>
        <row r="38">
          <cell r="A38" t="str">
            <v>KTR</v>
          </cell>
          <cell r="B38" t="str">
            <v>KATARI</v>
          </cell>
          <cell r="C38" t="str">
            <v>N</v>
          </cell>
          <cell r="D38">
            <v>18704</v>
          </cell>
          <cell r="E38">
            <v>603.35483870967744</v>
          </cell>
          <cell r="F38">
            <v>16674</v>
          </cell>
          <cell r="G38">
            <v>595.5</v>
          </cell>
          <cell r="H38">
            <v>18495</v>
          </cell>
          <cell r="I38">
            <v>596.61290322580646</v>
          </cell>
          <cell r="J38">
            <v>18064</v>
          </cell>
          <cell r="K38">
            <v>602.13333333333333</v>
          </cell>
          <cell r="L38">
            <v>18651</v>
          </cell>
          <cell r="M38">
            <v>601.64516129032256</v>
          </cell>
          <cell r="N38">
            <v>18067</v>
          </cell>
          <cell r="O38">
            <v>602.23333333333335</v>
          </cell>
          <cell r="P38">
            <v>18649</v>
          </cell>
          <cell r="Q38">
            <v>601.58064516129036</v>
          </cell>
          <cell r="R38" t="e">
            <v>#REF!</v>
          </cell>
          <cell r="S38" t="e">
            <v>#REF!</v>
          </cell>
          <cell r="T38" t="e">
            <v>#REF!</v>
          </cell>
          <cell r="U38" t="e">
            <v>#REF!</v>
          </cell>
          <cell r="AB38" t="e">
            <v>#REF!</v>
          </cell>
          <cell r="AC38" t="e">
            <v>#REF!</v>
          </cell>
        </row>
        <row r="39">
          <cell r="A39" t="str">
            <v>LCS</v>
          </cell>
          <cell r="B39" t="str">
            <v>LOS CUSIS</v>
          </cell>
          <cell r="C39" t="str">
            <v>N</v>
          </cell>
          <cell r="H39">
            <v>227</v>
          </cell>
          <cell r="I39">
            <v>7.32258064516129</v>
          </cell>
          <cell r="J39">
            <v>177</v>
          </cell>
          <cell r="K39">
            <v>5.9</v>
          </cell>
          <cell r="L39">
            <v>2608</v>
          </cell>
          <cell r="M39">
            <v>84.129032258064512</v>
          </cell>
          <cell r="N39">
            <v>7273</v>
          </cell>
          <cell r="O39">
            <v>242.43333333333334</v>
          </cell>
          <cell r="P39">
            <v>7112</v>
          </cell>
          <cell r="Q39">
            <v>229.41935483870967</v>
          </cell>
          <cell r="R39" t="e">
            <v>#REF!</v>
          </cell>
          <cell r="S39" t="e">
            <v>#REF!</v>
          </cell>
          <cell r="T39" t="e">
            <v>#REF!</v>
          </cell>
          <cell r="U39" t="e">
            <v>#REF!</v>
          </cell>
          <cell r="AB39" t="e">
            <v>#REF!</v>
          </cell>
          <cell r="AC39" t="e">
            <v>#REF!</v>
          </cell>
        </row>
        <row r="40">
          <cell r="A40" t="str">
            <v>MCT</v>
          </cell>
          <cell r="B40" t="str">
            <v>MONTECRISTO</v>
          </cell>
          <cell r="C40" t="str">
            <v>N</v>
          </cell>
          <cell r="L40">
            <v>3</v>
          </cell>
          <cell r="M40">
            <v>9.6774193548387094E-2</v>
          </cell>
          <cell r="T40" t="e">
            <v>#REF!</v>
          </cell>
          <cell r="U40" t="e">
            <v>#REF!</v>
          </cell>
          <cell r="AB40" t="e">
            <v>#REF!</v>
          </cell>
          <cell r="AC40" t="e">
            <v>#REF!</v>
          </cell>
        </row>
        <row r="41">
          <cell r="A41" t="str">
            <v>PJS</v>
          </cell>
          <cell r="B41" t="str">
            <v>PATUJUSAL</v>
          </cell>
          <cell r="C41" t="str">
            <v>N</v>
          </cell>
          <cell r="D41">
            <v>10724</v>
          </cell>
          <cell r="E41">
            <v>345.93548387096774</v>
          </cell>
          <cell r="F41">
            <v>9774</v>
          </cell>
          <cell r="G41">
            <v>349.07142857142856</v>
          </cell>
          <cell r="H41">
            <v>11574</v>
          </cell>
          <cell r="I41">
            <v>373.35483870967744</v>
          </cell>
          <cell r="J41">
            <v>11096</v>
          </cell>
          <cell r="K41">
            <v>369.86666666666667</v>
          </cell>
          <cell r="L41">
            <v>12225</v>
          </cell>
          <cell r="M41">
            <v>394.35483870967744</v>
          </cell>
          <cell r="N41">
            <v>12792</v>
          </cell>
          <cell r="O41">
            <v>426.4</v>
          </cell>
          <cell r="P41">
            <v>13592</v>
          </cell>
          <cell r="Q41">
            <v>438.45161290322579</v>
          </cell>
          <cell r="R41" t="e">
            <v>#REF!</v>
          </cell>
          <cell r="S41" t="e">
            <v>#REF!</v>
          </cell>
          <cell r="T41" t="e">
            <v>#REF!</v>
          </cell>
          <cell r="U41" t="e">
            <v>#REF!</v>
          </cell>
          <cell r="AB41" t="e">
            <v>#REF!</v>
          </cell>
          <cell r="AC41" t="e">
            <v>#REF!</v>
          </cell>
        </row>
        <row r="42">
          <cell r="A42" t="str">
            <v>SNQ</v>
          </cell>
          <cell r="B42" t="str">
            <v>SAN ROQUE</v>
          </cell>
          <cell r="C42" t="str">
            <v>N</v>
          </cell>
          <cell r="D42">
            <v>1251</v>
          </cell>
          <cell r="E42">
            <v>40.354838709677416</v>
          </cell>
          <cell r="F42">
            <v>1871</v>
          </cell>
          <cell r="G42">
            <v>66.821428571428569</v>
          </cell>
          <cell r="H42">
            <v>2186</v>
          </cell>
          <cell r="I42">
            <v>70.516129032258064</v>
          </cell>
          <cell r="J42">
            <v>1815</v>
          </cell>
          <cell r="K42">
            <v>60.5</v>
          </cell>
          <cell r="L42">
            <v>2088</v>
          </cell>
          <cell r="M42">
            <v>67.354838709677423</v>
          </cell>
          <cell r="N42">
            <v>2255</v>
          </cell>
          <cell r="O42">
            <v>75.166666666666671</v>
          </cell>
          <cell r="P42">
            <v>2331</v>
          </cell>
          <cell r="Q42">
            <v>75.193548387096769</v>
          </cell>
          <cell r="R42" t="e">
            <v>#REF!</v>
          </cell>
          <cell r="S42" t="e">
            <v>#REF!</v>
          </cell>
          <cell r="T42" t="e">
            <v>#REF!</v>
          </cell>
          <cell r="U42" t="e">
            <v>#REF!</v>
          </cell>
          <cell r="AB42" t="e">
            <v>#REF!</v>
          </cell>
          <cell r="AC42" t="e">
            <v>#REF!</v>
          </cell>
        </row>
        <row r="43">
          <cell r="A43" t="str">
            <v>SNQ</v>
          </cell>
          <cell r="B43" t="str">
            <v>PLANTA</v>
          </cell>
          <cell r="C43" t="str">
            <v>N</v>
          </cell>
          <cell r="U43">
            <v>0</v>
          </cell>
        </row>
        <row r="44">
          <cell r="A44" t="str">
            <v>VGR</v>
          </cell>
          <cell r="B44" t="str">
            <v>VUELTA GRANDE</v>
          </cell>
          <cell r="C44" t="str">
            <v>E</v>
          </cell>
          <cell r="D44">
            <v>1911</v>
          </cell>
          <cell r="E44">
            <v>61.645161290322584</v>
          </cell>
          <cell r="F44">
            <v>1718</v>
          </cell>
          <cell r="G44">
            <v>61.357142857142854</v>
          </cell>
          <cell r="H44">
            <v>1928</v>
          </cell>
          <cell r="I44">
            <v>62.193548387096776</v>
          </cell>
          <cell r="J44">
            <v>2018</v>
          </cell>
          <cell r="K44">
            <v>67.266666666666666</v>
          </cell>
          <cell r="L44">
            <v>2291</v>
          </cell>
          <cell r="M44">
            <v>73.903225806451616</v>
          </cell>
          <cell r="N44">
            <v>2347</v>
          </cell>
          <cell r="O44">
            <v>78.233333333333334</v>
          </cell>
          <cell r="P44">
            <v>2765</v>
          </cell>
          <cell r="Q44">
            <v>89.193548387096769</v>
          </cell>
          <cell r="R44" t="e">
            <v>#REF!</v>
          </cell>
          <cell r="S44" t="e">
            <v>#REF!</v>
          </cell>
          <cell r="T44" t="e">
            <v>#REF!</v>
          </cell>
          <cell r="U44" t="e">
            <v>#REF!</v>
          </cell>
          <cell r="AB44" t="e">
            <v>#REF!</v>
          </cell>
          <cell r="AC44" t="e">
            <v>#REF!</v>
          </cell>
        </row>
        <row r="45">
          <cell r="A45" t="str">
            <v>VGR</v>
          </cell>
          <cell r="B45" t="str">
            <v>PLANTA</v>
          </cell>
          <cell r="C45" t="str">
            <v>E</v>
          </cell>
          <cell r="U45">
            <v>0</v>
          </cell>
        </row>
        <row r="46">
          <cell r="A46" t="str">
            <v>TOTAL NUEVO</v>
          </cell>
          <cell r="D46">
            <v>34955</v>
          </cell>
          <cell r="E46">
            <v>1127.5806451612902</v>
          </cell>
          <cell r="F46">
            <v>32294</v>
          </cell>
          <cell r="G46">
            <v>1153.3571428571429</v>
          </cell>
          <cell r="H46">
            <v>37152</v>
          </cell>
          <cell r="I46">
            <v>1198.4516129032259</v>
          </cell>
          <cell r="J46">
            <v>35842</v>
          </cell>
          <cell r="K46">
            <v>1194.7333333333333</v>
          </cell>
          <cell r="L46">
            <v>40236</v>
          </cell>
          <cell r="M46">
            <v>1297.9354838709678</v>
          </cell>
          <cell r="N46">
            <v>45346</v>
          </cell>
          <cell r="O46">
            <v>1511.5333333333333</v>
          </cell>
          <cell r="P46">
            <v>46843</v>
          </cell>
          <cell r="Q46">
            <v>1511.0645161290322</v>
          </cell>
          <cell r="R46" t="e">
            <v>#REF!</v>
          </cell>
          <cell r="S46" t="e">
            <v>#REF!</v>
          </cell>
          <cell r="T46" t="e">
            <v>#REF!</v>
          </cell>
          <cell r="U46" t="e">
            <v>#REF!</v>
          </cell>
          <cell r="AB46" t="e">
            <v>#REF!</v>
          </cell>
          <cell r="AC46" t="e">
            <v>#REF!</v>
          </cell>
        </row>
        <row r="47">
          <cell r="A47" t="str">
            <v>TOTAL EXISTENTE</v>
          </cell>
          <cell r="D47">
            <v>14197</v>
          </cell>
          <cell r="E47">
            <v>457.96774193548384</v>
          </cell>
          <cell r="F47">
            <v>12681</v>
          </cell>
          <cell r="G47">
            <v>452.89285714285717</v>
          </cell>
          <cell r="H47">
            <v>13643</v>
          </cell>
          <cell r="I47">
            <v>440.09677419354841</v>
          </cell>
          <cell r="J47">
            <v>9776</v>
          </cell>
          <cell r="K47">
            <v>325.86666666666667</v>
          </cell>
          <cell r="L47">
            <v>7727</v>
          </cell>
          <cell r="M47">
            <v>249.25806451612902</v>
          </cell>
          <cell r="N47">
            <v>8485</v>
          </cell>
          <cell r="O47">
            <v>282.83333333333331</v>
          </cell>
          <cell r="P47">
            <v>10115</v>
          </cell>
          <cell r="Q47">
            <v>326.29032258064518</v>
          </cell>
          <cell r="R47" t="e">
            <v>#REF!</v>
          </cell>
          <cell r="S47" t="e">
            <v>#REF!</v>
          </cell>
          <cell r="T47" t="e">
            <v>#REF!</v>
          </cell>
          <cell r="U47" t="e">
            <v>#REF!</v>
          </cell>
          <cell r="AB47" t="e">
            <v>#REF!</v>
          </cell>
          <cell r="AC47" t="e">
            <v>#REF!</v>
          </cell>
        </row>
        <row r="48">
          <cell r="A48" t="str">
            <v>TOTAL CHACO</v>
          </cell>
          <cell r="D48">
            <v>49152</v>
          </cell>
          <cell r="E48">
            <v>1585.5483870967741</v>
          </cell>
          <cell r="F48">
            <v>44975</v>
          </cell>
          <cell r="G48">
            <v>1606.25</v>
          </cell>
          <cell r="H48">
            <v>50795</v>
          </cell>
          <cell r="I48">
            <v>1638.5483870967741</v>
          </cell>
          <cell r="J48">
            <v>45618</v>
          </cell>
          <cell r="K48">
            <v>1520.6</v>
          </cell>
          <cell r="L48">
            <v>47963</v>
          </cell>
          <cell r="M48">
            <v>1547.1935483870968</v>
          </cell>
          <cell r="N48">
            <v>53831</v>
          </cell>
          <cell r="O48">
            <v>1794.3666666666666</v>
          </cell>
          <cell r="P48">
            <v>56958</v>
          </cell>
          <cell r="Q48">
            <v>1837.3548387096773</v>
          </cell>
          <cell r="R48" t="e">
            <v>#REF!</v>
          </cell>
          <cell r="S48" t="e">
            <v>#REF!</v>
          </cell>
          <cell r="T48" t="e">
            <v>#REF!</v>
          </cell>
          <cell r="U48" t="e">
            <v>#REF!</v>
          </cell>
          <cell r="AB48" t="e">
            <v>#REF!</v>
          </cell>
          <cell r="AC48" t="e">
            <v>#REF!</v>
          </cell>
        </row>
        <row r="49">
          <cell r="A49" t="str">
            <v xml:space="preserve">  VINTAGE PETROLEUM BOLIVIANA LTD. (SHAMROCK VENTURES)</v>
          </cell>
        </row>
        <row r="50">
          <cell r="A50" t="str">
            <v>NJL</v>
          </cell>
          <cell r="B50" t="str">
            <v>NARANJILLOS</v>
          </cell>
          <cell r="C50" t="str">
            <v>N</v>
          </cell>
          <cell r="U50">
            <v>0</v>
          </cell>
        </row>
        <row r="51">
          <cell r="A51" t="str">
            <v>ÑPC</v>
          </cell>
          <cell r="B51" t="str">
            <v>ÑUPUCO</v>
          </cell>
          <cell r="C51" t="str">
            <v>N</v>
          </cell>
          <cell r="D51">
            <v>285</v>
          </cell>
          <cell r="E51">
            <v>9.193548387096774</v>
          </cell>
          <cell r="F51">
            <v>383</v>
          </cell>
          <cell r="G51">
            <v>13.678571428571429</v>
          </cell>
          <cell r="H51">
            <v>608</v>
          </cell>
          <cell r="I51">
            <v>19.612903225806452</v>
          </cell>
          <cell r="J51">
            <v>530</v>
          </cell>
          <cell r="K51">
            <v>17.666666666666668</v>
          </cell>
          <cell r="L51">
            <v>752</v>
          </cell>
          <cell r="M51">
            <v>24.258064516129032</v>
          </cell>
          <cell r="N51">
            <v>600</v>
          </cell>
          <cell r="O51">
            <v>20</v>
          </cell>
          <cell r="P51">
            <v>632</v>
          </cell>
          <cell r="Q51">
            <v>20.387096774193548</v>
          </cell>
          <cell r="R51" t="e">
            <v>#REF!</v>
          </cell>
          <cell r="S51" t="e">
            <v>#REF!</v>
          </cell>
          <cell r="T51" t="e">
            <v>#REF!</v>
          </cell>
          <cell r="U51" t="e">
            <v>#REF!</v>
          </cell>
          <cell r="AB51" t="e">
            <v>#REF!</v>
          </cell>
          <cell r="AC51" t="e">
            <v>#REF!</v>
          </cell>
        </row>
        <row r="52">
          <cell r="A52" t="str">
            <v>PVN</v>
          </cell>
          <cell r="B52" t="str">
            <v>PORVENIR</v>
          </cell>
          <cell r="C52" t="str">
            <v>E</v>
          </cell>
          <cell r="D52">
            <v>3079</v>
          </cell>
          <cell r="E52">
            <v>99.322580645161295</v>
          </cell>
          <cell r="F52">
            <v>1052</v>
          </cell>
          <cell r="G52">
            <v>37.571428571428569</v>
          </cell>
          <cell r="H52">
            <v>614</v>
          </cell>
          <cell r="I52">
            <v>19.806451612903224</v>
          </cell>
          <cell r="J52">
            <v>614</v>
          </cell>
          <cell r="K52">
            <v>20.466666666666665</v>
          </cell>
          <cell r="L52">
            <v>296</v>
          </cell>
          <cell r="M52">
            <v>9.5483870967741939</v>
          </cell>
          <cell r="N52">
            <v>400</v>
          </cell>
          <cell r="O52">
            <v>13.333333333333334</v>
          </cell>
          <cell r="P52">
            <v>909</v>
          </cell>
          <cell r="Q52">
            <v>29.322580645161292</v>
          </cell>
          <cell r="R52" t="e">
            <v>#REF!</v>
          </cell>
          <cell r="S52" t="e">
            <v>#REF!</v>
          </cell>
          <cell r="T52" t="e">
            <v>#REF!</v>
          </cell>
          <cell r="U52" t="e">
            <v>#REF!</v>
          </cell>
          <cell r="AB52" t="e">
            <v>#REF!</v>
          </cell>
          <cell r="AC52" t="e">
            <v>#REF!</v>
          </cell>
        </row>
        <row r="53">
          <cell r="U53">
            <v>0</v>
          </cell>
        </row>
        <row r="54">
          <cell r="A54" t="str">
            <v>TOTAL VENTURES</v>
          </cell>
          <cell r="D54">
            <v>3364</v>
          </cell>
          <cell r="E54">
            <v>108.51612903225806</v>
          </cell>
          <cell r="F54">
            <v>1435</v>
          </cell>
          <cell r="G54">
            <v>51.25</v>
          </cell>
          <cell r="H54">
            <v>1222</v>
          </cell>
          <cell r="I54">
            <v>39.41935483870968</v>
          </cell>
          <cell r="J54">
            <v>1144</v>
          </cell>
          <cell r="K54">
            <v>38.133333333333333</v>
          </cell>
          <cell r="L54">
            <v>1048</v>
          </cell>
          <cell r="M54">
            <v>33.806451612903224</v>
          </cell>
          <cell r="N54">
            <v>1000</v>
          </cell>
          <cell r="O54">
            <v>33.333333333333336</v>
          </cell>
          <cell r="P54">
            <v>1541</v>
          </cell>
          <cell r="Q54">
            <v>49.70967741935484</v>
          </cell>
          <cell r="R54" t="e">
            <v>#REF!</v>
          </cell>
          <cell r="S54" t="e">
            <v>#REF!</v>
          </cell>
          <cell r="T54" t="e">
            <v>#REF!</v>
          </cell>
          <cell r="U54" t="e">
            <v>#REF!</v>
          </cell>
          <cell r="AB54" t="e">
            <v>#REF!</v>
          </cell>
          <cell r="AC54" t="e">
            <v>#REF!</v>
          </cell>
        </row>
        <row r="55">
          <cell r="A55" t="str">
            <v xml:space="preserve">  M A X U S   B O L I V I A   I N C .</v>
          </cell>
        </row>
        <row r="56">
          <cell r="A56" t="str">
            <v>MGD</v>
          </cell>
          <cell r="B56" t="str">
            <v>MONTEAGUDO</v>
          </cell>
          <cell r="C56" t="str">
            <v>N</v>
          </cell>
          <cell r="D56">
            <v>8242</v>
          </cell>
          <cell r="E56">
            <v>265.87096774193549</v>
          </cell>
          <cell r="F56">
            <v>7638</v>
          </cell>
          <cell r="G56">
            <v>272.78571428571428</v>
          </cell>
          <cell r="H56">
            <v>8368</v>
          </cell>
          <cell r="I56">
            <v>269.93548387096774</v>
          </cell>
          <cell r="J56">
            <v>10025</v>
          </cell>
          <cell r="K56">
            <v>334.16666666666669</v>
          </cell>
          <cell r="L56">
            <v>9281</v>
          </cell>
          <cell r="M56">
            <v>299.38709677419354</v>
          </cell>
          <cell r="N56">
            <v>8776</v>
          </cell>
          <cell r="O56">
            <v>292.53333333333336</v>
          </cell>
          <cell r="P56">
            <v>8653</v>
          </cell>
          <cell r="Q56">
            <v>279.12903225806451</v>
          </cell>
          <cell r="R56" t="e">
            <v>#REF!</v>
          </cell>
          <cell r="S56" t="e">
            <v>#REF!</v>
          </cell>
          <cell r="T56" t="e">
            <v>#REF!</v>
          </cell>
          <cell r="U56" t="e">
            <v>#REF!</v>
          </cell>
          <cell r="AB56" t="e">
            <v>#REF!</v>
          </cell>
          <cell r="AC56" t="e">
            <v>#REF!</v>
          </cell>
        </row>
        <row r="57">
          <cell r="A57" t="str">
            <v>PLM</v>
          </cell>
          <cell r="B57" t="str">
            <v>PALOMA</v>
          </cell>
          <cell r="C57" t="str">
            <v>N</v>
          </cell>
          <cell r="D57">
            <v>2590</v>
          </cell>
          <cell r="E57">
            <v>83.548387096774192</v>
          </cell>
          <cell r="F57">
            <v>1379</v>
          </cell>
          <cell r="G57">
            <v>49.25</v>
          </cell>
          <cell r="H57">
            <v>959</v>
          </cell>
          <cell r="I57">
            <v>30.93548387096774</v>
          </cell>
          <cell r="J57">
            <v>1248</v>
          </cell>
          <cell r="K57">
            <v>41.6</v>
          </cell>
          <cell r="L57">
            <v>1702</v>
          </cell>
          <cell r="M57">
            <v>54.903225806451616</v>
          </cell>
          <cell r="N57">
            <v>2423</v>
          </cell>
          <cell r="O57">
            <v>80.766666666666666</v>
          </cell>
          <cell r="P57">
            <v>2232</v>
          </cell>
          <cell r="Q57">
            <v>72</v>
          </cell>
          <cell r="R57" t="e">
            <v>#REF!</v>
          </cell>
          <cell r="S57" t="e">
            <v>#REF!</v>
          </cell>
          <cell r="T57" t="e">
            <v>#REF!</v>
          </cell>
          <cell r="U57" t="e">
            <v>#REF!</v>
          </cell>
          <cell r="AB57" t="e">
            <v>#REF!</v>
          </cell>
          <cell r="AC57" t="e">
            <v>#REF!</v>
          </cell>
        </row>
        <row r="58">
          <cell r="A58" t="str">
            <v>SRB</v>
          </cell>
          <cell r="B58" t="str">
            <v>SURUBI</v>
          </cell>
          <cell r="C58" t="str">
            <v>E</v>
          </cell>
          <cell r="D58">
            <v>6107</v>
          </cell>
          <cell r="E58">
            <v>197</v>
          </cell>
          <cell r="F58">
            <v>6750</v>
          </cell>
          <cell r="G58">
            <v>241.07142857142858</v>
          </cell>
          <cell r="H58">
            <v>8999</v>
          </cell>
          <cell r="I58">
            <v>290.29032258064518</v>
          </cell>
          <cell r="J58">
            <v>8973</v>
          </cell>
          <cell r="K58">
            <v>299.10000000000002</v>
          </cell>
          <cell r="L58">
            <v>10171</v>
          </cell>
          <cell r="M58">
            <v>328.09677419354841</v>
          </cell>
          <cell r="N58">
            <v>9779</v>
          </cell>
          <cell r="O58">
            <v>325.96666666666664</v>
          </cell>
          <cell r="P58">
            <v>10013</v>
          </cell>
          <cell r="Q58">
            <v>323</v>
          </cell>
          <cell r="R58" t="e">
            <v>#REF!</v>
          </cell>
          <cell r="S58" t="e">
            <v>#REF!</v>
          </cell>
          <cell r="T58" t="e">
            <v>#REF!</v>
          </cell>
          <cell r="U58" t="e">
            <v>#REF!</v>
          </cell>
          <cell r="AB58" t="e">
            <v>#REF!</v>
          </cell>
          <cell r="AC58" t="e">
            <v>#REF!</v>
          </cell>
        </row>
        <row r="59">
          <cell r="A59" t="str">
            <v>SRB</v>
          </cell>
          <cell r="B59" t="str">
            <v>BLOQUE BAJO</v>
          </cell>
          <cell r="C59" t="str">
            <v>N</v>
          </cell>
          <cell r="D59">
            <v>102</v>
          </cell>
          <cell r="E59">
            <v>3.2903225806451615</v>
          </cell>
          <cell r="F59">
            <v>650</v>
          </cell>
          <cell r="G59">
            <v>23.214285714285715</v>
          </cell>
          <cell r="H59">
            <v>711</v>
          </cell>
          <cell r="I59">
            <v>22.93548387096774</v>
          </cell>
          <cell r="J59">
            <v>280</v>
          </cell>
          <cell r="K59">
            <v>9.3333333333333339</v>
          </cell>
          <cell r="L59">
            <v>407</v>
          </cell>
          <cell r="M59">
            <v>13.129032258064516</v>
          </cell>
          <cell r="N59">
            <v>324</v>
          </cell>
          <cell r="O59">
            <v>10.8</v>
          </cell>
          <cell r="P59">
            <v>341</v>
          </cell>
          <cell r="Q59">
            <v>11</v>
          </cell>
          <cell r="R59" t="e">
            <v>#REF!</v>
          </cell>
          <cell r="S59" t="e">
            <v>#REF!</v>
          </cell>
          <cell r="T59" t="e">
            <v>#REF!</v>
          </cell>
          <cell r="U59" t="e">
            <v>#REF!</v>
          </cell>
          <cell r="AB59" t="e">
            <v>#REF!</v>
          </cell>
          <cell r="AC59" t="e">
            <v>#REF!</v>
          </cell>
        </row>
        <row r="60">
          <cell r="A60" t="str">
            <v>TOTAL NUEVO</v>
          </cell>
          <cell r="D60">
            <v>10934</v>
          </cell>
          <cell r="E60">
            <v>352.70967741935482</v>
          </cell>
          <cell r="F60">
            <v>9667</v>
          </cell>
          <cell r="G60">
            <v>345.25</v>
          </cell>
          <cell r="H60">
            <v>10038</v>
          </cell>
          <cell r="I60">
            <v>323.80645161290323</v>
          </cell>
          <cell r="J60">
            <v>11553</v>
          </cell>
          <cell r="K60">
            <v>385.1</v>
          </cell>
          <cell r="L60">
            <v>11390</v>
          </cell>
          <cell r="M60">
            <v>367.41935483870969</v>
          </cell>
          <cell r="N60">
            <v>11523</v>
          </cell>
          <cell r="O60">
            <v>384.1</v>
          </cell>
          <cell r="P60">
            <v>11226</v>
          </cell>
          <cell r="Q60">
            <v>362.12903225806451</v>
          </cell>
          <cell r="R60" t="e">
            <v>#REF!</v>
          </cell>
          <cell r="S60" t="e">
            <v>#REF!</v>
          </cell>
          <cell r="T60" t="e">
            <v>#REF!</v>
          </cell>
          <cell r="U60" t="e">
            <v>#REF!</v>
          </cell>
          <cell r="AB60" t="e">
            <v>#REF!</v>
          </cell>
          <cell r="AC60" t="e">
            <v>#REF!</v>
          </cell>
        </row>
        <row r="61">
          <cell r="A61" t="str">
            <v>TOTAL MAXUS</v>
          </cell>
          <cell r="D61">
            <v>17041</v>
          </cell>
          <cell r="E61">
            <v>549.70967741935488</v>
          </cell>
          <cell r="F61">
            <v>16417</v>
          </cell>
          <cell r="G61">
            <v>586.32142857142856</v>
          </cell>
          <cell r="H61">
            <v>19037</v>
          </cell>
          <cell r="I61">
            <v>614.09677419354841</v>
          </cell>
          <cell r="J61">
            <v>20526</v>
          </cell>
          <cell r="K61">
            <v>684.2</v>
          </cell>
          <cell r="L61">
            <v>21561</v>
          </cell>
          <cell r="M61">
            <v>695.51612903225805</v>
          </cell>
          <cell r="N61">
            <v>21302</v>
          </cell>
          <cell r="O61">
            <v>710.06666666666672</v>
          </cell>
          <cell r="P61">
            <v>21239</v>
          </cell>
          <cell r="Q61">
            <v>685.12903225806451</v>
          </cell>
          <cell r="R61" t="e">
            <v>#REF!</v>
          </cell>
          <cell r="S61" t="e">
            <v>#REF!</v>
          </cell>
          <cell r="T61" t="e">
            <v>#REF!</v>
          </cell>
          <cell r="U61" t="e">
            <v>#REF!</v>
          </cell>
          <cell r="AB61" t="e">
            <v>#REF!</v>
          </cell>
          <cell r="AC61" t="e">
            <v>#REF!</v>
          </cell>
        </row>
        <row r="62">
          <cell r="A62" t="str">
            <v xml:space="preserve">  P E R E Z   COMPANC  S . A .</v>
          </cell>
        </row>
        <row r="63">
          <cell r="A63" t="str">
            <v>CAR</v>
          </cell>
          <cell r="B63" t="str">
            <v>CARANDA</v>
          </cell>
          <cell r="C63" t="str">
            <v>E</v>
          </cell>
          <cell r="D63">
            <v>2776</v>
          </cell>
          <cell r="E63">
            <v>89.548387096774192</v>
          </cell>
          <cell r="F63">
            <v>2776</v>
          </cell>
          <cell r="G63">
            <v>99.142857142857139</v>
          </cell>
          <cell r="H63">
            <v>2547</v>
          </cell>
          <cell r="I63">
            <v>82.161290322580641</v>
          </cell>
          <cell r="J63">
            <v>2257</v>
          </cell>
          <cell r="K63">
            <v>75.233333333333334</v>
          </cell>
          <cell r="L63">
            <v>2351</v>
          </cell>
          <cell r="M63">
            <v>75.838709677419359</v>
          </cell>
          <cell r="N63">
            <v>2324</v>
          </cell>
          <cell r="O63">
            <v>77.466666666666669</v>
          </cell>
          <cell r="P63">
            <v>2510</v>
          </cell>
          <cell r="Q63">
            <v>80.967741935483872</v>
          </cell>
          <cell r="R63" t="e">
            <v>#REF!</v>
          </cell>
          <cell r="S63" t="e">
            <v>#REF!</v>
          </cell>
          <cell r="T63" t="e">
            <v>#REF!</v>
          </cell>
          <cell r="U63" t="e">
            <v>#REF!</v>
          </cell>
          <cell r="AB63" t="e">
            <v>#REF!</v>
          </cell>
          <cell r="AC63" t="e">
            <v>#REF!</v>
          </cell>
        </row>
        <row r="64">
          <cell r="A64" t="str">
            <v>CLP</v>
          </cell>
          <cell r="B64" t="str">
            <v>COLPA</v>
          </cell>
          <cell r="C64" t="str">
            <v>E</v>
          </cell>
          <cell r="D64">
            <v>4154</v>
          </cell>
          <cell r="E64">
            <v>134</v>
          </cell>
          <cell r="F64">
            <v>3732</v>
          </cell>
          <cell r="G64">
            <v>133.28571428571428</v>
          </cell>
          <cell r="H64">
            <v>3949</v>
          </cell>
          <cell r="I64">
            <v>127.38709677419355</v>
          </cell>
          <cell r="J64">
            <v>3738</v>
          </cell>
          <cell r="K64">
            <v>124.6</v>
          </cell>
          <cell r="L64">
            <v>2344</v>
          </cell>
          <cell r="M64">
            <v>75.612903225806448</v>
          </cell>
          <cell r="N64">
            <v>1830</v>
          </cell>
          <cell r="O64">
            <v>61</v>
          </cell>
          <cell r="P64">
            <v>1890</v>
          </cell>
          <cell r="Q64">
            <v>60.967741935483872</v>
          </cell>
          <cell r="R64" t="e">
            <v>#REF!</v>
          </cell>
          <cell r="S64" t="e">
            <v>#REF!</v>
          </cell>
          <cell r="T64" t="e">
            <v>#REF!</v>
          </cell>
          <cell r="U64" t="e">
            <v>#REF!</v>
          </cell>
          <cell r="AB64" t="e">
            <v>#REF!</v>
          </cell>
          <cell r="AC64" t="e">
            <v>#REF!</v>
          </cell>
        </row>
        <row r="65">
          <cell r="A65" t="str">
            <v>CLP</v>
          </cell>
          <cell r="B65" t="str">
            <v>PLANTA</v>
          </cell>
          <cell r="C65" t="str">
            <v>E</v>
          </cell>
          <cell r="U65">
            <v>0</v>
          </cell>
        </row>
        <row r="66">
          <cell r="A66" t="str">
            <v>TOTAL PEREZ</v>
          </cell>
          <cell r="D66">
            <v>6930</v>
          </cell>
          <cell r="E66">
            <v>223.54838709677421</v>
          </cell>
          <cell r="F66">
            <v>6508</v>
          </cell>
          <cell r="G66">
            <v>232.42857142857142</v>
          </cell>
          <cell r="H66">
            <v>6496</v>
          </cell>
          <cell r="I66">
            <v>209.54838709677421</v>
          </cell>
          <cell r="J66">
            <v>5995</v>
          </cell>
          <cell r="K66">
            <v>199.83333333333334</v>
          </cell>
          <cell r="L66">
            <v>4695</v>
          </cell>
          <cell r="M66">
            <v>151.45161290322579</v>
          </cell>
          <cell r="N66">
            <v>4154</v>
          </cell>
          <cell r="O66">
            <v>138.46666666666667</v>
          </cell>
          <cell r="P66">
            <v>4400</v>
          </cell>
          <cell r="Q66">
            <v>141.93548387096774</v>
          </cell>
          <cell r="R66" t="e">
            <v>#REF!</v>
          </cell>
          <cell r="S66" t="e">
            <v>#REF!</v>
          </cell>
          <cell r="T66" t="e">
            <v>#REF!</v>
          </cell>
          <cell r="U66" t="e">
            <v>#REF!</v>
          </cell>
          <cell r="AB66" t="e">
            <v>#REF!</v>
          </cell>
          <cell r="AC66" t="e">
            <v>#REF!</v>
          </cell>
        </row>
        <row r="67">
          <cell r="A67" t="str">
            <v xml:space="preserve">   PLUSPETROL  BOLIVIA CORPORATION</v>
          </cell>
        </row>
        <row r="68">
          <cell r="A68" t="str">
            <v>BJO</v>
          </cell>
          <cell r="B68" t="str">
            <v>BERMEJO</v>
          </cell>
          <cell r="C68" t="str">
            <v>E</v>
          </cell>
          <cell r="D68">
            <v>15858.7</v>
          </cell>
          <cell r="E68">
            <v>511.57096774193553</v>
          </cell>
          <cell r="F68">
            <v>14388</v>
          </cell>
          <cell r="G68">
            <v>513.85714285714289</v>
          </cell>
          <cell r="H68">
            <v>15827.3</v>
          </cell>
          <cell r="I68">
            <v>510.55806451612904</v>
          </cell>
          <cell r="J68">
            <v>15224.1</v>
          </cell>
          <cell r="K68">
            <v>507.47</v>
          </cell>
          <cell r="L68">
            <v>15781.8</v>
          </cell>
          <cell r="M68">
            <v>509.09032258064514</v>
          </cell>
          <cell r="N68">
            <v>15205.6</v>
          </cell>
          <cell r="O68">
            <v>506.85333333333335</v>
          </cell>
          <cell r="P68">
            <v>15057.2</v>
          </cell>
          <cell r="Q68">
            <v>485.7161290322581</v>
          </cell>
          <cell r="R68" t="e">
            <v>#REF!</v>
          </cell>
          <cell r="S68" t="e">
            <v>#REF!</v>
          </cell>
          <cell r="T68" t="e">
            <v>#REF!</v>
          </cell>
          <cell r="U68" t="e">
            <v>#REF!</v>
          </cell>
          <cell r="AB68" t="e">
            <v>#REF!</v>
          </cell>
          <cell r="AC68" t="e">
            <v>#REF!</v>
          </cell>
        </row>
        <row r="69">
          <cell r="A69" t="str">
            <v>BJO</v>
          </cell>
          <cell r="B69" t="str">
            <v>X 44</v>
          </cell>
          <cell r="C69" t="str">
            <v>E</v>
          </cell>
          <cell r="D69">
            <v>39939</v>
          </cell>
          <cell r="E69">
            <v>1288.3548387096773</v>
          </cell>
          <cell r="F69">
            <v>35837</v>
          </cell>
          <cell r="G69">
            <v>1279.8928571428571</v>
          </cell>
          <cell r="H69">
            <v>45549</v>
          </cell>
          <cell r="I69">
            <v>1469.3225806451612</v>
          </cell>
          <cell r="J69">
            <v>44033.8</v>
          </cell>
          <cell r="K69">
            <v>1467.7933333333335</v>
          </cell>
          <cell r="L69">
            <v>45679.8</v>
          </cell>
          <cell r="M69">
            <v>1473.5419354838712</v>
          </cell>
          <cell r="N69">
            <v>43646.8</v>
          </cell>
          <cell r="O69">
            <v>1454.8933333333334</v>
          </cell>
          <cell r="P69">
            <v>46323.1</v>
          </cell>
          <cell r="Q69">
            <v>1494.2935483870967</v>
          </cell>
          <cell r="R69" t="e">
            <v>#REF!</v>
          </cell>
          <cell r="S69" t="e">
            <v>#REF!</v>
          </cell>
          <cell r="T69" t="e">
            <v>#REF!</v>
          </cell>
          <cell r="U69" t="e">
            <v>#REF!</v>
          </cell>
          <cell r="AB69" t="e">
            <v>#REF!</v>
          </cell>
          <cell r="AC69" t="e">
            <v>#REF!</v>
          </cell>
        </row>
        <row r="70">
          <cell r="A70" t="str">
            <v>TOR</v>
          </cell>
          <cell r="B70" t="str">
            <v>TORO</v>
          </cell>
          <cell r="C70" t="str">
            <v>E</v>
          </cell>
          <cell r="D70">
            <v>12401.8</v>
          </cell>
          <cell r="E70">
            <v>400.05806451612904</v>
          </cell>
          <cell r="F70">
            <v>11228</v>
          </cell>
          <cell r="G70">
            <v>401</v>
          </cell>
          <cell r="H70">
            <v>12300.9</v>
          </cell>
          <cell r="I70">
            <v>396.80322580645162</v>
          </cell>
          <cell r="J70">
            <v>11740.6</v>
          </cell>
          <cell r="K70">
            <v>391.35333333333335</v>
          </cell>
          <cell r="L70">
            <v>12202.3</v>
          </cell>
          <cell r="M70">
            <v>393.62258064516129</v>
          </cell>
          <cell r="N70">
            <v>11696</v>
          </cell>
          <cell r="O70">
            <v>389.86666666666667</v>
          </cell>
          <cell r="P70">
            <v>11863.7</v>
          </cell>
          <cell r="Q70">
            <v>382.70000000000005</v>
          </cell>
          <cell r="R70" t="e">
            <v>#REF!</v>
          </cell>
          <cell r="S70" t="e">
            <v>#REF!</v>
          </cell>
          <cell r="T70" t="e">
            <v>#REF!</v>
          </cell>
          <cell r="U70" t="e">
            <v>#REF!</v>
          </cell>
          <cell r="AB70" t="e">
            <v>#REF!</v>
          </cell>
          <cell r="AC70" t="e">
            <v>#REF!</v>
          </cell>
        </row>
        <row r="71">
          <cell r="A71" t="str">
            <v>TOTAL PLUSPETROL</v>
          </cell>
          <cell r="D71">
            <v>68199.5</v>
          </cell>
          <cell r="E71">
            <v>2199.983870967742</v>
          </cell>
          <cell r="F71">
            <v>61453</v>
          </cell>
          <cell r="G71">
            <v>2194.75</v>
          </cell>
          <cell r="H71">
            <v>73677.2</v>
          </cell>
          <cell r="I71">
            <v>2376.6838709677418</v>
          </cell>
          <cell r="J71">
            <v>70998.5</v>
          </cell>
          <cell r="K71">
            <v>2366.6166666666668</v>
          </cell>
          <cell r="L71">
            <v>73663.900000000009</v>
          </cell>
          <cell r="M71">
            <v>2376.2548387096776</v>
          </cell>
          <cell r="N71">
            <v>70548.399999999994</v>
          </cell>
          <cell r="O71">
            <v>2351.6133333333332</v>
          </cell>
          <cell r="P71">
            <v>73244</v>
          </cell>
          <cell r="Q71">
            <v>2362.7096774193546</v>
          </cell>
          <cell r="R71" t="e">
            <v>#REF!</v>
          </cell>
          <cell r="S71" t="e">
            <v>#REF!</v>
          </cell>
          <cell r="T71" t="e">
            <v>#REF!</v>
          </cell>
          <cell r="U71" t="e">
            <v>#REF!</v>
          </cell>
          <cell r="AB71" t="e">
            <v>#REF!</v>
          </cell>
          <cell r="AC71" t="e">
            <v>#REF!</v>
          </cell>
        </row>
        <row r="72">
          <cell r="A72" t="str">
            <v xml:space="preserve">  D O N G    W O N   CORPORATION BOLIVIA</v>
          </cell>
        </row>
        <row r="73">
          <cell r="A73" t="str">
            <v>PMR</v>
          </cell>
          <cell r="B73" t="str">
            <v>PALMAR</v>
          </cell>
          <cell r="C73" t="str">
            <v>N</v>
          </cell>
          <cell r="D73">
            <v>92</v>
          </cell>
          <cell r="E73">
            <v>2.967741935483871</v>
          </cell>
          <cell r="F73">
            <v>87</v>
          </cell>
          <cell r="G73">
            <v>3.1071428571428572</v>
          </cell>
          <cell r="H73">
            <v>106</v>
          </cell>
          <cell r="I73">
            <v>3.4193548387096775</v>
          </cell>
          <cell r="J73">
            <v>106</v>
          </cell>
          <cell r="K73">
            <v>3.5333333333333332</v>
          </cell>
          <cell r="L73">
            <v>170</v>
          </cell>
          <cell r="M73">
            <v>5.4838709677419351</v>
          </cell>
          <cell r="N73">
            <v>165</v>
          </cell>
          <cell r="O73">
            <v>5.5</v>
          </cell>
          <cell r="P73">
            <v>26</v>
          </cell>
          <cell r="Q73">
            <v>0.83870967741935487</v>
          </cell>
          <cell r="AB73">
            <v>752</v>
          </cell>
          <cell r="AC73">
            <v>2.2514970059880239</v>
          </cell>
        </row>
        <row r="74">
          <cell r="A74" t="str">
            <v>PMR</v>
          </cell>
          <cell r="B74" t="str">
            <v>PALMAR</v>
          </cell>
          <cell r="C74" t="str">
            <v>E</v>
          </cell>
          <cell r="N74">
            <v>2300</v>
          </cell>
          <cell r="O74">
            <v>76.666666666666671</v>
          </cell>
          <cell r="P74">
            <v>3761</v>
          </cell>
          <cell r="Q74">
            <v>121.3225806451613</v>
          </cell>
          <cell r="R74" t="e">
            <v>#REF!</v>
          </cell>
          <cell r="S74" t="e">
            <v>#REF!</v>
          </cell>
          <cell r="T74" t="e">
            <v>#REF!</v>
          </cell>
          <cell r="U74" t="e">
            <v>#REF!</v>
          </cell>
          <cell r="AB74" t="e">
            <v>#REF!</v>
          </cell>
          <cell r="AC74" t="e">
            <v>#REF!</v>
          </cell>
        </row>
        <row r="75">
          <cell r="A75" t="str">
            <v>TOTAL DONG WON</v>
          </cell>
          <cell r="D75">
            <v>92</v>
          </cell>
          <cell r="E75">
            <v>2.967741935483871</v>
          </cell>
          <cell r="F75">
            <v>87</v>
          </cell>
          <cell r="G75">
            <v>3.1071428571428572</v>
          </cell>
          <cell r="H75">
            <v>106</v>
          </cell>
          <cell r="I75">
            <v>3.4193548387096775</v>
          </cell>
          <cell r="J75">
            <v>106</v>
          </cell>
          <cell r="K75">
            <v>3.5333333333333332</v>
          </cell>
          <cell r="L75">
            <v>170</v>
          </cell>
          <cell r="M75">
            <v>5.4838709677419351</v>
          </cell>
          <cell r="N75">
            <v>2465</v>
          </cell>
          <cell r="O75">
            <v>82.166666666666671</v>
          </cell>
          <cell r="P75">
            <v>3787</v>
          </cell>
          <cell r="Q75">
            <v>122.16129032258064</v>
          </cell>
          <cell r="R75" t="e">
            <v>#REF!</v>
          </cell>
          <cell r="S75" t="e">
            <v>#REF!</v>
          </cell>
          <cell r="T75" t="e">
            <v>#REF!</v>
          </cell>
          <cell r="U75" t="e">
            <v>#REF!</v>
          </cell>
          <cell r="AB75" t="e">
            <v>#REF!</v>
          </cell>
          <cell r="AC75" t="e">
            <v>#REF!</v>
          </cell>
        </row>
        <row r="76">
          <cell r="A76" t="str">
            <v xml:space="preserve">  T E S O R O   BOLIVIA PETROLEUM Co.</v>
          </cell>
        </row>
        <row r="77">
          <cell r="A77" t="str">
            <v>EDD</v>
          </cell>
          <cell r="B77" t="str">
            <v>ESCONDIDO</v>
          </cell>
          <cell r="C77" t="str">
            <v>E</v>
          </cell>
          <cell r="D77">
            <v>268</v>
          </cell>
          <cell r="E77">
            <v>8.6451612903225801</v>
          </cell>
          <cell r="F77">
            <v>13</v>
          </cell>
          <cell r="G77">
            <v>0.4642857142857143</v>
          </cell>
          <cell r="H77">
            <v>287</v>
          </cell>
          <cell r="I77">
            <v>9.258064516129032</v>
          </cell>
          <cell r="J77">
            <v>782</v>
          </cell>
          <cell r="K77">
            <v>26.066666666666666</v>
          </cell>
          <cell r="L77">
            <v>619</v>
          </cell>
          <cell r="M77">
            <v>19.967741935483872</v>
          </cell>
          <cell r="N77">
            <v>51</v>
          </cell>
          <cell r="O77">
            <v>1.7</v>
          </cell>
          <cell r="P77">
            <v>216</v>
          </cell>
          <cell r="Q77">
            <v>6.967741935483871</v>
          </cell>
          <cell r="R77" t="e">
            <v>#REF!</v>
          </cell>
          <cell r="S77" t="e">
            <v>#REF!</v>
          </cell>
          <cell r="T77" t="e">
            <v>#REF!</v>
          </cell>
          <cell r="U77" t="e">
            <v>#REF!</v>
          </cell>
          <cell r="AB77" t="e">
            <v>#REF!</v>
          </cell>
          <cell r="AC77" t="e">
            <v>#REF!</v>
          </cell>
        </row>
        <row r="78">
          <cell r="A78" t="str">
            <v>LVT</v>
          </cell>
          <cell r="B78" t="str">
            <v>LA VERTIENTE</v>
          </cell>
          <cell r="C78" t="str">
            <v>E</v>
          </cell>
          <cell r="D78">
            <v>4131</v>
          </cell>
          <cell r="E78">
            <v>133.25806451612902</v>
          </cell>
          <cell r="F78">
            <v>4161</v>
          </cell>
          <cell r="G78">
            <v>148.60714285714286</v>
          </cell>
          <cell r="H78">
            <v>4576</v>
          </cell>
          <cell r="I78">
            <v>147.61290322580646</v>
          </cell>
          <cell r="J78">
            <v>7987</v>
          </cell>
          <cell r="K78">
            <v>266.23333333333335</v>
          </cell>
          <cell r="L78">
            <v>4527</v>
          </cell>
          <cell r="M78">
            <v>146.03225806451613</v>
          </cell>
          <cell r="N78">
            <v>4888</v>
          </cell>
          <cell r="O78">
            <v>162.93333333333334</v>
          </cell>
          <cell r="P78">
            <v>4887</v>
          </cell>
          <cell r="Q78">
            <v>157.64516129032259</v>
          </cell>
          <cell r="R78" t="e">
            <v>#REF!</v>
          </cell>
          <cell r="S78" t="e">
            <v>#REF!</v>
          </cell>
          <cell r="T78" t="e">
            <v>#REF!</v>
          </cell>
          <cell r="U78" t="e">
            <v>#REF!</v>
          </cell>
          <cell r="AB78" t="e">
            <v>#REF!</v>
          </cell>
          <cell r="AC78" t="e">
            <v>#REF!</v>
          </cell>
        </row>
        <row r="79">
          <cell r="A79" t="str">
            <v>TGT</v>
          </cell>
          <cell r="B79" t="str">
            <v>TAIGUATI</v>
          </cell>
          <cell r="C79" t="str">
            <v>E</v>
          </cell>
          <cell r="D79">
            <v>1013</v>
          </cell>
          <cell r="E79">
            <v>32.677419354838712</v>
          </cell>
          <cell r="F79">
            <v>980</v>
          </cell>
          <cell r="G79">
            <v>35</v>
          </cell>
          <cell r="H79">
            <v>1161</v>
          </cell>
          <cell r="I79">
            <v>37.451612903225808</v>
          </cell>
          <cell r="J79">
            <v>2026</v>
          </cell>
          <cell r="K79">
            <v>67.533333333333331</v>
          </cell>
          <cell r="L79">
            <v>1209</v>
          </cell>
          <cell r="M79">
            <v>39</v>
          </cell>
          <cell r="N79">
            <v>1237</v>
          </cell>
          <cell r="O79">
            <v>41.233333333333334</v>
          </cell>
          <cell r="P79">
            <v>1309</v>
          </cell>
          <cell r="Q79">
            <v>42.225806451612904</v>
          </cell>
          <cell r="R79" t="e">
            <v>#REF!</v>
          </cell>
          <cell r="S79" t="e">
            <v>#REF!</v>
          </cell>
          <cell r="T79" t="e">
            <v>#REF!</v>
          </cell>
          <cell r="U79" t="e">
            <v>#REF!</v>
          </cell>
          <cell r="AB79" t="e">
            <v>#REF!</v>
          </cell>
          <cell r="AC79" t="e">
            <v>#REF!</v>
          </cell>
        </row>
        <row r="80">
          <cell r="A80" t="str">
            <v>TOTAL TESORO</v>
          </cell>
          <cell r="D80">
            <v>5412</v>
          </cell>
          <cell r="E80">
            <v>174.58064516129033</v>
          </cell>
          <cell r="F80">
            <v>5154</v>
          </cell>
          <cell r="G80">
            <v>184.07142857142858</v>
          </cell>
          <cell r="H80">
            <v>6024</v>
          </cell>
          <cell r="I80">
            <v>194.32258064516128</v>
          </cell>
          <cell r="J80">
            <v>10795</v>
          </cell>
          <cell r="K80">
            <v>359.83333333333331</v>
          </cell>
          <cell r="L80">
            <v>6355</v>
          </cell>
          <cell r="M80">
            <v>205</v>
          </cell>
          <cell r="N80">
            <v>6176</v>
          </cell>
          <cell r="O80">
            <v>205.86666666666667</v>
          </cell>
          <cell r="P80">
            <v>6412</v>
          </cell>
          <cell r="Q80">
            <v>206.83870967741936</v>
          </cell>
          <cell r="R80" t="e">
            <v>#REF!</v>
          </cell>
          <cell r="S80" t="e">
            <v>#REF!</v>
          </cell>
          <cell r="T80" t="e">
            <v>#REF!</v>
          </cell>
          <cell r="U80" t="e">
            <v>#REF!</v>
          </cell>
          <cell r="AB80" t="e">
            <v>#REF!</v>
          </cell>
          <cell r="AC80" t="e">
            <v>#REF!</v>
          </cell>
        </row>
        <row r="81">
          <cell r="A81" t="str">
            <v xml:space="preserve">   M E N O R E S   ( Y P F B )</v>
          </cell>
        </row>
        <row r="82">
          <cell r="A82" t="str">
            <v>CBT</v>
          </cell>
          <cell r="B82" t="str">
            <v>CAMBEITI</v>
          </cell>
          <cell r="C82" t="str">
            <v>N</v>
          </cell>
          <cell r="D82">
            <v>124</v>
          </cell>
          <cell r="E82">
            <v>4</v>
          </cell>
          <cell r="F82">
            <v>112</v>
          </cell>
          <cell r="G82">
            <v>4</v>
          </cell>
          <cell r="H82">
            <v>124</v>
          </cell>
          <cell r="I82">
            <v>4</v>
          </cell>
          <cell r="J82">
            <v>120</v>
          </cell>
          <cell r="K82">
            <v>4</v>
          </cell>
          <cell r="L82">
            <v>124</v>
          </cell>
          <cell r="M82">
            <v>4</v>
          </cell>
          <cell r="N82">
            <v>120</v>
          </cell>
          <cell r="O82">
            <v>4</v>
          </cell>
          <cell r="P82">
            <v>124</v>
          </cell>
          <cell r="Q82">
            <v>4</v>
          </cell>
          <cell r="R82" t="e">
            <v>#REF!</v>
          </cell>
          <cell r="S82" t="e">
            <v>#REF!</v>
          </cell>
          <cell r="AB82" t="e">
            <v>#REF!</v>
          </cell>
          <cell r="AC82" t="e">
            <v>#REF!</v>
          </cell>
        </row>
        <row r="83">
          <cell r="A83" t="str">
            <v>NJL</v>
          </cell>
          <cell r="B83" t="str">
            <v>NARANJILLOS</v>
          </cell>
          <cell r="C83" t="str">
            <v>N</v>
          </cell>
          <cell r="D83">
            <v>0</v>
          </cell>
          <cell r="U83">
            <v>0</v>
          </cell>
        </row>
        <row r="84">
          <cell r="A84" t="str">
            <v>TTR</v>
          </cell>
          <cell r="B84" t="str">
            <v>TATARENDA</v>
          </cell>
          <cell r="C84" t="str">
            <v>N</v>
          </cell>
          <cell r="D84">
            <v>9300</v>
          </cell>
          <cell r="E84">
            <v>300</v>
          </cell>
          <cell r="F84">
            <v>8400</v>
          </cell>
          <cell r="G84">
            <v>300</v>
          </cell>
          <cell r="H84">
            <v>9300</v>
          </cell>
          <cell r="I84">
            <v>300</v>
          </cell>
          <cell r="J84">
            <v>9000</v>
          </cell>
          <cell r="K84">
            <v>300</v>
          </cell>
          <cell r="L84">
            <v>9300</v>
          </cell>
          <cell r="M84">
            <v>300</v>
          </cell>
          <cell r="N84">
            <v>9000</v>
          </cell>
          <cell r="O84">
            <v>300</v>
          </cell>
          <cell r="P84">
            <v>9300</v>
          </cell>
          <cell r="Q84">
            <v>300</v>
          </cell>
          <cell r="R84" t="e">
            <v>#REF!</v>
          </cell>
          <cell r="S84" t="e">
            <v>#REF!</v>
          </cell>
          <cell r="AB84" t="e">
            <v>#REF!</v>
          </cell>
          <cell r="AC84" t="e">
            <v>#REF!</v>
          </cell>
        </row>
        <row r="85">
          <cell r="A85" t="str">
            <v>VMT</v>
          </cell>
          <cell r="B85" t="str">
            <v>VILLAMONTES</v>
          </cell>
          <cell r="C85" t="str">
            <v>N</v>
          </cell>
          <cell r="D85">
            <v>2479</v>
          </cell>
          <cell r="E85">
            <v>79.967741935483872</v>
          </cell>
          <cell r="F85">
            <v>2049</v>
          </cell>
          <cell r="G85">
            <v>73.178571428571431</v>
          </cell>
          <cell r="H85">
            <v>2367</v>
          </cell>
          <cell r="I85">
            <v>76.354838709677423</v>
          </cell>
          <cell r="J85">
            <v>2194</v>
          </cell>
          <cell r="K85">
            <v>73.13333333333334</v>
          </cell>
          <cell r="L85">
            <v>2208</v>
          </cell>
          <cell r="M85">
            <v>71.225806451612897</v>
          </cell>
          <cell r="N85">
            <v>2199</v>
          </cell>
          <cell r="O85">
            <v>73.3</v>
          </cell>
          <cell r="P85">
            <v>631</v>
          </cell>
          <cell r="Q85">
            <v>20.35483870967742</v>
          </cell>
          <cell r="R85" t="e">
            <v>#REF!</v>
          </cell>
          <cell r="S85" t="e">
            <v>#REF!</v>
          </cell>
          <cell r="AB85" t="e">
            <v>#REF!</v>
          </cell>
          <cell r="AC85" t="e">
            <v>#REF!</v>
          </cell>
        </row>
        <row r="86">
          <cell r="A86" t="str">
            <v>TOTAL MENORES</v>
          </cell>
          <cell r="D86">
            <v>11903</v>
          </cell>
          <cell r="E86">
            <v>383.96774193548384</v>
          </cell>
          <cell r="F86">
            <v>10561</v>
          </cell>
          <cell r="G86">
            <v>377.17857142857144</v>
          </cell>
          <cell r="H86">
            <v>11791</v>
          </cell>
          <cell r="I86">
            <v>380.35483870967744</v>
          </cell>
          <cell r="J86">
            <v>11314</v>
          </cell>
          <cell r="K86">
            <v>377.13333333333333</v>
          </cell>
          <cell r="L86">
            <v>11632</v>
          </cell>
          <cell r="M86">
            <v>375.22580645161293</v>
          </cell>
          <cell r="N86">
            <v>11319</v>
          </cell>
          <cell r="O86">
            <v>377.3</v>
          </cell>
          <cell r="P86">
            <v>10055</v>
          </cell>
          <cell r="Q86">
            <v>324.35483870967744</v>
          </cell>
          <cell r="R86" t="e">
            <v>#REF!</v>
          </cell>
          <cell r="S86" t="e">
            <v>#REF!</v>
          </cell>
          <cell r="AB86" t="e">
            <v>#REF!</v>
          </cell>
          <cell r="AC86" t="e">
            <v>#REF!</v>
          </cell>
        </row>
        <row r="87">
          <cell r="A87" t="str">
            <v>TOTAL NUEVO</v>
          </cell>
          <cell r="D87">
            <v>74893</v>
          </cell>
          <cell r="E87">
            <v>2415.9032258064517</v>
          </cell>
          <cell r="F87">
            <v>69211</v>
          </cell>
          <cell r="G87">
            <v>2471.8214285714284</v>
          </cell>
          <cell r="H87">
            <v>78510.766412752404</v>
          </cell>
          <cell r="I87">
            <v>2532.6053681533035</v>
          </cell>
          <cell r="J87">
            <v>82156.530556425074</v>
          </cell>
          <cell r="K87">
            <v>2738.5510185475027</v>
          </cell>
          <cell r="L87">
            <v>89218</v>
          </cell>
          <cell r="M87">
            <v>2878</v>
          </cell>
          <cell r="N87">
            <v>93197</v>
          </cell>
          <cell r="O87">
            <v>3106.5666666666666</v>
          </cell>
          <cell r="P87">
            <v>101947</v>
          </cell>
          <cell r="Q87">
            <v>3288.6129032258068</v>
          </cell>
          <cell r="R87" t="e">
            <v>#REF!</v>
          </cell>
          <cell r="S87" t="e">
            <v>#REF!</v>
          </cell>
          <cell r="T87" t="e">
            <v>#REF!</v>
          </cell>
          <cell r="U87" t="e">
            <v>#REF!</v>
          </cell>
          <cell r="AB87" t="e">
            <v>#REF!</v>
          </cell>
          <cell r="AC87" t="e">
            <v>#REF!</v>
          </cell>
        </row>
        <row r="88">
          <cell r="A88" t="str">
            <v>TOTAL EXISTENTE</v>
          </cell>
          <cell r="D88">
            <v>148914.5</v>
          </cell>
          <cell r="E88">
            <v>4803.6935483870966</v>
          </cell>
          <cell r="F88">
            <v>132040</v>
          </cell>
          <cell r="G88">
            <v>4715.7142857142853</v>
          </cell>
          <cell r="H88">
            <v>150696.43358724759</v>
          </cell>
          <cell r="I88">
            <v>4861.1752770079866</v>
          </cell>
          <cell r="J88">
            <v>147130.96944357493</v>
          </cell>
          <cell r="K88">
            <v>4904.3656481191638</v>
          </cell>
          <cell r="L88">
            <v>149312.90000000002</v>
          </cell>
          <cell r="M88">
            <v>4816.5451612903234</v>
          </cell>
          <cell r="N88">
            <v>149218.4</v>
          </cell>
          <cell r="O88">
            <v>4973.9466666666667</v>
          </cell>
          <cell r="P88">
            <v>153611</v>
          </cell>
          <cell r="Q88">
            <v>4955.1935483870957</v>
          </cell>
          <cell r="R88" t="e">
            <v>#REF!</v>
          </cell>
          <cell r="S88" t="e">
            <v>#REF!</v>
          </cell>
          <cell r="T88" t="e">
            <v>#REF!</v>
          </cell>
          <cell r="U88" t="e">
            <v>#REF!</v>
          </cell>
          <cell r="AB88" t="e">
            <v>#REF!</v>
          </cell>
          <cell r="AC88" t="e">
            <v>#REF!</v>
          </cell>
        </row>
        <row r="89">
          <cell r="A89" t="str">
            <v>TOTAL NACIONAL</v>
          </cell>
          <cell r="D89">
            <v>223807.5</v>
          </cell>
          <cell r="E89">
            <v>7219.5967741935483</v>
          </cell>
          <cell r="F89">
            <v>201251</v>
          </cell>
          <cell r="G89">
            <v>7187.5357142857147</v>
          </cell>
          <cell r="H89">
            <v>229207.2</v>
          </cell>
          <cell r="I89">
            <v>7393.7806451612905</v>
          </cell>
          <cell r="J89">
            <v>229287.5</v>
          </cell>
          <cell r="K89">
            <v>7642.9166666666661</v>
          </cell>
          <cell r="L89">
            <v>238530.90000000002</v>
          </cell>
          <cell r="M89">
            <v>7694.5451612903234</v>
          </cell>
          <cell r="N89">
            <v>242415.4</v>
          </cell>
          <cell r="O89">
            <v>8080.5133333333333</v>
          </cell>
          <cell r="P89">
            <v>255558</v>
          </cell>
          <cell r="Q89">
            <v>8243.8064516129016</v>
          </cell>
          <cell r="R89" t="e">
            <v>#REF!</v>
          </cell>
          <cell r="S89" t="e">
            <v>#REF!</v>
          </cell>
          <cell r="T89" t="e">
            <v>#REF!</v>
          </cell>
          <cell r="U89" t="e">
            <v>#REF!</v>
          </cell>
          <cell r="AB89" t="e">
            <v>#REF!</v>
          </cell>
          <cell r="AC89" t="e">
            <v>#REF!</v>
          </cell>
        </row>
      </sheetData>
      <sheetData sheetId="29"/>
      <sheetData sheetId="30"/>
      <sheetData sheetId="31" refreshError="1">
        <row r="7">
          <cell r="D7" t="str">
            <v>ENE</v>
          </cell>
          <cell r="F7" t="str">
            <v>FEB</v>
          </cell>
          <cell r="H7" t="str">
            <v>MAR</v>
          </cell>
          <cell r="J7" t="str">
            <v>ABR</v>
          </cell>
          <cell r="L7" t="str">
            <v>MAY</v>
          </cell>
          <cell r="N7" t="str">
            <v>JUN</v>
          </cell>
          <cell r="P7" t="str">
            <v>JUL</v>
          </cell>
          <cell r="R7" t="str">
            <v>AGO</v>
          </cell>
          <cell r="T7" t="str">
            <v>SEP</v>
          </cell>
          <cell r="V7" t="str">
            <v>OCT</v>
          </cell>
          <cell r="X7" t="str">
            <v>NOV</v>
          </cell>
          <cell r="Z7" t="str">
            <v>DIC</v>
          </cell>
          <cell r="AB7" t="str">
            <v>TOTAL</v>
          </cell>
          <cell r="AC7" t="str">
            <v>PROM.</v>
          </cell>
        </row>
        <row r="8">
          <cell r="D8" t="str">
            <v>BM</v>
          </cell>
          <cell r="E8" t="str">
            <v>BPD</v>
          </cell>
          <cell r="F8" t="str">
            <v>BM</v>
          </cell>
          <cell r="G8" t="str">
            <v>BPD</v>
          </cell>
          <cell r="H8" t="str">
            <v>BM</v>
          </cell>
          <cell r="I8" t="str">
            <v>BPD</v>
          </cell>
          <cell r="J8" t="str">
            <v>BM</v>
          </cell>
          <cell r="K8" t="str">
            <v>BPD</v>
          </cell>
          <cell r="L8" t="str">
            <v>BM</v>
          </cell>
          <cell r="M8" t="str">
            <v>BPD</v>
          </cell>
          <cell r="N8" t="str">
            <v>BM</v>
          </cell>
          <cell r="O8" t="str">
            <v>BPD</v>
          </cell>
          <cell r="P8" t="str">
            <v>BM</v>
          </cell>
          <cell r="Q8" t="str">
            <v>BPD</v>
          </cell>
          <cell r="R8" t="str">
            <v>BM</v>
          </cell>
          <cell r="S8" t="str">
            <v>BPD</v>
          </cell>
          <cell r="T8" t="str">
            <v>BM</v>
          </cell>
          <cell r="U8" t="str">
            <v>BPD</v>
          </cell>
          <cell r="V8" t="str">
            <v>BM</v>
          </cell>
          <cell r="W8" t="str">
            <v>BD</v>
          </cell>
          <cell r="X8" t="str">
            <v>BM</v>
          </cell>
          <cell r="Y8" t="str">
            <v>BD</v>
          </cell>
          <cell r="Z8" t="str">
            <v>BM</v>
          </cell>
          <cell r="AA8" t="str">
            <v>BD</v>
          </cell>
          <cell r="AB8" t="str">
            <v>BARRILES</v>
          </cell>
          <cell r="AC8" t="str">
            <v>BPD</v>
          </cell>
        </row>
        <row r="9">
          <cell r="A9" t="str">
            <v xml:space="preserve">   A N D I N A  S . A .</v>
          </cell>
        </row>
        <row r="10">
          <cell r="A10" t="str">
            <v xml:space="preserve">BQN </v>
          </cell>
          <cell r="B10" t="str">
            <v>BOQUERON</v>
          </cell>
          <cell r="C10" t="str">
            <v>N</v>
          </cell>
          <cell r="D10">
            <v>2644</v>
          </cell>
          <cell r="E10">
            <v>85.290322580645167</v>
          </cell>
          <cell r="F10">
            <v>1731</v>
          </cell>
          <cell r="G10">
            <v>61.821428571428569</v>
          </cell>
          <cell r="H10">
            <v>1378</v>
          </cell>
          <cell r="I10">
            <v>44.451612903225808</v>
          </cell>
          <cell r="J10">
            <v>553</v>
          </cell>
          <cell r="K10">
            <v>18.433333333333334</v>
          </cell>
          <cell r="L10">
            <v>373</v>
          </cell>
          <cell r="M10">
            <v>12.03225806451613</v>
          </cell>
          <cell r="AB10">
            <v>6679</v>
          </cell>
          <cell r="AC10">
            <v>19.99700598802395</v>
          </cell>
        </row>
        <row r="11">
          <cell r="A11" t="str">
            <v>CAM</v>
          </cell>
          <cell r="B11" t="str">
            <v>CAMIRI</v>
          </cell>
          <cell r="C11" t="str">
            <v>N</v>
          </cell>
          <cell r="D11">
            <v>7523</v>
          </cell>
          <cell r="E11">
            <v>242.67741935483872</v>
          </cell>
          <cell r="F11">
            <v>8354</v>
          </cell>
          <cell r="G11">
            <v>298.35714285714283</v>
          </cell>
          <cell r="H11">
            <v>8193</v>
          </cell>
          <cell r="I11">
            <v>264.29032258064518</v>
          </cell>
          <cell r="J11">
            <v>6572</v>
          </cell>
          <cell r="K11">
            <v>219.06666666666666</v>
          </cell>
          <cell r="L11">
            <v>8615</v>
          </cell>
          <cell r="M11">
            <v>277.90322580645159</v>
          </cell>
          <cell r="N11">
            <v>7754</v>
          </cell>
          <cell r="O11">
            <v>258.46666666666664</v>
          </cell>
          <cell r="P11">
            <v>8745</v>
          </cell>
          <cell r="Q11">
            <v>282.09677419354841</v>
          </cell>
          <cell r="R11" t="e">
            <v>#REF!</v>
          </cell>
          <cell r="S11" t="e">
            <v>#REF!</v>
          </cell>
          <cell r="T11" t="e">
            <v>#REF!</v>
          </cell>
          <cell r="U11" t="e">
            <v>#REF!</v>
          </cell>
          <cell r="AB11" t="e">
            <v>#REF!</v>
          </cell>
          <cell r="AC11" t="e">
            <v>#REF!</v>
          </cell>
        </row>
        <row r="12">
          <cell r="A12" t="str">
            <v>CCB</v>
          </cell>
          <cell r="B12" t="str">
            <v>CASCABEL</v>
          </cell>
          <cell r="C12" t="str">
            <v>N</v>
          </cell>
          <cell r="D12">
            <v>6596</v>
          </cell>
          <cell r="E12">
            <v>212.7741935483871</v>
          </cell>
          <cell r="F12">
            <v>5180</v>
          </cell>
          <cell r="G12">
            <v>185</v>
          </cell>
          <cell r="H12">
            <v>5644</v>
          </cell>
          <cell r="I12">
            <v>182.06451612903226</v>
          </cell>
          <cell r="J12">
            <v>5865</v>
          </cell>
          <cell r="K12">
            <v>195.5</v>
          </cell>
          <cell r="L12">
            <v>5137</v>
          </cell>
          <cell r="M12">
            <v>165.70967741935485</v>
          </cell>
          <cell r="N12">
            <v>4695</v>
          </cell>
          <cell r="O12">
            <v>156.5</v>
          </cell>
          <cell r="P12">
            <v>5018</v>
          </cell>
          <cell r="Q12">
            <v>161.87096774193549</v>
          </cell>
          <cell r="R12" t="e">
            <v>#REF!</v>
          </cell>
          <cell r="S12" t="e">
            <v>#REF!</v>
          </cell>
          <cell r="T12" t="e">
            <v>#REF!</v>
          </cell>
          <cell r="U12" t="e">
            <v>#REF!</v>
          </cell>
          <cell r="AB12" t="e">
            <v>#REF!</v>
          </cell>
          <cell r="AC12" t="e">
            <v>#REF!</v>
          </cell>
        </row>
        <row r="13">
          <cell r="A13" t="str">
            <v>CBR</v>
          </cell>
          <cell r="B13" t="str">
            <v>COBRA</v>
          </cell>
          <cell r="C13" t="str">
            <v>N</v>
          </cell>
          <cell r="D13">
            <v>352</v>
          </cell>
          <cell r="E13">
            <v>11.35483870967742</v>
          </cell>
          <cell r="F13">
            <v>197</v>
          </cell>
          <cell r="G13">
            <v>7.0357142857142856</v>
          </cell>
          <cell r="H13">
            <v>33</v>
          </cell>
          <cell r="I13">
            <v>1.064516129032258</v>
          </cell>
          <cell r="P13">
            <v>142</v>
          </cell>
          <cell r="Q13">
            <v>4.580645161290323</v>
          </cell>
          <cell r="R13" t="e">
            <v>#REF!</v>
          </cell>
          <cell r="S13" t="e">
            <v>#REF!</v>
          </cell>
          <cell r="T13" t="e">
            <v>#REF!</v>
          </cell>
          <cell r="U13" t="e">
            <v>#REF!</v>
          </cell>
          <cell r="AB13" t="e">
            <v>#REF!</v>
          </cell>
          <cell r="AC13" t="e">
            <v>#REF!</v>
          </cell>
        </row>
        <row r="14">
          <cell r="A14" t="str">
            <v>GRY</v>
          </cell>
          <cell r="B14" t="str">
            <v>GUAIRUY</v>
          </cell>
          <cell r="C14" t="str">
            <v>N</v>
          </cell>
          <cell r="D14">
            <v>1323</v>
          </cell>
          <cell r="E14">
            <v>42.677419354838712</v>
          </cell>
          <cell r="F14">
            <v>723</v>
          </cell>
          <cell r="G14">
            <v>25.821428571428573</v>
          </cell>
          <cell r="H14">
            <v>659</v>
          </cell>
          <cell r="I14">
            <v>21.258064516129032</v>
          </cell>
          <cell r="J14">
            <v>1523</v>
          </cell>
          <cell r="K14">
            <v>50.766666666666666</v>
          </cell>
          <cell r="L14">
            <v>738</v>
          </cell>
          <cell r="M14">
            <v>23.806451612903224</v>
          </cell>
          <cell r="N14">
            <v>1213</v>
          </cell>
          <cell r="O14">
            <v>40.43333333333333</v>
          </cell>
          <cell r="P14">
            <v>692</v>
          </cell>
          <cell r="Q14">
            <v>22.322580645161292</v>
          </cell>
          <cell r="R14" t="e">
            <v>#REF!</v>
          </cell>
          <cell r="S14" t="e">
            <v>#REF!</v>
          </cell>
          <cell r="T14" t="e">
            <v>#REF!</v>
          </cell>
          <cell r="U14" t="e">
            <v>#REF!</v>
          </cell>
          <cell r="AB14" t="e">
            <v>#REF!</v>
          </cell>
          <cell r="AC14" t="e">
            <v>#REF!</v>
          </cell>
        </row>
        <row r="15">
          <cell r="A15" t="str">
            <v>LPÑ</v>
          </cell>
          <cell r="B15" t="str">
            <v>LA PEÑA</v>
          </cell>
          <cell r="C15" t="str">
            <v>N</v>
          </cell>
          <cell r="D15">
            <v>22735</v>
          </cell>
          <cell r="E15">
            <v>733.38709677419354</v>
          </cell>
          <cell r="F15">
            <v>22399</v>
          </cell>
          <cell r="G15">
            <v>799.96428571428567</v>
          </cell>
          <cell r="H15">
            <v>22297</v>
          </cell>
          <cell r="I15">
            <v>719.25806451612902</v>
          </cell>
          <cell r="J15">
            <v>19301</v>
          </cell>
          <cell r="K15">
            <v>643.36666666666667</v>
          </cell>
          <cell r="L15">
            <v>22785</v>
          </cell>
          <cell r="M15">
            <v>735</v>
          </cell>
          <cell r="N15">
            <v>21788</v>
          </cell>
          <cell r="O15">
            <v>726.26666666666665</v>
          </cell>
          <cell r="P15">
            <v>26373</v>
          </cell>
          <cell r="Q15">
            <v>850.74193548387098</v>
          </cell>
          <cell r="R15" t="e">
            <v>#REF!</v>
          </cell>
          <cell r="S15" t="e">
            <v>#REF!</v>
          </cell>
          <cell r="T15" t="e">
            <v>#REF!</v>
          </cell>
          <cell r="U15" t="e">
            <v>#REF!</v>
          </cell>
          <cell r="AB15" t="e">
            <v>#REF!</v>
          </cell>
          <cell r="AC15" t="e">
            <v>#REF!</v>
          </cell>
        </row>
        <row r="16">
          <cell r="A16" t="str">
            <v>PTJ</v>
          </cell>
          <cell r="B16" t="str">
            <v>PATUJU</v>
          </cell>
          <cell r="C16" t="str">
            <v>N</v>
          </cell>
          <cell r="P16">
            <v>89</v>
          </cell>
          <cell r="Q16">
            <v>2.870967741935484</v>
          </cell>
          <cell r="R16" t="e">
            <v>#REF!</v>
          </cell>
          <cell r="S16" t="e">
            <v>#REF!</v>
          </cell>
          <cell r="T16" t="e">
            <v>#REF!</v>
          </cell>
          <cell r="U16" t="e">
            <v>#REF!</v>
          </cell>
          <cell r="AB16" t="e">
            <v>#REF!</v>
          </cell>
          <cell r="AC16" t="e">
            <v>#REF!</v>
          </cell>
        </row>
        <row r="17">
          <cell r="A17" t="str">
            <v>RGD</v>
          </cell>
          <cell r="B17" t="str">
            <v>RIO GRANDE</v>
          </cell>
          <cell r="C17" t="str">
            <v>E</v>
          </cell>
          <cell r="D17">
            <v>59390</v>
          </cell>
          <cell r="E17">
            <v>1915.8064516129032</v>
          </cell>
          <cell r="F17">
            <v>29864</v>
          </cell>
          <cell r="G17">
            <v>1066.5714285714287</v>
          </cell>
          <cell r="H17">
            <v>58679.7391428302</v>
          </cell>
          <cell r="I17">
            <v>1892.8948110590386</v>
          </cell>
          <cell r="J17">
            <v>53759.198375403823</v>
          </cell>
          <cell r="K17">
            <v>1791.9732791801275</v>
          </cell>
          <cell r="L17">
            <v>58285</v>
          </cell>
          <cell r="M17">
            <v>1880.1612903225807</v>
          </cell>
          <cell r="N17">
            <v>32195</v>
          </cell>
          <cell r="O17">
            <v>1073.1666666666667</v>
          </cell>
          <cell r="P17">
            <v>35266</v>
          </cell>
          <cell r="Q17">
            <v>1137.6129032258063</v>
          </cell>
          <cell r="R17" t="e">
            <v>#REF!</v>
          </cell>
          <cell r="S17" t="e">
            <v>#REF!</v>
          </cell>
          <cell r="T17" t="e">
            <v>#REF!</v>
          </cell>
          <cell r="U17" t="e">
            <v>#REF!</v>
          </cell>
          <cell r="AB17" t="e">
            <v>#REF!</v>
          </cell>
          <cell r="AC17" t="e">
            <v>#REF!</v>
          </cell>
        </row>
        <row r="18">
          <cell r="A18" t="str">
            <v>RGD</v>
          </cell>
          <cell r="B18" t="str">
            <v>RIO GRANDE</v>
          </cell>
          <cell r="C18" t="str">
            <v>N</v>
          </cell>
          <cell r="G18">
            <v>0</v>
          </cell>
          <cell r="H18">
            <v>1726.2608571698001</v>
          </cell>
          <cell r="I18">
            <v>55.685834102251619</v>
          </cell>
          <cell r="J18">
            <v>3326.8016245961771</v>
          </cell>
          <cell r="K18">
            <v>110.89338748653924</v>
          </cell>
          <cell r="L18">
            <v>1073</v>
          </cell>
          <cell r="M18">
            <v>34.612903225806448</v>
          </cell>
          <cell r="N18">
            <v>621</v>
          </cell>
          <cell r="O18">
            <v>20.7</v>
          </cell>
          <cell r="P18">
            <v>768</v>
          </cell>
          <cell r="Q18">
            <v>24.774193548387096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AB18" t="e">
            <v>#REF!</v>
          </cell>
          <cell r="AC18" t="e">
            <v>#REF!</v>
          </cell>
        </row>
        <row r="19">
          <cell r="A19" t="str">
            <v>RGD</v>
          </cell>
          <cell r="B19" t="str">
            <v>PLANTA</v>
          </cell>
          <cell r="C19" t="str">
            <v>E</v>
          </cell>
        </row>
        <row r="20">
          <cell r="A20" t="str">
            <v>SIR</v>
          </cell>
          <cell r="B20" t="str">
            <v>SIRARI</v>
          </cell>
          <cell r="C20" t="str">
            <v>E</v>
          </cell>
          <cell r="D20">
            <v>54090</v>
          </cell>
          <cell r="E20">
            <v>1744.8387096774193</v>
          </cell>
          <cell r="F20">
            <v>48214</v>
          </cell>
          <cell r="G20">
            <v>1721.9285714285713</v>
          </cell>
          <cell r="H20">
            <v>51876</v>
          </cell>
          <cell r="I20">
            <v>1673.4193548387098</v>
          </cell>
          <cell r="J20">
            <v>48150</v>
          </cell>
          <cell r="K20">
            <v>1605</v>
          </cell>
          <cell r="L20">
            <v>50901</v>
          </cell>
          <cell r="M20">
            <v>1641.9677419354839</v>
          </cell>
          <cell r="N20">
            <v>41984</v>
          </cell>
          <cell r="O20">
            <v>1399.4666666666667</v>
          </cell>
          <cell r="P20">
            <v>46507</v>
          </cell>
          <cell r="Q20">
            <v>1500.2258064516129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AB20" t="e">
            <v>#REF!</v>
          </cell>
          <cell r="AC20" t="e">
            <v>#REF!</v>
          </cell>
        </row>
        <row r="21">
          <cell r="A21" t="str">
            <v>SIR</v>
          </cell>
          <cell r="B21" t="str">
            <v>SIRARI</v>
          </cell>
          <cell r="C21" t="str">
            <v>N</v>
          </cell>
        </row>
        <row r="22">
          <cell r="A22" t="str">
            <v>TDY</v>
          </cell>
          <cell r="B22" t="str">
            <v>TUNDY</v>
          </cell>
          <cell r="C22" t="str">
            <v>N</v>
          </cell>
          <cell r="D22">
            <v>11030</v>
          </cell>
          <cell r="E22">
            <v>355.80645161290323</v>
          </cell>
          <cell r="F22">
            <v>13423</v>
          </cell>
          <cell r="G22">
            <v>479.39285714285717</v>
          </cell>
          <cell r="H22">
            <v>22986</v>
          </cell>
          <cell r="I22">
            <v>741.48387096774195</v>
          </cell>
          <cell r="J22">
            <v>34113</v>
          </cell>
          <cell r="K22">
            <v>1137.0999999999999</v>
          </cell>
          <cell r="L22">
            <v>56527</v>
          </cell>
          <cell r="M22">
            <v>1823.4516129032259</v>
          </cell>
          <cell r="N22">
            <v>86122</v>
          </cell>
          <cell r="O22">
            <v>2870.7333333333331</v>
          </cell>
          <cell r="P22">
            <v>86680</v>
          </cell>
          <cell r="Q22">
            <v>2796.1290322580644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AB22" t="e">
            <v>#REF!</v>
          </cell>
          <cell r="AC22" t="e">
            <v>#REF!</v>
          </cell>
        </row>
        <row r="23">
          <cell r="A23" t="str">
            <v>VBR</v>
          </cell>
          <cell r="B23" t="str">
            <v>VIBORA</v>
          </cell>
          <cell r="C23" t="str">
            <v>E</v>
          </cell>
          <cell r="D23">
            <v>132531</v>
          </cell>
          <cell r="E23">
            <v>4275.1935483870966</v>
          </cell>
          <cell r="F23">
            <v>119683</v>
          </cell>
          <cell r="G23">
            <v>4274.3928571428569</v>
          </cell>
          <cell r="H23">
            <v>136909</v>
          </cell>
          <cell r="I23">
            <v>4416.4193548387093</v>
          </cell>
          <cell r="J23">
            <v>124681</v>
          </cell>
          <cell r="K23">
            <v>4156.0333333333338</v>
          </cell>
          <cell r="L23">
            <v>134726</v>
          </cell>
          <cell r="M23">
            <v>4346</v>
          </cell>
          <cell r="N23">
            <v>118832</v>
          </cell>
          <cell r="O23">
            <v>3961.0666666666666</v>
          </cell>
          <cell r="P23">
            <v>124519</v>
          </cell>
          <cell r="Q23">
            <v>4016.7419354838707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AB23" t="e">
            <v>#REF!</v>
          </cell>
          <cell r="AC23" t="e">
            <v>#REF!</v>
          </cell>
        </row>
        <row r="24">
          <cell r="A24" t="str">
            <v>VBR</v>
          </cell>
          <cell r="B24" t="str">
            <v>PLANTA</v>
          </cell>
          <cell r="C24" t="str">
            <v>E</v>
          </cell>
        </row>
        <row r="25">
          <cell r="A25" t="str">
            <v>YPC</v>
          </cell>
          <cell r="B25" t="str">
            <v>YAPACANI</v>
          </cell>
          <cell r="C25" t="str">
            <v>E</v>
          </cell>
          <cell r="D25">
            <v>5913.8245614035086</v>
          </cell>
          <cell r="E25">
            <v>190.76853423882287</v>
          </cell>
          <cell r="F25">
            <v>5556.9621925296078</v>
          </cell>
          <cell r="G25">
            <v>198.46293544748599</v>
          </cell>
          <cell r="H25">
            <v>6749.7040210031782</v>
          </cell>
          <cell r="I25">
            <v>217.73238777429609</v>
          </cell>
          <cell r="J25">
            <v>5573.4608807182558</v>
          </cell>
          <cell r="K25">
            <v>185.78202935727521</v>
          </cell>
          <cell r="L25">
            <v>7527</v>
          </cell>
          <cell r="M25">
            <v>242.80645161290323</v>
          </cell>
          <cell r="N25">
            <v>6069</v>
          </cell>
          <cell r="O25">
            <v>202.3</v>
          </cell>
          <cell r="P25">
            <v>9645</v>
          </cell>
          <cell r="Q25">
            <v>311.12903225806451</v>
          </cell>
          <cell r="R25" t="e">
            <v>#REF!</v>
          </cell>
          <cell r="S25" t="e">
            <v>#REF!</v>
          </cell>
          <cell r="T25" t="e">
            <v>#REF!</v>
          </cell>
          <cell r="U25" t="e">
            <v>#REF!</v>
          </cell>
          <cell r="AB25" t="e">
            <v>#REF!</v>
          </cell>
          <cell r="AC25" t="e">
            <v>#REF!</v>
          </cell>
        </row>
        <row r="26">
          <cell r="A26" t="str">
            <v>YPC</v>
          </cell>
          <cell r="B26" t="str">
            <v>YAPACANI</v>
          </cell>
          <cell r="C26" t="str">
            <v>N</v>
          </cell>
          <cell r="D26">
            <v>1185</v>
          </cell>
          <cell r="E26">
            <v>38.225806451612904</v>
          </cell>
          <cell r="F26">
            <v>1096.0378074703922</v>
          </cell>
          <cell r="G26">
            <v>39.144207409656865</v>
          </cell>
          <cell r="H26">
            <v>1332.2959789968218</v>
          </cell>
          <cell r="I26">
            <v>42.977289645058768</v>
          </cell>
          <cell r="J26">
            <v>513.53911928174421</v>
          </cell>
          <cell r="K26">
            <v>17.117970642724806</v>
          </cell>
          <cell r="L26">
            <v>376</v>
          </cell>
          <cell r="M26">
            <v>12.129032258064516</v>
          </cell>
          <cell r="N26">
            <v>190</v>
          </cell>
          <cell r="O26">
            <v>6.333333333333333</v>
          </cell>
          <cell r="P26">
            <v>699</v>
          </cell>
          <cell r="Q26">
            <v>22.548387096774192</v>
          </cell>
          <cell r="R26" t="e">
            <v>#REF!</v>
          </cell>
          <cell r="S26" t="e">
            <v>#REF!</v>
          </cell>
          <cell r="T26" t="e">
            <v>#REF!</v>
          </cell>
          <cell r="U26" t="e">
            <v>#REF!</v>
          </cell>
          <cell r="AB26" t="e">
            <v>#REF!</v>
          </cell>
          <cell r="AC26" t="e">
            <v>#REF!</v>
          </cell>
        </row>
        <row r="27">
          <cell r="A27" t="str">
            <v>TOTAL NUEVO</v>
          </cell>
          <cell r="D27">
            <v>53388</v>
          </cell>
          <cell r="E27">
            <v>1722.1935483870968</v>
          </cell>
          <cell r="F27">
            <v>53103.037807470391</v>
          </cell>
          <cell r="G27">
            <v>1896.537064552514</v>
          </cell>
          <cell r="H27">
            <v>64248.556836166623</v>
          </cell>
          <cell r="I27">
            <v>2072.5340914892458</v>
          </cell>
          <cell r="J27">
            <v>71767.340743877925</v>
          </cell>
          <cell r="K27">
            <v>2392.2446914625975</v>
          </cell>
          <cell r="L27">
            <v>95624</v>
          </cell>
          <cell r="M27">
            <v>3084.6451612903224</v>
          </cell>
          <cell r="N27">
            <v>122383</v>
          </cell>
          <cell r="O27">
            <v>4079.4333333333334</v>
          </cell>
          <cell r="P27">
            <v>129206</v>
          </cell>
          <cell r="Q27">
            <v>4167.9354838709678</v>
          </cell>
          <cell r="R27" t="e">
            <v>#REF!</v>
          </cell>
          <cell r="S27" t="e">
            <v>#REF!</v>
          </cell>
          <cell r="T27" t="e">
            <v>#REF!</v>
          </cell>
          <cell r="U27" t="e">
            <v>#REF!</v>
          </cell>
          <cell r="AB27" t="e">
            <v>#REF!</v>
          </cell>
          <cell r="AC27" t="e">
            <v>#REF!</v>
          </cell>
        </row>
        <row r="28">
          <cell r="A28" t="str">
            <v>TOTAL EXISTENTE</v>
          </cell>
          <cell r="D28">
            <v>251924.82456140351</v>
          </cell>
          <cell r="E28">
            <v>8126.6072439162426</v>
          </cell>
          <cell r="F28">
            <v>203317.96219252961</v>
          </cell>
          <cell r="G28">
            <v>7261.3557925903433</v>
          </cell>
          <cell r="H28">
            <v>254214.44316383338</v>
          </cell>
          <cell r="I28">
            <v>8200.4659085107542</v>
          </cell>
          <cell r="J28">
            <v>232163.65925612208</v>
          </cell>
          <cell r="K28">
            <v>7738.7886418707358</v>
          </cell>
          <cell r="L28">
            <v>251439</v>
          </cell>
          <cell r="M28">
            <v>8110.9354838709678</v>
          </cell>
          <cell r="N28">
            <v>199080</v>
          </cell>
          <cell r="O28">
            <v>6636</v>
          </cell>
          <cell r="P28">
            <v>215937</v>
          </cell>
          <cell r="Q28">
            <v>6965.7096774193551</v>
          </cell>
          <cell r="R28" t="e">
            <v>#REF!</v>
          </cell>
          <cell r="S28" t="e">
            <v>#REF!</v>
          </cell>
          <cell r="T28" t="e">
            <v>#REF!</v>
          </cell>
          <cell r="U28" t="e">
            <v>#REF!</v>
          </cell>
          <cell r="AB28" t="e">
            <v>#REF!</v>
          </cell>
          <cell r="AC28" t="e">
            <v>#REF!</v>
          </cell>
        </row>
        <row r="29">
          <cell r="A29" t="str">
            <v>TOTAL ANDINA</v>
          </cell>
          <cell r="D29">
            <v>305312.82456140348</v>
          </cell>
          <cell r="E29">
            <v>9848.8007923033383</v>
          </cell>
          <cell r="F29">
            <v>256421</v>
          </cell>
          <cell r="G29">
            <v>9157.8928571428569</v>
          </cell>
          <cell r="H29">
            <v>318463</v>
          </cell>
          <cell r="I29">
            <v>10273</v>
          </cell>
          <cell r="J29">
            <v>303931</v>
          </cell>
          <cell r="K29">
            <v>10131.033333333333</v>
          </cell>
          <cell r="L29">
            <v>347063</v>
          </cell>
          <cell r="M29">
            <v>11195.58064516129</v>
          </cell>
          <cell r="N29">
            <v>321463</v>
          </cell>
          <cell r="O29">
            <v>10715.433333333332</v>
          </cell>
          <cell r="P29">
            <v>345143</v>
          </cell>
          <cell r="Q29">
            <v>11133.645161290322</v>
          </cell>
          <cell r="R29" t="e">
            <v>#REF!</v>
          </cell>
          <cell r="S29" t="e">
            <v>#REF!</v>
          </cell>
          <cell r="T29" t="e">
            <v>#REF!</v>
          </cell>
          <cell r="U29" t="e">
            <v>#REF!</v>
          </cell>
          <cell r="AB29" t="e">
            <v>#REF!</v>
          </cell>
          <cell r="AC29" t="e">
            <v>#REF!</v>
          </cell>
        </row>
        <row r="30">
          <cell r="A30" t="str">
            <v xml:space="preserve">   C H A C O   S .  A .</v>
          </cell>
        </row>
        <row r="31">
          <cell r="A31" t="str">
            <v>BBL</v>
          </cell>
          <cell r="B31" t="str">
            <v>BULO BULO</v>
          </cell>
          <cell r="C31" t="str">
            <v>N</v>
          </cell>
        </row>
        <row r="32">
          <cell r="A32" t="str">
            <v>BVT</v>
          </cell>
          <cell r="B32" t="str">
            <v>BUENA VISTA</v>
          </cell>
          <cell r="C32" t="str">
            <v>N</v>
          </cell>
          <cell r="D32">
            <v>279</v>
          </cell>
          <cell r="E32">
            <v>9</v>
          </cell>
          <cell r="F32">
            <v>259</v>
          </cell>
          <cell r="G32">
            <v>9.25</v>
          </cell>
          <cell r="H32">
            <v>350</v>
          </cell>
          <cell r="I32">
            <v>11.290322580645162</v>
          </cell>
          <cell r="L32">
            <v>886</v>
          </cell>
          <cell r="M32">
            <v>28.580645161290324</v>
          </cell>
          <cell r="AB32">
            <v>1774</v>
          </cell>
          <cell r="AC32">
            <v>5.3113772455089823</v>
          </cell>
        </row>
        <row r="33">
          <cell r="A33" t="str">
            <v>CRC</v>
          </cell>
          <cell r="B33" t="str">
            <v>CARRASCO</v>
          </cell>
          <cell r="C33" t="str">
            <v>E</v>
          </cell>
          <cell r="D33">
            <v>128099</v>
          </cell>
          <cell r="E33">
            <v>4132.2258064516127</v>
          </cell>
          <cell r="F33">
            <v>120334</v>
          </cell>
          <cell r="G33">
            <v>4297.6428571428569</v>
          </cell>
          <cell r="H33">
            <v>130973</v>
          </cell>
          <cell r="I33">
            <v>4224.9354838709678</v>
          </cell>
          <cell r="J33">
            <v>120084</v>
          </cell>
          <cell r="K33">
            <v>4002.8</v>
          </cell>
          <cell r="L33">
            <v>130865</v>
          </cell>
          <cell r="M33">
            <v>4221.4516129032254</v>
          </cell>
          <cell r="N33">
            <v>123984</v>
          </cell>
          <cell r="O33">
            <v>4132.8</v>
          </cell>
          <cell r="P33">
            <v>125519</v>
          </cell>
          <cell r="Q33">
            <v>4049</v>
          </cell>
          <cell r="R33" t="e">
            <v>#REF!</v>
          </cell>
          <cell r="S33" t="e">
            <v>#REF!</v>
          </cell>
          <cell r="T33" t="e">
            <v>#REF!</v>
          </cell>
          <cell r="U33" t="e">
            <v>#REF!</v>
          </cell>
          <cell r="AB33" t="e">
            <v>#REF!</v>
          </cell>
          <cell r="AC33" t="e">
            <v>#REF!</v>
          </cell>
        </row>
        <row r="34">
          <cell r="A34" t="str">
            <v>CRC</v>
          </cell>
          <cell r="B34" t="str">
            <v>CARRASCO-4</v>
          </cell>
          <cell r="C34" t="str">
            <v>N</v>
          </cell>
          <cell r="H34">
            <v>11361</v>
          </cell>
          <cell r="I34">
            <v>366.48387096774195</v>
          </cell>
          <cell r="J34">
            <v>11844</v>
          </cell>
          <cell r="K34">
            <v>394.8</v>
          </cell>
          <cell r="L34">
            <v>9813</v>
          </cell>
          <cell r="M34">
            <v>316.54838709677421</v>
          </cell>
          <cell r="N34">
            <v>8788</v>
          </cell>
          <cell r="O34">
            <v>292.93333333333334</v>
          </cell>
          <cell r="P34">
            <v>8793</v>
          </cell>
          <cell r="Q34">
            <v>283.64516129032256</v>
          </cell>
          <cell r="R34" t="e">
            <v>#REF!</v>
          </cell>
          <cell r="S34" t="e">
            <v>#REF!</v>
          </cell>
          <cell r="T34" t="e">
            <v>#REF!</v>
          </cell>
          <cell r="U34" t="e">
            <v>#REF!</v>
          </cell>
          <cell r="AB34" t="e">
            <v>#REF!</v>
          </cell>
          <cell r="AC34" t="e">
            <v>#REF!</v>
          </cell>
        </row>
        <row r="35">
          <cell r="A35" t="str">
            <v>CRC</v>
          </cell>
          <cell r="B35" t="str">
            <v>PLANTA</v>
          </cell>
          <cell r="M35">
            <v>0</v>
          </cell>
        </row>
        <row r="36">
          <cell r="A36" t="str">
            <v>CMT</v>
          </cell>
          <cell r="B36" t="str">
            <v>CAMATINDI</v>
          </cell>
          <cell r="C36" t="str">
            <v>N</v>
          </cell>
          <cell r="D36">
            <v>834</v>
          </cell>
          <cell r="E36">
            <v>26.903225806451612</v>
          </cell>
          <cell r="F36">
            <v>1542</v>
          </cell>
          <cell r="G36">
            <v>55.071428571428569</v>
          </cell>
          <cell r="H36">
            <v>735</v>
          </cell>
          <cell r="I36">
            <v>23.70967741935484</v>
          </cell>
          <cell r="J36">
            <v>1086</v>
          </cell>
          <cell r="K36">
            <v>36.200000000000003</v>
          </cell>
          <cell r="L36">
            <v>381</v>
          </cell>
          <cell r="M36">
            <v>12.290322580645162</v>
          </cell>
          <cell r="AB36">
            <v>4578</v>
          </cell>
          <cell r="AC36">
            <v>13.706586826347305</v>
          </cell>
        </row>
        <row r="37">
          <cell r="A37" t="str">
            <v>HSR</v>
          </cell>
          <cell r="B37" t="str">
            <v>H.SUAREZ R.</v>
          </cell>
          <cell r="C37" t="str">
            <v>N</v>
          </cell>
          <cell r="D37">
            <v>1270</v>
          </cell>
          <cell r="E37">
            <v>40.967741935483872</v>
          </cell>
          <cell r="F37">
            <v>1053</v>
          </cell>
          <cell r="G37">
            <v>37.607142857142854</v>
          </cell>
          <cell r="H37">
            <v>1557</v>
          </cell>
          <cell r="I37">
            <v>50.225806451612904</v>
          </cell>
          <cell r="J37">
            <v>814</v>
          </cell>
          <cell r="K37">
            <v>27.133333333333333</v>
          </cell>
          <cell r="L37">
            <v>957</v>
          </cell>
          <cell r="M37">
            <v>30.870967741935484</v>
          </cell>
          <cell r="N37">
            <v>983</v>
          </cell>
          <cell r="O37">
            <v>32.766666666666666</v>
          </cell>
          <cell r="P37">
            <v>1912</v>
          </cell>
          <cell r="Q37">
            <v>61.677419354838712</v>
          </cell>
          <cell r="R37" t="e">
            <v>#REF!</v>
          </cell>
          <cell r="S37" t="e">
            <v>#REF!</v>
          </cell>
          <cell r="T37" t="e">
            <v>#REF!</v>
          </cell>
          <cell r="U37" t="e">
            <v>#REF!</v>
          </cell>
          <cell r="AB37" t="e">
            <v>#REF!</v>
          </cell>
          <cell r="AC37" t="e">
            <v>#REF!</v>
          </cell>
        </row>
        <row r="38">
          <cell r="A38" t="str">
            <v>KTR</v>
          </cell>
          <cell r="B38" t="str">
            <v>KATARI</v>
          </cell>
          <cell r="C38" t="str">
            <v>N</v>
          </cell>
          <cell r="D38">
            <v>3421</v>
          </cell>
          <cell r="E38">
            <v>110.35483870967742</v>
          </cell>
          <cell r="F38">
            <v>3287</v>
          </cell>
          <cell r="G38">
            <v>117.39285714285714</v>
          </cell>
          <cell r="H38">
            <v>3875</v>
          </cell>
          <cell r="I38">
            <v>125</v>
          </cell>
          <cell r="J38">
            <v>2833</v>
          </cell>
          <cell r="K38">
            <v>94.433333333333337</v>
          </cell>
          <cell r="L38">
            <v>3901</v>
          </cell>
          <cell r="M38">
            <v>125.83870967741936</v>
          </cell>
          <cell r="N38">
            <v>3736</v>
          </cell>
          <cell r="O38">
            <v>124.53333333333333</v>
          </cell>
          <cell r="P38">
            <v>3716</v>
          </cell>
          <cell r="Q38">
            <v>119.87096774193549</v>
          </cell>
          <cell r="R38" t="e">
            <v>#REF!</v>
          </cell>
          <cell r="S38" t="e">
            <v>#REF!</v>
          </cell>
          <cell r="T38" t="e">
            <v>#REF!</v>
          </cell>
          <cell r="U38" t="e">
            <v>#REF!</v>
          </cell>
          <cell r="AB38" t="e">
            <v>#REF!</v>
          </cell>
          <cell r="AC38" t="e">
            <v>#REF!</v>
          </cell>
        </row>
        <row r="39">
          <cell r="A39" t="str">
            <v>LCS</v>
          </cell>
          <cell r="B39" t="str">
            <v>LOS CUSIS</v>
          </cell>
          <cell r="C39" t="str">
            <v>N</v>
          </cell>
          <cell r="D39">
            <v>44495</v>
          </cell>
          <cell r="E39">
            <v>1435.3225806451612</v>
          </cell>
          <cell r="F39">
            <v>48493</v>
          </cell>
          <cell r="G39">
            <v>1731.8928571428571</v>
          </cell>
          <cell r="H39">
            <v>57625</v>
          </cell>
          <cell r="I39">
            <v>1858.8709677419354</v>
          </cell>
          <cell r="J39">
            <v>56363</v>
          </cell>
          <cell r="K39">
            <v>1878.7666666666667</v>
          </cell>
          <cell r="L39">
            <v>82828</v>
          </cell>
          <cell r="M39">
            <v>2671.8709677419356</v>
          </cell>
          <cell r="N39">
            <v>94874</v>
          </cell>
          <cell r="O39">
            <v>3162.4666666666667</v>
          </cell>
          <cell r="P39">
            <v>92621</v>
          </cell>
          <cell r="Q39">
            <v>2987.7741935483873</v>
          </cell>
          <cell r="R39" t="e">
            <v>#REF!</v>
          </cell>
          <cell r="S39" t="e">
            <v>#REF!</v>
          </cell>
          <cell r="T39" t="e">
            <v>#REF!</v>
          </cell>
          <cell r="U39" t="e">
            <v>#REF!</v>
          </cell>
          <cell r="AB39" t="e">
            <v>#REF!</v>
          </cell>
          <cell r="AC39" t="e">
            <v>#REF!</v>
          </cell>
        </row>
        <row r="40">
          <cell r="A40" t="str">
            <v>MCT</v>
          </cell>
          <cell r="B40" t="str">
            <v>MONTECRISTO</v>
          </cell>
          <cell r="C40" t="str">
            <v>N</v>
          </cell>
          <cell r="D40">
            <v>570</v>
          </cell>
          <cell r="E40">
            <v>18.387096774193548</v>
          </cell>
          <cell r="F40">
            <v>589</v>
          </cell>
          <cell r="G40">
            <v>21.035714285714285</v>
          </cell>
          <cell r="H40">
            <v>759</v>
          </cell>
          <cell r="I40">
            <v>24.483870967741936</v>
          </cell>
          <cell r="J40">
            <v>573</v>
          </cell>
          <cell r="K40">
            <v>19.100000000000001</v>
          </cell>
          <cell r="L40">
            <v>695</v>
          </cell>
          <cell r="M40">
            <v>22.419354838709676</v>
          </cell>
          <cell r="N40">
            <v>651</v>
          </cell>
          <cell r="O40">
            <v>21.7</v>
          </cell>
          <cell r="P40">
            <v>583</v>
          </cell>
          <cell r="Q40">
            <v>18.806451612903224</v>
          </cell>
          <cell r="R40" t="e">
            <v>#REF!</v>
          </cell>
          <cell r="S40" t="e">
            <v>#REF!</v>
          </cell>
          <cell r="T40" t="e">
            <v>#REF!</v>
          </cell>
          <cell r="U40" t="e">
            <v>#REF!</v>
          </cell>
          <cell r="AB40" t="e">
            <v>#REF!</v>
          </cell>
          <cell r="AC40" t="e">
            <v>#REF!</v>
          </cell>
        </row>
        <row r="41">
          <cell r="A41" t="str">
            <v>PJS</v>
          </cell>
          <cell r="B41" t="str">
            <v>PATUJUSAL</v>
          </cell>
          <cell r="C41" t="str">
            <v>N</v>
          </cell>
          <cell r="D41">
            <v>68106</v>
          </cell>
          <cell r="E41">
            <v>2196.9677419354839</v>
          </cell>
          <cell r="F41">
            <v>56430</v>
          </cell>
          <cell r="G41">
            <v>2015.3571428571429</v>
          </cell>
          <cell r="H41">
            <v>63371</v>
          </cell>
          <cell r="I41">
            <v>2044.2258064516129</v>
          </cell>
          <cell r="J41">
            <v>52939</v>
          </cell>
          <cell r="K41">
            <v>1764.6333333333334</v>
          </cell>
          <cell r="L41">
            <v>54845</v>
          </cell>
          <cell r="M41">
            <v>1769.1935483870968</v>
          </cell>
          <cell r="N41">
            <v>44033</v>
          </cell>
          <cell r="O41">
            <v>1467.7666666666667</v>
          </cell>
          <cell r="P41">
            <v>46844</v>
          </cell>
          <cell r="Q41">
            <v>1511.0967741935483</v>
          </cell>
          <cell r="R41" t="e">
            <v>#REF!</v>
          </cell>
          <cell r="S41" t="e">
            <v>#REF!</v>
          </cell>
          <cell r="T41" t="e">
            <v>#REF!</v>
          </cell>
          <cell r="U41" t="e">
            <v>#REF!</v>
          </cell>
          <cell r="AB41" t="e">
            <v>#REF!</v>
          </cell>
          <cell r="AC41" t="e">
            <v>#REF!</v>
          </cell>
        </row>
        <row r="42">
          <cell r="A42" t="str">
            <v>SNQ</v>
          </cell>
          <cell r="B42" t="str">
            <v>SAN ROQUE</v>
          </cell>
          <cell r="C42" t="str">
            <v>N</v>
          </cell>
          <cell r="D42">
            <v>18963</v>
          </cell>
          <cell r="E42">
            <v>611.70967741935488</v>
          </cell>
          <cell r="F42">
            <v>14555</v>
          </cell>
          <cell r="G42">
            <v>519.82142857142856</v>
          </cell>
          <cell r="H42">
            <v>19651</v>
          </cell>
          <cell r="I42">
            <v>633.90322580645159</v>
          </cell>
          <cell r="J42">
            <v>16949</v>
          </cell>
          <cell r="K42">
            <v>564.9666666666667</v>
          </cell>
          <cell r="L42">
            <v>16910</v>
          </cell>
          <cell r="M42">
            <v>545.48387096774195</v>
          </cell>
          <cell r="N42">
            <v>19925</v>
          </cell>
          <cell r="O42">
            <v>664.16666666666663</v>
          </cell>
          <cell r="P42">
            <v>18000</v>
          </cell>
          <cell r="Q42">
            <v>580.64516129032256</v>
          </cell>
          <cell r="R42" t="e">
            <v>#REF!</v>
          </cell>
          <cell r="S42" t="e">
            <v>#REF!</v>
          </cell>
          <cell r="T42" t="e">
            <v>#REF!</v>
          </cell>
          <cell r="U42" t="e">
            <v>#REF!</v>
          </cell>
          <cell r="AB42" t="e">
            <v>#REF!</v>
          </cell>
          <cell r="AC42" t="e">
            <v>#REF!</v>
          </cell>
        </row>
        <row r="43">
          <cell r="A43" t="str">
            <v>SNQ</v>
          </cell>
          <cell r="B43" t="str">
            <v>PLANTA</v>
          </cell>
          <cell r="C43" t="str">
            <v>N</v>
          </cell>
        </row>
        <row r="44">
          <cell r="A44" t="str">
            <v>VGR</v>
          </cell>
          <cell r="B44" t="str">
            <v>VUELTA GRANDE</v>
          </cell>
          <cell r="C44" t="str">
            <v>E</v>
          </cell>
          <cell r="D44">
            <v>57000.5</v>
          </cell>
          <cell r="E44">
            <v>1838.7258064516129</v>
          </cell>
          <cell r="F44">
            <v>35411</v>
          </cell>
          <cell r="G44">
            <v>1264.6785714285713</v>
          </cell>
          <cell r="H44">
            <v>51217</v>
          </cell>
          <cell r="I44">
            <v>1652.1612903225807</v>
          </cell>
          <cell r="J44">
            <v>41493</v>
          </cell>
          <cell r="K44">
            <v>1383.1</v>
          </cell>
          <cell r="L44">
            <v>67620</v>
          </cell>
          <cell r="M44">
            <v>2181.2903225806454</v>
          </cell>
          <cell r="N44">
            <v>49630</v>
          </cell>
          <cell r="O44">
            <v>1654.3333333333333</v>
          </cell>
          <cell r="P44">
            <v>39487</v>
          </cell>
          <cell r="Q44">
            <v>1273.7741935483871</v>
          </cell>
          <cell r="R44" t="e">
            <v>#REF!</v>
          </cell>
          <cell r="S44" t="e">
            <v>#REF!</v>
          </cell>
          <cell r="T44" t="e">
            <v>#REF!</v>
          </cell>
          <cell r="U44" t="e">
            <v>#REF!</v>
          </cell>
          <cell r="AB44" t="e">
            <v>#REF!</v>
          </cell>
          <cell r="AC44" t="e">
            <v>#REF!</v>
          </cell>
        </row>
        <row r="45">
          <cell r="A45" t="str">
            <v>VGR</v>
          </cell>
          <cell r="B45" t="str">
            <v>PLANTA</v>
          </cell>
          <cell r="C45" t="str">
            <v>E</v>
          </cell>
        </row>
        <row r="46">
          <cell r="A46" t="str">
            <v>TOTAL NUEVO</v>
          </cell>
          <cell r="D46">
            <v>137938</v>
          </cell>
          <cell r="E46">
            <v>4449.6129032258068</v>
          </cell>
          <cell r="F46">
            <v>126208</v>
          </cell>
          <cell r="G46">
            <v>4507.4285714285716</v>
          </cell>
          <cell r="H46">
            <v>159284</v>
          </cell>
          <cell r="I46">
            <v>5138.1935483870966</v>
          </cell>
          <cell r="J46">
            <v>143401</v>
          </cell>
          <cell r="K46">
            <v>4780.0333333333338</v>
          </cell>
          <cell r="L46">
            <v>171216</v>
          </cell>
          <cell r="M46">
            <v>5523.0967741935483</v>
          </cell>
          <cell r="N46">
            <v>172990</v>
          </cell>
          <cell r="O46">
            <v>5766.333333333333</v>
          </cell>
          <cell r="P46">
            <v>172469</v>
          </cell>
          <cell r="Q46">
            <v>5563.5161290322585</v>
          </cell>
          <cell r="R46" t="e">
            <v>#REF!</v>
          </cell>
          <cell r="S46" t="e">
            <v>#REF!</v>
          </cell>
          <cell r="T46" t="e">
            <v>#REF!</v>
          </cell>
          <cell r="U46" t="e">
            <v>#REF!</v>
          </cell>
          <cell r="AB46" t="e">
            <v>#REF!</v>
          </cell>
          <cell r="AC46" t="e">
            <v>#REF!</v>
          </cell>
        </row>
        <row r="47">
          <cell r="A47" t="str">
            <v>TOTAL EXISTENTE</v>
          </cell>
          <cell r="D47">
            <v>185099.5</v>
          </cell>
          <cell r="E47">
            <v>5970.9516129032254</v>
          </cell>
          <cell r="F47">
            <v>155745</v>
          </cell>
          <cell r="G47">
            <v>5562.3214285714284</v>
          </cell>
          <cell r="H47">
            <v>182190</v>
          </cell>
          <cell r="I47">
            <v>5877.0967741935483</v>
          </cell>
          <cell r="J47">
            <v>161577</v>
          </cell>
          <cell r="K47">
            <v>5385.9</v>
          </cell>
          <cell r="L47">
            <v>198485</v>
          </cell>
          <cell r="M47">
            <v>6402.7419354838712</v>
          </cell>
          <cell r="N47">
            <v>173614</v>
          </cell>
          <cell r="O47">
            <v>5787.1333333333332</v>
          </cell>
          <cell r="P47">
            <v>165006</v>
          </cell>
          <cell r="Q47">
            <v>5322.7741935483873</v>
          </cell>
          <cell r="R47" t="e">
            <v>#REF!</v>
          </cell>
          <cell r="S47" t="e">
            <v>#REF!</v>
          </cell>
          <cell r="T47" t="e">
            <v>#REF!</v>
          </cell>
          <cell r="U47" t="e">
            <v>#REF!</v>
          </cell>
          <cell r="AB47" t="e">
            <v>#REF!</v>
          </cell>
          <cell r="AC47" t="e">
            <v>#REF!</v>
          </cell>
        </row>
        <row r="48">
          <cell r="A48" t="str">
            <v>TOTAL CHACO</v>
          </cell>
          <cell r="D48">
            <v>323037.5</v>
          </cell>
          <cell r="E48">
            <v>10420.564516129032</v>
          </cell>
          <cell r="F48">
            <v>281953</v>
          </cell>
          <cell r="G48">
            <v>10069.75</v>
          </cell>
          <cell r="H48">
            <v>341474</v>
          </cell>
          <cell r="I48">
            <v>11015.290322580646</v>
          </cell>
          <cell r="J48">
            <v>304978</v>
          </cell>
          <cell r="K48">
            <v>10165.933333333332</v>
          </cell>
          <cell r="L48">
            <v>369701</v>
          </cell>
          <cell r="M48">
            <v>11925.838709677419</v>
          </cell>
          <cell r="N48">
            <v>346604</v>
          </cell>
          <cell r="O48">
            <v>11553.466666666667</v>
          </cell>
          <cell r="P48">
            <v>337475</v>
          </cell>
          <cell r="Q48">
            <v>10886.290322580646</v>
          </cell>
          <cell r="R48" t="e">
            <v>#REF!</v>
          </cell>
          <cell r="S48" t="e">
            <v>#REF!</v>
          </cell>
          <cell r="T48" t="e">
            <v>#REF!</v>
          </cell>
          <cell r="U48" t="e">
            <v>#REF!</v>
          </cell>
          <cell r="AB48" t="e">
            <v>#REF!</v>
          </cell>
          <cell r="AC48" t="e">
            <v>#REF!</v>
          </cell>
        </row>
        <row r="49">
          <cell r="A49" t="str">
            <v xml:space="preserve">  VINTAGE PETROLEUM BOLIVIANA LTD. (SHAMROCK VENTURES)</v>
          </cell>
        </row>
        <row r="50">
          <cell r="A50" t="str">
            <v>NJL</v>
          </cell>
          <cell r="B50" t="str">
            <v>NARANJILLOS</v>
          </cell>
          <cell r="C50" t="str">
            <v>N</v>
          </cell>
        </row>
        <row r="51">
          <cell r="A51" t="str">
            <v>ÑPC</v>
          </cell>
          <cell r="B51" t="str">
            <v>ÑUPUCO</v>
          </cell>
          <cell r="C51" t="str">
            <v>N</v>
          </cell>
          <cell r="F51">
            <v>23485</v>
          </cell>
          <cell r="G51">
            <v>838.75</v>
          </cell>
          <cell r="H51">
            <v>23109.86</v>
          </cell>
          <cell r="I51">
            <v>745.4793548387097</v>
          </cell>
          <cell r="J51">
            <v>25945.759999999998</v>
          </cell>
          <cell r="K51">
            <v>864.85866666666664</v>
          </cell>
          <cell r="L51">
            <v>27502.51</v>
          </cell>
          <cell r="M51">
            <v>887.17774193548382</v>
          </cell>
          <cell r="P51">
            <v>30637.41</v>
          </cell>
          <cell r="Q51">
            <v>988.30354838709673</v>
          </cell>
          <cell r="R51" t="e">
            <v>#REF!</v>
          </cell>
          <cell r="S51" t="e">
            <v>#REF!</v>
          </cell>
          <cell r="T51" t="e">
            <v>#REF!</v>
          </cell>
          <cell r="U51" t="e">
            <v>#REF!</v>
          </cell>
          <cell r="AB51" t="e">
            <v>#REF!</v>
          </cell>
          <cell r="AC51" t="e">
            <v>#REF!</v>
          </cell>
        </row>
        <row r="52">
          <cell r="A52" t="str">
            <v>PVN</v>
          </cell>
          <cell r="B52" t="str">
            <v>PORVENIR</v>
          </cell>
          <cell r="C52" t="str">
            <v>E</v>
          </cell>
          <cell r="F52">
            <v>5700.9</v>
          </cell>
          <cell r="G52">
            <v>203.60357142857143</v>
          </cell>
          <cell r="H52">
            <v>3500.46</v>
          </cell>
          <cell r="I52">
            <v>112.91806451612904</v>
          </cell>
          <cell r="J52">
            <v>3500.46</v>
          </cell>
          <cell r="K52">
            <v>116.682</v>
          </cell>
          <cell r="L52">
            <v>3304.27</v>
          </cell>
          <cell r="M52">
            <v>106.58935483870968</v>
          </cell>
          <cell r="P52">
            <v>4121.66</v>
          </cell>
          <cell r="Q52">
            <v>132.95677419354837</v>
          </cell>
          <cell r="R52" t="e">
            <v>#REF!</v>
          </cell>
          <cell r="S52" t="e">
            <v>#REF!</v>
          </cell>
          <cell r="T52" t="e">
            <v>#REF!</v>
          </cell>
          <cell r="U52" t="e">
            <v>#REF!</v>
          </cell>
          <cell r="AB52" t="e">
            <v>#REF!</v>
          </cell>
          <cell r="AC52" t="e">
            <v>#REF!</v>
          </cell>
        </row>
        <row r="54">
          <cell r="A54" t="str">
            <v>TOTAL VENTURES</v>
          </cell>
          <cell r="D54">
            <v>0</v>
          </cell>
          <cell r="E54">
            <v>0</v>
          </cell>
          <cell r="F54">
            <v>29185.9</v>
          </cell>
          <cell r="G54">
            <v>1042.3535714285715</v>
          </cell>
          <cell r="H54">
            <v>26610.32</v>
          </cell>
          <cell r="I54">
            <v>858.39741935483869</v>
          </cell>
          <cell r="J54">
            <v>29446.219999999998</v>
          </cell>
          <cell r="K54">
            <v>981.54066666666654</v>
          </cell>
          <cell r="L54">
            <v>30806.78</v>
          </cell>
          <cell r="M54">
            <v>993.76709677419353</v>
          </cell>
          <cell r="N54">
            <v>0</v>
          </cell>
          <cell r="O54">
            <v>0</v>
          </cell>
          <cell r="P54">
            <v>34759.07</v>
          </cell>
          <cell r="Q54">
            <v>1121.2603225806452</v>
          </cell>
          <cell r="R54" t="e">
            <v>#REF!</v>
          </cell>
          <cell r="S54" t="e">
            <v>#REF!</v>
          </cell>
          <cell r="T54" t="e">
            <v>#REF!</v>
          </cell>
          <cell r="U54" t="e">
            <v>#REF!</v>
          </cell>
          <cell r="AB54" t="e">
            <v>#REF!</v>
          </cell>
          <cell r="AC54" t="e">
            <v>#REF!</v>
          </cell>
        </row>
        <row r="55">
          <cell r="A55" t="str">
            <v xml:space="preserve">  M A X U S   B O L I V I A   I N C .</v>
          </cell>
        </row>
        <row r="56">
          <cell r="A56" t="str">
            <v>MGD</v>
          </cell>
          <cell r="B56" t="str">
            <v>MONTEAGUDO</v>
          </cell>
          <cell r="C56" t="str">
            <v>N</v>
          </cell>
          <cell r="D56">
            <v>17937</v>
          </cell>
          <cell r="E56">
            <v>578.61290322580646</v>
          </cell>
          <cell r="F56">
            <v>19048</v>
          </cell>
          <cell r="G56">
            <v>680.28571428571433</v>
          </cell>
          <cell r="H56">
            <v>18505</v>
          </cell>
          <cell r="I56">
            <v>596.93548387096769</v>
          </cell>
          <cell r="J56">
            <v>20859</v>
          </cell>
          <cell r="K56">
            <v>695.3</v>
          </cell>
          <cell r="L56">
            <v>17436</v>
          </cell>
          <cell r="M56">
            <v>562.45161290322585</v>
          </cell>
          <cell r="N56">
            <v>17265</v>
          </cell>
          <cell r="O56">
            <v>575.5</v>
          </cell>
          <cell r="P56">
            <v>17007</v>
          </cell>
          <cell r="Q56">
            <v>548.61290322580646</v>
          </cell>
          <cell r="R56" t="e">
            <v>#REF!</v>
          </cell>
          <cell r="S56" t="e">
            <v>#REF!</v>
          </cell>
          <cell r="T56" t="e">
            <v>#REF!</v>
          </cell>
          <cell r="U56" t="e">
            <v>#REF!</v>
          </cell>
          <cell r="AB56" t="e">
            <v>#REF!</v>
          </cell>
          <cell r="AC56" t="e">
            <v>#REF!</v>
          </cell>
        </row>
        <row r="57">
          <cell r="A57" t="str">
            <v>PLM</v>
          </cell>
          <cell r="B57" t="str">
            <v>PALOMA</v>
          </cell>
          <cell r="C57" t="str">
            <v>N</v>
          </cell>
          <cell r="D57">
            <v>138350</v>
          </cell>
          <cell r="E57">
            <v>4462.9032258064517</v>
          </cell>
          <cell r="F57">
            <v>154213</v>
          </cell>
          <cell r="G57">
            <v>5507.6071428571431</v>
          </cell>
          <cell r="H57">
            <v>174774</v>
          </cell>
          <cell r="I57">
            <v>5637.8709677419356</v>
          </cell>
          <cell r="J57">
            <v>174971</v>
          </cell>
          <cell r="K57">
            <v>5832.3666666666668</v>
          </cell>
          <cell r="L57">
            <v>203093</v>
          </cell>
          <cell r="M57">
            <v>6551.3870967741932</v>
          </cell>
          <cell r="N57">
            <v>219125</v>
          </cell>
          <cell r="O57">
            <v>7304.166666666667</v>
          </cell>
          <cell r="P57">
            <v>271821.14</v>
          </cell>
          <cell r="Q57">
            <v>8768.4238709677429</v>
          </cell>
          <cell r="R57" t="e">
            <v>#REF!</v>
          </cell>
          <cell r="S57" t="e">
            <v>#REF!</v>
          </cell>
          <cell r="T57" t="e">
            <v>#REF!</v>
          </cell>
          <cell r="U57" t="e">
            <v>#REF!</v>
          </cell>
          <cell r="AB57" t="e">
            <v>#REF!</v>
          </cell>
          <cell r="AC57" t="e">
            <v>#REF!</v>
          </cell>
        </row>
        <row r="58">
          <cell r="A58" t="str">
            <v>SRB</v>
          </cell>
          <cell r="B58" t="str">
            <v>SURUBI</v>
          </cell>
          <cell r="C58" t="str">
            <v>E</v>
          </cell>
          <cell r="D58">
            <v>167717</v>
          </cell>
          <cell r="E58">
            <v>5410.2258064516127</v>
          </cell>
          <cell r="F58">
            <v>299817</v>
          </cell>
          <cell r="G58">
            <v>10707.75</v>
          </cell>
          <cell r="H58">
            <v>151568</v>
          </cell>
          <cell r="I58">
            <v>4889.2903225806449</v>
          </cell>
          <cell r="J58">
            <v>135387</v>
          </cell>
          <cell r="K58">
            <v>4512.8999999999996</v>
          </cell>
          <cell r="L58">
            <v>149682.44</v>
          </cell>
          <cell r="M58">
            <v>4828.4658064516134</v>
          </cell>
          <cell r="N58">
            <v>140454</v>
          </cell>
          <cell r="O58">
            <v>4681.8</v>
          </cell>
          <cell r="P58">
            <v>129059.75</v>
          </cell>
          <cell r="Q58">
            <v>4163.2177419354839</v>
          </cell>
          <cell r="R58" t="e">
            <v>#REF!</v>
          </cell>
          <cell r="S58" t="e">
            <v>#REF!</v>
          </cell>
          <cell r="T58" t="e">
            <v>#REF!</v>
          </cell>
          <cell r="U58" t="e">
            <v>#REF!</v>
          </cell>
          <cell r="AB58" t="e">
            <v>#REF!</v>
          </cell>
          <cell r="AC58" t="e">
            <v>#REF!</v>
          </cell>
        </row>
        <row r="59">
          <cell r="A59" t="str">
            <v>SRB</v>
          </cell>
          <cell r="B59" t="str">
            <v>BLOQUE BAJO</v>
          </cell>
          <cell r="C59" t="str">
            <v>N</v>
          </cell>
          <cell r="D59">
            <v>23177</v>
          </cell>
          <cell r="E59">
            <v>747.64516129032256</v>
          </cell>
          <cell r="F59">
            <v>20512</v>
          </cell>
          <cell r="G59">
            <v>732.57142857142856</v>
          </cell>
          <cell r="H59">
            <v>21974</v>
          </cell>
          <cell r="I59">
            <v>708.83870967741939</v>
          </cell>
          <cell r="J59">
            <v>19808</v>
          </cell>
          <cell r="K59">
            <v>660.26666666666665</v>
          </cell>
          <cell r="L59">
            <v>19614.099999999999</v>
          </cell>
          <cell r="M59">
            <v>632.71290322580637</v>
          </cell>
          <cell r="N59">
            <v>18683</v>
          </cell>
          <cell r="O59">
            <v>622.76666666666665</v>
          </cell>
          <cell r="P59">
            <v>17157</v>
          </cell>
          <cell r="Q59">
            <v>553.45161290322585</v>
          </cell>
          <cell r="R59" t="e">
            <v>#REF!</v>
          </cell>
          <cell r="S59" t="e">
            <v>#REF!</v>
          </cell>
          <cell r="T59" t="e">
            <v>#REF!</v>
          </cell>
          <cell r="U59" t="e">
            <v>#REF!</v>
          </cell>
          <cell r="AB59" t="e">
            <v>#REF!</v>
          </cell>
          <cell r="AC59" t="e">
            <v>#REF!</v>
          </cell>
        </row>
        <row r="60">
          <cell r="A60" t="str">
            <v>TOTAL NUEVO</v>
          </cell>
          <cell r="D60">
            <v>179464</v>
          </cell>
          <cell r="E60">
            <v>5789.1612903225805</v>
          </cell>
          <cell r="F60">
            <v>193773</v>
          </cell>
          <cell r="G60">
            <v>6920.4642857142853</v>
          </cell>
          <cell r="H60">
            <v>215253</v>
          </cell>
          <cell r="I60">
            <v>6943.6451612903229</v>
          </cell>
          <cell r="J60">
            <v>215638</v>
          </cell>
          <cell r="K60">
            <v>7187.9333333333334</v>
          </cell>
          <cell r="L60">
            <v>240143.1</v>
          </cell>
          <cell r="M60">
            <v>7746.5516129032258</v>
          </cell>
          <cell r="N60">
            <v>255073</v>
          </cell>
          <cell r="O60">
            <v>8502.4333333333325</v>
          </cell>
          <cell r="P60">
            <v>305985.14</v>
          </cell>
          <cell r="Q60">
            <v>9870.4883870967751</v>
          </cell>
          <cell r="R60" t="e">
            <v>#REF!</v>
          </cell>
          <cell r="S60" t="e">
            <v>#REF!</v>
          </cell>
          <cell r="T60" t="e">
            <v>#REF!</v>
          </cell>
          <cell r="U60" t="e">
            <v>#REF!</v>
          </cell>
          <cell r="AB60" t="e">
            <v>#REF!</v>
          </cell>
          <cell r="AC60" t="e">
            <v>#REF!</v>
          </cell>
        </row>
        <row r="61">
          <cell r="A61" t="str">
            <v>TOTAL MAXUS</v>
          </cell>
          <cell r="D61">
            <v>347181</v>
          </cell>
          <cell r="E61">
            <v>11199.387096774193</v>
          </cell>
          <cell r="F61">
            <v>493590</v>
          </cell>
          <cell r="G61">
            <v>17628.214285714286</v>
          </cell>
          <cell r="H61">
            <v>366821</v>
          </cell>
          <cell r="I61">
            <v>11832.935483870968</v>
          </cell>
          <cell r="J61">
            <v>351025</v>
          </cell>
          <cell r="K61">
            <v>11700.833333333334</v>
          </cell>
          <cell r="L61">
            <v>389825.54000000004</v>
          </cell>
          <cell r="M61">
            <v>12575.017419354839</v>
          </cell>
          <cell r="N61">
            <v>395527</v>
          </cell>
          <cell r="O61">
            <v>13184.233333333334</v>
          </cell>
          <cell r="P61">
            <v>435044.89</v>
          </cell>
          <cell r="Q61">
            <v>14033.706129032258</v>
          </cell>
          <cell r="R61" t="e">
            <v>#REF!</v>
          </cell>
          <cell r="S61" t="e">
            <v>#REF!</v>
          </cell>
          <cell r="T61" t="e">
            <v>#REF!</v>
          </cell>
          <cell r="U61" t="e">
            <v>#REF!</v>
          </cell>
          <cell r="AB61" t="e">
            <v>#REF!</v>
          </cell>
          <cell r="AC61" t="e">
            <v>#REF!</v>
          </cell>
        </row>
        <row r="62">
          <cell r="A62" t="str">
            <v xml:space="preserve">  P E R E Z   COMPANC  S . A .</v>
          </cell>
        </row>
        <row r="63">
          <cell r="A63" t="str">
            <v>CAR</v>
          </cell>
          <cell r="B63" t="str">
            <v>CARANDA</v>
          </cell>
          <cell r="C63" t="str">
            <v>E</v>
          </cell>
          <cell r="D63">
            <v>3507</v>
          </cell>
          <cell r="E63">
            <v>113.12903225806451</v>
          </cell>
          <cell r="F63">
            <v>3366</v>
          </cell>
          <cell r="G63">
            <v>120.21428571428571</v>
          </cell>
          <cell r="H63">
            <v>2238</v>
          </cell>
          <cell r="I63">
            <v>72.193548387096769</v>
          </cell>
          <cell r="J63">
            <v>3700</v>
          </cell>
          <cell r="K63">
            <v>123.33333333333333</v>
          </cell>
          <cell r="L63">
            <v>5183</v>
          </cell>
          <cell r="M63">
            <v>167.19354838709677</v>
          </cell>
          <cell r="N63">
            <v>5636</v>
          </cell>
          <cell r="O63">
            <v>187.86666666666667</v>
          </cell>
          <cell r="P63">
            <v>3871</v>
          </cell>
          <cell r="Q63">
            <v>124.87096774193549</v>
          </cell>
          <cell r="R63" t="e">
            <v>#REF!</v>
          </cell>
          <cell r="S63" t="e">
            <v>#REF!</v>
          </cell>
          <cell r="T63" t="e">
            <v>#REF!</v>
          </cell>
          <cell r="U63" t="e">
            <v>#REF!</v>
          </cell>
          <cell r="AB63" t="e">
            <v>#REF!</v>
          </cell>
          <cell r="AC63" t="e">
            <v>#REF!</v>
          </cell>
        </row>
        <row r="64">
          <cell r="A64" t="str">
            <v>CLP</v>
          </cell>
          <cell r="B64" t="str">
            <v>COLPA</v>
          </cell>
          <cell r="C64" t="str">
            <v>E</v>
          </cell>
          <cell r="D64">
            <v>5863</v>
          </cell>
          <cell r="E64">
            <v>189.12903225806451</v>
          </cell>
          <cell r="F64">
            <v>4941</v>
          </cell>
          <cell r="G64">
            <v>176.46428571428572</v>
          </cell>
          <cell r="H64">
            <v>5844</v>
          </cell>
          <cell r="I64">
            <v>188.51612903225808</v>
          </cell>
          <cell r="J64">
            <v>5190</v>
          </cell>
          <cell r="K64">
            <v>173</v>
          </cell>
          <cell r="L64">
            <v>5783</v>
          </cell>
          <cell r="M64">
            <v>186.54838709677421</v>
          </cell>
          <cell r="N64">
            <v>5903</v>
          </cell>
          <cell r="O64">
            <v>196.76666666666668</v>
          </cell>
          <cell r="P64">
            <v>5896</v>
          </cell>
          <cell r="Q64">
            <v>190.19354838709677</v>
          </cell>
          <cell r="R64" t="e">
            <v>#REF!</v>
          </cell>
          <cell r="S64" t="e">
            <v>#REF!</v>
          </cell>
          <cell r="T64" t="e">
            <v>#REF!</v>
          </cell>
          <cell r="U64" t="e">
            <v>#REF!</v>
          </cell>
          <cell r="AB64" t="e">
            <v>#REF!</v>
          </cell>
          <cell r="AC64" t="e">
            <v>#REF!</v>
          </cell>
        </row>
        <row r="65">
          <cell r="A65" t="str">
            <v>CLP</v>
          </cell>
          <cell r="B65" t="str">
            <v>PLANTA</v>
          </cell>
          <cell r="C65" t="str">
            <v>E</v>
          </cell>
        </row>
        <row r="66">
          <cell r="A66" t="str">
            <v>TOTAL PEREZ</v>
          </cell>
          <cell r="D66">
            <v>9370</v>
          </cell>
          <cell r="E66">
            <v>302.25806451612902</v>
          </cell>
          <cell r="F66">
            <v>8307</v>
          </cell>
          <cell r="G66">
            <v>296.67857142857144</v>
          </cell>
          <cell r="H66">
            <v>8082</v>
          </cell>
          <cell r="I66">
            <v>260.70967741935482</v>
          </cell>
          <cell r="J66">
            <v>8890</v>
          </cell>
          <cell r="K66">
            <v>296.33333333333331</v>
          </cell>
          <cell r="L66">
            <v>10966</v>
          </cell>
          <cell r="M66">
            <v>353.74193548387098</v>
          </cell>
          <cell r="N66">
            <v>11539</v>
          </cell>
          <cell r="O66">
            <v>384.63333333333333</v>
          </cell>
          <cell r="P66">
            <v>9767</v>
          </cell>
          <cell r="Q66">
            <v>315.06451612903226</v>
          </cell>
          <cell r="R66" t="e">
            <v>#REF!</v>
          </cell>
          <cell r="S66" t="e">
            <v>#REF!</v>
          </cell>
          <cell r="T66" t="e">
            <v>#REF!</v>
          </cell>
          <cell r="U66" t="e">
            <v>#REF!</v>
          </cell>
          <cell r="AB66" t="e">
            <v>#REF!</v>
          </cell>
          <cell r="AC66" t="e">
            <v>#REF!</v>
          </cell>
        </row>
        <row r="67">
          <cell r="A67" t="str">
            <v xml:space="preserve">   PLUSPETROL  BOLIVIA CORPORATION</v>
          </cell>
        </row>
        <row r="68">
          <cell r="A68" t="str">
            <v>BJO</v>
          </cell>
          <cell r="B68" t="str">
            <v>BERMEJO</v>
          </cell>
          <cell r="C68" t="str">
            <v>E</v>
          </cell>
          <cell r="D68">
            <v>2215.8000000000002</v>
          </cell>
          <cell r="E68">
            <v>71.477419354838716</v>
          </cell>
          <cell r="F68">
            <v>1124</v>
          </cell>
          <cell r="G68">
            <v>40.142857142857146</v>
          </cell>
          <cell r="H68">
            <v>1304</v>
          </cell>
          <cell r="I68">
            <v>42.064516129032256</v>
          </cell>
          <cell r="J68">
            <v>1148.5</v>
          </cell>
          <cell r="K68">
            <v>38.283333333333331</v>
          </cell>
          <cell r="L68">
            <v>1093.2</v>
          </cell>
          <cell r="M68">
            <v>35.264516129032259</v>
          </cell>
          <cell r="N68">
            <v>1342.6</v>
          </cell>
          <cell r="O68">
            <v>44.75333333333333</v>
          </cell>
          <cell r="P68">
            <v>1093</v>
          </cell>
          <cell r="Q68">
            <v>35.258064516129032</v>
          </cell>
          <cell r="R68" t="e">
            <v>#REF!</v>
          </cell>
          <cell r="S68" t="e">
            <v>#REF!</v>
          </cell>
          <cell r="T68" t="e">
            <v>#REF!</v>
          </cell>
          <cell r="U68" t="e">
            <v>#REF!</v>
          </cell>
          <cell r="AB68" t="e">
            <v>#REF!</v>
          </cell>
          <cell r="AC68" t="e">
            <v>#REF!</v>
          </cell>
        </row>
        <row r="69">
          <cell r="A69" t="str">
            <v>BJO</v>
          </cell>
          <cell r="B69" t="str">
            <v>X 44</v>
          </cell>
          <cell r="C69" t="str">
            <v>E</v>
          </cell>
          <cell r="D69">
            <v>2470.1999999999998</v>
          </cell>
          <cell r="E69">
            <v>79.683870967741925</v>
          </cell>
          <cell r="F69">
            <v>3372</v>
          </cell>
          <cell r="G69">
            <v>120.42857142857143</v>
          </cell>
          <cell r="H69">
            <v>3551.7</v>
          </cell>
          <cell r="I69">
            <v>114.57096774193548</v>
          </cell>
          <cell r="J69">
            <v>3559.7</v>
          </cell>
          <cell r="K69">
            <v>118.65666666666667</v>
          </cell>
          <cell r="L69">
            <v>3255.9</v>
          </cell>
          <cell r="M69">
            <v>105.02903225806452</v>
          </cell>
          <cell r="N69">
            <v>3353</v>
          </cell>
          <cell r="O69">
            <v>111.76666666666667</v>
          </cell>
          <cell r="P69">
            <v>3330.2</v>
          </cell>
          <cell r="Q69">
            <v>107.4258064516129</v>
          </cell>
          <cell r="R69" t="e">
            <v>#REF!</v>
          </cell>
          <cell r="S69" t="e">
            <v>#REF!</v>
          </cell>
          <cell r="T69" t="e">
            <v>#REF!</v>
          </cell>
          <cell r="U69" t="e">
            <v>#REF!</v>
          </cell>
          <cell r="AB69" t="e">
            <v>#REF!</v>
          </cell>
          <cell r="AC69" t="e">
            <v>#REF!</v>
          </cell>
        </row>
        <row r="70">
          <cell r="A70" t="str">
            <v>TOR</v>
          </cell>
          <cell r="B70" t="str">
            <v>TORO</v>
          </cell>
          <cell r="C70" t="str">
            <v>E</v>
          </cell>
          <cell r="D70">
            <v>3236.9</v>
          </cell>
          <cell r="E70">
            <v>104.41612903225807</v>
          </cell>
          <cell r="F70">
            <v>3657</v>
          </cell>
          <cell r="G70">
            <v>130.60714285714286</v>
          </cell>
          <cell r="H70">
            <v>4095.9</v>
          </cell>
          <cell r="I70">
            <v>132.1258064516129</v>
          </cell>
          <cell r="J70">
            <v>4007.3</v>
          </cell>
          <cell r="K70">
            <v>133.57666666666668</v>
          </cell>
          <cell r="L70">
            <v>4211.7</v>
          </cell>
          <cell r="M70">
            <v>135.86129032258063</v>
          </cell>
          <cell r="N70">
            <v>3853</v>
          </cell>
          <cell r="O70">
            <v>128.43333333333334</v>
          </cell>
          <cell r="P70">
            <v>4193.1000000000004</v>
          </cell>
          <cell r="Q70">
            <v>135.26129032258066</v>
          </cell>
          <cell r="R70" t="e">
            <v>#REF!</v>
          </cell>
          <cell r="S70" t="e">
            <v>#REF!</v>
          </cell>
          <cell r="T70" t="e">
            <v>#REF!</v>
          </cell>
          <cell r="U70" t="e">
            <v>#REF!</v>
          </cell>
          <cell r="AB70" t="e">
            <v>#REF!</v>
          </cell>
          <cell r="AC70" t="e">
            <v>#REF!</v>
          </cell>
        </row>
        <row r="71">
          <cell r="A71" t="str">
            <v>TOTAL PLUSPETROL</v>
          </cell>
          <cell r="D71">
            <v>7922.9</v>
          </cell>
          <cell r="E71">
            <v>255.5774193548387</v>
          </cell>
          <cell r="F71">
            <v>8153</v>
          </cell>
          <cell r="G71">
            <v>291.17857142857144</v>
          </cell>
          <cell r="H71">
            <v>8951.6</v>
          </cell>
          <cell r="I71">
            <v>288.76129032258063</v>
          </cell>
          <cell r="J71">
            <v>8715.5</v>
          </cell>
          <cell r="K71">
            <v>290.51666666666665</v>
          </cell>
          <cell r="L71">
            <v>8560.7999999999993</v>
          </cell>
          <cell r="M71">
            <v>276.15483870967739</v>
          </cell>
          <cell r="N71">
            <v>8548.6</v>
          </cell>
          <cell r="O71">
            <v>284.95333333333332</v>
          </cell>
          <cell r="P71">
            <v>8616.2999999999993</v>
          </cell>
          <cell r="Q71">
            <v>277.94516129032257</v>
          </cell>
          <cell r="R71" t="e">
            <v>#REF!</v>
          </cell>
          <cell r="S71" t="e">
            <v>#REF!</v>
          </cell>
          <cell r="T71" t="e">
            <v>#REF!</v>
          </cell>
          <cell r="U71" t="e">
            <v>#REF!</v>
          </cell>
          <cell r="AB71" t="e">
            <v>#REF!</v>
          </cell>
          <cell r="AC71" t="e">
            <v>#REF!</v>
          </cell>
        </row>
        <row r="72">
          <cell r="A72" t="str">
            <v xml:space="preserve">  D O N G    W O N   CORPORATION BOLIVIA</v>
          </cell>
        </row>
        <row r="73">
          <cell r="A73" t="str">
            <v>PMR</v>
          </cell>
          <cell r="B73" t="str">
            <v>PALMAR</v>
          </cell>
          <cell r="C73" t="str">
            <v>N</v>
          </cell>
          <cell r="D73">
            <v>848</v>
          </cell>
          <cell r="E73">
            <v>27.35483870967742</v>
          </cell>
          <cell r="F73">
            <v>425</v>
          </cell>
          <cell r="G73">
            <v>15.178571428571429</v>
          </cell>
          <cell r="L73">
            <v>171</v>
          </cell>
          <cell r="M73">
            <v>5.5161290322580649</v>
          </cell>
          <cell r="N73">
            <v>840</v>
          </cell>
          <cell r="O73">
            <v>28</v>
          </cell>
          <cell r="P73">
            <v>374</v>
          </cell>
          <cell r="Q73">
            <v>12.064516129032258</v>
          </cell>
          <cell r="AB73">
            <v>2658</v>
          </cell>
          <cell r="AC73">
            <v>7.9580838323353289</v>
          </cell>
        </row>
        <row r="74">
          <cell r="A74" t="str">
            <v>PMR</v>
          </cell>
          <cell r="B74" t="str">
            <v>PALMAR</v>
          </cell>
          <cell r="C74" t="str">
            <v>E</v>
          </cell>
          <cell r="P74">
            <v>37</v>
          </cell>
          <cell r="Q74">
            <v>1.1935483870967742</v>
          </cell>
          <cell r="T74" t="e">
            <v>#REF!</v>
          </cell>
          <cell r="U74" t="e">
            <v>#REF!</v>
          </cell>
          <cell r="AB74" t="e">
            <v>#REF!</v>
          </cell>
          <cell r="AC74" t="e">
            <v>#REF!</v>
          </cell>
        </row>
        <row r="75">
          <cell r="A75" t="str">
            <v>TOTAL DONG WON</v>
          </cell>
          <cell r="D75">
            <v>848</v>
          </cell>
          <cell r="E75">
            <v>27.35483870967742</v>
          </cell>
          <cell r="F75">
            <v>425</v>
          </cell>
          <cell r="G75">
            <v>15.178571428571429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171</v>
          </cell>
          <cell r="M75">
            <v>5.5161290322580649</v>
          </cell>
          <cell r="N75">
            <v>840</v>
          </cell>
          <cell r="O75">
            <v>28</v>
          </cell>
          <cell r="P75">
            <v>411</v>
          </cell>
          <cell r="Q75">
            <v>13.258064516129032</v>
          </cell>
          <cell r="R75">
            <v>0</v>
          </cell>
          <cell r="S75">
            <v>0</v>
          </cell>
          <cell r="T75" t="e">
            <v>#REF!</v>
          </cell>
          <cell r="U75" t="e">
            <v>#REF!</v>
          </cell>
          <cell r="AB75" t="e">
            <v>#REF!</v>
          </cell>
          <cell r="AC75" t="e">
            <v>#REF!</v>
          </cell>
        </row>
        <row r="76">
          <cell r="A76" t="str">
            <v xml:space="preserve">  T E S O R O   BOLIVIA PETROLEUM Co.</v>
          </cell>
        </row>
        <row r="77">
          <cell r="A77" t="str">
            <v>EDD</v>
          </cell>
          <cell r="B77" t="str">
            <v>ESCONDIDO</v>
          </cell>
          <cell r="C77" t="str">
            <v>E</v>
          </cell>
          <cell r="D77">
            <v>15993.63</v>
          </cell>
          <cell r="E77">
            <v>515.92354838709673</v>
          </cell>
          <cell r="F77">
            <v>8952.18</v>
          </cell>
          <cell r="G77">
            <v>319.72071428571428</v>
          </cell>
          <cell r="H77">
            <v>9438.92</v>
          </cell>
          <cell r="I77">
            <v>304.48129032258066</v>
          </cell>
          <cell r="J77">
            <v>13964.13</v>
          </cell>
          <cell r="K77">
            <v>465.47099999999995</v>
          </cell>
          <cell r="L77">
            <v>21451.86</v>
          </cell>
          <cell r="M77">
            <v>691.99548387096775</v>
          </cell>
          <cell r="N77">
            <v>21368.73</v>
          </cell>
          <cell r="O77">
            <v>712.29099999999994</v>
          </cell>
          <cell r="P77">
            <v>20601.43</v>
          </cell>
          <cell r="Q77">
            <v>664.56225806451619</v>
          </cell>
          <cell r="R77" t="e">
            <v>#REF!</v>
          </cell>
          <cell r="S77" t="e">
            <v>#REF!</v>
          </cell>
          <cell r="T77" t="e">
            <v>#REF!</v>
          </cell>
          <cell r="U77" t="e">
            <v>#REF!</v>
          </cell>
          <cell r="AB77" t="e">
            <v>#REF!</v>
          </cell>
          <cell r="AC77" t="e">
            <v>#REF!</v>
          </cell>
        </row>
        <row r="78">
          <cell r="A78" t="str">
            <v>LVT</v>
          </cell>
          <cell r="B78" t="str">
            <v>LA VERTIENTE</v>
          </cell>
          <cell r="C78" t="str">
            <v>E</v>
          </cell>
          <cell r="D78">
            <v>9945.92</v>
          </cell>
          <cell r="E78">
            <v>320.83612903225804</v>
          </cell>
          <cell r="F78">
            <v>6014</v>
          </cell>
          <cell r="G78">
            <v>214.78571428571428</v>
          </cell>
          <cell r="H78">
            <v>6565.5</v>
          </cell>
          <cell r="I78">
            <v>211.79032258064515</v>
          </cell>
          <cell r="J78">
            <v>9095.16</v>
          </cell>
          <cell r="K78">
            <v>303.17199999999997</v>
          </cell>
          <cell r="L78">
            <v>12850.29</v>
          </cell>
          <cell r="M78">
            <v>414.52548387096778</v>
          </cell>
          <cell r="N78">
            <v>11785.7</v>
          </cell>
          <cell r="O78">
            <v>392.85666666666668</v>
          </cell>
          <cell r="P78">
            <v>13279.16</v>
          </cell>
          <cell r="Q78">
            <v>428.36</v>
          </cell>
          <cell r="R78" t="e">
            <v>#REF!</v>
          </cell>
          <cell r="S78" t="e">
            <v>#REF!</v>
          </cell>
          <cell r="T78" t="e">
            <v>#REF!</v>
          </cell>
          <cell r="U78" t="e">
            <v>#REF!</v>
          </cell>
          <cell r="AB78" t="e">
            <v>#REF!</v>
          </cell>
          <cell r="AC78" t="e">
            <v>#REF!</v>
          </cell>
        </row>
        <row r="79">
          <cell r="A79" t="str">
            <v>TGT</v>
          </cell>
          <cell r="B79" t="str">
            <v>TAIGUATI</v>
          </cell>
          <cell r="C79" t="str">
            <v>E</v>
          </cell>
          <cell r="D79">
            <v>656.02</v>
          </cell>
          <cell r="E79">
            <v>21.161935483870966</v>
          </cell>
          <cell r="F79">
            <v>351.82</v>
          </cell>
          <cell r="G79">
            <v>12.565</v>
          </cell>
          <cell r="H79">
            <v>375.66</v>
          </cell>
          <cell r="I79">
            <v>12.118064516129033</v>
          </cell>
          <cell r="J79">
            <v>608.26</v>
          </cell>
          <cell r="K79">
            <v>20.275333333333332</v>
          </cell>
          <cell r="L79">
            <v>1113.01</v>
          </cell>
          <cell r="M79">
            <v>35.903548387096777</v>
          </cell>
          <cell r="N79">
            <v>1002.97</v>
          </cell>
          <cell r="O79">
            <v>33.432333333333332</v>
          </cell>
          <cell r="P79">
            <v>1211.68</v>
          </cell>
          <cell r="Q79">
            <v>39.086451612903225</v>
          </cell>
          <cell r="R79" t="e">
            <v>#REF!</v>
          </cell>
          <cell r="S79" t="e">
            <v>#REF!</v>
          </cell>
          <cell r="T79" t="e">
            <v>#REF!</v>
          </cell>
          <cell r="U79" t="e">
            <v>#REF!</v>
          </cell>
          <cell r="AB79" t="e">
            <v>#REF!</v>
          </cell>
          <cell r="AC79" t="e">
            <v>#REF!</v>
          </cell>
        </row>
        <row r="80">
          <cell r="A80" t="str">
            <v>TOTAL TESORO</v>
          </cell>
          <cell r="D80">
            <v>26595.57</v>
          </cell>
          <cell r="E80">
            <v>857.92161290322576</v>
          </cell>
          <cell r="F80">
            <v>15318</v>
          </cell>
          <cell r="G80">
            <v>547.07142857142856</v>
          </cell>
          <cell r="H80">
            <v>16380.08</v>
          </cell>
          <cell r="I80">
            <v>528.38967741935483</v>
          </cell>
          <cell r="J80">
            <v>23667.55</v>
          </cell>
          <cell r="K80">
            <v>788.91833333333329</v>
          </cell>
          <cell r="L80">
            <v>35415.160000000003</v>
          </cell>
          <cell r="M80">
            <v>1142.4245161290323</v>
          </cell>
          <cell r="N80">
            <v>34157.4</v>
          </cell>
          <cell r="O80">
            <v>1138.5800000000002</v>
          </cell>
          <cell r="P80">
            <v>35092.269999999997</v>
          </cell>
          <cell r="Q80">
            <v>1132.0087096774193</v>
          </cell>
          <cell r="R80" t="e">
            <v>#REF!</v>
          </cell>
          <cell r="S80" t="e">
            <v>#REF!</v>
          </cell>
          <cell r="T80" t="e">
            <v>#REF!</v>
          </cell>
          <cell r="U80" t="e">
            <v>#REF!</v>
          </cell>
          <cell r="AB80" t="e">
            <v>#REF!</v>
          </cell>
          <cell r="AC80" t="e">
            <v>#REF!</v>
          </cell>
        </row>
        <row r="81">
          <cell r="A81" t="str">
            <v xml:space="preserve">   M E N O R E S   ( Y P F B )</v>
          </cell>
        </row>
        <row r="82">
          <cell r="A82" t="str">
            <v>CBT</v>
          </cell>
          <cell r="B82" t="str">
            <v>CAMBEITI</v>
          </cell>
          <cell r="C82" t="str">
            <v>N</v>
          </cell>
          <cell r="D82">
            <v>2633</v>
          </cell>
          <cell r="E82">
            <v>84.935483870967744</v>
          </cell>
          <cell r="F82">
            <v>1889</v>
          </cell>
          <cell r="G82">
            <v>67.464285714285708</v>
          </cell>
          <cell r="H82">
            <v>1479</v>
          </cell>
          <cell r="I82">
            <v>47.70967741935484</v>
          </cell>
          <cell r="J82">
            <v>1706</v>
          </cell>
          <cell r="K82">
            <v>56.866666666666667</v>
          </cell>
          <cell r="L82">
            <v>3307</v>
          </cell>
          <cell r="M82">
            <v>106.6774193548387</v>
          </cell>
          <cell r="N82">
            <v>2105</v>
          </cell>
          <cell r="O82">
            <v>70.166666666666671</v>
          </cell>
          <cell r="P82">
            <v>1811</v>
          </cell>
          <cell r="Q82">
            <v>58.41935483870968</v>
          </cell>
          <cell r="R82" t="e">
            <v>#REF!</v>
          </cell>
          <cell r="S82" t="e">
            <v>#REF!</v>
          </cell>
          <cell r="T82" t="e">
            <v>#REF!</v>
          </cell>
          <cell r="U82" t="e">
            <v>#REF!</v>
          </cell>
          <cell r="AB82" t="e">
            <v>#REF!</v>
          </cell>
          <cell r="AC82" t="e">
            <v>#REF!</v>
          </cell>
        </row>
        <row r="83">
          <cell r="A83" t="str">
            <v>NJL</v>
          </cell>
          <cell r="B83" t="str">
            <v>NARANJILLOS</v>
          </cell>
          <cell r="C83" t="str">
            <v>N</v>
          </cell>
          <cell r="F83">
            <v>615</v>
          </cell>
          <cell r="G83">
            <v>21.964285714285715</v>
          </cell>
          <cell r="AB83">
            <v>615</v>
          </cell>
          <cell r="AC83">
            <v>1.841317365269461</v>
          </cell>
        </row>
        <row r="84">
          <cell r="A84" t="str">
            <v>TTR</v>
          </cell>
          <cell r="B84" t="str">
            <v>TATARENDA</v>
          </cell>
          <cell r="C84" t="str">
            <v>N</v>
          </cell>
          <cell r="D84">
            <v>1345</v>
          </cell>
          <cell r="E84">
            <v>43.387096774193552</v>
          </cell>
          <cell r="F84">
            <v>2727</v>
          </cell>
          <cell r="G84">
            <v>97.392857142857139</v>
          </cell>
          <cell r="H84">
            <v>1616</v>
          </cell>
          <cell r="I84">
            <v>52.12903225806452</v>
          </cell>
          <cell r="J84">
            <v>2266</v>
          </cell>
          <cell r="K84">
            <v>75.533333333333331</v>
          </cell>
          <cell r="L84">
            <v>3098</v>
          </cell>
          <cell r="M84">
            <v>99.935483870967744</v>
          </cell>
          <cell r="N84">
            <v>2757</v>
          </cell>
          <cell r="O84">
            <v>91.9</v>
          </cell>
          <cell r="P84">
            <v>2634</v>
          </cell>
          <cell r="Q84">
            <v>84.967741935483872</v>
          </cell>
          <cell r="R84" t="e">
            <v>#REF!</v>
          </cell>
          <cell r="S84" t="e">
            <v>#REF!</v>
          </cell>
          <cell r="T84" t="e">
            <v>#REF!</v>
          </cell>
          <cell r="U84" t="e">
            <v>#REF!</v>
          </cell>
          <cell r="AB84" t="e">
            <v>#REF!</v>
          </cell>
          <cell r="AC84" t="e">
            <v>#REF!</v>
          </cell>
        </row>
        <row r="85">
          <cell r="A85" t="str">
            <v>VMT</v>
          </cell>
          <cell r="B85" t="str">
            <v>VILLAMONTES</v>
          </cell>
          <cell r="C85" t="str">
            <v>N</v>
          </cell>
          <cell r="D85">
            <v>587</v>
          </cell>
          <cell r="E85">
            <v>18.93548387096774</v>
          </cell>
          <cell r="F85">
            <v>241</v>
          </cell>
          <cell r="G85">
            <v>8.6071428571428577</v>
          </cell>
          <cell r="H85">
            <v>215</v>
          </cell>
          <cell r="I85">
            <v>6.935483870967742</v>
          </cell>
          <cell r="L85">
            <v>435</v>
          </cell>
          <cell r="M85">
            <v>14.03225806451613</v>
          </cell>
          <cell r="N85">
            <v>180</v>
          </cell>
          <cell r="O85">
            <v>6</v>
          </cell>
          <cell r="P85">
            <v>138</v>
          </cell>
          <cell r="Q85">
            <v>4.4516129032258061</v>
          </cell>
          <cell r="AB85">
            <v>1796</v>
          </cell>
          <cell r="AC85">
            <v>5.3772455089820363</v>
          </cell>
        </row>
        <row r="86">
          <cell r="A86" t="str">
            <v>TOTAL MENORES</v>
          </cell>
          <cell r="D86">
            <v>4565</v>
          </cell>
          <cell r="E86">
            <v>147.25806451612902</v>
          </cell>
          <cell r="F86">
            <v>5472</v>
          </cell>
          <cell r="G86">
            <v>195.42857142857142</v>
          </cell>
          <cell r="H86">
            <v>3310</v>
          </cell>
          <cell r="I86">
            <v>106.7741935483871</v>
          </cell>
          <cell r="J86">
            <v>3972</v>
          </cell>
          <cell r="K86">
            <v>132.4</v>
          </cell>
          <cell r="L86">
            <v>6840</v>
          </cell>
          <cell r="M86">
            <v>220.64516129032259</v>
          </cell>
          <cell r="N86">
            <v>5042</v>
          </cell>
          <cell r="O86">
            <v>168.06666666666666</v>
          </cell>
          <cell r="P86">
            <v>4583</v>
          </cell>
          <cell r="Q86">
            <v>147.83870967741936</v>
          </cell>
          <cell r="R86" t="e">
            <v>#REF!</v>
          </cell>
          <cell r="S86" t="e">
            <v>#REF!</v>
          </cell>
          <cell r="T86" t="e">
            <v>#REF!</v>
          </cell>
          <cell r="U86" t="e">
            <v>#REF!</v>
          </cell>
          <cell r="AB86" t="e">
            <v>#REF!</v>
          </cell>
          <cell r="AC86" t="e">
            <v>#REF!</v>
          </cell>
        </row>
        <row r="87">
          <cell r="A87" t="str">
            <v>TOTAL NUEVO</v>
          </cell>
          <cell r="D87">
            <v>376203</v>
          </cell>
          <cell r="E87">
            <v>12135.58064516129</v>
          </cell>
          <cell r="F87">
            <v>402466.03780747042</v>
          </cell>
          <cell r="G87">
            <v>14373.787064552514</v>
          </cell>
          <cell r="H87">
            <v>465205.41683616664</v>
          </cell>
          <cell r="I87">
            <v>15006.626349553762</v>
          </cell>
          <cell r="J87">
            <v>460724.10074387793</v>
          </cell>
          <cell r="K87">
            <v>15357.470024795932</v>
          </cell>
          <cell r="L87">
            <v>541496.61</v>
          </cell>
          <cell r="M87">
            <v>17467.63258064516</v>
          </cell>
          <cell r="N87">
            <v>556328</v>
          </cell>
          <cell r="O87">
            <v>18544.266666666666</v>
          </cell>
          <cell r="P87">
            <v>643254.55000000005</v>
          </cell>
          <cell r="Q87">
            <v>20750.146774193548</v>
          </cell>
          <cell r="R87" t="e">
            <v>#REF!</v>
          </cell>
          <cell r="S87" t="e">
            <v>#REF!</v>
          </cell>
          <cell r="T87" t="e">
            <v>#REF!</v>
          </cell>
          <cell r="U87" t="e">
            <v>#REF!</v>
          </cell>
          <cell r="AB87" t="e">
            <v>#REF!</v>
          </cell>
          <cell r="AC87" t="e">
            <v>#REF!</v>
          </cell>
        </row>
        <row r="88">
          <cell r="A88" t="str">
            <v>TOTAL EXISTENTE</v>
          </cell>
          <cell r="D88">
            <v>648629.79456140345</v>
          </cell>
          <cell r="E88">
            <v>20923.541760045271</v>
          </cell>
          <cell r="F88">
            <v>696358.8621925296</v>
          </cell>
          <cell r="G88">
            <v>24869.959364018916</v>
          </cell>
          <cell r="H88">
            <v>624886.58316383325</v>
          </cell>
          <cell r="I88">
            <v>20157.631714962361</v>
          </cell>
          <cell r="J88">
            <v>573901.16925612208</v>
          </cell>
          <cell r="K88">
            <v>19130.038975204072</v>
          </cell>
          <cell r="L88">
            <v>657852.67000000004</v>
          </cell>
          <cell r="M88">
            <v>21221.053870967742</v>
          </cell>
          <cell r="N88">
            <v>567393</v>
          </cell>
          <cell r="O88">
            <v>18913.099999999999</v>
          </cell>
          <cell r="P88">
            <v>567636.98</v>
          </cell>
          <cell r="Q88">
            <v>18310.870322580646</v>
          </cell>
          <cell r="R88" t="e">
            <v>#REF!</v>
          </cell>
          <cell r="S88" t="e">
            <v>#REF!</v>
          </cell>
          <cell r="T88" t="e">
            <v>#REF!</v>
          </cell>
          <cell r="U88" t="e">
            <v>#REF!</v>
          </cell>
          <cell r="AB88" t="e">
            <v>#REF!</v>
          </cell>
          <cell r="AC88" t="e">
            <v>#REF!</v>
          </cell>
        </row>
        <row r="89">
          <cell r="A89" t="str">
            <v>TOTAL NACIONAL</v>
          </cell>
          <cell r="D89">
            <v>1024832.7945614035</v>
          </cell>
          <cell r="E89">
            <v>33059.122405206566</v>
          </cell>
          <cell r="F89">
            <v>1098824.8999999999</v>
          </cell>
          <cell r="G89">
            <v>39243.746428571423</v>
          </cell>
          <cell r="H89">
            <v>1090092</v>
          </cell>
          <cell r="I89">
            <v>35164.258064516129</v>
          </cell>
          <cell r="J89">
            <v>1034625.27</v>
          </cell>
          <cell r="K89">
            <v>34487.509000000005</v>
          </cell>
          <cell r="L89">
            <v>1199349.28</v>
          </cell>
          <cell r="M89">
            <v>38688.686451612906</v>
          </cell>
          <cell r="N89">
            <v>1123721</v>
          </cell>
          <cell r="O89">
            <v>37457.366666666669</v>
          </cell>
          <cell r="P89">
            <v>1210891.53</v>
          </cell>
          <cell r="Q89">
            <v>39061.017096774194</v>
          </cell>
          <cell r="R89" t="e">
            <v>#REF!</v>
          </cell>
          <cell r="S89" t="e">
            <v>#REF!</v>
          </cell>
          <cell r="T89" t="e">
            <v>#REF!</v>
          </cell>
          <cell r="U89" t="e">
            <v>#REF!</v>
          </cell>
          <cell r="AB89" t="e">
            <v>#REF!</v>
          </cell>
          <cell r="AC89" t="e">
            <v>#REF!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/>
      <sheetData sheetId="42"/>
      <sheetData sheetId="43" refreshError="1"/>
      <sheetData sheetId="44"/>
      <sheetData sheetId="45"/>
      <sheetData sheetId="46" refreshError="1"/>
      <sheetData sheetId="47"/>
      <sheetData sheetId="48"/>
      <sheetData sheetId="49" refreshError="1"/>
      <sheetData sheetId="50"/>
      <sheetData sheetId="51"/>
      <sheetData sheetId="52" refreshError="1"/>
      <sheetData sheetId="53"/>
      <sheetData sheetId="54"/>
      <sheetData sheetId="55" refreshError="1"/>
      <sheetData sheetId="56"/>
      <sheetData sheetId="5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"/>
      <sheetName val="C01"/>
      <sheetName val="C02"/>
      <sheetName val="C03"/>
      <sheetName val="C04"/>
      <sheetName val="C05"/>
      <sheetName val="C06"/>
      <sheetName val="C07"/>
      <sheetName val="C08"/>
      <sheetName val="C09"/>
      <sheetName val="C10"/>
      <sheetName val="C11"/>
      <sheetName val="C12"/>
      <sheetName val="C013"/>
      <sheetName val="C014"/>
      <sheetName val="C015"/>
      <sheetName val="C016"/>
      <sheetName val="C017"/>
      <sheetName val="C018"/>
      <sheetName val="C19"/>
      <sheetName val="C20"/>
      <sheetName val="C21"/>
      <sheetName val="C22"/>
      <sheetName val="C23"/>
      <sheetName val="C24"/>
      <sheetName val="C25"/>
      <sheetName val="C26"/>
      <sheetName val="C26b"/>
      <sheetName val="C25b"/>
    </sheetNames>
    <sheetDataSet>
      <sheetData sheetId="0">
        <row r="5">
          <cell r="B5">
            <v>3.48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at-if"/>
      <sheetName val="Ratio-DSCR"/>
      <sheetName val="Assum."/>
      <sheetName val="Sensitivity"/>
      <sheetName val="Fin Charts"/>
      <sheetName val="Tables"/>
      <sheetName val="Chaco"/>
      <sheetName val="MAA"/>
      <sheetName val="Charts"/>
      <sheetName val="Fert. Market"/>
      <sheetName val="IGAN Market"/>
      <sheetName val="Prod. Cost"/>
      <sheetName val="Blend. Cost"/>
      <sheetName val="Loans"/>
      <sheetName val="DSRA"/>
      <sheetName val="P &amp; L"/>
      <sheetName val="IGAN P &amp; L"/>
      <sheetName val="FGAN P &amp; L"/>
      <sheetName val="Balance"/>
      <sheetName val="Capex"/>
      <sheetName val="Cash Flow"/>
      <sheetName val="FRR-ERR"/>
      <sheetName val="VAT"/>
      <sheetName val="IT"/>
      <sheetName val="IUE"/>
      <sheetName val="VAT Activity"/>
    </sheetNames>
    <sheetDataSet>
      <sheetData sheetId="0">
        <row r="1">
          <cell r="A1" t="str">
            <v>Sensitivity Analysis</v>
          </cell>
        </row>
        <row r="56">
          <cell r="B56" t="str">
            <v>Summary of the Financial Projections</v>
          </cell>
        </row>
        <row r="57">
          <cell r="B57" t="str">
            <v>(in ‘000 US$)</v>
          </cell>
        </row>
        <row r="58">
          <cell r="E58">
            <v>2005</v>
          </cell>
          <cell r="F58">
            <v>2006</v>
          </cell>
          <cell r="G58">
            <v>2007</v>
          </cell>
          <cell r="H58">
            <v>2008</v>
          </cell>
          <cell r="I58">
            <v>2009</v>
          </cell>
          <cell r="J58">
            <v>2010</v>
          </cell>
          <cell r="K58">
            <v>2011</v>
          </cell>
          <cell r="L58">
            <v>2012</v>
          </cell>
          <cell r="M58">
            <v>2013</v>
          </cell>
          <cell r="N58">
            <v>2014</v>
          </cell>
          <cell r="O58">
            <v>2015</v>
          </cell>
          <cell r="P58">
            <v>2016</v>
          </cell>
          <cell r="Q58">
            <v>2017</v>
          </cell>
          <cell r="R58" t="str">
            <v>Average</v>
          </cell>
        </row>
        <row r="59">
          <cell r="B59" t="str">
            <v>Sales Volume (in mt)</v>
          </cell>
          <cell r="E59">
            <v>39270</v>
          </cell>
          <cell r="F59">
            <v>52800.000000000007</v>
          </cell>
          <cell r="G59">
            <v>59400</v>
          </cell>
          <cell r="H59">
            <v>66000</v>
          </cell>
          <cell r="I59">
            <v>66000</v>
          </cell>
          <cell r="J59">
            <v>66000</v>
          </cell>
          <cell r="K59">
            <v>66000</v>
          </cell>
          <cell r="L59">
            <v>66000</v>
          </cell>
          <cell r="M59">
            <v>66000</v>
          </cell>
          <cell r="N59">
            <v>66000</v>
          </cell>
          <cell r="O59">
            <v>66000</v>
          </cell>
          <cell r="P59">
            <v>66000</v>
          </cell>
          <cell r="Q59">
            <v>66000</v>
          </cell>
          <cell r="R59">
            <v>62420.769230769234</v>
          </cell>
        </row>
        <row r="60">
          <cell r="B60" t="str">
            <v>Income Statement</v>
          </cell>
        </row>
        <row r="61">
          <cell r="B61" t="str">
            <v>Sales Revenue</v>
          </cell>
          <cell r="E61">
            <v>9678.8726435097815</v>
          </cell>
          <cell r="F61">
            <v>12246.479314697172</v>
          </cell>
          <cell r="G61">
            <v>14432.757763168993</v>
          </cell>
          <cell r="H61">
            <v>16267.344364700979</v>
          </cell>
          <cell r="I61">
            <v>17060.53072287752</v>
          </cell>
          <cell r="J61">
            <v>18120.191382169658</v>
          </cell>
          <cell r="K61">
            <v>19055.329076108745</v>
          </cell>
          <cell r="L61">
            <v>19310.675198692137</v>
          </cell>
          <cell r="M61">
            <v>19009.676587153517</v>
          </cell>
          <cell r="N61">
            <v>19023.34446103032</v>
          </cell>
          <cell r="O61">
            <v>18990.657590413593</v>
          </cell>
          <cell r="P61">
            <v>19370.465914324977</v>
          </cell>
          <cell r="Q61">
            <v>19562.369841273194</v>
          </cell>
          <cell r="R61">
            <v>17086.822681547739</v>
          </cell>
        </row>
        <row r="62">
          <cell r="B62" t="str">
            <v>Gross Profit</v>
          </cell>
          <cell r="E62">
            <v>3660.204585745264</v>
          </cell>
          <cell r="F62">
            <v>4696.3134474685457</v>
          </cell>
          <cell r="G62">
            <v>5303.8625414309827</v>
          </cell>
          <cell r="H62">
            <v>6266.3902415014381</v>
          </cell>
          <cell r="I62">
            <v>6659.008041834426</v>
          </cell>
          <cell r="J62">
            <v>7238.160760841005</v>
          </cell>
          <cell r="K62">
            <v>7668.8283816002549</v>
          </cell>
          <cell r="L62">
            <v>7429.8040130519184</v>
          </cell>
          <cell r="M62">
            <v>7119.4404424770328</v>
          </cell>
          <cell r="N62">
            <v>7222.2488167844276</v>
          </cell>
          <cell r="O62">
            <v>7288.3594927248905</v>
          </cell>
          <cell r="P62">
            <v>7348.1352171128929</v>
          </cell>
          <cell r="Q62">
            <v>7642.2435025685463</v>
          </cell>
          <cell r="R62">
            <v>6580.2307296262788</v>
          </cell>
        </row>
        <row r="63">
          <cell r="B63" t="str">
            <v>Gross Margin</v>
          </cell>
          <cell r="E63">
            <v>0.37816435039050061</v>
          </cell>
          <cell r="F63">
            <v>0.38348274036868979</v>
          </cell>
          <cell r="G63">
            <v>0.36748780991571334</v>
          </cell>
          <cell r="H63">
            <v>0.38521285964161889</v>
          </cell>
          <cell r="I63">
            <v>0.39031658217437226</v>
          </cell>
          <cell r="J63">
            <v>0.39945277663917966</v>
          </cell>
          <cell r="K63">
            <v>0.40245058749551088</v>
          </cell>
          <cell r="L63">
            <v>0.38475112530270927</v>
          </cell>
          <cell r="M63">
            <v>0.37451665260250955</v>
          </cell>
          <cell r="N63">
            <v>0.37965189725599202</v>
          </cell>
          <cell r="O63">
            <v>0.38378657811217787</v>
          </cell>
          <cell r="P63">
            <v>0.37934736570681815</v>
          </cell>
          <cell r="Q63">
            <v>0.3906604140795224</v>
          </cell>
          <cell r="R63">
            <v>0.3845601338219472</v>
          </cell>
        </row>
        <row r="64">
          <cell r="B64" t="str">
            <v>EBIT</v>
          </cell>
          <cell r="E64">
            <v>674.32307946726405</v>
          </cell>
          <cell r="F64">
            <v>1710.5929411905458</v>
          </cell>
          <cell r="G64">
            <v>2318.1420351529828</v>
          </cell>
          <cell r="H64">
            <v>3280.6697352234382</v>
          </cell>
          <cell r="I64">
            <v>3673.2875355564261</v>
          </cell>
          <cell r="J64">
            <v>4252.4402545630055</v>
          </cell>
          <cell r="K64">
            <v>4683.1078753222555</v>
          </cell>
          <cell r="L64">
            <v>4444.083506773919</v>
          </cell>
          <cell r="M64">
            <v>4133.7199361990333</v>
          </cell>
          <cell r="N64">
            <v>4236.5283105064282</v>
          </cell>
          <cell r="O64">
            <v>6778.3594927248942</v>
          </cell>
          <cell r="P64">
            <v>6838.1352171128929</v>
          </cell>
          <cell r="Q64">
            <v>7132.2435025685463</v>
          </cell>
          <cell r="R64">
            <v>4165.81795556628</v>
          </cell>
        </row>
        <row r="65">
          <cell r="B65" t="str">
            <v>Net Income</v>
          </cell>
          <cell r="E65">
            <v>-1002.8708226898812</v>
          </cell>
          <cell r="F65">
            <v>-153.06445997273522</v>
          </cell>
          <cell r="G65">
            <v>567.90072454470237</v>
          </cell>
          <cell r="H65">
            <v>1413.1637557529234</v>
          </cell>
          <cell r="I65">
            <v>1912.1673364916428</v>
          </cell>
          <cell r="J65">
            <v>2747.2501782743584</v>
          </cell>
          <cell r="K65">
            <v>3236.0308959062727</v>
          </cell>
          <cell r="L65">
            <v>3188.0051338454532</v>
          </cell>
          <cell r="M65">
            <v>3051.9374490025739</v>
          </cell>
          <cell r="N65">
            <v>3177.3961985398837</v>
          </cell>
          <cell r="O65">
            <v>5083.769565818915</v>
          </cell>
          <cell r="P65">
            <v>5128.6013373412334</v>
          </cell>
          <cell r="Q65">
            <v>5349.1825042113351</v>
          </cell>
          <cell r="R65">
            <v>2592.2669074666674</v>
          </cell>
        </row>
        <row r="67">
          <cell r="B67" t="str">
            <v>Cash Flow Statement</v>
          </cell>
        </row>
        <row r="68">
          <cell r="B68" t="str">
            <v>Cash Generation*</v>
          </cell>
          <cell r="E68">
            <v>2816.28935665872</v>
          </cell>
          <cell r="F68">
            <v>3764.0210573065742</v>
          </cell>
          <cell r="G68">
            <v>4296.1812392527418</v>
          </cell>
          <cell r="H68">
            <v>4920.4042569901949</v>
          </cell>
          <cell r="I68">
            <v>5198.367840430371</v>
          </cell>
          <cell r="J68">
            <v>5812.4106959046148</v>
          </cell>
          <cell r="K68">
            <v>6080.1514112273007</v>
          </cell>
          <cell r="L68">
            <v>5857.1356348233257</v>
          </cell>
          <cell r="M68">
            <v>5592.1279508707412</v>
          </cell>
          <cell r="N68">
            <v>5653.1167159840761</v>
          </cell>
          <cell r="O68">
            <v>5083.7695740633126</v>
          </cell>
          <cell r="P68">
            <v>5128.6013363091988</v>
          </cell>
          <cell r="Q68">
            <v>5349.1825025054877</v>
          </cell>
          <cell r="R68">
            <v>5042.443044025129</v>
          </cell>
        </row>
        <row r="69">
          <cell r="B69" t="str">
            <v>Cash Position at Year-end</v>
          </cell>
          <cell r="E69">
            <v>2925.0001030299973</v>
          </cell>
          <cell r="F69">
            <v>2146.1643588554562</v>
          </cell>
          <cell r="G69">
            <v>2109.4427329651789</v>
          </cell>
          <cell r="H69">
            <v>2274.3560750016795</v>
          </cell>
          <cell r="I69">
            <v>3295.2385605661607</v>
          </cell>
          <cell r="J69">
            <v>4516.5311610350655</v>
          </cell>
          <cell r="K69">
            <v>5581.3373806338386</v>
          </cell>
          <cell r="L69">
            <v>6922.4973089515952</v>
          </cell>
          <cell r="M69">
            <v>9527.0157461892995</v>
          </cell>
          <cell r="N69">
            <v>12230.569714656267</v>
          </cell>
          <cell r="O69">
            <v>16278.750718007568</v>
          </cell>
          <cell r="P69">
            <v>18542.30625139963</v>
          </cell>
          <cell r="Q69">
            <v>19667.536150424254</v>
          </cell>
          <cell r="R69">
            <v>8155.1343278243057</v>
          </cell>
        </row>
        <row r="71">
          <cell r="B71" t="str">
            <v>Balance Sheet</v>
          </cell>
        </row>
        <row r="72">
          <cell r="B72" t="str">
            <v>Current Assets</v>
          </cell>
          <cell r="E72">
            <v>7194.267982878886</v>
          </cell>
          <cell r="F72">
            <v>7921.9341322752871</v>
          </cell>
          <cell r="G72">
            <v>8645.495384955022</v>
          </cell>
          <cell r="H72">
            <v>10189.680063496286</v>
          </cell>
          <cell r="I72">
            <v>11713.93273968534</v>
          </cell>
          <cell r="J72">
            <v>13180.886898292592</v>
          </cell>
          <cell r="K72">
            <v>14893.12998452242</v>
          </cell>
          <cell r="L72">
            <v>17580.855983526293</v>
          </cell>
          <cell r="M72">
            <v>20181.933356320173</v>
          </cell>
          <cell r="N72">
            <v>24242.68875324872</v>
          </cell>
          <cell r="O72">
            <v>26526.324904293382</v>
          </cell>
          <cell r="P72">
            <v>28589.508321158417</v>
          </cell>
          <cell r="Q72">
            <v>30457.522022319154</v>
          </cell>
          <cell r="R72">
            <v>17024.47388669015</v>
          </cell>
        </row>
        <row r="73">
          <cell r="B73" t="str">
            <v>Fixed Assets</v>
          </cell>
          <cell r="E73">
            <v>22281.484556502</v>
          </cell>
          <cell r="F73">
            <v>19805.764050224003</v>
          </cell>
          <cell r="G73">
            <v>17330.043543946002</v>
          </cell>
          <cell r="H73">
            <v>14854.323037668002</v>
          </cell>
          <cell r="I73">
            <v>12378.602531390003</v>
          </cell>
          <cell r="J73">
            <v>9902.8820251120032</v>
          </cell>
          <cell r="K73">
            <v>7427.1615188340038</v>
          </cell>
          <cell r="L73">
            <v>4951.4410125560025</v>
          </cell>
          <cell r="M73">
            <v>2475.7205062780013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8569.8017525007708</v>
          </cell>
        </row>
        <row r="74">
          <cell r="B74" t="str">
            <v xml:space="preserve">          Total Assets</v>
          </cell>
          <cell r="E74">
            <v>29475.752539380886</v>
          </cell>
          <cell r="F74">
            <v>27727.698182499291</v>
          </cell>
          <cell r="G74">
            <v>25975.538928901024</v>
          </cell>
          <cell r="H74">
            <v>25044.003101164286</v>
          </cell>
          <cell r="I74">
            <v>24092.535271075343</v>
          </cell>
          <cell r="J74">
            <v>23083.768923404597</v>
          </cell>
          <cell r="K74">
            <v>22320.291503356424</v>
          </cell>
          <cell r="L74">
            <v>22532.296996082296</v>
          </cell>
          <cell r="M74">
            <v>22657.653862598174</v>
          </cell>
          <cell r="N74">
            <v>24242.68875324872</v>
          </cell>
          <cell r="O74">
            <v>26526.324904293382</v>
          </cell>
          <cell r="P74">
            <v>28589.508321158417</v>
          </cell>
          <cell r="Q74">
            <v>30457.522022319154</v>
          </cell>
          <cell r="R74">
            <v>25594.275639190921</v>
          </cell>
        </row>
        <row r="75">
          <cell r="B75" t="str">
            <v>Current Liabilities</v>
          </cell>
          <cell r="E75">
            <v>2060.9232219237224</v>
          </cell>
          <cell r="F75">
            <v>2865.9333022108021</v>
          </cell>
          <cell r="G75">
            <v>2945.8733109467171</v>
          </cell>
          <cell r="H75">
            <v>3001.1737267448057</v>
          </cell>
          <cell r="I75">
            <v>3015.5803912539127</v>
          </cell>
          <cell r="J75">
            <v>3033.188943778553</v>
          </cell>
          <cell r="K75">
            <v>2051.6960692122184</v>
          </cell>
          <cell r="L75">
            <v>2069.6989989047142</v>
          </cell>
          <cell r="M75">
            <v>669.08708675274897</v>
          </cell>
          <cell r="N75">
            <v>665.42383146331895</v>
          </cell>
          <cell r="O75">
            <v>661.36365831713306</v>
          </cell>
          <cell r="P75">
            <v>673.10652633694417</v>
          </cell>
          <cell r="Q75">
            <v>668.90634722020013</v>
          </cell>
          <cell r="R75">
            <v>1875.5350319281376</v>
          </cell>
        </row>
        <row r="76">
          <cell r="B76" t="str">
            <v>Long-term Debt</v>
          </cell>
          <cell r="E76">
            <v>14799.999994013688</v>
          </cell>
          <cell r="F76">
            <v>12399.999916796874</v>
          </cell>
          <cell r="G76">
            <v>9999.9998718485494</v>
          </cell>
          <cell r="H76">
            <v>7599.9999490653627</v>
          </cell>
          <cell r="I76">
            <v>5199.9999940136886</v>
          </cell>
          <cell r="J76">
            <v>2799.9999167968745</v>
          </cell>
          <cell r="K76">
            <v>1399.9998718485494</v>
          </cell>
          <cell r="L76">
            <v>-5.0934637329191901E-5</v>
          </cell>
          <cell r="M76">
            <v>4.6961132284195628E-5</v>
          </cell>
          <cell r="N76">
            <v>-3.0255681849666871E-5</v>
          </cell>
          <cell r="O76">
            <v>-4.6600527639384381E-5</v>
          </cell>
          <cell r="P76">
            <v>-1.8521686797612347E-5</v>
          </cell>
          <cell r="Q76">
            <v>-2.1768400984001346E-6</v>
          </cell>
          <cell r="R76">
            <v>4169.2307240657965</v>
          </cell>
        </row>
        <row r="77">
          <cell r="B77" t="str">
            <v>Shareholder’s Equity</v>
          </cell>
          <cell r="E77">
            <v>12614.829310069825</v>
          </cell>
          <cell r="F77">
            <v>12461.764867219539</v>
          </cell>
          <cell r="G77">
            <v>13029.665611997028</v>
          </cell>
          <cell r="H77">
            <v>14442.829369003952</v>
          </cell>
          <cell r="I77">
            <v>15876.95486620934</v>
          </cell>
          <cell r="J77">
            <v>17250.579963632536</v>
          </cell>
          <cell r="K77">
            <v>18868.595423078692</v>
          </cell>
          <cell r="L77">
            <v>20462.597993923711</v>
          </cell>
          <cell r="M77">
            <v>21988.566726540568</v>
          </cell>
          <cell r="N77">
            <v>23577.264855856865</v>
          </cell>
          <cell r="O77">
            <v>25864.9612006522</v>
          </cell>
          <cell r="P77">
            <v>27916.401786177543</v>
          </cell>
          <cell r="Q77">
            <v>29788.615738011977</v>
          </cell>
          <cell r="R77">
            <v>19549.509824028755</v>
          </cell>
        </row>
        <row r="78">
          <cell r="B78" t="str">
            <v xml:space="preserve">          Total Liab. &amp; Equity</v>
          </cell>
          <cell r="E78">
            <v>29475.752526007236</v>
          </cell>
          <cell r="F78">
            <v>27727.698086227218</v>
          </cell>
          <cell r="G78">
            <v>25975.538794792294</v>
          </cell>
          <cell r="H78">
            <v>25044.003044814119</v>
          </cell>
          <cell r="I78">
            <v>24092.53525147694</v>
          </cell>
          <cell r="J78">
            <v>23083.768824207964</v>
          </cell>
          <cell r="K78">
            <v>22320.291364139459</v>
          </cell>
          <cell r="L78">
            <v>22532.296941893786</v>
          </cell>
          <cell r="M78">
            <v>22657.65386025445</v>
          </cell>
          <cell r="N78">
            <v>24242.688657064504</v>
          </cell>
          <cell r="O78">
            <v>26526.324812368806</v>
          </cell>
          <cell r="P78">
            <v>28589.5082939928</v>
          </cell>
          <cell r="Q78">
            <v>30457.522083055337</v>
          </cell>
          <cell r="R78">
            <v>25594.275580022684</v>
          </cell>
        </row>
        <row r="80">
          <cell r="B80" t="str">
            <v>Selected Ratios</v>
          </cell>
        </row>
        <row r="81">
          <cell r="B81" t="str">
            <v>Current Ratio</v>
          </cell>
          <cell r="E81">
            <v>3.4907986412825016</v>
          </cell>
          <cell r="F81">
            <v>2.7641725388948335</v>
          </cell>
          <cell r="G81">
            <v>2.93478180233644</v>
          </cell>
          <cell r="H81">
            <v>3.3952316630961663</v>
          </cell>
          <cell r="I81">
            <v>3.8844703903962428</v>
          </cell>
          <cell r="J81">
            <v>4.3455541816240055</v>
          </cell>
          <cell r="K81">
            <v>7.258935769293001</v>
          </cell>
          <cell r="L81">
            <v>8.4944023226711192</v>
          </cell>
          <cell r="M81">
            <v>30.163387929467095</v>
          </cell>
          <cell r="N81">
            <v>36.431951497644974</v>
          </cell>
          <cell r="O81">
            <v>40.108531169962838</v>
          </cell>
          <cell r="P81">
            <v>42.47397284460002</v>
          </cell>
          <cell r="Q81">
            <v>45.533312920250573</v>
          </cell>
          <cell r="R81">
            <v>9.0771292441219806</v>
          </cell>
        </row>
        <row r="82">
          <cell r="B82" t="str">
            <v>Debt/Equity</v>
          </cell>
          <cell r="E82">
            <v>1.1732223742575369</v>
          </cell>
          <cell r="F82">
            <v>0.99504364341000073</v>
          </cell>
          <cell r="G82">
            <v>0.76747939430165246</v>
          </cell>
          <cell r="H82">
            <v>0.52621268000132138</v>
          </cell>
          <cell r="I82">
            <v>0.32751872369938911</v>
          </cell>
          <cell r="J82">
            <v>0.16231337860522954</v>
          </cell>
          <cell r="K82">
            <v>7.4197354941225327E-2</v>
          </cell>
          <cell r="L82">
            <v>-2.4891578940424251E-9</v>
          </cell>
          <cell r="M82">
            <v>2.135706836567604E-9</v>
          </cell>
          <cell r="N82">
            <v>-1.2832566472251767E-9</v>
          </cell>
          <cell r="O82">
            <v>-1.8016855806537735E-9</v>
          </cell>
          <cell r="P82">
            <v>-6.6346970284627182E-10</v>
          </cell>
          <cell r="Q82">
            <v>-7.3076242197530585E-11</v>
          </cell>
          <cell r="R82">
            <v>0.21326523077020063</v>
          </cell>
        </row>
        <row r="83">
          <cell r="B83" t="str">
            <v>Return on Equity</v>
          </cell>
          <cell r="E83">
            <v>-7.949935730714458E-2</v>
          </cell>
          <cell r="F83">
            <v>-1.2282727334662579E-2</v>
          </cell>
          <cell r="G83">
            <v>4.358521096825458E-2</v>
          </cell>
          <cell r="H83">
            <v>9.7845354234104759E-2</v>
          </cell>
          <cell r="I83">
            <v>0.12043665505161048</v>
          </cell>
          <cell r="J83">
            <v>0.1592555255571742</v>
          </cell>
          <cell r="K83">
            <v>0.17150353925911174</v>
          </cell>
          <cell r="L83">
            <v>0.15579669476926239</v>
          </cell>
          <cell r="M83">
            <v>0.13879656127467527</v>
          </cell>
          <cell r="N83">
            <v>0.13476525873401221</v>
          </cell>
          <cell r="O83">
            <v>0.19655044236798333</v>
          </cell>
          <cell r="P83">
            <v>0.18371283579535655</v>
          </cell>
          <cell r="Q83">
            <v>0.17957136884965999</v>
          </cell>
          <cell r="R83">
            <v>0.13260009743469128</v>
          </cell>
        </row>
        <row r="84">
          <cell r="B84" t="str">
            <v>DSCR</v>
          </cell>
          <cell r="E84">
            <v>2.0963273700424039</v>
          </cell>
          <cell r="F84">
            <v>1.1982119378437952</v>
          </cell>
          <cell r="G84">
            <v>1.1762109942991317</v>
          </cell>
          <cell r="H84">
            <v>1.4338847694951562</v>
          </cell>
          <cell r="I84">
            <v>1.6191871135213705</v>
          </cell>
          <cell r="J84">
            <v>1.9443142106321787</v>
          </cell>
          <cell r="K84">
            <v>2.1962691053916981</v>
          </cell>
          <cell r="L84">
            <v>3.6758496898511979</v>
          </cell>
          <cell r="M84">
            <v>3.8185336454210996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B85" t="str">
            <v>*Cash Generation: Net Income+Depreciation+Net Financial Expense</v>
          </cell>
        </row>
        <row r="87">
          <cell r="B87" t="str">
            <v>Escrow Account/Debt Service Reserve Account</v>
          </cell>
        </row>
        <row r="88">
          <cell r="E88">
            <v>2005</v>
          </cell>
          <cell r="F88">
            <v>2006</v>
          </cell>
          <cell r="G88">
            <v>2007</v>
          </cell>
          <cell r="H88">
            <v>2008</v>
          </cell>
          <cell r="I88">
            <v>2009</v>
          </cell>
          <cell r="J88">
            <v>2010</v>
          </cell>
          <cell r="K88">
            <v>2011</v>
          </cell>
          <cell r="L88">
            <v>2012</v>
          </cell>
          <cell r="M88">
            <v>2013</v>
          </cell>
          <cell r="N88">
            <v>2014</v>
          </cell>
          <cell r="O88">
            <v>2015</v>
          </cell>
          <cell r="P88">
            <v>2016</v>
          </cell>
          <cell r="Q88">
            <v>2017</v>
          </cell>
          <cell r="R88" t="str">
            <v>Average</v>
          </cell>
        </row>
        <row r="90">
          <cell r="B90" t="str">
            <v xml:space="preserve">Total Sales Revenues </v>
          </cell>
          <cell r="E90">
            <v>9678.8726435097815</v>
          </cell>
          <cell r="F90">
            <v>12246.479314697172</v>
          </cell>
          <cell r="G90">
            <v>14432.757763168993</v>
          </cell>
          <cell r="H90">
            <v>16267.344364700979</v>
          </cell>
          <cell r="I90">
            <v>17060.53072287752</v>
          </cell>
          <cell r="J90">
            <v>18120.191382169658</v>
          </cell>
          <cell r="K90">
            <v>19055.329076108745</v>
          </cell>
          <cell r="L90">
            <v>19310.675198692137</v>
          </cell>
          <cell r="M90">
            <v>19009.676587153517</v>
          </cell>
          <cell r="N90">
            <v>19023.34446103032</v>
          </cell>
          <cell r="O90">
            <v>18990.657590413593</v>
          </cell>
          <cell r="P90">
            <v>19370.465914324977</v>
          </cell>
          <cell r="Q90">
            <v>19562.369841273194</v>
          </cell>
          <cell r="R90">
            <v>17086.822681547739</v>
          </cell>
        </row>
        <row r="91">
          <cell r="B91" t="str">
            <v>Allocated Funds for DSRA (year end balance)</v>
          </cell>
          <cell r="E91">
            <v>671.71983353066128</v>
          </cell>
          <cell r="F91">
            <v>1570.6824940986257</v>
          </cell>
          <cell r="G91">
            <v>1826.27999765446</v>
          </cell>
          <cell r="H91">
            <v>1715.7599997243303</v>
          </cell>
          <cell r="I91">
            <v>1605.239996168496</v>
          </cell>
          <cell r="J91">
            <v>1494.7199940986256</v>
          </cell>
          <cell r="K91">
            <v>1384.19999765446</v>
          </cell>
          <cell r="L91">
            <v>796.70499972433038</v>
          </cell>
          <cell r="M91">
            <v>732.23499616849608</v>
          </cell>
          <cell r="N91">
            <v>-4.4799125754980196E-5</v>
          </cell>
          <cell r="O91">
            <v>0</v>
          </cell>
          <cell r="P91">
            <v>0</v>
          </cell>
          <cell r="Q91">
            <v>0</v>
          </cell>
          <cell r="R91">
            <v>907.50325107871981</v>
          </cell>
        </row>
        <row r="92">
          <cell r="B92" t="str">
            <v>Principal Payments</v>
          </cell>
          <cell r="E92">
            <v>0</v>
          </cell>
          <cell r="F92">
            <v>1700</v>
          </cell>
          <cell r="G92">
            <v>2400</v>
          </cell>
          <cell r="H92">
            <v>2400</v>
          </cell>
          <cell r="I92">
            <v>2400</v>
          </cell>
          <cell r="J92">
            <v>2400</v>
          </cell>
          <cell r="K92">
            <v>2400</v>
          </cell>
          <cell r="L92">
            <v>1400</v>
          </cell>
          <cell r="M92">
            <v>1400</v>
          </cell>
          <cell r="N92">
            <v>-5.2947443691664375E-5</v>
          </cell>
          <cell r="O92">
            <v>0</v>
          </cell>
          <cell r="P92">
            <v>0</v>
          </cell>
          <cell r="Q92">
            <v>0</v>
          </cell>
          <cell r="R92">
            <v>1269.230765157889</v>
          </cell>
        </row>
        <row r="93">
          <cell r="B93" t="str">
            <v>Interest Payments</v>
          </cell>
          <cell r="E93">
            <v>1343.4396744486605</v>
          </cell>
          <cell r="F93">
            <v>1441.3649923369921</v>
          </cell>
          <cell r="G93">
            <v>1252.5599881972514</v>
          </cell>
          <cell r="H93">
            <v>1031.51999530892</v>
          </cell>
          <cell r="I93">
            <v>810.47999944866069</v>
          </cell>
          <cell r="J93">
            <v>589.43999233699219</v>
          </cell>
          <cell r="K93">
            <v>368.39998819725139</v>
          </cell>
          <cell r="L93">
            <v>193.40999530891992</v>
          </cell>
          <cell r="M93">
            <v>64.469999448660715</v>
          </cell>
          <cell r="N93">
            <v>-5.2247780803554638E-6</v>
          </cell>
          <cell r="O93">
            <v>-4.2919085955873016E-6</v>
          </cell>
          <cell r="P93">
            <v>-1.7058473540600971E-6</v>
          </cell>
          <cell r="Q93">
            <v>-2.004869730626524E-7</v>
          </cell>
          <cell r="R93">
            <v>545.77573950840679</v>
          </cell>
        </row>
        <row r="94">
          <cell r="B94" t="str">
            <v>Debt Servicing (Principal + Interest)</v>
          </cell>
          <cell r="E94">
            <v>1343.4396744486605</v>
          </cell>
          <cell r="F94">
            <v>3141.3649923369921</v>
          </cell>
          <cell r="G94">
            <v>3652.5599881972512</v>
          </cell>
          <cell r="H94">
            <v>3431.51999530892</v>
          </cell>
          <cell r="I94">
            <v>3210.4799994486607</v>
          </cell>
          <cell r="J94">
            <v>2989.439992336992</v>
          </cell>
          <cell r="K94">
            <v>2768.3999881972513</v>
          </cell>
          <cell r="L94">
            <v>1593.4099953089199</v>
          </cell>
          <cell r="M94">
            <v>1464.4699994486607</v>
          </cell>
          <cell r="N94">
            <v>-5.8172221772019841E-5</v>
          </cell>
          <cell r="O94">
            <v>-4.2919085955873016E-6</v>
          </cell>
          <cell r="P94">
            <v>-1.7058473540600971E-6</v>
          </cell>
          <cell r="Q94">
            <v>-2.004869730626524E-7</v>
          </cell>
          <cell r="R94">
            <v>1815.0065046662958</v>
          </cell>
        </row>
        <row r="95">
          <cell r="B95" t="str">
            <v>CASH GENERATION (excluding DS)</v>
          </cell>
          <cell r="E95">
            <v>2816.28935665872</v>
          </cell>
          <cell r="F95">
            <v>3764.0210573065742</v>
          </cell>
          <cell r="G95">
            <v>4296.1812392527418</v>
          </cell>
          <cell r="H95">
            <v>4920.4042585938423</v>
          </cell>
          <cell r="I95">
            <v>5198.3678353338455</v>
          </cell>
          <cell r="J95">
            <v>5812.4106934613837</v>
          </cell>
          <cell r="K95">
            <v>6080.1514133675619</v>
          </cell>
          <cell r="L95">
            <v>5857.1356432769599</v>
          </cell>
          <cell r="M95">
            <v>5592.1279709603732</v>
          </cell>
          <cell r="N95">
            <v>5653.1167596858159</v>
          </cell>
          <cell r="O95">
            <v>5083.7696508088366</v>
          </cell>
          <cell r="P95">
            <v>5128.6014621075092</v>
          </cell>
          <cell r="Q95">
            <v>5349.1827235311393</v>
          </cell>
          <cell r="R95">
            <v>5042.4430818727142</v>
          </cell>
        </row>
        <row r="96">
          <cell r="B96" t="str">
            <v>DSCR together with DSRA ( x 1.5 TP) (Exc. Cash at year end)</v>
          </cell>
          <cell r="E96">
            <v>0</v>
          </cell>
          <cell r="F96">
            <v>0.79880796365951534</v>
          </cell>
          <cell r="G96">
            <v>0.78414066670079619</v>
          </cell>
          <cell r="H96">
            <v>0.95592317949318351</v>
          </cell>
          <cell r="I96">
            <v>1.0794580748184988</v>
          </cell>
          <cell r="J96">
            <v>1.2962094820531973</v>
          </cell>
          <cell r="K96">
            <v>1.4641794138812296</v>
          </cell>
          <cell r="L96">
            <v>2.4505664603788144</v>
          </cell>
          <cell r="M96">
            <v>2.5456891035062648</v>
          </cell>
          <cell r="R96">
            <v>1.2638860382768333</v>
          </cell>
        </row>
        <row r="98">
          <cell r="B98" t="str">
            <v>Cash at the end of Year</v>
          </cell>
          <cell r="E98">
            <v>2925.0001030299973</v>
          </cell>
          <cell r="F98">
            <v>2146.1643588554562</v>
          </cell>
          <cell r="G98">
            <v>2109.4427329651789</v>
          </cell>
          <cell r="H98">
            <v>2274.3560750016795</v>
          </cell>
          <cell r="I98">
            <v>3295.2385605661607</v>
          </cell>
          <cell r="J98">
            <v>4516.5311610350655</v>
          </cell>
          <cell r="K98">
            <v>5581.3373806338386</v>
          </cell>
          <cell r="L98">
            <v>6922.4973089515952</v>
          </cell>
          <cell r="M98">
            <v>9527.0157461892995</v>
          </cell>
          <cell r="N98">
            <v>12230.569714656267</v>
          </cell>
          <cell r="O98">
            <v>16278.750718007568</v>
          </cell>
          <cell r="P98">
            <v>18542.30625139963</v>
          </cell>
          <cell r="Q98">
            <v>19667.536150424254</v>
          </cell>
          <cell r="R98">
            <v>8155.1343278243057</v>
          </cell>
        </row>
        <row r="99">
          <cell r="B99" t="str">
            <v>DSCR together  with DSRA ( x 1.5 TP) (Inc. Cash at year end)</v>
          </cell>
          <cell r="E99">
            <v>2.1181647212427301</v>
          </cell>
          <cell r="F99">
            <v>1.7046646617861883</v>
          </cell>
          <cell r="G99">
            <v>1.7492225754345254</v>
          </cell>
          <cell r="H99">
            <v>2.0753498916056667</v>
          </cell>
          <cell r="I99">
            <v>2.2643018937082151</v>
          </cell>
          <cell r="J99">
            <v>2.7470316158963981</v>
          </cell>
          <cell r="K99">
            <v>3.2717147360759005</v>
          </cell>
          <cell r="L99">
            <v>5.9440123348167235</v>
          </cell>
          <cell r="M99">
            <v>6.4223622668355995</v>
          </cell>
          <cell r="R99">
            <v>3.1440916330446607</v>
          </cell>
        </row>
        <row r="100">
          <cell r="B100" t="str">
            <v>Allocated funds from Cash Flow to Debt Service Reserve Account</v>
          </cell>
          <cell r="E100">
            <v>671.71983353066128</v>
          </cell>
          <cell r="F100">
            <v>898.96266056796446</v>
          </cell>
          <cell r="G100">
            <v>255.59750355583424</v>
          </cell>
          <cell r="H100">
            <v>-110.51999793012965</v>
          </cell>
          <cell r="I100">
            <v>-110.52000355583436</v>
          </cell>
          <cell r="J100">
            <v>-110.52000206987032</v>
          </cell>
          <cell r="K100">
            <v>-110.5199964441656</v>
          </cell>
          <cell r="L100">
            <v>-587.49499793012967</v>
          </cell>
          <cell r="M100">
            <v>-64.470003555834296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56.325768936038159</v>
          </cell>
        </row>
        <row r="101">
          <cell r="B101" t="str">
            <v>Trade Accounts Receivables+Inventory</v>
          </cell>
          <cell r="E101">
            <v>3908.48157636104</v>
          </cell>
          <cell r="F101">
            <v>4979.014744951357</v>
          </cell>
          <cell r="G101">
            <v>5999.0905812150977</v>
          </cell>
          <cell r="H101">
            <v>6894.4415029301254</v>
          </cell>
          <cell r="I101">
            <v>7197.4015786502769</v>
          </cell>
          <cell r="J101">
            <v>7599.5495176587538</v>
          </cell>
          <cell r="K101">
            <v>7970.6326755708251</v>
          </cell>
          <cell r="L101">
            <v>8053.8402373369936</v>
          </cell>
          <cell r="M101">
            <v>7951.3636416639065</v>
          </cell>
          <cell r="N101">
            <v>7963.9380352411526</v>
          </cell>
          <cell r="O101">
            <v>7984.018652893752</v>
          </cell>
          <cell r="P101">
            <v>8921.972170734165</v>
          </cell>
          <cell r="Q101">
            <v>9035.5060170540492</v>
          </cell>
          <cell r="R101">
            <v>7266.0962255585764</v>
          </cell>
        </row>
        <row r="103">
          <cell r="B103" t="str">
            <v>FINANCIAL COMPLETION:</v>
          </cell>
          <cell r="E103">
            <v>2005</v>
          </cell>
          <cell r="F103">
            <v>2006</v>
          </cell>
          <cell r="G103">
            <v>2007</v>
          </cell>
          <cell r="H103">
            <v>2008</v>
          </cell>
          <cell r="I103">
            <v>2009</v>
          </cell>
          <cell r="J103">
            <v>2010</v>
          </cell>
          <cell r="K103">
            <v>2011</v>
          </cell>
          <cell r="L103">
            <v>2012</v>
          </cell>
          <cell r="M103">
            <v>2013</v>
          </cell>
          <cell r="N103">
            <v>2014</v>
          </cell>
          <cell r="O103">
            <v>2015</v>
          </cell>
          <cell r="P103">
            <v>2016</v>
          </cell>
          <cell r="Q103">
            <v>2017</v>
          </cell>
          <cell r="R103" t="str">
            <v>Average</v>
          </cell>
        </row>
        <row r="105">
          <cell r="B105" t="str">
            <v>Total Cash Available After Dservice</v>
          </cell>
          <cell r="E105">
            <v>2925.0001030299973</v>
          </cell>
          <cell r="F105">
            <v>2146.1643588554562</v>
          </cell>
          <cell r="G105">
            <v>2109.4427329651789</v>
          </cell>
          <cell r="H105">
            <v>2274.3560750016795</v>
          </cell>
          <cell r="I105">
            <v>3295.2385605661607</v>
          </cell>
          <cell r="J105">
            <v>4516.5311610350655</v>
          </cell>
          <cell r="K105">
            <v>5581.3373806338386</v>
          </cell>
          <cell r="L105">
            <v>6922.4973089515952</v>
          </cell>
          <cell r="M105">
            <v>9527.0157461892995</v>
          </cell>
          <cell r="N105">
            <v>12230.569714656267</v>
          </cell>
          <cell r="O105">
            <v>16278.750718007568</v>
          </cell>
          <cell r="P105">
            <v>18542.30625139963</v>
          </cell>
          <cell r="Q105">
            <v>19667.536150424254</v>
          </cell>
          <cell r="R105">
            <v>8155.1343278243057</v>
          </cell>
        </row>
        <row r="106">
          <cell r="B106" t="str">
            <v>MT of FGAN Sold in Bolivia</v>
          </cell>
          <cell r="E106" t="str">
            <v>Not Met</v>
          </cell>
          <cell r="F106" t="str">
            <v>Not Met</v>
          </cell>
          <cell r="G106">
            <v>23784.122797689521</v>
          </cell>
          <cell r="H106">
            <v>26013.884309972913</v>
          </cell>
          <cell r="I106">
            <v>27730.800674431128</v>
          </cell>
          <cell r="J106">
            <v>29517.304179418508</v>
          </cell>
          <cell r="K106">
            <v>31375.801109233751</v>
          </cell>
          <cell r="L106">
            <v>33308.774570427602</v>
          </cell>
          <cell r="M106">
            <v>34141.493934688297</v>
          </cell>
          <cell r="N106">
            <v>34141.493934688297</v>
          </cell>
          <cell r="O106">
            <v>34141.493934688297</v>
          </cell>
          <cell r="P106">
            <v>35318.78682898789</v>
          </cell>
          <cell r="Q106">
            <v>35318.78682898789</v>
          </cell>
          <cell r="R106">
            <v>31344.794827564914</v>
          </cell>
        </row>
        <row r="107">
          <cell r="B107" t="str">
            <v>Debt/Equity</v>
          </cell>
          <cell r="E107">
            <v>1.1732223742575369</v>
          </cell>
          <cell r="F107">
            <v>0.99504364341000073</v>
          </cell>
          <cell r="G107">
            <v>0.76747939430165246</v>
          </cell>
          <cell r="H107">
            <v>0.52621268000132138</v>
          </cell>
          <cell r="I107">
            <v>0.32751872369938911</v>
          </cell>
          <cell r="J107">
            <v>0.16231337860522954</v>
          </cell>
          <cell r="K107">
            <v>7.4197354941225327E-2</v>
          </cell>
          <cell r="L107">
            <v>-2.4891578940424251E-9</v>
          </cell>
          <cell r="M107">
            <v>2.135706836567604E-9</v>
          </cell>
          <cell r="N107">
            <v>-1.2832566472251767E-9</v>
          </cell>
          <cell r="O107">
            <v>-1.8016855806537735E-9</v>
          </cell>
          <cell r="P107">
            <v>-6.6346970284627182E-10</v>
          </cell>
          <cell r="Q107">
            <v>-7.3076242197530585E-11</v>
          </cell>
          <cell r="R107">
            <v>0.30969134961857042</v>
          </cell>
        </row>
        <row r="108">
          <cell r="B108" t="str">
            <v>Current Ratio</v>
          </cell>
          <cell r="E108">
            <v>3.4907986412825016</v>
          </cell>
          <cell r="F108">
            <v>2.7641725388948335</v>
          </cell>
          <cell r="G108">
            <v>2.93478180233644</v>
          </cell>
          <cell r="H108">
            <v>3.3952316630961663</v>
          </cell>
          <cell r="I108">
            <v>3.8844703903962428</v>
          </cell>
          <cell r="J108">
            <v>4.3455541816240055</v>
          </cell>
          <cell r="K108">
            <v>7.258935769293001</v>
          </cell>
          <cell r="L108">
            <v>8.4944023226711192</v>
          </cell>
          <cell r="M108">
            <v>30.163387929467095</v>
          </cell>
          <cell r="N108">
            <v>36.431951497644974</v>
          </cell>
          <cell r="O108">
            <v>40.108531169962838</v>
          </cell>
          <cell r="P108">
            <v>42.47397284460002</v>
          </cell>
          <cell r="Q108">
            <v>45.533312920250573</v>
          </cell>
          <cell r="R108">
            <v>17.790731051655371</v>
          </cell>
        </row>
        <row r="109">
          <cell r="B109" t="str">
            <v>DSCR Ratio:</v>
          </cell>
          <cell r="E109">
            <v>2.0963273700424039</v>
          </cell>
          <cell r="F109" t="str">
            <v>Not Met</v>
          </cell>
          <cell r="G109" t="str">
            <v>Not Met</v>
          </cell>
          <cell r="H109">
            <v>1.4338847694951562</v>
          </cell>
          <cell r="I109">
            <v>1.6191871135213705</v>
          </cell>
          <cell r="J109">
            <v>1.9443142106321787</v>
          </cell>
          <cell r="K109">
            <v>2.1962691053916981</v>
          </cell>
          <cell r="L109">
            <v>3.6758496898511979</v>
          </cell>
          <cell r="M109">
            <v>3.8185336454210996</v>
          </cell>
          <cell r="N109" t="str">
            <v>Not Met</v>
          </cell>
          <cell r="O109" t="str">
            <v>Not Met</v>
          </cell>
          <cell r="P109" t="str">
            <v>Not Met</v>
          </cell>
          <cell r="Q109" t="str">
            <v>Not Met</v>
          </cell>
          <cell r="R109">
            <v>2.3977665577650145</v>
          </cell>
        </row>
        <row r="110">
          <cell r="B110" t="str">
            <v>Sponsor's contribution: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11">
          <cell r="B111" t="str">
            <v>Sponsor's contribution Accrued::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</row>
        <row r="112">
          <cell r="B112" t="str">
            <v>NPV of Sponsor´s contribution</v>
          </cell>
          <cell r="E112">
            <v>0</v>
          </cell>
        </row>
        <row r="113">
          <cell r="B113" t="str">
            <v>Sponsor´s Cost of Capital</v>
          </cell>
          <cell r="E113">
            <v>9.2100000000000001E-2</v>
          </cell>
        </row>
      </sheetData>
      <sheetData sheetId="1"/>
      <sheetData sheetId="2"/>
      <sheetData sheetId="3"/>
      <sheetData sheetId="4">
        <row r="25">
          <cell r="Q25" t="str">
            <v>FINANCIAL GRAPHS</v>
          </cell>
        </row>
      </sheetData>
      <sheetData sheetId="5">
        <row r="3">
          <cell r="B3" t="str">
            <v>No.</v>
          </cell>
        </row>
        <row r="13">
          <cell r="G13" t="str">
            <v>No.</v>
          </cell>
          <cell r="H13" t="str">
            <v>Margen del gas</v>
          </cell>
        </row>
        <row r="14">
          <cell r="G14">
            <v>1</v>
          </cell>
          <cell r="H14">
            <v>0.2</v>
          </cell>
        </row>
        <row r="15">
          <cell r="G15">
            <v>2</v>
          </cell>
          <cell r="H15">
            <v>0.18000000000000002</v>
          </cell>
        </row>
        <row r="16">
          <cell r="G16">
            <v>3</v>
          </cell>
          <cell r="H16">
            <v>0.16000000000000003</v>
          </cell>
        </row>
        <row r="17">
          <cell r="G17">
            <v>4</v>
          </cell>
          <cell r="H17">
            <v>0.14000000000000004</v>
          </cell>
        </row>
        <row r="18">
          <cell r="G18">
            <v>5</v>
          </cell>
          <cell r="H18">
            <v>0.12000000000000004</v>
          </cell>
        </row>
        <row r="19">
          <cell r="G19">
            <v>6</v>
          </cell>
          <cell r="H19">
            <v>0.10000000000000003</v>
          </cell>
        </row>
        <row r="20">
          <cell r="G20">
            <v>7</v>
          </cell>
          <cell r="H20">
            <v>8.0000000000000029E-2</v>
          </cell>
        </row>
        <row r="21">
          <cell r="G21">
            <v>8</v>
          </cell>
          <cell r="H21">
            <v>6.0000000000000026E-2</v>
          </cell>
        </row>
        <row r="22">
          <cell r="G22">
            <v>9</v>
          </cell>
          <cell r="H22">
            <v>4.0000000000000022E-2</v>
          </cell>
        </row>
        <row r="23">
          <cell r="G23">
            <v>10</v>
          </cell>
          <cell r="H23">
            <v>2.0000000000000021E-2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MS Sheet"/>
      <sheetName val="Summary"/>
      <sheetName val="ElecWeO"/>
      <sheetName val="HHSizeProj"/>
      <sheetName val="Urbanization"/>
      <sheetName val="CO2perkWh"/>
      <sheetName val="TDLosses"/>
      <sheetName val="GenerationMix"/>
      <sheetName val="HDI Rank"/>
      <sheetName val="Population"/>
      <sheetName val="EarthtrendTD"/>
      <sheetName val="GDP PPP per cap"/>
      <sheetName val="GDP PPP per cap 1990$"/>
      <sheetName val="GDP PPP per cap 2000$"/>
      <sheetName val="IncomePPPadjusted"/>
      <sheetName val="Climate"/>
      <sheetName val="CP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Afghanistan</v>
          </cell>
          <cell r="B5" t="str">
            <v>AFG</v>
          </cell>
          <cell r="C5">
            <v>8151</v>
          </cell>
          <cell r="D5">
            <v>15209</v>
          </cell>
          <cell r="E5">
            <v>14606</v>
          </cell>
          <cell r="F5">
            <v>20669</v>
          </cell>
          <cell r="G5">
            <v>23735</v>
          </cell>
          <cell r="H5">
            <v>29863</v>
          </cell>
          <cell r="I5">
            <v>35642</v>
          </cell>
          <cell r="J5">
            <v>41401</v>
          </cell>
          <cell r="K5">
            <v>48032</v>
          </cell>
          <cell r="L5">
            <v>55443</v>
          </cell>
        </row>
        <row r="6">
          <cell r="A6" t="str">
            <v>Albania</v>
          </cell>
          <cell r="B6" t="str">
            <v>ALB</v>
          </cell>
          <cell r="C6">
            <v>1215</v>
          </cell>
          <cell r="D6">
            <v>2671</v>
          </cell>
          <cell r="E6">
            <v>3289</v>
          </cell>
          <cell r="F6">
            <v>3133</v>
          </cell>
          <cell r="G6">
            <v>3062</v>
          </cell>
          <cell r="H6">
            <v>3130</v>
          </cell>
          <cell r="I6">
            <v>3216</v>
          </cell>
          <cell r="J6">
            <v>3325</v>
          </cell>
          <cell r="K6">
            <v>3420</v>
          </cell>
          <cell r="L6">
            <v>3484</v>
          </cell>
        </row>
        <row r="7">
          <cell r="A7" t="str">
            <v>Algeria</v>
          </cell>
          <cell r="B7" t="str">
            <v>DZA</v>
          </cell>
          <cell r="C7">
            <v>8753</v>
          </cell>
          <cell r="D7">
            <v>18811</v>
          </cell>
          <cell r="E7">
            <v>25291</v>
          </cell>
          <cell r="F7">
            <v>28271</v>
          </cell>
          <cell r="G7">
            <v>30463</v>
          </cell>
          <cell r="H7">
            <v>32854</v>
          </cell>
          <cell r="I7">
            <v>35420</v>
          </cell>
          <cell r="J7">
            <v>38085</v>
          </cell>
          <cell r="K7">
            <v>40624</v>
          </cell>
          <cell r="L7">
            <v>42871</v>
          </cell>
        </row>
        <row r="8">
          <cell r="A8" t="str">
            <v>AmericanSamoa</v>
          </cell>
          <cell r="B8" t="str">
            <v>ASM</v>
          </cell>
          <cell r="C8">
            <v>19</v>
          </cell>
          <cell r="D8">
            <v>33</v>
          </cell>
          <cell r="E8">
            <v>47</v>
          </cell>
          <cell r="F8">
            <v>53</v>
          </cell>
          <cell r="G8">
            <v>58</v>
          </cell>
          <cell r="H8">
            <v>65</v>
          </cell>
          <cell r="I8">
            <v>72</v>
          </cell>
          <cell r="J8">
            <v>78</v>
          </cell>
          <cell r="K8">
            <v>85</v>
          </cell>
          <cell r="L8">
            <v>92</v>
          </cell>
        </row>
        <row r="9">
          <cell r="A9" t="str">
            <v>Andorra</v>
          </cell>
          <cell r="B9" t="str">
            <v>AND</v>
          </cell>
          <cell r="C9">
            <v>6</v>
          </cell>
          <cell r="D9">
            <v>37</v>
          </cell>
          <cell r="E9">
            <v>52</v>
          </cell>
          <cell r="F9">
            <v>64</v>
          </cell>
          <cell r="G9">
            <v>66</v>
          </cell>
          <cell r="H9">
            <v>67</v>
          </cell>
          <cell r="I9">
            <v>68</v>
          </cell>
          <cell r="J9">
            <v>68</v>
          </cell>
          <cell r="K9">
            <v>67</v>
          </cell>
          <cell r="L9">
            <v>66</v>
          </cell>
        </row>
        <row r="10">
          <cell r="A10" t="str">
            <v>Angola</v>
          </cell>
          <cell r="B10" t="str">
            <v>AGO</v>
          </cell>
          <cell r="C10">
            <v>4148</v>
          </cell>
          <cell r="D10">
            <v>7835</v>
          </cell>
          <cell r="E10">
            <v>10532</v>
          </cell>
          <cell r="F10">
            <v>12280</v>
          </cell>
          <cell r="G10">
            <v>13841</v>
          </cell>
          <cell r="H10">
            <v>15941</v>
          </cell>
          <cell r="I10">
            <v>18327</v>
          </cell>
          <cell r="J10">
            <v>20947</v>
          </cell>
          <cell r="K10">
            <v>23777</v>
          </cell>
          <cell r="L10">
            <v>26829</v>
          </cell>
        </row>
        <row r="11">
          <cell r="A11" t="str">
            <v>AntiguaandBarbuda</v>
          </cell>
          <cell r="B11" t="str">
            <v>ATG</v>
          </cell>
          <cell r="C11">
            <v>46</v>
          </cell>
          <cell r="D11">
            <v>63</v>
          </cell>
          <cell r="E11">
            <v>63</v>
          </cell>
          <cell r="F11">
            <v>70</v>
          </cell>
          <cell r="G11">
            <v>76</v>
          </cell>
          <cell r="H11">
            <v>81</v>
          </cell>
          <cell r="I11">
            <v>87</v>
          </cell>
          <cell r="J11">
            <v>92</v>
          </cell>
          <cell r="K11">
            <v>96</v>
          </cell>
          <cell r="L11">
            <v>100</v>
          </cell>
        </row>
        <row r="12">
          <cell r="A12" t="str">
            <v>Argentina</v>
          </cell>
          <cell r="B12" t="str">
            <v>ARG</v>
          </cell>
          <cell r="C12">
            <v>17150</v>
          </cell>
          <cell r="D12">
            <v>28094</v>
          </cell>
          <cell r="E12">
            <v>32581</v>
          </cell>
          <cell r="F12">
            <v>34835</v>
          </cell>
          <cell r="G12">
            <v>36896</v>
          </cell>
          <cell r="H12">
            <v>38747</v>
          </cell>
          <cell r="I12">
            <v>40738</v>
          </cell>
          <cell r="J12">
            <v>42676</v>
          </cell>
          <cell r="K12">
            <v>44486</v>
          </cell>
          <cell r="L12">
            <v>46115</v>
          </cell>
        </row>
        <row r="13">
          <cell r="A13" t="str">
            <v>Armenia</v>
          </cell>
          <cell r="B13" t="str">
            <v>ARM</v>
          </cell>
          <cell r="C13">
            <v>1354</v>
          </cell>
          <cell r="D13">
            <v>3096</v>
          </cell>
          <cell r="E13">
            <v>3545</v>
          </cell>
          <cell r="F13">
            <v>3227</v>
          </cell>
          <cell r="G13">
            <v>3082</v>
          </cell>
          <cell r="H13">
            <v>3016</v>
          </cell>
          <cell r="I13">
            <v>2981</v>
          </cell>
          <cell r="J13">
            <v>2970</v>
          </cell>
          <cell r="K13">
            <v>2952</v>
          </cell>
          <cell r="L13">
            <v>2908</v>
          </cell>
        </row>
        <row r="14">
          <cell r="A14" t="str">
            <v>Aruba</v>
          </cell>
          <cell r="B14" t="str">
            <v>ABW</v>
          </cell>
          <cell r="C14">
            <v>38</v>
          </cell>
          <cell r="D14">
            <v>60</v>
          </cell>
          <cell r="E14">
            <v>66</v>
          </cell>
          <cell r="F14">
            <v>84</v>
          </cell>
          <cell r="G14">
            <v>92</v>
          </cell>
          <cell r="H14">
            <v>99</v>
          </cell>
          <cell r="I14">
            <v>103</v>
          </cell>
          <cell r="J14">
            <v>106</v>
          </cell>
          <cell r="K14">
            <v>108</v>
          </cell>
          <cell r="L14">
            <v>110</v>
          </cell>
        </row>
        <row r="15">
          <cell r="A15" t="str">
            <v>Australia</v>
          </cell>
          <cell r="B15" t="str">
            <v>AUS</v>
          </cell>
          <cell r="C15">
            <v>8219</v>
          </cell>
          <cell r="D15">
            <v>14638</v>
          </cell>
          <cell r="E15">
            <v>16873</v>
          </cell>
          <cell r="F15">
            <v>17941</v>
          </cell>
          <cell r="G15">
            <v>19071</v>
          </cell>
          <cell r="H15">
            <v>20155</v>
          </cell>
          <cell r="I15">
            <v>21201</v>
          </cell>
          <cell r="J15">
            <v>22250</v>
          </cell>
          <cell r="K15">
            <v>23317</v>
          </cell>
          <cell r="L15">
            <v>24329</v>
          </cell>
        </row>
        <row r="16">
          <cell r="A16" t="str">
            <v>Austria</v>
          </cell>
          <cell r="B16" t="str">
            <v>AUT</v>
          </cell>
          <cell r="C16">
            <v>6935</v>
          </cell>
          <cell r="D16">
            <v>7549</v>
          </cell>
          <cell r="E16">
            <v>7729</v>
          </cell>
          <cell r="F16">
            <v>8047</v>
          </cell>
          <cell r="G16">
            <v>8096</v>
          </cell>
          <cell r="H16">
            <v>8189</v>
          </cell>
          <cell r="I16">
            <v>8248</v>
          </cell>
          <cell r="J16">
            <v>8288</v>
          </cell>
          <cell r="K16">
            <v>8320</v>
          </cell>
          <cell r="L16">
            <v>8339</v>
          </cell>
        </row>
        <row r="17">
          <cell r="A17" t="str">
            <v>Azerbaijan</v>
          </cell>
          <cell r="B17" t="str">
            <v>AZE</v>
          </cell>
          <cell r="C17">
            <v>2896</v>
          </cell>
          <cell r="D17">
            <v>6161</v>
          </cell>
          <cell r="E17">
            <v>7212</v>
          </cell>
          <cell r="F17">
            <v>7791</v>
          </cell>
          <cell r="G17">
            <v>8143</v>
          </cell>
          <cell r="H17">
            <v>8411</v>
          </cell>
          <cell r="I17">
            <v>8741</v>
          </cell>
          <cell r="J17">
            <v>9083</v>
          </cell>
          <cell r="K17">
            <v>9384</v>
          </cell>
          <cell r="L17">
            <v>9596</v>
          </cell>
        </row>
        <row r="18">
          <cell r="A18" t="str">
            <v>Bahamas</v>
          </cell>
          <cell r="B18" t="str">
            <v>BHS</v>
          </cell>
          <cell r="C18">
            <v>79</v>
          </cell>
          <cell r="D18">
            <v>210</v>
          </cell>
          <cell r="E18">
            <v>255</v>
          </cell>
          <cell r="F18">
            <v>279</v>
          </cell>
          <cell r="G18">
            <v>301</v>
          </cell>
          <cell r="H18">
            <v>323</v>
          </cell>
          <cell r="I18">
            <v>344</v>
          </cell>
          <cell r="J18">
            <v>365</v>
          </cell>
          <cell r="K18">
            <v>385</v>
          </cell>
          <cell r="L18">
            <v>403</v>
          </cell>
        </row>
        <row r="19">
          <cell r="A19" t="str">
            <v>Bahrain</v>
          </cell>
          <cell r="B19" t="str">
            <v>BHR</v>
          </cell>
          <cell r="C19">
            <v>116</v>
          </cell>
          <cell r="D19">
            <v>347</v>
          </cell>
          <cell r="E19">
            <v>493</v>
          </cell>
          <cell r="F19">
            <v>584</v>
          </cell>
          <cell r="G19">
            <v>672</v>
          </cell>
          <cell r="H19">
            <v>727</v>
          </cell>
          <cell r="I19">
            <v>791</v>
          </cell>
          <cell r="J19">
            <v>852</v>
          </cell>
          <cell r="K19">
            <v>910</v>
          </cell>
          <cell r="L19">
            <v>965</v>
          </cell>
        </row>
        <row r="20">
          <cell r="A20" t="str">
            <v>Bangladesh</v>
          </cell>
          <cell r="B20" t="str">
            <v>BGD</v>
          </cell>
          <cell r="C20">
            <v>41783</v>
          </cell>
          <cell r="D20">
            <v>82185</v>
          </cell>
          <cell r="E20">
            <v>104047</v>
          </cell>
          <cell r="F20">
            <v>116455</v>
          </cell>
          <cell r="G20">
            <v>128916</v>
          </cell>
          <cell r="H20">
            <v>141822</v>
          </cell>
          <cell r="I20">
            <v>154960</v>
          </cell>
          <cell r="J20">
            <v>168158</v>
          </cell>
          <cell r="K20">
            <v>181180</v>
          </cell>
          <cell r="L20">
            <v>193752</v>
          </cell>
        </row>
        <row r="21">
          <cell r="A21" t="str">
            <v>Barbados</v>
          </cell>
          <cell r="B21" t="str">
            <v>BRB</v>
          </cell>
          <cell r="C21">
            <v>211</v>
          </cell>
          <cell r="D21">
            <v>249</v>
          </cell>
          <cell r="E21">
            <v>257</v>
          </cell>
          <cell r="F21">
            <v>262</v>
          </cell>
          <cell r="G21">
            <v>266</v>
          </cell>
          <cell r="H21">
            <v>270</v>
          </cell>
          <cell r="I21">
            <v>273</v>
          </cell>
          <cell r="J21">
            <v>276</v>
          </cell>
          <cell r="K21">
            <v>278</v>
          </cell>
          <cell r="L21">
            <v>278</v>
          </cell>
        </row>
        <row r="22">
          <cell r="A22" t="str">
            <v>Belarus</v>
          </cell>
          <cell r="B22" t="str">
            <v>BLR</v>
          </cell>
          <cell r="C22">
            <v>7745</v>
          </cell>
          <cell r="D22">
            <v>9658</v>
          </cell>
          <cell r="E22">
            <v>10266</v>
          </cell>
          <cell r="F22">
            <v>10249</v>
          </cell>
          <cell r="G22">
            <v>10029</v>
          </cell>
          <cell r="H22">
            <v>9755</v>
          </cell>
          <cell r="I22">
            <v>9484</v>
          </cell>
          <cell r="J22">
            <v>9218</v>
          </cell>
          <cell r="K22">
            <v>8939</v>
          </cell>
          <cell r="L22">
            <v>8635</v>
          </cell>
        </row>
        <row r="23">
          <cell r="A23" t="str">
            <v>Belgium</v>
          </cell>
          <cell r="B23" t="str">
            <v>BEL</v>
          </cell>
          <cell r="C23">
            <v>8639</v>
          </cell>
          <cell r="D23">
            <v>9859</v>
          </cell>
          <cell r="E23">
            <v>9967</v>
          </cell>
          <cell r="F23">
            <v>10137</v>
          </cell>
          <cell r="G23">
            <v>10304</v>
          </cell>
          <cell r="H23">
            <v>10419</v>
          </cell>
          <cell r="I23">
            <v>10495</v>
          </cell>
          <cell r="J23">
            <v>10540</v>
          </cell>
          <cell r="K23">
            <v>10573</v>
          </cell>
          <cell r="L23">
            <v>10590</v>
          </cell>
        </row>
        <row r="24">
          <cell r="A24" t="str">
            <v>Belize</v>
          </cell>
          <cell r="B24" t="str">
            <v>BLZ</v>
          </cell>
          <cell r="C24">
            <v>69</v>
          </cell>
          <cell r="D24">
            <v>144</v>
          </cell>
          <cell r="E24">
            <v>186</v>
          </cell>
          <cell r="F24">
            <v>214</v>
          </cell>
          <cell r="G24">
            <v>242</v>
          </cell>
          <cell r="H24">
            <v>270</v>
          </cell>
          <cell r="I24">
            <v>296</v>
          </cell>
          <cell r="J24">
            <v>321</v>
          </cell>
          <cell r="K24">
            <v>345</v>
          </cell>
          <cell r="L24">
            <v>366</v>
          </cell>
        </row>
        <row r="25">
          <cell r="A25" t="str">
            <v>Benin</v>
          </cell>
          <cell r="B25" t="str">
            <v>BEN</v>
          </cell>
          <cell r="C25">
            <v>2005</v>
          </cell>
          <cell r="D25">
            <v>3709</v>
          </cell>
          <cell r="E25">
            <v>5178</v>
          </cell>
          <cell r="F25">
            <v>6201</v>
          </cell>
          <cell r="G25">
            <v>7197</v>
          </cell>
          <cell r="H25">
            <v>8439</v>
          </cell>
          <cell r="I25">
            <v>9793</v>
          </cell>
          <cell r="J25">
            <v>11217</v>
          </cell>
          <cell r="K25">
            <v>12717</v>
          </cell>
          <cell r="L25">
            <v>14254</v>
          </cell>
        </row>
        <row r="26">
          <cell r="A26" t="str">
            <v>Bermuda</v>
          </cell>
          <cell r="B26" t="str">
            <v>BMU</v>
          </cell>
          <cell r="C26">
            <v>37</v>
          </cell>
          <cell r="D26">
            <v>56</v>
          </cell>
          <cell r="E26">
            <v>60</v>
          </cell>
          <cell r="F26">
            <v>61</v>
          </cell>
          <cell r="G26">
            <v>63</v>
          </cell>
          <cell r="H26">
            <v>64</v>
          </cell>
          <cell r="I26">
            <v>65</v>
          </cell>
          <cell r="J26">
            <v>65</v>
          </cell>
          <cell r="K26">
            <v>66</v>
          </cell>
          <cell r="L26">
            <v>66</v>
          </cell>
        </row>
        <row r="27">
          <cell r="A27" t="str">
            <v>Bhutan</v>
          </cell>
          <cell r="B27" t="str">
            <v>BTN</v>
          </cell>
          <cell r="C27">
            <v>734</v>
          </cell>
          <cell r="D27">
            <v>1292</v>
          </cell>
          <cell r="E27">
            <v>1642</v>
          </cell>
          <cell r="F27">
            <v>1733</v>
          </cell>
          <cell r="G27">
            <v>1938</v>
          </cell>
          <cell r="H27">
            <v>2163</v>
          </cell>
          <cell r="I27">
            <v>2414</v>
          </cell>
          <cell r="J27">
            <v>2684</v>
          </cell>
          <cell r="K27">
            <v>2950</v>
          </cell>
          <cell r="L27">
            <v>3209</v>
          </cell>
        </row>
        <row r="28">
          <cell r="A28" t="str">
            <v>Bolivia</v>
          </cell>
          <cell r="B28" t="str">
            <v>BOL</v>
          </cell>
          <cell r="C28">
            <v>2714</v>
          </cell>
          <cell r="D28">
            <v>5355</v>
          </cell>
          <cell r="E28">
            <v>6669</v>
          </cell>
          <cell r="F28">
            <v>7482</v>
          </cell>
          <cell r="G28">
            <v>8317</v>
          </cell>
          <cell r="H28">
            <v>9182</v>
          </cell>
          <cell r="I28">
            <v>10031</v>
          </cell>
          <cell r="J28">
            <v>10854</v>
          </cell>
          <cell r="K28">
            <v>11638</v>
          </cell>
          <cell r="L28">
            <v>12368</v>
          </cell>
        </row>
        <row r="29">
          <cell r="A29" t="str">
            <v>BosniaandHerzegovina</v>
          </cell>
          <cell r="B29" t="str">
            <v>BIH</v>
          </cell>
          <cell r="C29">
            <v>2661</v>
          </cell>
          <cell r="D29">
            <v>3914</v>
          </cell>
          <cell r="E29">
            <v>4308</v>
          </cell>
          <cell r="F29">
            <v>3420</v>
          </cell>
          <cell r="G29">
            <v>3847</v>
          </cell>
          <cell r="H29">
            <v>3907</v>
          </cell>
          <cell r="I29">
            <v>3935</v>
          </cell>
          <cell r="J29">
            <v>3893</v>
          </cell>
          <cell r="K29">
            <v>3827</v>
          </cell>
          <cell r="L29">
            <v>3741</v>
          </cell>
        </row>
        <row r="30">
          <cell r="A30" t="str">
            <v>Botswana</v>
          </cell>
          <cell r="B30" t="str">
            <v>BWA</v>
          </cell>
          <cell r="C30">
            <v>449</v>
          </cell>
          <cell r="D30">
            <v>1049</v>
          </cell>
          <cell r="E30">
            <v>1429</v>
          </cell>
          <cell r="F30">
            <v>1616</v>
          </cell>
          <cell r="G30">
            <v>1754</v>
          </cell>
          <cell r="H30">
            <v>1765</v>
          </cell>
          <cell r="I30">
            <v>1729</v>
          </cell>
          <cell r="J30">
            <v>1690</v>
          </cell>
          <cell r="K30">
            <v>1671</v>
          </cell>
          <cell r="L30">
            <v>1655</v>
          </cell>
        </row>
        <row r="31">
          <cell r="A31" t="str">
            <v>Brazil</v>
          </cell>
          <cell r="B31" t="str">
            <v>BRA</v>
          </cell>
          <cell r="C31">
            <v>53975</v>
          </cell>
          <cell r="D31">
            <v>121615</v>
          </cell>
          <cell r="E31">
            <v>149394</v>
          </cell>
          <cell r="F31">
            <v>161376</v>
          </cell>
          <cell r="G31">
            <v>173858</v>
          </cell>
          <cell r="H31">
            <v>186405</v>
          </cell>
          <cell r="I31">
            <v>198497</v>
          </cell>
          <cell r="J31">
            <v>209401</v>
          </cell>
          <cell r="K31">
            <v>219193</v>
          </cell>
          <cell r="L31">
            <v>227930</v>
          </cell>
        </row>
        <row r="32">
          <cell r="A32" t="str">
            <v>BritishVirginIslands</v>
          </cell>
          <cell r="B32" t="str">
            <v>VGB</v>
          </cell>
          <cell r="C32">
            <v>7</v>
          </cell>
          <cell r="D32">
            <v>11</v>
          </cell>
          <cell r="E32">
            <v>17</v>
          </cell>
          <cell r="F32">
            <v>18</v>
          </cell>
          <cell r="G32">
            <v>21</v>
          </cell>
          <cell r="H32">
            <v>22</v>
          </cell>
          <cell r="I32">
            <v>23</v>
          </cell>
          <cell r="J32">
            <v>24</v>
          </cell>
          <cell r="K32">
            <v>26</v>
          </cell>
          <cell r="L32">
            <v>26</v>
          </cell>
        </row>
        <row r="33">
          <cell r="A33" t="str">
            <v>BruneiDarussalam</v>
          </cell>
          <cell r="B33" t="str">
            <v>BRN</v>
          </cell>
          <cell r="C33">
            <v>48</v>
          </cell>
          <cell r="D33">
            <v>193</v>
          </cell>
          <cell r="E33">
            <v>257</v>
          </cell>
          <cell r="F33">
            <v>295</v>
          </cell>
          <cell r="G33">
            <v>333</v>
          </cell>
          <cell r="H33">
            <v>374</v>
          </cell>
          <cell r="I33">
            <v>414</v>
          </cell>
          <cell r="J33">
            <v>453</v>
          </cell>
          <cell r="K33">
            <v>491</v>
          </cell>
          <cell r="L33">
            <v>526</v>
          </cell>
        </row>
        <row r="34">
          <cell r="A34" t="str">
            <v>Bulgaria</v>
          </cell>
          <cell r="B34" t="str">
            <v>BGR</v>
          </cell>
          <cell r="C34">
            <v>7251</v>
          </cell>
          <cell r="D34">
            <v>8862</v>
          </cell>
          <cell r="E34">
            <v>8718</v>
          </cell>
          <cell r="F34">
            <v>8297</v>
          </cell>
          <cell r="G34">
            <v>7997</v>
          </cell>
          <cell r="H34">
            <v>7726</v>
          </cell>
          <cell r="I34">
            <v>7446</v>
          </cell>
          <cell r="J34">
            <v>7156</v>
          </cell>
          <cell r="K34">
            <v>6859</v>
          </cell>
          <cell r="L34">
            <v>6552</v>
          </cell>
        </row>
        <row r="35">
          <cell r="A35" t="str">
            <v>BurkinaFaso</v>
          </cell>
          <cell r="B35" t="str">
            <v>BFA</v>
          </cell>
          <cell r="C35">
            <v>3861</v>
          </cell>
          <cell r="D35">
            <v>6587</v>
          </cell>
          <cell r="E35">
            <v>8532</v>
          </cell>
          <cell r="F35">
            <v>9832</v>
          </cell>
          <cell r="G35">
            <v>11292</v>
          </cell>
          <cell r="H35">
            <v>13228</v>
          </cell>
          <cell r="I35">
            <v>15314</v>
          </cell>
          <cell r="J35">
            <v>17678</v>
          </cell>
          <cell r="K35">
            <v>20305</v>
          </cell>
          <cell r="L35">
            <v>23162</v>
          </cell>
        </row>
        <row r="36">
          <cell r="A36" t="str">
            <v>Burundi</v>
          </cell>
          <cell r="B36" t="str">
            <v>BDI</v>
          </cell>
          <cell r="C36">
            <v>2456</v>
          </cell>
          <cell r="D36">
            <v>4130</v>
          </cell>
          <cell r="E36">
            <v>5670</v>
          </cell>
          <cell r="F36">
            <v>6159</v>
          </cell>
          <cell r="G36">
            <v>6486</v>
          </cell>
          <cell r="H36">
            <v>7548</v>
          </cell>
          <cell r="I36">
            <v>9099</v>
          </cell>
          <cell r="J36">
            <v>10617</v>
          </cell>
          <cell r="K36">
            <v>12263</v>
          </cell>
          <cell r="L36">
            <v>14003</v>
          </cell>
        </row>
        <row r="37">
          <cell r="A37" t="str">
            <v>Cambodia</v>
          </cell>
          <cell r="B37" t="str">
            <v>KHM</v>
          </cell>
          <cell r="C37">
            <v>4346</v>
          </cell>
          <cell r="D37">
            <v>6613</v>
          </cell>
          <cell r="E37">
            <v>9738</v>
          </cell>
          <cell r="F37">
            <v>11368</v>
          </cell>
          <cell r="G37">
            <v>12744</v>
          </cell>
          <cell r="H37">
            <v>14071</v>
          </cell>
          <cell r="I37">
            <v>15530</v>
          </cell>
          <cell r="J37">
            <v>17066</v>
          </cell>
          <cell r="K37">
            <v>18580</v>
          </cell>
          <cell r="L37">
            <v>19993</v>
          </cell>
        </row>
        <row r="38">
          <cell r="A38" t="str">
            <v>Cameroon</v>
          </cell>
          <cell r="B38" t="str">
            <v>CMR</v>
          </cell>
          <cell r="C38">
            <v>4466</v>
          </cell>
          <cell r="D38">
            <v>8754</v>
          </cell>
          <cell r="E38">
            <v>11651</v>
          </cell>
          <cell r="F38">
            <v>13302</v>
          </cell>
          <cell r="G38">
            <v>14856</v>
          </cell>
          <cell r="H38">
            <v>16322</v>
          </cell>
          <cell r="I38">
            <v>17685</v>
          </cell>
          <cell r="J38">
            <v>19040</v>
          </cell>
          <cell r="K38">
            <v>20361</v>
          </cell>
          <cell r="L38">
            <v>21620</v>
          </cell>
        </row>
        <row r="39">
          <cell r="A39" t="str">
            <v>Canada</v>
          </cell>
          <cell r="B39" t="str">
            <v>CAN</v>
          </cell>
          <cell r="C39">
            <v>13737</v>
          </cell>
          <cell r="D39">
            <v>24516</v>
          </cell>
          <cell r="E39">
            <v>27701</v>
          </cell>
          <cell r="F39">
            <v>29302</v>
          </cell>
          <cell r="G39">
            <v>30689</v>
          </cell>
          <cell r="H39">
            <v>32268</v>
          </cell>
          <cell r="I39">
            <v>33680</v>
          </cell>
          <cell r="J39">
            <v>35051</v>
          </cell>
          <cell r="K39">
            <v>36441</v>
          </cell>
          <cell r="L39">
            <v>37797</v>
          </cell>
        </row>
        <row r="40">
          <cell r="A40" t="str">
            <v>CapeVerde</v>
          </cell>
          <cell r="B40" t="str">
            <v>CPV</v>
          </cell>
          <cell r="C40">
            <v>146</v>
          </cell>
          <cell r="D40">
            <v>289</v>
          </cell>
          <cell r="E40">
            <v>355</v>
          </cell>
          <cell r="F40">
            <v>401</v>
          </cell>
          <cell r="G40">
            <v>451</v>
          </cell>
          <cell r="H40">
            <v>507</v>
          </cell>
          <cell r="I40">
            <v>567</v>
          </cell>
          <cell r="J40">
            <v>628</v>
          </cell>
          <cell r="K40">
            <v>690</v>
          </cell>
          <cell r="L40">
            <v>750</v>
          </cell>
        </row>
        <row r="41">
          <cell r="A41" t="str">
            <v>CaymanIslands</v>
          </cell>
          <cell r="B41" t="str">
            <v>CYM</v>
          </cell>
          <cell r="C41">
            <v>7</v>
          </cell>
          <cell r="D41">
            <v>17</v>
          </cell>
          <cell r="E41">
            <v>26</v>
          </cell>
          <cell r="F41">
            <v>33</v>
          </cell>
          <cell r="G41">
            <v>40</v>
          </cell>
          <cell r="H41">
            <v>45</v>
          </cell>
          <cell r="I41">
            <v>49</v>
          </cell>
          <cell r="J41">
            <v>51</v>
          </cell>
          <cell r="K41">
            <v>53</v>
          </cell>
          <cell r="L41">
            <v>55</v>
          </cell>
        </row>
        <row r="42">
          <cell r="A42" t="str">
            <v>Coted'Ivoire</v>
          </cell>
          <cell r="B42" t="str">
            <v>CIV</v>
          </cell>
          <cell r="C42">
            <v>2505</v>
          </cell>
          <cell r="D42">
            <v>8344</v>
          </cell>
          <cell r="E42">
            <v>12657</v>
          </cell>
          <cell r="F42">
            <v>14755</v>
          </cell>
          <cell r="G42">
            <v>16735</v>
          </cell>
          <cell r="H42">
            <v>18154</v>
          </cell>
          <cell r="I42">
            <v>19777</v>
          </cell>
          <cell r="J42">
            <v>21553</v>
          </cell>
          <cell r="K42">
            <v>23339</v>
          </cell>
          <cell r="L42">
            <v>25114</v>
          </cell>
        </row>
        <row r="43">
          <cell r="A43" t="str">
            <v>CentralAfricanRep</v>
          </cell>
          <cell r="B43" t="str">
            <v>CAF</v>
          </cell>
          <cell r="C43">
            <v>1314</v>
          </cell>
          <cell r="D43">
            <v>2329</v>
          </cell>
          <cell r="E43">
            <v>3000</v>
          </cell>
          <cell r="F43">
            <v>3414</v>
          </cell>
          <cell r="G43">
            <v>3777</v>
          </cell>
          <cell r="H43">
            <v>4038</v>
          </cell>
          <cell r="I43">
            <v>4333</v>
          </cell>
          <cell r="J43">
            <v>4647</v>
          </cell>
          <cell r="K43">
            <v>4960</v>
          </cell>
          <cell r="L43">
            <v>5269</v>
          </cell>
        </row>
        <row r="44">
          <cell r="A44" t="str">
            <v>Chad</v>
          </cell>
          <cell r="B44" t="str">
            <v>TCD</v>
          </cell>
          <cell r="C44">
            <v>2658</v>
          </cell>
          <cell r="D44">
            <v>4631</v>
          </cell>
          <cell r="E44">
            <v>6055</v>
          </cell>
          <cell r="F44">
            <v>7034</v>
          </cell>
          <cell r="G44">
            <v>8216</v>
          </cell>
          <cell r="H44">
            <v>9749</v>
          </cell>
          <cell r="I44">
            <v>11130</v>
          </cell>
          <cell r="J44">
            <v>12832</v>
          </cell>
          <cell r="K44">
            <v>14881</v>
          </cell>
          <cell r="L44">
            <v>17189</v>
          </cell>
        </row>
        <row r="45">
          <cell r="A45" t="str">
            <v>ChannelIslands</v>
          </cell>
          <cell r="B45" t="str">
            <v>CI</v>
          </cell>
          <cell r="C45">
            <v>102</v>
          </cell>
          <cell r="D45">
            <v>129</v>
          </cell>
          <cell r="E45">
            <v>142</v>
          </cell>
          <cell r="F45">
            <v>144</v>
          </cell>
          <cell r="G45">
            <v>147</v>
          </cell>
          <cell r="H45">
            <v>149</v>
          </cell>
          <cell r="I45">
            <v>152</v>
          </cell>
          <cell r="J45">
            <v>155</v>
          </cell>
          <cell r="K45">
            <v>158</v>
          </cell>
          <cell r="L45">
            <v>161</v>
          </cell>
        </row>
        <row r="46">
          <cell r="A46" t="str">
            <v>Chile</v>
          </cell>
          <cell r="B46" t="str">
            <v>CHL</v>
          </cell>
          <cell r="C46">
            <v>6082</v>
          </cell>
          <cell r="D46">
            <v>11174</v>
          </cell>
          <cell r="E46">
            <v>13179</v>
          </cell>
          <cell r="F46">
            <v>14395</v>
          </cell>
          <cell r="G46">
            <v>15412</v>
          </cell>
          <cell r="H46">
            <v>16295</v>
          </cell>
          <cell r="I46">
            <v>17134</v>
          </cell>
          <cell r="J46">
            <v>17926</v>
          </cell>
          <cell r="K46">
            <v>18639</v>
          </cell>
          <cell r="L46">
            <v>19266</v>
          </cell>
        </row>
        <row r="47">
          <cell r="A47" t="str">
            <v>China</v>
          </cell>
          <cell r="B47" t="str">
            <v>CHN</v>
          </cell>
          <cell r="C47">
            <v>554760</v>
          </cell>
          <cell r="D47">
            <v>998877</v>
          </cell>
          <cell r="E47">
            <v>1155305</v>
          </cell>
          <cell r="F47">
            <v>1219331</v>
          </cell>
          <cell r="G47">
            <v>1273979</v>
          </cell>
          <cell r="H47">
            <v>1315844</v>
          </cell>
          <cell r="I47">
            <v>1354533</v>
          </cell>
          <cell r="J47">
            <v>1392980</v>
          </cell>
          <cell r="K47">
            <v>1423939</v>
          </cell>
          <cell r="L47">
            <v>1441426</v>
          </cell>
        </row>
        <row r="48">
          <cell r="A48" t="str">
            <v>Colombia</v>
          </cell>
          <cell r="B48" t="str">
            <v>COL</v>
          </cell>
          <cell r="C48">
            <v>12568</v>
          </cell>
          <cell r="D48">
            <v>28447</v>
          </cell>
          <cell r="E48">
            <v>34970</v>
          </cell>
          <cell r="F48">
            <v>38542</v>
          </cell>
          <cell r="G48">
            <v>42120</v>
          </cell>
          <cell r="H48">
            <v>45600</v>
          </cell>
          <cell r="I48">
            <v>48930</v>
          </cell>
          <cell r="J48">
            <v>52086</v>
          </cell>
          <cell r="K48">
            <v>55046</v>
          </cell>
          <cell r="L48">
            <v>57738</v>
          </cell>
        </row>
        <row r="49">
          <cell r="A49" t="str">
            <v>Comoros</v>
          </cell>
          <cell r="B49" t="str">
            <v>COM</v>
          </cell>
          <cell r="C49">
            <v>173</v>
          </cell>
          <cell r="D49">
            <v>387</v>
          </cell>
          <cell r="E49">
            <v>527</v>
          </cell>
          <cell r="F49">
            <v>607</v>
          </cell>
          <cell r="G49">
            <v>699</v>
          </cell>
          <cell r="H49">
            <v>798</v>
          </cell>
          <cell r="I49">
            <v>907</v>
          </cell>
          <cell r="J49">
            <v>1019</v>
          </cell>
          <cell r="K49">
            <v>1130</v>
          </cell>
          <cell r="L49">
            <v>1242</v>
          </cell>
        </row>
        <row r="50">
          <cell r="A50" t="str">
            <v>Congo</v>
          </cell>
          <cell r="B50" t="str">
            <v>COG</v>
          </cell>
          <cell r="C50">
            <v>808</v>
          </cell>
          <cell r="D50">
            <v>1803</v>
          </cell>
          <cell r="E50">
            <v>2484</v>
          </cell>
          <cell r="F50">
            <v>2916</v>
          </cell>
          <cell r="G50">
            <v>3438</v>
          </cell>
          <cell r="H50">
            <v>3999</v>
          </cell>
          <cell r="I50">
            <v>4633</v>
          </cell>
          <cell r="J50">
            <v>5441</v>
          </cell>
          <cell r="K50">
            <v>6363</v>
          </cell>
          <cell r="L50">
            <v>7404</v>
          </cell>
        </row>
        <row r="51">
          <cell r="A51" t="str">
            <v>Congo,DemRep</v>
          </cell>
          <cell r="B51" t="str">
            <v>COD</v>
          </cell>
          <cell r="C51">
            <v>12184</v>
          </cell>
          <cell r="D51">
            <v>27996</v>
          </cell>
          <cell r="E51">
            <v>37764</v>
          </cell>
          <cell r="F51">
            <v>44999</v>
          </cell>
          <cell r="G51">
            <v>50052</v>
          </cell>
          <cell r="H51">
            <v>57549</v>
          </cell>
          <cell r="I51">
            <v>67129</v>
          </cell>
          <cell r="J51">
            <v>78016</v>
          </cell>
          <cell r="K51">
            <v>90022</v>
          </cell>
          <cell r="L51">
            <v>103224</v>
          </cell>
        </row>
        <row r="52">
          <cell r="A52" t="str">
            <v>CookIslands</v>
          </cell>
          <cell r="B52" t="str">
            <v>COK</v>
          </cell>
          <cell r="C52">
            <v>15</v>
          </cell>
          <cell r="D52">
            <v>18</v>
          </cell>
          <cell r="E52">
            <v>18</v>
          </cell>
          <cell r="F52">
            <v>20</v>
          </cell>
          <cell r="G52">
            <v>19</v>
          </cell>
          <cell r="H52">
            <v>18</v>
          </cell>
          <cell r="I52">
            <v>18</v>
          </cell>
          <cell r="J52">
            <v>17</v>
          </cell>
          <cell r="K52">
            <v>17</v>
          </cell>
          <cell r="L52">
            <v>16</v>
          </cell>
        </row>
        <row r="53">
          <cell r="A53" t="str">
            <v>CostaRica</v>
          </cell>
          <cell r="B53" t="str">
            <v>CRI</v>
          </cell>
          <cell r="C53">
            <v>966</v>
          </cell>
          <cell r="D53">
            <v>2347</v>
          </cell>
          <cell r="E53">
            <v>3076</v>
          </cell>
          <cell r="F53">
            <v>3475</v>
          </cell>
          <cell r="G53">
            <v>3929</v>
          </cell>
          <cell r="H53">
            <v>4327</v>
          </cell>
          <cell r="I53">
            <v>4665</v>
          </cell>
          <cell r="J53">
            <v>4983</v>
          </cell>
          <cell r="K53">
            <v>5276</v>
          </cell>
          <cell r="L53">
            <v>5549</v>
          </cell>
        </row>
        <row r="54">
          <cell r="A54" t="str">
            <v>Croatia</v>
          </cell>
          <cell r="B54" t="str">
            <v>HRV</v>
          </cell>
          <cell r="C54">
            <v>3850</v>
          </cell>
          <cell r="D54">
            <v>4377</v>
          </cell>
          <cell r="E54">
            <v>4517</v>
          </cell>
          <cell r="F54">
            <v>4669</v>
          </cell>
          <cell r="G54">
            <v>4505</v>
          </cell>
          <cell r="H54">
            <v>4551</v>
          </cell>
          <cell r="I54">
            <v>4532</v>
          </cell>
          <cell r="J54">
            <v>4454</v>
          </cell>
          <cell r="K54">
            <v>4367</v>
          </cell>
          <cell r="L54">
            <v>4271</v>
          </cell>
        </row>
        <row r="55">
          <cell r="A55" t="str">
            <v>Cuba</v>
          </cell>
          <cell r="B55" t="str">
            <v>CUB</v>
          </cell>
          <cell r="C55">
            <v>5850</v>
          </cell>
          <cell r="D55">
            <v>9645</v>
          </cell>
          <cell r="E55">
            <v>10537</v>
          </cell>
          <cell r="F55">
            <v>10867</v>
          </cell>
          <cell r="G55">
            <v>11125</v>
          </cell>
          <cell r="H55">
            <v>11269</v>
          </cell>
          <cell r="I55">
            <v>11379</v>
          </cell>
          <cell r="J55">
            <v>11437</v>
          </cell>
          <cell r="K55">
            <v>11432</v>
          </cell>
          <cell r="L55">
            <v>11348</v>
          </cell>
        </row>
        <row r="56">
          <cell r="A56" t="str">
            <v>Cyprus</v>
          </cell>
          <cell r="B56" t="str">
            <v>CYP</v>
          </cell>
          <cell r="C56">
            <v>494</v>
          </cell>
          <cell r="D56">
            <v>611</v>
          </cell>
          <cell r="E56">
            <v>681</v>
          </cell>
          <cell r="F56">
            <v>731</v>
          </cell>
          <cell r="G56">
            <v>786</v>
          </cell>
          <cell r="H56">
            <v>835</v>
          </cell>
          <cell r="I56">
            <v>881</v>
          </cell>
          <cell r="J56">
            <v>927</v>
          </cell>
          <cell r="K56">
            <v>972</v>
          </cell>
          <cell r="L56">
            <v>1014</v>
          </cell>
        </row>
        <row r="57">
          <cell r="A57" t="str">
            <v>CzechRep</v>
          </cell>
          <cell r="B57" t="str">
            <v>CZE</v>
          </cell>
          <cell r="C57">
            <v>8925</v>
          </cell>
          <cell r="D57">
            <v>10283</v>
          </cell>
          <cell r="E57">
            <v>10306</v>
          </cell>
          <cell r="F57">
            <v>10331</v>
          </cell>
          <cell r="G57">
            <v>10267</v>
          </cell>
          <cell r="H57">
            <v>10220</v>
          </cell>
          <cell r="I57">
            <v>10158</v>
          </cell>
          <cell r="J57">
            <v>10066</v>
          </cell>
          <cell r="K57">
            <v>9932</v>
          </cell>
          <cell r="L57">
            <v>9753</v>
          </cell>
        </row>
        <row r="58">
          <cell r="A58" t="str">
            <v>Denmark</v>
          </cell>
          <cell r="B58" t="str">
            <v>DNK</v>
          </cell>
          <cell r="C58">
            <v>4271</v>
          </cell>
          <cell r="D58">
            <v>5123</v>
          </cell>
          <cell r="E58">
            <v>5140</v>
          </cell>
          <cell r="F58">
            <v>5228</v>
          </cell>
          <cell r="G58">
            <v>5340</v>
          </cell>
          <cell r="H58">
            <v>5431</v>
          </cell>
          <cell r="I58">
            <v>5502</v>
          </cell>
          <cell r="J58">
            <v>5560</v>
          </cell>
          <cell r="K58">
            <v>5624</v>
          </cell>
          <cell r="L58">
            <v>5691</v>
          </cell>
        </row>
        <row r="59">
          <cell r="A59" t="str">
            <v>Djibouti</v>
          </cell>
          <cell r="B59" t="str">
            <v>DJI</v>
          </cell>
          <cell r="C59">
            <v>62</v>
          </cell>
          <cell r="D59">
            <v>340</v>
          </cell>
          <cell r="E59">
            <v>558</v>
          </cell>
          <cell r="F59">
            <v>609</v>
          </cell>
          <cell r="G59">
            <v>715</v>
          </cell>
          <cell r="H59">
            <v>793</v>
          </cell>
          <cell r="I59">
            <v>859</v>
          </cell>
          <cell r="J59">
            <v>930</v>
          </cell>
          <cell r="K59">
            <v>1015</v>
          </cell>
          <cell r="L59">
            <v>1107</v>
          </cell>
        </row>
        <row r="60">
          <cell r="A60" t="str">
            <v>Dominica</v>
          </cell>
          <cell r="B60" t="str">
            <v>DMA</v>
          </cell>
          <cell r="C60">
            <v>51</v>
          </cell>
          <cell r="D60">
            <v>74</v>
          </cell>
          <cell r="E60">
            <v>72</v>
          </cell>
          <cell r="F60">
            <v>75</v>
          </cell>
          <cell r="G60">
            <v>78</v>
          </cell>
          <cell r="H60">
            <v>79</v>
          </cell>
          <cell r="I60">
            <v>83</v>
          </cell>
          <cell r="J60">
            <v>87</v>
          </cell>
          <cell r="K60">
            <v>90</v>
          </cell>
          <cell r="L60">
            <v>93</v>
          </cell>
        </row>
        <row r="61">
          <cell r="A61" t="str">
            <v>DominicanRep</v>
          </cell>
          <cell r="B61" t="str">
            <v>DOM</v>
          </cell>
          <cell r="C61">
            <v>2353</v>
          </cell>
          <cell r="D61">
            <v>5718</v>
          </cell>
          <cell r="E61">
            <v>7090</v>
          </cell>
          <cell r="F61">
            <v>7672</v>
          </cell>
          <cell r="G61">
            <v>8265</v>
          </cell>
          <cell r="H61">
            <v>8895</v>
          </cell>
          <cell r="I61">
            <v>9522</v>
          </cell>
          <cell r="J61">
            <v>10124</v>
          </cell>
          <cell r="K61">
            <v>10676</v>
          </cell>
          <cell r="L61">
            <v>11174</v>
          </cell>
        </row>
        <row r="62">
          <cell r="A62" t="str">
            <v>Ecuador</v>
          </cell>
          <cell r="B62" t="str">
            <v>ECU</v>
          </cell>
          <cell r="C62">
            <v>3387</v>
          </cell>
          <cell r="D62">
            <v>7961</v>
          </cell>
          <cell r="E62">
            <v>10272</v>
          </cell>
          <cell r="F62">
            <v>11396</v>
          </cell>
          <cell r="G62">
            <v>12306</v>
          </cell>
          <cell r="H62">
            <v>13228</v>
          </cell>
          <cell r="I62">
            <v>14192</v>
          </cell>
          <cell r="J62">
            <v>15144</v>
          </cell>
          <cell r="K62">
            <v>16026</v>
          </cell>
          <cell r="L62">
            <v>16819</v>
          </cell>
        </row>
        <row r="63">
          <cell r="A63" t="str">
            <v>Egypt</v>
          </cell>
          <cell r="B63" t="str">
            <v>EGY</v>
          </cell>
          <cell r="C63">
            <v>21834</v>
          </cell>
          <cell r="D63">
            <v>43860</v>
          </cell>
          <cell r="E63">
            <v>55673</v>
          </cell>
          <cell r="F63">
            <v>61225</v>
          </cell>
          <cell r="G63">
            <v>67285</v>
          </cell>
          <cell r="H63">
            <v>74033</v>
          </cell>
          <cell r="I63">
            <v>81133</v>
          </cell>
          <cell r="J63">
            <v>88175</v>
          </cell>
          <cell r="K63">
            <v>94834</v>
          </cell>
          <cell r="L63">
            <v>101092</v>
          </cell>
        </row>
        <row r="64">
          <cell r="A64" t="str">
            <v>ElSalvador</v>
          </cell>
          <cell r="B64" t="str">
            <v>SLV</v>
          </cell>
          <cell r="C64">
            <v>1951</v>
          </cell>
          <cell r="D64">
            <v>4586</v>
          </cell>
          <cell r="E64">
            <v>5110</v>
          </cell>
          <cell r="F64">
            <v>5669</v>
          </cell>
          <cell r="G64">
            <v>6280</v>
          </cell>
          <cell r="H64">
            <v>6881</v>
          </cell>
          <cell r="I64">
            <v>7461</v>
          </cell>
          <cell r="J64">
            <v>8017</v>
          </cell>
          <cell r="K64">
            <v>8550</v>
          </cell>
          <cell r="L64">
            <v>9052</v>
          </cell>
        </row>
        <row r="65">
          <cell r="A65" t="str">
            <v>EquatorialGuinea</v>
          </cell>
          <cell r="B65" t="str">
            <v>GNQ</v>
          </cell>
          <cell r="C65">
            <v>226</v>
          </cell>
          <cell r="D65">
            <v>219</v>
          </cell>
          <cell r="E65">
            <v>353</v>
          </cell>
          <cell r="F65">
            <v>398</v>
          </cell>
          <cell r="G65">
            <v>449</v>
          </cell>
          <cell r="H65">
            <v>504</v>
          </cell>
          <cell r="I65">
            <v>563</v>
          </cell>
          <cell r="J65">
            <v>627</v>
          </cell>
          <cell r="K65">
            <v>693</v>
          </cell>
          <cell r="L65">
            <v>762</v>
          </cell>
        </row>
        <row r="66">
          <cell r="A66" t="str">
            <v>Eritrea</v>
          </cell>
          <cell r="B66" t="str">
            <v>ERI</v>
          </cell>
          <cell r="C66">
            <v>1140</v>
          </cell>
          <cell r="D66">
            <v>2382</v>
          </cell>
          <cell r="E66">
            <v>3038</v>
          </cell>
          <cell r="F66">
            <v>3097</v>
          </cell>
          <cell r="G66">
            <v>3557</v>
          </cell>
          <cell r="H66">
            <v>4401</v>
          </cell>
          <cell r="I66">
            <v>5128</v>
          </cell>
          <cell r="J66">
            <v>5840</v>
          </cell>
          <cell r="K66">
            <v>6584</v>
          </cell>
          <cell r="L66">
            <v>7352</v>
          </cell>
        </row>
        <row r="67">
          <cell r="A67" t="str">
            <v>Estonia</v>
          </cell>
          <cell r="B67" t="str">
            <v>EST</v>
          </cell>
          <cell r="C67">
            <v>1101</v>
          </cell>
          <cell r="D67">
            <v>1473</v>
          </cell>
          <cell r="E67">
            <v>1584</v>
          </cell>
          <cell r="F67">
            <v>1447</v>
          </cell>
          <cell r="G67">
            <v>1367</v>
          </cell>
          <cell r="H67">
            <v>1330</v>
          </cell>
          <cell r="I67">
            <v>1309</v>
          </cell>
          <cell r="J67">
            <v>1292</v>
          </cell>
          <cell r="K67">
            <v>1272</v>
          </cell>
          <cell r="L67">
            <v>1248</v>
          </cell>
        </row>
        <row r="68">
          <cell r="A68" t="str">
            <v>Ethiopia</v>
          </cell>
          <cell r="B68" t="str">
            <v>ETH</v>
          </cell>
          <cell r="C68">
            <v>18434</v>
          </cell>
          <cell r="D68">
            <v>37062</v>
          </cell>
          <cell r="E68">
            <v>51040</v>
          </cell>
          <cell r="F68">
            <v>60007</v>
          </cell>
          <cell r="G68">
            <v>68525</v>
          </cell>
          <cell r="H68">
            <v>77431</v>
          </cell>
          <cell r="I68">
            <v>86998</v>
          </cell>
          <cell r="J68">
            <v>97155</v>
          </cell>
          <cell r="K68">
            <v>107681</v>
          </cell>
          <cell r="L68">
            <v>118354</v>
          </cell>
        </row>
        <row r="69">
          <cell r="A69" t="str">
            <v>FaeroeIslands</v>
          </cell>
          <cell r="B69" t="str">
            <v>FRO</v>
          </cell>
          <cell r="C69">
            <v>32</v>
          </cell>
          <cell r="D69">
            <v>43</v>
          </cell>
          <cell r="E69">
            <v>47</v>
          </cell>
          <cell r="F69">
            <v>44</v>
          </cell>
          <cell r="G69">
            <v>46</v>
          </cell>
          <cell r="H69">
            <v>47</v>
          </cell>
          <cell r="I69">
            <v>49</v>
          </cell>
          <cell r="J69">
            <v>50</v>
          </cell>
          <cell r="K69">
            <v>51</v>
          </cell>
          <cell r="L69">
            <v>53</v>
          </cell>
        </row>
        <row r="70">
          <cell r="A70" t="str">
            <v>FalklandIslands</v>
          </cell>
          <cell r="B70" t="str">
            <v>FLK</v>
          </cell>
          <cell r="C70">
            <v>2</v>
          </cell>
          <cell r="D70">
            <v>2</v>
          </cell>
          <cell r="E70">
            <v>2</v>
          </cell>
          <cell r="F70">
            <v>2</v>
          </cell>
          <cell r="G70">
            <v>3</v>
          </cell>
          <cell r="H70">
            <v>3</v>
          </cell>
          <cell r="I70">
            <v>3</v>
          </cell>
          <cell r="J70">
            <v>3</v>
          </cell>
          <cell r="K70">
            <v>3</v>
          </cell>
          <cell r="L70">
            <v>3</v>
          </cell>
        </row>
        <row r="71">
          <cell r="A71" t="str">
            <v>Fiji</v>
          </cell>
          <cell r="B71" t="str">
            <v>FJI</v>
          </cell>
          <cell r="C71">
            <v>289</v>
          </cell>
          <cell r="D71">
            <v>634</v>
          </cell>
          <cell r="E71">
            <v>724</v>
          </cell>
          <cell r="F71">
            <v>768</v>
          </cell>
          <cell r="G71">
            <v>811</v>
          </cell>
          <cell r="H71">
            <v>848</v>
          </cell>
          <cell r="I71">
            <v>878</v>
          </cell>
          <cell r="J71">
            <v>903</v>
          </cell>
          <cell r="K71">
            <v>920</v>
          </cell>
          <cell r="L71">
            <v>939</v>
          </cell>
        </row>
        <row r="72">
          <cell r="A72" t="str">
            <v>Finland</v>
          </cell>
          <cell r="B72" t="str">
            <v>FIN</v>
          </cell>
          <cell r="C72">
            <v>4009</v>
          </cell>
          <cell r="D72">
            <v>4780</v>
          </cell>
          <cell r="E72">
            <v>4986</v>
          </cell>
          <cell r="F72">
            <v>5108</v>
          </cell>
          <cell r="G72">
            <v>5177</v>
          </cell>
          <cell r="H72">
            <v>5249</v>
          </cell>
          <cell r="I72">
            <v>5307</v>
          </cell>
          <cell r="J72">
            <v>5359</v>
          </cell>
          <cell r="K72">
            <v>5409</v>
          </cell>
          <cell r="L72">
            <v>5444</v>
          </cell>
        </row>
        <row r="73">
          <cell r="A73" t="str">
            <v>France</v>
          </cell>
          <cell r="B73" t="str">
            <v>FRA</v>
          </cell>
          <cell r="C73">
            <v>41829</v>
          </cell>
          <cell r="D73">
            <v>53880</v>
          </cell>
          <cell r="E73">
            <v>56735</v>
          </cell>
          <cell r="F73">
            <v>58203</v>
          </cell>
          <cell r="G73">
            <v>59278</v>
          </cell>
          <cell r="H73">
            <v>60496</v>
          </cell>
          <cell r="I73">
            <v>61535</v>
          </cell>
          <cell r="J73">
            <v>62339</v>
          </cell>
          <cell r="K73">
            <v>62954</v>
          </cell>
          <cell r="L73">
            <v>63407</v>
          </cell>
        </row>
        <row r="74">
          <cell r="A74" t="str">
            <v>FrenchGuiana</v>
          </cell>
          <cell r="B74" t="str">
            <v>GUF</v>
          </cell>
          <cell r="C74">
            <v>25</v>
          </cell>
          <cell r="D74">
            <v>68</v>
          </cell>
          <cell r="E74">
            <v>116</v>
          </cell>
          <cell r="F74">
            <v>139</v>
          </cell>
          <cell r="G74">
            <v>164</v>
          </cell>
          <cell r="H74">
            <v>187</v>
          </cell>
          <cell r="I74">
            <v>209</v>
          </cell>
          <cell r="J74">
            <v>232</v>
          </cell>
          <cell r="K74">
            <v>254</v>
          </cell>
          <cell r="L74">
            <v>276</v>
          </cell>
        </row>
        <row r="75">
          <cell r="A75" t="str">
            <v>FrenchPolynesia</v>
          </cell>
          <cell r="B75" t="str">
            <v>PYF</v>
          </cell>
          <cell r="C75">
            <v>61</v>
          </cell>
          <cell r="D75">
            <v>151</v>
          </cell>
          <cell r="E75">
            <v>195</v>
          </cell>
          <cell r="F75">
            <v>216</v>
          </cell>
          <cell r="G75">
            <v>236</v>
          </cell>
          <cell r="H75">
            <v>257</v>
          </cell>
          <cell r="I75">
            <v>274</v>
          </cell>
          <cell r="J75">
            <v>291</v>
          </cell>
          <cell r="K75">
            <v>307</v>
          </cell>
          <cell r="L75">
            <v>321</v>
          </cell>
        </row>
        <row r="76">
          <cell r="A76" t="str">
            <v>Gabon</v>
          </cell>
          <cell r="B76" t="str">
            <v>GAB</v>
          </cell>
          <cell r="C76">
            <v>469</v>
          </cell>
          <cell r="D76">
            <v>696</v>
          </cell>
          <cell r="E76">
            <v>957</v>
          </cell>
          <cell r="F76">
            <v>1119</v>
          </cell>
          <cell r="G76">
            <v>1272</v>
          </cell>
          <cell r="H76">
            <v>1384</v>
          </cell>
          <cell r="I76">
            <v>1498</v>
          </cell>
          <cell r="J76">
            <v>1605</v>
          </cell>
          <cell r="K76">
            <v>1709</v>
          </cell>
          <cell r="L76">
            <v>1809</v>
          </cell>
        </row>
        <row r="77">
          <cell r="A77" t="str">
            <v>Gambia</v>
          </cell>
          <cell r="B77" t="str">
            <v>GMB</v>
          </cell>
          <cell r="C77">
            <v>294</v>
          </cell>
          <cell r="D77">
            <v>652</v>
          </cell>
          <cell r="E77">
            <v>936</v>
          </cell>
          <cell r="F77">
            <v>1115</v>
          </cell>
          <cell r="G77">
            <v>1316</v>
          </cell>
          <cell r="H77">
            <v>1517</v>
          </cell>
          <cell r="I77">
            <v>1706</v>
          </cell>
          <cell r="J77">
            <v>1889</v>
          </cell>
          <cell r="K77">
            <v>2070</v>
          </cell>
          <cell r="L77">
            <v>2254</v>
          </cell>
        </row>
        <row r="78">
          <cell r="A78" t="str">
            <v>Georgia</v>
          </cell>
          <cell r="B78" t="str">
            <v>GEO</v>
          </cell>
          <cell r="C78">
            <v>3527</v>
          </cell>
          <cell r="D78">
            <v>5073</v>
          </cell>
          <cell r="E78">
            <v>5460</v>
          </cell>
          <cell r="F78">
            <v>5033</v>
          </cell>
          <cell r="G78">
            <v>4720</v>
          </cell>
          <cell r="H78">
            <v>4474</v>
          </cell>
          <cell r="I78">
            <v>4299</v>
          </cell>
          <cell r="J78">
            <v>4183</v>
          </cell>
          <cell r="K78">
            <v>4059</v>
          </cell>
          <cell r="L78">
            <v>3917</v>
          </cell>
        </row>
        <row r="79">
          <cell r="A79" t="str">
            <v>Germany</v>
          </cell>
          <cell r="B79" t="str">
            <v>DEU</v>
          </cell>
          <cell r="C79">
            <v>68376</v>
          </cell>
          <cell r="D79">
            <v>78289</v>
          </cell>
          <cell r="E79">
            <v>79433</v>
          </cell>
          <cell r="F79">
            <v>81661</v>
          </cell>
          <cell r="G79">
            <v>82344</v>
          </cell>
          <cell r="H79">
            <v>82689</v>
          </cell>
          <cell r="I79">
            <v>82701</v>
          </cell>
          <cell r="J79">
            <v>82513</v>
          </cell>
          <cell r="K79">
            <v>82283</v>
          </cell>
          <cell r="L79">
            <v>81967</v>
          </cell>
        </row>
        <row r="80">
          <cell r="A80" t="str">
            <v>Ghana</v>
          </cell>
          <cell r="B80" t="str">
            <v>GHA</v>
          </cell>
          <cell r="C80">
            <v>5243</v>
          </cell>
          <cell r="D80">
            <v>11302</v>
          </cell>
          <cell r="E80">
            <v>15479</v>
          </cell>
          <cell r="F80">
            <v>17725</v>
          </cell>
          <cell r="G80">
            <v>19867</v>
          </cell>
          <cell r="H80">
            <v>22113</v>
          </cell>
          <cell r="I80">
            <v>24312</v>
          </cell>
          <cell r="J80">
            <v>26562</v>
          </cell>
          <cell r="K80">
            <v>28789</v>
          </cell>
          <cell r="L80">
            <v>30964</v>
          </cell>
        </row>
        <row r="81">
          <cell r="A81" t="str">
            <v>Gibraltar</v>
          </cell>
          <cell r="B81" t="str">
            <v>GIB</v>
          </cell>
          <cell r="C81">
            <v>20</v>
          </cell>
          <cell r="D81">
            <v>27</v>
          </cell>
          <cell r="E81">
            <v>27</v>
          </cell>
          <cell r="F81">
            <v>27</v>
          </cell>
          <cell r="G81">
            <v>28</v>
          </cell>
          <cell r="H81">
            <v>28</v>
          </cell>
          <cell r="I81">
            <v>28</v>
          </cell>
          <cell r="J81">
            <v>28</v>
          </cell>
          <cell r="K81">
            <v>28</v>
          </cell>
          <cell r="L81">
            <v>28</v>
          </cell>
        </row>
        <row r="82">
          <cell r="A82" t="str">
            <v>Greece</v>
          </cell>
          <cell r="B82" t="str">
            <v>GRC</v>
          </cell>
          <cell r="C82">
            <v>7566</v>
          </cell>
          <cell r="D82">
            <v>9643</v>
          </cell>
          <cell r="E82">
            <v>10160</v>
          </cell>
          <cell r="F82">
            <v>10657</v>
          </cell>
          <cell r="G82">
            <v>10975</v>
          </cell>
          <cell r="H82">
            <v>11120</v>
          </cell>
          <cell r="I82">
            <v>11205</v>
          </cell>
          <cell r="J82">
            <v>11233</v>
          </cell>
          <cell r="K82">
            <v>11217</v>
          </cell>
          <cell r="L82">
            <v>11173</v>
          </cell>
        </row>
        <row r="83">
          <cell r="A83" t="str">
            <v>Greenland</v>
          </cell>
          <cell r="B83" t="str">
            <v>GRL</v>
          </cell>
          <cell r="C83">
            <v>23</v>
          </cell>
          <cell r="D83">
            <v>50</v>
          </cell>
          <cell r="E83">
            <v>56</v>
          </cell>
          <cell r="F83">
            <v>56</v>
          </cell>
          <cell r="G83">
            <v>56</v>
          </cell>
          <cell r="H83">
            <v>57</v>
          </cell>
          <cell r="I83">
            <v>58</v>
          </cell>
          <cell r="J83">
            <v>58</v>
          </cell>
          <cell r="K83">
            <v>59</v>
          </cell>
          <cell r="L83">
            <v>60</v>
          </cell>
        </row>
        <row r="84">
          <cell r="A84" t="str">
            <v>Grenada</v>
          </cell>
          <cell r="B84" t="str">
            <v>GRD</v>
          </cell>
          <cell r="C84">
            <v>77</v>
          </cell>
          <cell r="D84">
            <v>90</v>
          </cell>
          <cell r="E84">
            <v>96</v>
          </cell>
          <cell r="F84">
            <v>99</v>
          </cell>
          <cell r="G84">
            <v>102</v>
          </cell>
          <cell r="H84">
            <v>103</v>
          </cell>
          <cell r="I84">
            <v>110</v>
          </cell>
          <cell r="J84">
            <v>119</v>
          </cell>
          <cell r="K84">
            <v>127</v>
          </cell>
          <cell r="L84">
            <v>135</v>
          </cell>
        </row>
        <row r="85">
          <cell r="A85" t="str">
            <v>Guadeloupe</v>
          </cell>
          <cell r="B85" t="str">
            <v>GLP</v>
          </cell>
          <cell r="C85">
            <v>210</v>
          </cell>
          <cell r="D85">
            <v>327</v>
          </cell>
          <cell r="E85">
            <v>391</v>
          </cell>
          <cell r="F85">
            <v>409</v>
          </cell>
          <cell r="G85">
            <v>430</v>
          </cell>
          <cell r="H85">
            <v>448</v>
          </cell>
          <cell r="I85">
            <v>462</v>
          </cell>
          <cell r="J85">
            <v>472</v>
          </cell>
          <cell r="K85">
            <v>480</v>
          </cell>
          <cell r="L85">
            <v>487</v>
          </cell>
        </row>
        <row r="86">
          <cell r="A86" t="str">
            <v>Guam</v>
          </cell>
          <cell r="B86" t="str">
            <v>GUM</v>
          </cell>
          <cell r="C86">
            <v>60</v>
          </cell>
          <cell r="D86">
            <v>107</v>
          </cell>
          <cell r="E86">
            <v>134</v>
          </cell>
          <cell r="F86">
            <v>146</v>
          </cell>
          <cell r="G86">
            <v>155</v>
          </cell>
          <cell r="H86">
            <v>170</v>
          </cell>
          <cell r="I86">
            <v>182</v>
          </cell>
          <cell r="J86">
            <v>194</v>
          </cell>
          <cell r="K86">
            <v>206</v>
          </cell>
          <cell r="L86">
            <v>217</v>
          </cell>
        </row>
        <row r="87">
          <cell r="A87" t="str">
            <v>Guatemala</v>
          </cell>
          <cell r="B87" t="str">
            <v>GTM</v>
          </cell>
          <cell r="C87">
            <v>3146</v>
          </cell>
          <cell r="D87">
            <v>7012</v>
          </cell>
          <cell r="E87">
            <v>8894</v>
          </cell>
          <cell r="F87">
            <v>9970</v>
          </cell>
          <cell r="G87">
            <v>11166</v>
          </cell>
          <cell r="H87">
            <v>12599</v>
          </cell>
          <cell r="I87">
            <v>14213</v>
          </cell>
          <cell r="J87">
            <v>15869</v>
          </cell>
          <cell r="K87">
            <v>17527</v>
          </cell>
          <cell r="L87">
            <v>19149</v>
          </cell>
        </row>
        <row r="88">
          <cell r="A88" t="str">
            <v>Guinea</v>
          </cell>
          <cell r="B88" t="str">
            <v>GIN</v>
          </cell>
          <cell r="C88">
            <v>2758</v>
          </cell>
          <cell r="D88">
            <v>4798</v>
          </cell>
          <cell r="E88">
            <v>6217</v>
          </cell>
          <cell r="F88">
            <v>7525</v>
          </cell>
          <cell r="G88">
            <v>8434</v>
          </cell>
          <cell r="H88">
            <v>9402</v>
          </cell>
          <cell r="I88">
            <v>10485</v>
          </cell>
          <cell r="J88">
            <v>11890</v>
          </cell>
          <cell r="K88">
            <v>13371</v>
          </cell>
          <cell r="L88">
            <v>14911</v>
          </cell>
        </row>
        <row r="89">
          <cell r="A89" t="str">
            <v>Guinea-Bissau</v>
          </cell>
          <cell r="B89" t="str">
            <v>GNB</v>
          </cell>
          <cell r="C89">
            <v>505</v>
          </cell>
          <cell r="D89">
            <v>793</v>
          </cell>
          <cell r="E89">
            <v>1016</v>
          </cell>
          <cell r="F89">
            <v>1189</v>
          </cell>
          <cell r="G89">
            <v>1366</v>
          </cell>
          <cell r="H89">
            <v>1586</v>
          </cell>
          <cell r="I89">
            <v>1835</v>
          </cell>
          <cell r="J89">
            <v>2133</v>
          </cell>
          <cell r="K89">
            <v>2479</v>
          </cell>
          <cell r="L89">
            <v>2875</v>
          </cell>
        </row>
        <row r="90">
          <cell r="A90" t="str">
            <v>Guyana</v>
          </cell>
          <cell r="B90" t="str">
            <v>GUY</v>
          </cell>
          <cell r="C90">
            <v>423</v>
          </cell>
          <cell r="D90">
            <v>761</v>
          </cell>
          <cell r="E90">
            <v>729</v>
          </cell>
          <cell r="F90">
            <v>732</v>
          </cell>
          <cell r="G90">
            <v>744</v>
          </cell>
          <cell r="H90">
            <v>751</v>
          </cell>
          <cell r="I90">
            <v>751</v>
          </cell>
          <cell r="J90">
            <v>742</v>
          </cell>
          <cell r="K90">
            <v>725</v>
          </cell>
          <cell r="L90">
            <v>703</v>
          </cell>
        </row>
        <row r="91">
          <cell r="A91" t="str">
            <v>Haiti</v>
          </cell>
          <cell r="B91" t="str">
            <v>HTI</v>
          </cell>
          <cell r="C91">
            <v>3261</v>
          </cell>
          <cell r="D91">
            <v>5453</v>
          </cell>
          <cell r="E91">
            <v>6867</v>
          </cell>
          <cell r="F91">
            <v>7391</v>
          </cell>
          <cell r="G91">
            <v>7939</v>
          </cell>
          <cell r="H91">
            <v>8528</v>
          </cell>
          <cell r="I91">
            <v>9145</v>
          </cell>
          <cell r="J91">
            <v>9751</v>
          </cell>
          <cell r="K91">
            <v>10328</v>
          </cell>
          <cell r="L91">
            <v>10868</v>
          </cell>
        </row>
        <row r="92">
          <cell r="A92" t="str">
            <v>Honduras</v>
          </cell>
          <cell r="B92" t="str">
            <v>HND</v>
          </cell>
          <cell r="C92">
            <v>1380</v>
          </cell>
          <cell r="D92">
            <v>3568</v>
          </cell>
          <cell r="E92">
            <v>4867</v>
          </cell>
          <cell r="F92">
            <v>5625</v>
          </cell>
          <cell r="G92">
            <v>6424</v>
          </cell>
          <cell r="H92">
            <v>7205</v>
          </cell>
          <cell r="I92">
            <v>7997</v>
          </cell>
          <cell r="J92">
            <v>8780</v>
          </cell>
          <cell r="K92">
            <v>9533</v>
          </cell>
          <cell r="L92">
            <v>10239</v>
          </cell>
        </row>
        <row r="93">
          <cell r="A93" t="str">
            <v>HongKong</v>
          </cell>
          <cell r="B93" t="str">
            <v>HKG</v>
          </cell>
          <cell r="C93">
            <v>1974</v>
          </cell>
          <cell r="D93">
            <v>5039</v>
          </cell>
          <cell r="E93">
            <v>5704</v>
          </cell>
          <cell r="F93">
            <v>6187</v>
          </cell>
          <cell r="G93">
            <v>6637</v>
          </cell>
          <cell r="H93">
            <v>7041</v>
          </cell>
          <cell r="I93">
            <v>7416</v>
          </cell>
          <cell r="J93">
            <v>7764</v>
          </cell>
          <cell r="K93">
            <v>8080</v>
          </cell>
          <cell r="L93">
            <v>8362</v>
          </cell>
        </row>
        <row r="94">
          <cell r="A94" t="str">
            <v>Hungary</v>
          </cell>
          <cell r="B94" t="str">
            <v>HUN</v>
          </cell>
          <cell r="C94">
            <v>9338</v>
          </cell>
          <cell r="D94">
            <v>10707</v>
          </cell>
          <cell r="E94">
            <v>10365</v>
          </cell>
          <cell r="F94">
            <v>10329</v>
          </cell>
          <cell r="G94">
            <v>10226</v>
          </cell>
          <cell r="H94">
            <v>10098</v>
          </cell>
          <cell r="I94">
            <v>9961</v>
          </cell>
          <cell r="J94">
            <v>9802</v>
          </cell>
          <cell r="K94">
            <v>9628</v>
          </cell>
          <cell r="L94">
            <v>9436</v>
          </cell>
        </row>
        <row r="95">
          <cell r="A95" t="str">
            <v>Iceland</v>
          </cell>
          <cell r="B95" t="str">
            <v>ISL</v>
          </cell>
          <cell r="C95">
            <v>143</v>
          </cell>
          <cell r="D95">
            <v>228</v>
          </cell>
          <cell r="E95">
            <v>255</v>
          </cell>
          <cell r="F95">
            <v>267</v>
          </cell>
          <cell r="G95">
            <v>281</v>
          </cell>
          <cell r="H95">
            <v>295</v>
          </cell>
          <cell r="I95">
            <v>307</v>
          </cell>
          <cell r="J95">
            <v>319</v>
          </cell>
          <cell r="K95">
            <v>330</v>
          </cell>
          <cell r="L95">
            <v>340</v>
          </cell>
        </row>
        <row r="96">
          <cell r="A96" t="str">
            <v>India</v>
          </cell>
          <cell r="B96" t="str">
            <v>IND</v>
          </cell>
          <cell r="C96">
            <v>357561</v>
          </cell>
          <cell r="D96">
            <v>688856</v>
          </cell>
          <cell r="E96">
            <v>849415</v>
          </cell>
          <cell r="F96">
            <v>935572</v>
          </cell>
          <cell r="G96">
            <v>1021084</v>
          </cell>
          <cell r="H96">
            <v>1103371</v>
          </cell>
          <cell r="I96">
            <v>1183293</v>
          </cell>
          <cell r="J96">
            <v>1260366</v>
          </cell>
          <cell r="K96">
            <v>1332032</v>
          </cell>
          <cell r="L96">
            <v>1395496</v>
          </cell>
        </row>
        <row r="97">
          <cell r="A97" t="str">
            <v>Indonesia</v>
          </cell>
          <cell r="B97" t="str">
            <v>IDN</v>
          </cell>
          <cell r="C97">
            <v>79538</v>
          </cell>
          <cell r="D97">
            <v>150072</v>
          </cell>
          <cell r="E97">
            <v>181414</v>
          </cell>
          <cell r="F97">
            <v>195649</v>
          </cell>
          <cell r="G97">
            <v>209174</v>
          </cell>
          <cell r="H97">
            <v>222781</v>
          </cell>
          <cell r="I97">
            <v>235755</v>
          </cell>
          <cell r="J97">
            <v>246813</v>
          </cell>
          <cell r="K97">
            <v>255853</v>
          </cell>
          <cell r="L97">
            <v>263746</v>
          </cell>
        </row>
        <row r="98">
          <cell r="A98" t="str">
            <v>Iran,IslamicRep</v>
          </cell>
          <cell r="B98" t="str">
            <v>IRN</v>
          </cell>
          <cell r="C98">
            <v>16913</v>
          </cell>
          <cell r="D98">
            <v>39330</v>
          </cell>
          <cell r="E98">
            <v>56674</v>
          </cell>
          <cell r="F98">
            <v>62324</v>
          </cell>
          <cell r="G98">
            <v>66365</v>
          </cell>
          <cell r="H98">
            <v>69515</v>
          </cell>
          <cell r="I98">
            <v>74283</v>
          </cell>
          <cell r="J98">
            <v>79917</v>
          </cell>
          <cell r="K98">
            <v>85036</v>
          </cell>
          <cell r="L98">
            <v>89042</v>
          </cell>
        </row>
        <row r="99">
          <cell r="A99" t="str">
            <v>Iraq</v>
          </cell>
          <cell r="B99" t="str">
            <v>IRQ</v>
          </cell>
          <cell r="C99">
            <v>5340</v>
          </cell>
          <cell r="D99">
            <v>14093</v>
          </cell>
          <cell r="E99">
            <v>18515</v>
          </cell>
          <cell r="F99">
            <v>21632</v>
          </cell>
          <cell r="G99">
            <v>25075</v>
          </cell>
          <cell r="H99">
            <v>28807</v>
          </cell>
          <cell r="I99">
            <v>32534</v>
          </cell>
          <cell r="J99">
            <v>36473</v>
          </cell>
          <cell r="K99">
            <v>40522</v>
          </cell>
          <cell r="L99">
            <v>44664</v>
          </cell>
        </row>
        <row r="100">
          <cell r="A100" t="str">
            <v>Ireland</v>
          </cell>
          <cell r="B100" t="str">
            <v>IRL</v>
          </cell>
          <cell r="C100">
            <v>2969</v>
          </cell>
          <cell r="D100">
            <v>3401</v>
          </cell>
          <cell r="E100">
            <v>3515</v>
          </cell>
          <cell r="F100">
            <v>3609</v>
          </cell>
          <cell r="G100">
            <v>3801</v>
          </cell>
          <cell r="H100">
            <v>4148</v>
          </cell>
          <cell r="I100">
            <v>4422</v>
          </cell>
          <cell r="J100">
            <v>4674</v>
          </cell>
          <cell r="K100">
            <v>4893</v>
          </cell>
          <cell r="L100">
            <v>5082</v>
          </cell>
        </row>
        <row r="101">
          <cell r="A101" t="str">
            <v>IsleofMan</v>
          </cell>
          <cell r="B101" t="str">
            <v>IMAN</v>
          </cell>
          <cell r="C101">
            <v>55</v>
          </cell>
          <cell r="D101">
            <v>65</v>
          </cell>
          <cell r="E101">
            <v>70</v>
          </cell>
          <cell r="F101">
            <v>72</v>
          </cell>
          <cell r="G101">
            <v>77</v>
          </cell>
          <cell r="H101">
            <v>77</v>
          </cell>
          <cell r="I101">
            <v>76</v>
          </cell>
          <cell r="J101">
            <v>76</v>
          </cell>
          <cell r="K101">
            <v>75</v>
          </cell>
          <cell r="L101">
            <v>75</v>
          </cell>
        </row>
        <row r="102">
          <cell r="A102" t="str">
            <v>Israel</v>
          </cell>
          <cell r="B102" t="str">
            <v>ISR</v>
          </cell>
          <cell r="C102">
            <v>1258</v>
          </cell>
          <cell r="D102">
            <v>3764</v>
          </cell>
          <cell r="E102">
            <v>4514</v>
          </cell>
          <cell r="F102">
            <v>5374</v>
          </cell>
          <cell r="G102">
            <v>6084</v>
          </cell>
          <cell r="H102">
            <v>6725</v>
          </cell>
          <cell r="I102">
            <v>7315</v>
          </cell>
          <cell r="J102">
            <v>7838</v>
          </cell>
          <cell r="K102">
            <v>8296</v>
          </cell>
          <cell r="L102">
            <v>8734</v>
          </cell>
        </row>
        <row r="103">
          <cell r="A103" t="str">
            <v>Italy</v>
          </cell>
          <cell r="B103" t="str">
            <v>ITA</v>
          </cell>
          <cell r="C103">
            <v>47104</v>
          </cell>
          <cell r="D103">
            <v>56434</v>
          </cell>
          <cell r="E103">
            <v>56719</v>
          </cell>
          <cell r="F103">
            <v>57301</v>
          </cell>
          <cell r="G103">
            <v>57715</v>
          </cell>
          <cell r="H103">
            <v>58093</v>
          </cell>
          <cell r="I103">
            <v>58176</v>
          </cell>
          <cell r="J103">
            <v>57818</v>
          </cell>
          <cell r="K103">
            <v>57132</v>
          </cell>
          <cell r="L103">
            <v>56307</v>
          </cell>
        </row>
        <row r="104">
          <cell r="A104" t="str">
            <v>Jamaica</v>
          </cell>
          <cell r="B104" t="str">
            <v>JAM</v>
          </cell>
          <cell r="C104">
            <v>1403</v>
          </cell>
          <cell r="D104">
            <v>2133</v>
          </cell>
          <cell r="E104">
            <v>2369</v>
          </cell>
          <cell r="F104">
            <v>2484</v>
          </cell>
          <cell r="G104">
            <v>2585</v>
          </cell>
          <cell r="H104">
            <v>2651</v>
          </cell>
          <cell r="I104">
            <v>2703</v>
          </cell>
          <cell r="J104">
            <v>2748</v>
          </cell>
          <cell r="K104">
            <v>2785</v>
          </cell>
          <cell r="L104">
            <v>2804</v>
          </cell>
        </row>
        <row r="105">
          <cell r="A105" t="str">
            <v>Japan</v>
          </cell>
          <cell r="B105" t="str">
            <v>JPN</v>
          </cell>
          <cell r="C105">
            <v>83625</v>
          </cell>
          <cell r="D105">
            <v>116807</v>
          </cell>
          <cell r="E105">
            <v>123537</v>
          </cell>
          <cell r="F105">
            <v>125472</v>
          </cell>
          <cell r="G105">
            <v>127034</v>
          </cell>
          <cell r="H105">
            <v>128085</v>
          </cell>
          <cell r="I105">
            <v>128457</v>
          </cell>
          <cell r="J105">
            <v>127993</v>
          </cell>
          <cell r="K105">
            <v>126713</v>
          </cell>
          <cell r="L105">
            <v>124819</v>
          </cell>
        </row>
        <row r="106">
          <cell r="A106" t="str">
            <v>Jordan</v>
          </cell>
          <cell r="B106" t="str">
            <v>JOR</v>
          </cell>
          <cell r="C106">
            <v>472</v>
          </cell>
          <cell r="D106">
            <v>2225</v>
          </cell>
          <cell r="E106">
            <v>3254</v>
          </cell>
          <cell r="F106">
            <v>4288</v>
          </cell>
          <cell r="G106">
            <v>4972</v>
          </cell>
          <cell r="H106">
            <v>5703</v>
          </cell>
          <cell r="I106">
            <v>6338</v>
          </cell>
          <cell r="J106">
            <v>6956</v>
          </cell>
          <cell r="K106">
            <v>7556</v>
          </cell>
          <cell r="L106">
            <v>8134</v>
          </cell>
        </row>
        <row r="107">
          <cell r="A107" t="str">
            <v>Kazakhstan</v>
          </cell>
          <cell r="B107" t="str">
            <v>KAZ</v>
          </cell>
          <cell r="C107">
            <v>6703</v>
          </cell>
          <cell r="D107">
            <v>14919</v>
          </cell>
          <cell r="E107">
            <v>16500</v>
          </cell>
          <cell r="F107">
            <v>15866</v>
          </cell>
          <cell r="G107">
            <v>15033</v>
          </cell>
          <cell r="H107">
            <v>14825</v>
          </cell>
          <cell r="I107">
            <v>14802</v>
          </cell>
          <cell r="J107">
            <v>14877</v>
          </cell>
          <cell r="K107">
            <v>14883</v>
          </cell>
          <cell r="L107">
            <v>14774</v>
          </cell>
        </row>
        <row r="108">
          <cell r="A108" t="str">
            <v>Kenya</v>
          </cell>
          <cell r="B108" t="str">
            <v>KEN</v>
          </cell>
          <cell r="C108">
            <v>6077</v>
          </cell>
          <cell r="D108">
            <v>16282</v>
          </cell>
          <cell r="E108">
            <v>23430</v>
          </cell>
          <cell r="F108">
            <v>27226</v>
          </cell>
          <cell r="G108">
            <v>30689</v>
          </cell>
          <cell r="H108">
            <v>34256</v>
          </cell>
          <cell r="I108">
            <v>38956</v>
          </cell>
          <cell r="J108">
            <v>44194</v>
          </cell>
          <cell r="K108">
            <v>49563</v>
          </cell>
          <cell r="L108">
            <v>54997</v>
          </cell>
        </row>
        <row r="109">
          <cell r="A109" t="str">
            <v>Kiribati</v>
          </cell>
          <cell r="B109" t="str">
            <v>KIR</v>
          </cell>
          <cell r="C109">
            <v>26</v>
          </cell>
          <cell r="D109">
            <v>55</v>
          </cell>
          <cell r="E109">
            <v>72</v>
          </cell>
          <cell r="F109">
            <v>80</v>
          </cell>
          <cell r="G109">
            <v>90</v>
          </cell>
          <cell r="H109">
            <v>99</v>
          </cell>
          <cell r="I109">
            <v>109</v>
          </cell>
          <cell r="J109">
            <v>118</v>
          </cell>
          <cell r="K109">
            <v>128</v>
          </cell>
          <cell r="L109">
            <v>138</v>
          </cell>
        </row>
        <row r="110">
          <cell r="A110" t="str">
            <v>Korea,DemPeople'sRep</v>
          </cell>
          <cell r="B110" t="str">
            <v>PRK</v>
          </cell>
          <cell r="C110">
            <v>10815</v>
          </cell>
          <cell r="D110">
            <v>17196</v>
          </cell>
          <cell r="E110">
            <v>19690</v>
          </cell>
          <cell r="F110">
            <v>20918</v>
          </cell>
          <cell r="G110">
            <v>21862</v>
          </cell>
          <cell r="H110">
            <v>22488</v>
          </cell>
          <cell r="I110">
            <v>22907</v>
          </cell>
          <cell r="J110">
            <v>23299</v>
          </cell>
          <cell r="K110">
            <v>23722</v>
          </cell>
          <cell r="L110">
            <v>24118</v>
          </cell>
        </row>
        <row r="111">
          <cell r="A111" t="str">
            <v>Korea,Rep</v>
          </cell>
          <cell r="B111" t="str">
            <v>KOR</v>
          </cell>
          <cell r="C111">
            <v>18859</v>
          </cell>
          <cell r="D111">
            <v>38124</v>
          </cell>
          <cell r="E111">
            <v>42869</v>
          </cell>
          <cell r="F111">
            <v>45007</v>
          </cell>
          <cell r="G111">
            <v>46779</v>
          </cell>
          <cell r="H111">
            <v>47817</v>
          </cell>
          <cell r="I111">
            <v>48566</v>
          </cell>
          <cell r="J111">
            <v>49092</v>
          </cell>
          <cell r="K111">
            <v>49393</v>
          </cell>
          <cell r="L111">
            <v>49457</v>
          </cell>
        </row>
        <row r="112">
          <cell r="A112" t="str">
            <v>Kuwait</v>
          </cell>
          <cell r="B112" t="str">
            <v>KWT</v>
          </cell>
          <cell r="C112">
            <v>152</v>
          </cell>
          <cell r="D112">
            <v>1375</v>
          </cell>
          <cell r="E112">
            <v>2143</v>
          </cell>
          <cell r="F112">
            <v>1696</v>
          </cell>
          <cell r="G112">
            <v>2230</v>
          </cell>
          <cell r="H112">
            <v>2687</v>
          </cell>
          <cell r="I112">
            <v>3047</v>
          </cell>
          <cell r="J112">
            <v>3381</v>
          </cell>
          <cell r="K112">
            <v>3698</v>
          </cell>
          <cell r="L112">
            <v>4002</v>
          </cell>
        </row>
        <row r="113">
          <cell r="A113" t="str">
            <v>Kyrgyzstan</v>
          </cell>
          <cell r="B113" t="str">
            <v>KGZ</v>
          </cell>
          <cell r="C113">
            <v>1740</v>
          </cell>
          <cell r="D113">
            <v>3627</v>
          </cell>
          <cell r="E113">
            <v>4395</v>
          </cell>
          <cell r="F113">
            <v>4588</v>
          </cell>
          <cell r="G113">
            <v>4952</v>
          </cell>
          <cell r="H113">
            <v>5264</v>
          </cell>
          <cell r="I113">
            <v>5567</v>
          </cell>
          <cell r="J113">
            <v>5852</v>
          </cell>
          <cell r="K113">
            <v>6094</v>
          </cell>
          <cell r="L113">
            <v>6282</v>
          </cell>
        </row>
        <row r="114">
          <cell r="A114" t="str">
            <v>LaoPeople'sDemRep</v>
          </cell>
          <cell r="B114" t="str">
            <v>LAO</v>
          </cell>
          <cell r="C114">
            <v>1755</v>
          </cell>
          <cell r="D114">
            <v>3205</v>
          </cell>
          <cell r="E114">
            <v>4132</v>
          </cell>
          <cell r="F114">
            <v>4686</v>
          </cell>
          <cell r="G114">
            <v>5279</v>
          </cell>
          <cell r="H114">
            <v>5924</v>
          </cell>
          <cell r="I114">
            <v>6604</v>
          </cell>
          <cell r="J114">
            <v>7306</v>
          </cell>
          <cell r="K114">
            <v>8014</v>
          </cell>
          <cell r="L114">
            <v>8712</v>
          </cell>
        </row>
        <row r="115">
          <cell r="A115" t="str">
            <v>Latvia</v>
          </cell>
          <cell r="B115" t="str">
            <v>LVA</v>
          </cell>
          <cell r="C115">
            <v>1949</v>
          </cell>
          <cell r="D115">
            <v>2512</v>
          </cell>
          <cell r="E115">
            <v>2713</v>
          </cell>
          <cell r="F115">
            <v>2498</v>
          </cell>
          <cell r="G115">
            <v>2373</v>
          </cell>
          <cell r="H115">
            <v>2307</v>
          </cell>
          <cell r="I115">
            <v>2248</v>
          </cell>
          <cell r="J115">
            <v>2191</v>
          </cell>
          <cell r="K115">
            <v>2129</v>
          </cell>
          <cell r="L115">
            <v>2059</v>
          </cell>
        </row>
        <row r="116">
          <cell r="A116" t="str">
            <v>Lebanon</v>
          </cell>
          <cell r="B116" t="str">
            <v>LBN</v>
          </cell>
          <cell r="C116">
            <v>1443</v>
          </cell>
          <cell r="D116">
            <v>2698</v>
          </cell>
          <cell r="E116">
            <v>2741</v>
          </cell>
          <cell r="F116">
            <v>3177</v>
          </cell>
          <cell r="G116">
            <v>3398</v>
          </cell>
          <cell r="H116">
            <v>3577</v>
          </cell>
          <cell r="I116">
            <v>3773</v>
          </cell>
          <cell r="J116">
            <v>3965</v>
          </cell>
          <cell r="K116">
            <v>4140</v>
          </cell>
          <cell r="L116">
            <v>4297</v>
          </cell>
        </row>
        <row r="117">
          <cell r="A117" t="str">
            <v>Lesotho</v>
          </cell>
          <cell r="B117" t="str">
            <v>LSO</v>
          </cell>
          <cell r="C117">
            <v>734</v>
          </cell>
          <cell r="D117">
            <v>1292</v>
          </cell>
          <cell r="E117">
            <v>1593</v>
          </cell>
          <cell r="F117">
            <v>1692</v>
          </cell>
          <cell r="G117">
            <v>1788</v>
          </cell>
          <cell r="H117">
            <v>1795</v>
          </cell>
          <cell r="I117">
            <v>1768</v>
          </cell>
          <cell r="J117">
            <v>1744</v>
          </cell>
          <cell r="K117">
            <v>1718</v>
          </cell>
          <cell r="L117">
            <v>1690</v>
          </cell>
        </row>
        <row r="118">
          <cell r="A118" t="str">
            <v>Liberia</v>
          </cell>
          <cell r="B118" t="str">
            <v>LBR</v>
          </cell>
          <cell r="C118">
            <v>824</v>
          </cell>
          <cell r="D118">
            <v>1868</v>
          </cell>
          <cell r="E118">
            <v>2136</v>
          </cell>
          <cell r="F118">
            <v>2141</v>
          </cell>
          <cell r="G118">
            <v>3065</v>
          </cell>
          <cell r="H118">
            <v>3283</v>
          </cell>
          <cell r="I118">
            <v>3800</v>
          </cell>
          <cell r="J118">
            <v>4381</v>
          </cell>
          <cell r="K118">
            <v>5042</v>
          </cell>
          <cell r="L118">
            <v>5800</v>
          </cell>
        </row>
        <row r="119">
          <cell r="A119" t="str">
            <v>LibyanArabJamahiriya</v>
          </cell>
          <cell r="B119" t="str">
            <v>LBY</v>
          </cell>
          <cell r="C119">
            <v>1029</v>
          </cell>
          <cell r="D119">
            <v>3043</v>
          </cell>
          <cell r="E119">
            <v>4334</v>
          </cell>
          <cell r="F119">
            <v>4808</v>
          </cell>
          <cell r="G119">
            <v>5306</v>
          </cell>
          <cell r="H119">
            <v>5853</v>
          </cell>
          <cell r="I119">
            <v>6439</v>
          </cell>
          <cell r="J119">
            <v>7018</v>
          </cell>
          <cell r="K119">
            <v>7538</v>
          </cell>
          <cell r="L119">
            <v>7976</v>
          </cell>
        </row>
        <row r="120">
          <cell r="A120" t="str">
            <v>Liechtenstein</v>
          </cell>
          <cell r="B120" t="str">
            <v>LIE</v>
          </cell>
          <cell r="C120">
            <v>14</v>
          </cell>
          <cell r="D120">
            <v>25</v>
          </cell>
          <cell r="E120">
            <v>29</v>
          </cell>
          <cell r="F120">
            <v>31</v>
          </cell>
          <cell r="G120">
            <v>33</v>
          </cell>
          <cell r="H120">
            <v>35</v>
          </cell>
          <cell r="I120">
            <v>36</v>
          </cell>
          <cell r="J120">
            <v>37</v>
          </cell>
          <cell r="K120">
            <v>39</v>
          </cell>
          <cell r="L120">
            <v>40</v>
          </cell>
        </row>
        <row r="121">
          <cell r="A121" t="str">
            <v>Lithuania</v>
          </cell>
          <cell r="B121" t="str">
            <v>LTU</v>
          </cell>
          <cell r="C121">
            <v>2567</v>
          </cell>
          <cell r="D121">
            <v>3413</v>
          </cell>
          <cell r="E121">
            <v>3698</v>
          </cell>
          <cell r="F121">
            <v>3628</v>
          </cell>
          <cell r="G121">
            <v>3500</v>
          </cell>
          <cell r="H121">
            <v>3431</v>
          </cell>
          <cell r="I121">
            <v>3358</v>
          </cell>
          <cell r="J121">
            <v>3288</v>
          </cell>
          <cell r="K121">
            <v>3214</v>
          </cell>
          <cell r="L121">
            <v>3129</v>
          </cell>
        </row>
        <row r="122">
          <cell r="A122" t="str">
            <v>Luxembourg</v>
          </cell>
          <cell r="B122" t="str">
            <v>LUX</v>
          </cell>
          <cell r="C122">
            <v>296</v>
          </cell>
          <cell r="D122">
            <v>364</v>
          </cell>
          <cell r="E122">
            <v>378</v>
          </cell>
          <cell r="F122">
            <v>405</v>
          </cell>
          <cell r="G122">
            <v>435</v>
          </cell>
          <cell r="H122">
            <v>465</v>
          </cell>
          <cell r="I122">
            <v>494</v>
          </cell>
          <cell r="J122">
            <v>523</v>
          </cell>
          <cell r="K122">
            <v>552</v>
          </cell>
          <cell r="L122">
            <v>582</v>
          </cell>
        </row>
        <row r="123">
          <cell r="A123" t="str">
            <v>Macau</v>
          </cell>
          <cell r="B123" t="str">
            <v>MAC</v>
          </cell>
          <cell r="C123">
            <v>190</v>
          </cell>
          <cell r="D123">
            <v>252</v>
          </cell>
          <cell r="E123">
            <v>372</v>
          </cell>
          <cell r="F123">
            <v>413</v>
          </cell>
          <cell r="G123">
            <v>444</v>
          </cell>
          <cell r="H123">
            <v>460</v>
          </cell>
          <cell r="I123">
            <v>476</v>
          </cell>
          <cell r="J123">
            <v>493</v>
          </cell>
          <cell r="K123">
            <v>509</v>
          </cell>
          <cell r="L123">
            <v>523</v>
          </cell>
        </row>
        <row r="124">
          <cell r="A124" t="str">
            <v>Macedonia,FYR</v>
          </cell>
          <cell r="B124" t="str">
            <v>MKD</v>
          </cell>
          <cell r="C124">
            <v>1230</v>
          </cell>
          <cell r="D124">
            <v>1795</v>
          </cell>
          <cell r="E124">
            <v>1909</v>
          </cell>
          <cell r="F124">
            <v>1963</v>
          </cell>
          <cell r="G124">
            <v>2010</v>
          </cell>
          <cell r="H124">
            <v>2034</v>
          </cell>
          <cell r="I124">
            <v>2046</v>
          </cell>
          <cell r="J124">
            <v>2055</v>
          </cell>
          <cell r="K124">
            <v>2057</v>
          </cell>
          <cell r="L124">
            <v>2048</v>
          </cell>
        </row>
        <row r="125">
          <cell r="A125" t="str">
            <v>Madagascar</v>
          </cell>
          <cell r="B125" t="str">
            <v>MDG</v>
          </cell>
          <cell r="C125">
            <v>4230</v>
          </cell>
          <cell r="D125">
            <v>9066</v>
          </cell>
          <cell r="E125">
            <v>12045</v>
          </cell>
          <cell r="F125">
            <v>13946</v>
          </cell>
          <cell r="G125">
            <v>16195</v>
          </cell>
          <cell r="H125">
            <v>18606</v>
          </cell>
          <cell r="I125">
            <v>21151</v>
          </cell>
          <cell r="J125">
            <v>23813</v>
          </cell>
          <cell r="K125">
            <v>26584</v>
          </cell>
          <cell r="L125">
            <v>29434</v>
          </cell>
        </row>
        <row r="126">
          <cell r="A126" t="str">
            <v>Malawi</v>
          </cell>
          <cell r="B126" t="str">
            <v>MWI</v>
          </cell>
          <cell r="C126">
            <v>2881</v>
          </cell>
          <cell r="D126">
            <v>6183</v>
          </cell>
          <cell r="E126">
            <v>9459</v>
          </cell>
          <cell r="F126">
            <v>10111</v>
          </cell>
          <cell r="G126">
            <v>11512</v>
          </cell>
          <cell r="H126">
            <v>12884</v>
          </cell>
          <cell r="I126">
            <v>14348</v>
          </cell>
          <cell r="J126">
            <v>15998</v>
          </cell>
          <cell r="K126">
            <v>17816</v>
          </cell>
          <cell r="L126">
            <v>19737</v>
          </cell>
        </row>
        <row r="127">
          <cell r="A127" t="str">
            <v>Malaysia</v>
          </cell>
          <cell r="B127" t="str">
            <v>MYS</v>
          </cell>
          <cell r="C127">
            <v>6110</v>
          </cell>
          <cell r="D127">
            <v>13763</v>
          </cell>
          <cell r="E127">
            <v>17845</v>
          </cell>
          <cell r="F127">
            <v>20362</v>
          </cell>
          <cell r="G127">
            <v>22997</v>
          </cell>
          <cell r="H127">
            <v>25347</v>
          </cell>
          <cell r="I127">
            <v>27532</v>
          </cell>
          <cell r="J127">
            <v>29558</v>
          </cell>
          <cell r="K127">
            <v>31474</v>
          </cell>
          <cell r="L127">
            <v>33223</v>
          </cell>
        </row>
        <row r="128">
          <cell r="A128" t="str">
            <v>Maldives</v>
          </cell>
          <cell r="B128" t="str">
            <v>MDV</v>
          </cell>
          <cell r="C128">
            <v>82</v>
          </cell>
          <cell r="D128">
            <v>158</v>
          </cell>
          <cell r="E128">
            <v>216</v>
          </cell>
          <cell r="F128">
            <v>252</v>
          </cell>
          <cell r="G128">
            <v>290</v>
          </cell>
          <cell r="H128">
            <v>329</v>
          </cell>
          <cell r="I128">
            <v>371</v>
          </cell>
          <cell r="J128">
            <v>416</v>
          </cell>
          <cell r="K128">
            <v>461</v>
          </cell>
          <cell r="L128">
            <v>506</v>
          </cell>
        </row>
        <row r="129">
          <cell r="A129" t="str">
            <v>Mali</v>
          </cell>
          <cell r="B129" t="str">
            <v>MLI</v>
          </cell>
          <cell r="C129">
            <v>3449</v>
          </cell>
          <cell r="D129">
            <v>6975</v>
          </cell>
          <cell r="E129">
            <v>8894</v>
          </cell>
          <cell r="F129">
            <v>10147</v>
          </cell>
          <cell r="G129">
            <v>11647</v>
          </cell>
          <cell r="H129">
            <v>13518</v>
          </cell>
          <cell r="I129">
            <v>15617</v>
          </cell>
          <cell r="J129">
            <v>18093</v>
          </cell>
          <cell r="K129">
            <v>20904</v>
          </cell>
          <cell r="L129">
            <v>24031</v>
          </cell>
        </row>
        <row r="130">
          <cell r="A130" t="str">
            <v>Malta</v>
          </cell>
          <cell r="B130" t="str">
            <v>MLT</v>
          </cell>
          <cell r="C130">
            <v>312</v>
          </cell>
          <cell r="D130">
            <v>324</v>
          </cell>
          <cell r="E130">
            <v>360</v>
          </cell>
          <cell r="F130">
            <v>378</v>
          </cell>
          <cell r="G130">
            <v>392</v>
          </cell>
          <cell r="H130">
            <v>402</v>
          </cell>
          <cell r="I130">
            <v>411</v>
          </cell>
          <cell r="J130">
            <v>419</v>
          </cell>
          <cell r="K130">
            <v>426</v>
          </cell>
          <cell r="L130">
            <v>432</v>
          </cell>
        </row>
        <row r="131">
          <cell r="A131" t="str">
            <v>MarshallIslands</v>
          </cell>
          <cell r="B131" t="str">
            <v>MHL</v>
          </cell>
          <cell r="C131">
            <v>13</v>
          </cell>
          <cell r="D131">
            <v>31</v>
          </cell>
          <cell r="E131">
            <v>47</v>
          </cell>
          <cell r="F131">
            <v>51</v>
          </cell>
          <cell r="G131">
            <v>52</v>
          </cell>
          <cell r="H131">
            <v>62</v>
          </cell>
          <cell r="I131">
            <v>73</v>
          </cell>
          <cell r="J131">
            <v>83</v>
          </cell>
          <cell r="K131">
            <v>94</v>
          </cell>
          <cell r="L131">
            <v>104</v>
          </cell>
        </row>
        <row r="132">
          <cell r="A132" t="str">
            <v>Martinique</v>
          </cell>
          <cell r="B132" t="str">
            <v>MTQ</v>
          </cell>
          <cell r="C132">
            <v>222</v>
          </cell>
          <cell r="D132">
            <v>326</v>
          </cell>
          <cell r="E132">
            <v>360</v>
          </cell>
          <cell r="F132">
            <v>375</v>
          </cell>
          <cell r="G132">
            <v>386</v>
          </cell>
          <cell r="H132">
            <v>396</v>
          </cell>
          <cell r="I132">
            <v>401</v>
          </cell>
          <cell r="J132">
            <v>404</v>
          </cell>
          <cell r="K132">
            <v>405</v>
          </cell>
          <cell r="L132">
            <v>404</v>
          </cell>
        </row>
        <row r="133">
          <cell r="A133" t="str">
            <v>Mauritania</v>
          </cell>
          <cell r="B133" t="str">
            <v>MRT</v>
          </cell>
          <cell r="C133">
            <v>825</v>
          </cell>
          <cell r="D133">
            <v>1609</v>
          </cell>
          <cell r="E133">
            <v>2030</v>
          </cell>
          <cell r="F133">
            <v>2300</v>
          </cell>
          <cell r="G133">
            <v>2645</v>
          </cell>
          <cell r="H133">
            <v>3069</v>
          </cell>
          <cell r="I133">
            <v>3520</v>
          </cell>
          <cell r="J133">
            <v>3988</v>
          </cell>
          <cell r="K133">
            <v>4473</v>
          </cell>
          <cell r="L133">
            <v>4973</v>
          </cell>
        </row>
        <row r="134">
          <cell r="A134" t="str">
            <v>Mauritius</v>
          </cell>
          <cell r="B134" t="str">
            <v>MUS</v>
          </cell>
          <cell r="C134">
            <v>493</v>
          </cell>
          <cell r="D134">
            <v>966</v>
          </cell>
          <cell r="E134">
            <v>1057</v>
          </cell>
          <cell r="F134">
            <v>1125</v>
          </cell>
          <cell r="G134">
            <v>1186</v>
          </cell>
          <cell r="H134">
            <v>1245</v>
          </cell>
          <cell r="I134">
            <v>1298</v>
          </cell>
          <cell r="J134">
            <v>1344</v>
          </cell>
          <cell r="K134">
            <v>1384</v>
          </cell>
          <cell r="L134">
            <v>1417</v>
          </cell>
        </row>
        <row r="135">
          <cell r="A135" t="str">
            <v>Mexico</v>
          </cell>
          <cell r="B135" t="str">
            <v>MEX</v>
          </cell>
          <cell r="C135">
            <v>27737</v>
          </cell>
          <cell r="D135">
            <v>68046</v>
          </cell>
          <cell r="E135">
            <v>84296</v>
          </cell>
          <cell r="F135">
            <v>92523</v>
          </cell>
          <cell r="G135">
            <v>100088</v>
          </cell>
          <cell r="H135">
            <v>107029</v>
          </cell>
          <cell r="I135">
            <v>113271</v>
          </cell>
          <cell r="J135">
            <v>119146</v>
          </cell>
          <cell r="K135">
            <v>124652</v>
          </cell>
          <cell r="L135">
            <v>129381</v>
          </cell>
        </row>
        <row r="136">
          <cell r="A136" t="str">
            <v>Micronesia,FedStates</v>
          </cell>
          <cell r="B136" t="str">
            <v>FSM</v>
          </cell>
          <cell r="C136">
            <v>32</v>
          </cell>
          <cell r="D136">
            <v>73</v>
          </cell>
          <cell r="E136">
            <v>96</v>
          </cell>
          <cell r="F136">
            <v>107</v>
          </cell>
          <cell r="G136">
            <v>107</v>
          </cell>
          <cell r="H136">
            <v>110</v>
          </cell>
          <cell r="I136">
            <v>114</v>
          </cell>
          <cell r="J136">
            <v>116</v>
          </cell>
          <cell r="K136">
            <v>117</v>
          </cell>
          <cell r="L136">
            <v>117</v>
          </cell>
        </row>
        <row r="137">
          <cell r="A137" t="str">
            <v>Moldova,Rep</v>
          </cell>
          <cell r="B137" t="str">
            <v>MDA</v>
          </cell>
          <cell r="C137">
            <v>2341</v>
          </cell>
          <cell r="D137">
            <v>4010</v>
          </cell>
          <cell r="E137">
            <v>4364</v>
          </cell>
          <cell r="F137">
            <v>4339</v>
          </cell>
          <cell r="G137">
            <v>4275</v>
          </cell>
          <cell r="H137">
            <v>4206</v>
          </cell>
          <cell r="I137">
            <v>4160</v>
          </cell>
          <cell r="J137">
            <v>4114</v>
          </cell>
          <cell r="K137">
            <v>4054</v>
          </cell>
          <cell r="L137">
            <v>3967</v>
          </cell>
        </row>
        <row r="138">
          <cell r="A138" t="str">
            <v>Monaco</v>
          </cell>
          <cell r="B138" t="str">
            <v>MCO</v>
          </cell>
          <cell r="C138">
            <v>20</v>
          </cell>
          <cell r="D138">
            <v>26</v>
          </cell>
          <cell r="E138">
            <v>30</v>
          </cell>
          <cell r="F138">
            <v>32</v>
          </cell>
          <cell r="G138">
            <v>33</v>
          </cell>
          <cell r="H138">
            <v>35</v>
          </cell>
          <cell r="I138">
            <v>37</v>
          </cell>
          <cell r="J138">
            <v>40</v>
          </cell>
          <cell r="K138">
            <v>42</v>
          </cell>
          <cell r="L138">
            <v>44</v>
          </cell>
        </row>
        <row r="139">
          <cell r="A139" t="str">
            <v>Mongolia</v>
          </cell>
          <cell r="B139" t="str">
            <v>MNG</v>
          </cell>
          <cell r="C139">
            <v>761</v>
          </cell>
          <cell r="D139">
            <v>1663</v>
          </cell>
          <cell r="E139">
            <v>2216</v>
          </cell>
          <cell r="F139">
            <v>2389</v>
          </cell>
          <cell r="G139">
            <v>2497</v>
          </cell>
          <cell r="H139">
            <v>2646</v>
          </cell>
          <cell r="I139">
            <v>2813</v>
          </cell>
          <cell r="J139">
            <v>2988</v>
          </cell>
          <cell r="K139">
            <v>3137</v>
          </cell>
          <cell r="L139">
            <v>3266</v>
          </cell>
        </row>
        <row r="140">
          <cell r="A140" t="str">
            <v>Morocco</v>
          </cell>
          <cell r="B140" t="str">
            <v>MAR</v>
          </cell>
          <cell r="C140">
            <v>8953</v>
          </cell>
          <cell r="D140">
            <v>19527</v>
          </cell>
          <cell r="E140">
            <v>24696</v>
          </cell>
          <cell r="F140">
            <v>27004</v>
          </cell>
          <cell r="G140">
            <v>29231</v>
          </cell>
          <cell r="H140">
            <v>31478</v>
          </cell>
          <cell r="I140">
            <v>33832</v>
          </cell>
          <cell r="J140">
            <v>36152</v>
          </cell>
          <cell r="K140">
            <v>38327</v>
          </cell>
          <cell r="L140">
            <v>40280</v>
          </cell>
        </row>
        <row r="141">
          <cell r="A141" t="str">
            <v>Mozambique</v>
          </cell>
          <cell r="B141" t="str">
            <v>MOZ</v>
          </cell>
          <cell r="C141">
            <v>6442</v>
          </cell>
          <cell r="D141">
            <v>12048</v>
          </cell>
          <cell r="E141">
            <v>13429</v>
          </cell>
          <cell r="F141">
            <v>15854</v>
          </cell>
          <cell r="G141">
            <v>17911</v>
          </cell>
          <cell r="H141">
            <v>19792</v>
          </cell>
          <cell r="I141">
            <v>21620</v>
          </cell>
          <cell r="J141">
            <v>23513</v>
          </cell>
          <cell r="K141">
            <v>25508</v>
          </cell>
          <cell r="L141">
            <v>27556</v>
          </cell>
        </row>
        <row r="142">
          <cell r="A142" t="str">
            <v>Myanmar</v>
          </cell>
          <cell r="B142" t="str">
            <v>MMR</v>
          </cell>
          <cell r="C142">
            <v>17832</v>
          </cell>
          <cell r="D142">
            <v>33678</v>
          </cell>
          <cell r="E142">
            <v>40753</v>
          </cell>
          <cell r="F142">
            <v>44500</v>
          </cell>
          <cell r="G142">
            <v>47724</v>
          </cell>
          <cell r="H142">
            <v>50519</v>
          </cell>
          <cell r="I142">
            <v>52801</v>
          </cell>
          <cell r="J142">
            <v>54970</v>
          </cell>
          <cell r="K142">
            <v>57054</v>
          </cell>
          <cell r="L142">
            <v>59002</v>
          </cell>
        </row>
        <row r="143">
          <cell r="A143" t="str">
            <v>Namibia</v>
          </cell>
          <cell r="B143" t="str">
            <v>NAM</v>
          </cell>
          <cell r="C143">
            <v>485</v>
          </cell>
          <cell r="D143">
            <v>987</v>
          </cell>
          <cell r="E143">
            <v>1398</v>
          </cell>
          <cell r="F143">
            <v>1652</v>
          </cell>
          <cell r="G143">
            <v>1894</v>
          </cell>
          <cell r="H143">
            <v>2031</v>
          </cell>
          <cell r="I143">
            <v>2132</v>
          </cell>
          <cell r="J143">
            <v>2248</v>
          </cell>
          <cell r="K143">
            <v>2384</v>
          </cell>
          <cell r="L143">
            <v>2519</v>
          </cell>
        </row>
        <row r="144">
          <cell r="A144" t="str">
            <v>Nauru</v>
          </cell>
          <cell r="B144" t="str">
            <v>NRU</v>
          </cell>
          <cell r="C144">
            <v>3</v>
          </cell>
          <cell r="D144">
            <v>7</v>
          </cell>
          <cell r="E144">
            <v>9</v>
          </cell>
          <cell r="F144">
            <v>11</v>
          </cell>
          <cell r="G144">
            <v>12</v>
          </cell>
          <cell r="H144">
            <v>14</v>
          </cell>
          <cell r="I144">
            <v>14</v>
          </cell>
          <cell r="J144">
            <v>15</v>
          </cell>
          <cell r="K144">
            <v>16</v>
          </cell>
          <cell r="L144">
            <v>16</v>
          </cell>
        </row>
        <row r="145">
          <cell r="A145" t="str">
            <v>Nepal</v>
          </cell>
          <cell r="B145" t="str">
            <v>NPL</v>
          </cell>
          <cell r="C145">
            <v>8643</v>
          </cell>
          <cell r="D145">
            <v>15159</v>
          </cell>
          <cell r="E145">
            <v>19114</v>
          </cell>
          <cell r="F145">
            <v>21682</v>
          </cell>
          <cell r="G145">
            <v>24431</v>
          </cell>
          <cell r="H145">
            <v>27133</v>
          </cell>
          <cell r="I145">
            <v>29891</v>
          </cell>
          <cell r="J145">
            <v>32747</v>
          </cell>
          <cell r="K145">
            <v>35679</v>
          </cell>
          <cell r="L145">
            <v>38600</v>
          </cell>
        </row>
        <row r="146">
          <cell r="A146" t="str">
            <v>Netherlands</v>
          </cell>
          <cell r="B146" t="str">
            <v>NLD</v>
          </cell>
          <cell r="C146">
            <v>10114</v>
          </cell>
          <cell r="D146">
            <v>14150</v>
          </cell>
          <cell r="E146">
            <v>14952</v>
          </cell>
          <cell r="F146">
            <v>15459</v>
          </cell>
          <cell r="G146">
            <v>15898</v>
          </cell>
          <cell r="H146">
            <v>16299</v>
          </cell>
          <cell r="I146">
            <v>16592</v>
          </cell>
          <cell r="J146">
            <v>16812</v>
          </cell>
          <cell r="K146">
            <v>17007</v>
          </cell>
          <cell r="L146">
            <v>17178</v>
          </cell>
        </row>
        <row r="147">
          <cell r="A147" t="str">
            <v>NetherlandsAntilles</v>
          </cell>
          <cell r="B147" t="str">
            <v>ANT</v>
          </cell>
          <cell r="C147">
            <v>112</v>
          </cell>
          <cell r="D147">
            <v>174</v>
          </cell>
          <cell r="E147">
            <v>191</v>
          </cell>
          <cell r="F147">
            <v>187</v>
          </cell>
          <cell r="G147">
            <v>176</v>
          </cell>
          <cell r="H147">
            <v>183</v>
          </cell>
          <cell r="I147">
            <v>188</v>
          </cell>
          <cell r="J147">
            <v>193</v>
          </cell>
          <cell r="K147">
            <v>198</v>
          </cell>
          <cell r="L147">
            <v>202</v>
          </cell>
        </row>
        <row r="148">
          <cell r="A148" t="str">
            <v>NewCaledonia</v>
          </cell>
          <cell r="B148" t="str">
            <v>NCL</v>
          </cell>
          <cell r="C148">
            <v>65</v>
          </cell>
          <cell r="D148">
            <v>143</v>
          </cell>
          <cell r="E148">
            <v>171</v>
          </cell>
          <cell r="F148">
            <v>193</v>
          </cell>
          <cell r="G148">
            <v>215</v>
          </cell>
          <cell r="H148">
            <v>237</v>
          </cell>
          <cell r="I148">
            <v>257</v>
          </cell>
          <cell r="J148">
            <v>277</v>
          </cell>
          <cell r="K148">
            <v>296</v>
          </cell>
          <cell r="L148">
            <v>314</v>
          </cell>
        </row>
        <row r="149">
          <cell r="A149" t="str">
            <v>NewZealand</v>
          </cell>
          <cell r="B149" t="str">
            <v>NZL</v>
          </cell>
          <cell r="C149">
            <v>1908</v>
          </cell>
          <cell r="D149">
            <v>3113</v>
          </cell>
          <cell r="E149">
            <v>3411</v>
          </cell>
          <cell r="F149">
            <v>3658</v>
          </cell>
          <cell r="G149">
            <v>3818</v>
          </cell>
          <cell r="H149">
            <v>4028</v>
          </cell>
          <cell r="I149">
            <v>4172</v>
          </cell>
          <cell r="J149">
            <v>4302</v>
          </cell>
          <cell r="K149">
            <v>4425</v>
          </cell>
          <cell r="L149">
            <v>4539</v>
          </cell>
        </row>
        <row r="150">
          <cell r="A150" t="str">
            <v>Nicaragua</v>
          </cell>
          <cell r="B150" t="str">
            <v>NIC</v>
          </cell>
          <cell r="C150">
            <v>1190</v>
          </cell>
          <cell r="D150">
            <v>3067</v>
          </cell>
          <cell r="E150">
            <v>3960</v>
          </cell>
          <cell r="F150">
            <v>4477</v>
          </cell>
          <cell r="G150">
            <v>4959</v>
          </cell>
          <cell r="H150">
            <v>5487</v>
          </cell>
          <cell r="I150">
            <v>6066</v>
          </cell>
          <cell r="J150">
            <v>6637</v>
          </cell>
          <cell r="K150">
            <v>7179</v>
          </cell>
          <cell r="L150">
            <v>7674</v>
          </cell>
        </row>
        <row r="151">
          <cell r="A151" t="str">
            <v>Niger</v>
          </cell>
          <cell r="B151" t="str">
            <v>NER</v>
          </cell>
          <cell r="C151">
            <v>2612</v>
          </cell>
          <cell r="D151">
            <v>6205</v>
          </cell>
          <cell r="E151">
            <v>8472</v>
          </cell>
          <cell r="F151">
            <v>9929</v>
          </cell>
          <cell r="G151">
            <v>11782</v>
          </cell>
          <cell r="H151">
            <v>13957</v>
          </cell>
          <cell r="I151">
            <v>16430</v>
          </cell>
          <cell r="J151">
            <v>19283</v>
          </cell>
          <cell r="K151">
            <v>22585</v>
          </cell>
          <cell r="L151">
            <v>26376</v>
          </cell>
        </row>
        <row r="152">
          <cell r="A152" t="str">
            <v>Nigeria</v>
          </cell>
          <cell r="B152" t="str">
            <v>NGA</v>
          </cell>
          <cell r="C152">
            <v>32769</v>
          </cell>
          <cell r="D152">
            <v>68447</v>
          </cell>
          <cell r="E152">
            <v>90557</v>
          </cell>
          <cell r="F152">
            <v>103914</v>
          </cell>
          <cell r="G152">
            <v>117608</v>
          </cell>
          <cell r="H152">
            <v>131530</v>
          </cell>
          <cell r="I152">
            <v>145991</v>
          </cell>
          <cell r="J152">
            <v>160931</v>
          </cell>
          <cell r="K152">
            <v>175798</v>
          </cell>
          <cell r="L152">
            <v>190287</v>
          </cell>
        </row>
        <row r="153">
          <cell r="A153" t="str">
            <v>Niue</v>
          </cell>
          <cell r="B153" t="str">
            <v>NIU</v>
          </cell>
          <cell r="C153">
            <v>5</v>
          </cell>
          <cell r="D153">
            <v>3</v>
          </cell>
          <cell r="E153">
            <v>2</v>
          </cell>
          <cell r="F153">
            <v>2</v>
          </cell>
          <cell r="G153">
            <v>2</v>
          </cell>
          <cell r="H153">
            <v>1</v>
          </cell>
          <cell r="I153">
            <v>2</v>
          </cell>
          <cell r="J153">
            <v>2</v>
          </cell>
          <cell r="K153">
            <v>2</v>
          </cell>
          <cell r="L153">
            <v>2</v>
          </cell>
        </row>
        <row r="154">
          <cell r="A154" t="str">
            <v>NorthernMarianaIslands</v>
          </cell>
          <cell r="B154" t="str">
            <v>MNP</v>
          </cell>
          <cell r="C154">
            <v>7</v>
          </cell>
          <cell r="D154">
            <v>17</v>
          </cell>
          <cell r="E154">
            <v>44</v>
          </cell>
          <cell r="F154">
            <v>57</v>
          </cell>
          <cell r="G154">
            <v>70</v>
          </cell>
          <cell r="H154">
            <v>81</v>
          </cell>
          <cell r="I154">
            <v>91</v>
          </cell>
          <cell r="J154">
            <v>98</v>
          </cell>
          <cell r="K154">
            <v>104</v>
          </cell>
          <cell r="L154">
            <v>110</v>
          </cell>
        </row>
        <row r="155">
          <cell r="A155" t="str">
            <v>Norway</v>
          </cell>
          <cell r="B155" t="str">
            <v>NOR</v>
          </cell>
          <cell r="C155">
            <v>3265</v>
          </cell>
          <cell r="D155">
            <v>4086</v>
          </cell>
          <cell r="E155">
            <v>4241</v>
          </cell>
          <cell r="F155">
            <v>4359</v>
          </cell>
          <cell r="G155">
            <v>4502</v>
          </cell>
          <cell r="H155">
            <v>4620</v>
          </cell>
          <cell r="I155">
            <v>4730</v>
          </cell>
          <cell r="J155">
            <v>4841</v>
          </cell>
          <cell r="K155">
            <v>4960</v>
          </cell>
          <cell r="L155">
            <v>5080</v>
          </cell>
        </row>
        <row r="156">
          <cell r="A156" t="str">
            <v>Oman</v>
          </cell>
          <cell r="B156" t="str">
            <v>OMN</v>
          </cell>
          <cell r="C156">
            <v>456</v>
          </cell>
          <cell r="D156">
            <v>1187</v>
          </cell>
          <cell r="E156">
            <v>1843</v>
          </cell>
          <cell r="F156">
            <v>2177</v>
          </cell>
          <cell r="G156">
            <v>2442</v>
          </cell>
          <cell r="H156">
            <v>2567</v>
          </cell>
          <cell r="I156">
            <v>2863</v>
          </cell>
          <cell r="J156">
            <v>3173</v>
          </cell>
          <cell r="K156">
            <v>3481</v>
          </cell>
          <cell r="L156">
            <v>3776</v>
          </cell>
        </row>
        <row r="157">
          <cell r="A157" t="str">
            <v>Pakistan</v>
          </cell>
          <cell r="B157" t="str">
            <v>PAK</v>
          </cell>
          <cell r="C157">
            <v>36944</v>
          </cell>
          <cell r="D157">
            <v>79297</v>
          </cell>
          <cell r="E157">
            <v>111698</v>
          </cell>
          <cell r="F157">
            <v>126075</v>
          </cell>
          <cell r="G157">
            <v>142648</v>
          </cell>
          <cell r="H157">
            <v>157935</v>
          </cell>
          <cell r="I157">
            <v>175178</v>
          </cell>
          <cell r="J157">
            <v>193419</v>
          </cell>
          <cell r="K157">
            <v>211703</v>
          </cell>
          <cell r="L157">
            <v>229353</v>
          </cell>
        </row>
        <row r="158">
          <cell r="A158" t="str">
            <v>Palau</v>
          </cell>
          <cell r="B158" t="str">
            <v>PLW</v>
          </cell>
          <cell r="C158">
            <v>7</v>
          </cell>
          <cell r="D158">
            <v>12</v>
          </cell>
          <cell r="E158">
            <v>15</v>
          </cell>
          <cell r="F158">
            <v>17</v>
          </cell>
          <cell r="G158">
            <v>19</v>
          </cell>
          <cell r="H158">
            <v>20</v>
          </cell>
          <cell r="I158">
            <v>21</v>
          </cell>
          <cell r="J158">
            <v>21</v>
          </cell>
          <cell r="K158">
            <v>22</v>
          </cell>
          <cell r="L158">
            <v>22</v>
          </cell>
        </row>
        <row r="159">
          <cell r="A159" t="str">
            <v>PalestinianTerritories</v>
          </cell>
          <cell r="C159">
            <v>1005</v>
          </cell>
          <cell r="D159">
            <v>1476</v>
          </cell>
          <cell r="E159">
            <v>2154</v>
          </cell>
          <cell r="F159">
            <v>2610</v>
          </cell>
          <cell r="G159">
            <v>3150</v>
          </cell>
          <cell r="H159">
            <v>3702</v>
          </cell>
          <cell r="I159">
            <v>4330</v>
          </cell>
          <cell r="J159">
            <v>4996</v>
          </cell>
          <cell r="K159">
            <v>5694</v>
          </cell>
          <cell r="L159">
            <v>6422</v>
          </cell>
        </row>
        <row r="160">
          <cell r="A160" t="str">
            <v>Panama</v>
          </cell>
          <cell r="B160" t="str">
            <v>PAN</v>
          </cell>
          <cell r="C160">
            <v>860</v>
          </cell>
          <cell r="D160">
            <v>1949</v>
          </cell>
          <cell r="E160">
            <v>2411</v>
          </cell>
          <cell r="F160">
            <v>2670</v>
          </cell>
          <cell r="G160">
            <v>2950</v>
          </cell>
          <cell r="H160">
            <v>3232</v>
          </cell>
          <cell r="I160">
            <v>3509</v>
          </cell>
          <cell r="J160">
            <v>3774</v>
          </cell>
          <cell r="K160">
            <v>4027</v>
          </cell>
          <cell r="L160">
            <v>4267</v>
          </cell>
        </row>
        <row r="161">
          <cell r="A161" t="str">
            <v>PapuaNewGuinea</v>
          </cell>
          <cell r="B161" t="str">
            <v>PNG</v>
          </cell>
          <cell r="C161">
            <v>1798</v>
          </cell>
          <cell r="D161">
            <v>3241</v>
          </cell>
          <cell r="E161">
            <v>4114</v>
          </cell>
          <cell r="F161">
            <v>4687</v>
          </cell>
          <cell r="G161">
            <v>5299</v>
          </cell>
          <cell r="H161">
            <v>5887</v>
          </cell>
          <cell r="I161">
            <v>6450</v>
          </cell>
          <cell r="J161">
            <v>7013</v>
          </cell>
          <cell r="K161">
            <v>7602</v>
          </cell>
          <cell r="L161">
            <v>8205</v>
          </cell>
        </row>
        <row r="162">
          <cell r="A162" t="str">
            <v>Paraguay</v>
          </cell>
          <cell r="B162" t="str">
            <v>PRY</v>
          </cell>
          <cell r="C162">
            <v>1488</v>
          </cell>
          <cell r="D162">
            <v>3114</v>
          </cell>
          <cell r="E162">
            <v>4219</v>
          </cell>
          <cell r="F162">
            <v>4829</v>
          </cell>
          <cell r="G162">
            <v>5470</v>
          </cell>
          <cell r="H162">
            <v>6158</v>
          </cell>
          <cell r="I162">
            <v>6882</v>
          </cell>
          <cell r="J162">
            <v>7613</v>
          </cell>
          <cell r="K162">
            <v>8341</v>
          </cell>
          <cell r="L162">
            <v>9055</v>
          </cell>
        </row>
        <row r="163">
          <cell r="A163" t="str">
            <v>Peru</v>
          </cell>
          <cell r="B163" t="str">
            <v>PER</v>
          </cell>
          <cell r="C163">
            <v>7632</v>
          </cell>
          <cell r="D163">
            <v>17324</v>
          </cell>
          <cell r="E163">
            <v>21753</v>
          </cell>
          <cell r="F163">
            <v>23837</v>
          </cell>
          <cell r="G163">
            <v>25952</v>
          </cell>
          <cell r="H163">
            <v>27968</v>
          </cell>
          <cell r="I163">
            <v>30063</v>
          </cell>
          <cell r="J163">
            <v>32172</v>
          </cell>
          <cell r="K163">
            <v>34250</v>
          </cell>
          <cell r="L163">
            <v>36191</v>
          </cell>
        </row>
        <row r="164">
          <cell r="A164" t="str">
            <v>Philippines</v>
          </cell>
          <cell r="B164" t="str">
            <v>PHL</v>
          </cell>
          <cell r="C164">
            <v>19996</v>
          </cell>
          <cell r="D164">
            <v>48088</v>
          </cell>
          <cell r="E164">
            <v>61104</v>
          </cell>
          <cell r="F164">
            <v>68396</v>
          </cell>
          <cell r="G164">
            <v>75766</v>
          </cell>
          <cell r="H164">
            <v>83054</v>
          </cell>
          <cell r="I164">
            <v>90048</v>
          </cell>
          <cell r="J164">
            <v>96840</v>
          </cell>
          <cell r="K164">
            <v>103266</v>
          </cell>
          <cell r="L164">
            <v>109084</v>
          </cell>
        </row>
        <row r="165">
          <cell r="A165" t="str">
            <v>Poland</v>
          </cell>
          <cell r="B165" t="str">
            <v>POL</v>
          </cell>
          <cell r="C165">
            <v>24824</v>
          </cell>
          <cell r="D165">
            <v>35574</v>
          </cell>
          <cell r="E165">
            <v>38111</v>
          </cell>
          <cell r="F165">
            <v>38595</v>
          </cell>
          <cell r="G165">
            <v>38649</v>
          </cell>
          <cell r="H165">
            <v>38530</v>
          </cell>
          <cell r="I165">
            <v>38359</v>
          </cell>
          <cell r="J165">
            <v>38110</v>
          </cell>
          <cell r="K165">
            <v>37712</v>
          </cell>
          <cell r="L165">
            <v>37095</v>
          </cell>
        </row>
        <row r="166">
          <cell r="A166" t="str">
            <v>Portugal</v>
          </cell>
          <cell r="B166" t="str">
            <v>PRT</v>
          </cell>
          <cell r="C166">
            <v>8405</v>
          </cell>
          <cell r="D166">
            <v>9766</v>
          </cell>
          <cell r="E166">
            <v>9983</v>
          </cell>
          <cell r="F166">
            <v>10030</v>
          </cell>
          <cell r="G166">
            <v>10225</v>
          </cell>
          <cell r="H166">
            <v>10495</v>
          </cell>
          <cell r="I166">
            <v>10712</v>
          </cell>
          <cell r="J166">
            <v>10827</v>
          </cell>
          <cell r="K166">
            <v>10902</v>
          </cell>
          <cell r="L166">
            <v>10924</v>
          </cell>
        </row>
        <row r="167">
          <cell r="A167" t="str">
            <v>PuertoRico</v>
          </cell>
          <cell r="B167" t="str">
            <v>PRI</v>
          </cell>
          <cell r="C167">
            <v>2218</v>
          </cell>
          <cell r="D167">
            <v>3197</v>
          </cell>
          <cell r="E167">
            <v>3528</v>
          </cell>
          <cell r="F167">
            <v>3696</v>
          </cell>
          <cell r="G167">
            <v>3835</v>
          </cell>
          <cell r="H167">
            <v>3955</v>
          </cell>
          <cell r="I167">
            <v>4060</v>
          </cell>
          <cell r="J167">
            <v>4157</v>
          </cell>
          <cell r="K167">
            <v>4242</v>
          </cell>
          <cell r="L167">
            <v>4311</v>
          </cell>
        </row>
        <row r="168">
          <cell r="A168" t="str">
            <v>Qatar</v>
          </cell>
          <cell r="B168" t="str">
            <v>QAT</v>
          </cell>
          <cell r="C168">
            <v>25</v>
          </cell>
          <cell r="D168">
            <v>229</v>
          </cell>
          <cell r="E168">
            <v>467</v>
          </cell>
          <cell r="F168">
            <v>526</v>
          </cell>
          <cell r="G168">
            <v>606</v>
          </cell>
          <cell r="H168">
            <v>813</v>
          </cell>
          <cell r="I168">
            <v>894</v>
          </cell>
          <cell r="J168">
            <v>972</v>
          </cell>
          <cell r="K168">
            <v>1036</v>
          </cell>
          <cell r="L168">
            <v>1098</v>
          </cell>
        </row>
        <row r="169">
          <cell r="A169" t="str">
            <v>Reunion</v>
          </cell>
          <cell r="B169" t="str">
            <v>REU</v>
          </cell>
          <cell r="C169">
            <v>248</v>
          </cell>
          <cell r="D169">
            <v>506</v>
          </cell>
          <cell r="E169">
            <v>604</v>
          </cell>
          <cell r="F169">
            <v>664</v>
          </cell>
          <cell r="G169">
            <v>724</v>
          </cell>
          <cell r="H169">
            <v>785</v>
          </cell>
          <cell r="I169">
            <v>838</v>
          </cell>
          <cell r="J169">
            <v>886</v>
          </cell>
          <cell r="K169">
            <v>931</v>
          </cell>
          <cell r="L169">
            <v>972</v>
          </cell>
        </row>
        <row r="170">
          <cell r="A170" t="str">
            <v>Romania</v>
          </cell>
          <cell r="B170" t="str">
            <v>ROU</v>
          </cell>
          <cell r="C170">
            <v>16311</v>
          </cell>
          <cell r="D170">
            <v>22201</v>
          </cell>
          <cell r="E170">
            <v>23207</v>
          </cell>
          <cell r="F170">
            <v>22681</v>
          </cell>
          <cell r="G170">
            <v>22117</v>
          </cell>
          <cell r="H170">
            <v>21711</v>
          </cell>
          <cell r="I170">
            <v>21287</v>
          </cell>
          <cell r="J170">
            <v>20871</v>
          </cell>
          <cell r="K170">
            <v>20396</v>
          </cell>
          <cell r="L170">
            <v>19858</v>
          </cell>
        </row>
        <row r="171">
          <cell r="A171" t="str">
            <v>RussianFederation</v>
          </cell>
          <cell r="B171" t="str">
            <v>RUS</v>
          </cell>
          <cell r="C171">
            <v>102702</v>
          </cell>
          <cell r="D171">
            <v>138660</v>
          </cell>
          <cell r="E171">
            <v>148370</v>
          </cell>
          <cell r="F171">
            <v>148189</v>
          </cell>
          <cell r="G171">
            <v>146560</v>
          </cell>
          <cell r="H171">
            <v>143202</v>
          </cell>
          <cell r="I171">
            <v>140028</v>
          </cell>
          <cell r="J171">
            <v>136696</v>
          </cell>
          <cell r="K171">
            <v>133101</v>
          </cell>
          <cell r="L171">
            <v>129230</v>
          </cell>
        </row>
        <row r="172">
          <cell r="A172" t="str">
            <v>Rwanda</v>
          </cell>
          <cell r="B172" t="str">
            <v>RWA</v>
          </cell>
          <cell r="C172">
            <v>2162</v>
          </cell>
          <cell r="D172">
            <v>5197</v>
          </cell>
          <cell r="E172">
            <v>7096</v>
          </cell>
          <cell r="F172">
            <v>5439</v>
          </cell>
          <cell r="G172">
            <v>8025</v>
          </cell>
          <cell r="H172">
            <v>9038</v>
          </cell>
          <cell r="I172">
            <v>10125</v>
          </cell>
          <cell r="J172">
            <v>11262</v>
          </cell>
          <cell r="K172">
            <v>12352</v>
          </cell>
          <cell r="L172">
            <v>13374</v>
          </cell>
        </row>
        <row r="173">
          <cell r="A173" t="str">
            <v>SaintHelena</v>
          </cell>
          <cell r="B173" t="str">
            <v>SHN</v>
          </cell>
          <cell r="C173">
            <v>5</v>
          </cell>
          <cell r="D173">
            <v>5</v>
          </cell>
          <cell r="E173">
            <v>5</v>
          </cell>
          <cell r="F173">
            <v>5</v>
          </cell>
          <cell r="G173">
            <v>5</v>
          </cell>
          <cell r="H173">
            <v>5</v>
          </cell>
          <cell r="I173">
            <v>5</v>
          </cell>
          <cell r="J173">
            <v>5</v>
          </cell>
          <cell r="K173">
            <v>6</v>
          </cell>
          <cell r="L173">
            <v>6</v>
          </cell>
        </row>
        <row r="174">
          <cell r="A174" t="str">
            <v>SaintKittsandNevis</v>
          </cell>
          <cell r="B174" t="str">
            <v>KNA</v>
          </cell>
          <cell r="C174">
            <v>46</v>
          </cell>
          <cell r="D174">
            <v>43</v>
          </cell>
          <cell r="E174">
            <v>41</v>
          </cell>
          <cell r="F174">
            <v>40</v>
          </cell>
          <cell r="G174">
            <v>40</v>
          </cell>
          <cell r="H174">
            <v>43</v>
          </cell>
          <cell r="I174">
            <v>45</v>
          </cell>
          <cell r="J174">
            <v>47</v>
          </cell>
          <cell r="K174">
            <v>50</v>
          </cell>
          <cell r="L174">
            <v>52</v>
          </cell>
        </row>
        <row r="175">
          <cell r="A175" t="str">
            <v>SaintPierreandMiquelon</v>
          </cell>
          <cell r="B175" t="str">
            <v>SPM</v>
          </cell>
          <cell r="C175">
            <v>5</v>
          </cell>
          <cell r="D175">
            <v>6</v>
          </cell>
          <cell r="E175">
            <v>6</v>
          </cell>
          <cell r="F175">
            <v>6</v>
          </cell>
          <cell r="G175">
            <v>6</v>
          </cell>
          <cell r="H175">
            <v>6</v>
          </cell>
          <cell r="I175">
            <v>6</v>
          </cell>
          <cell r="J175">
            <v>6</v>
          </cell>
          <cell r="K175">
            <v>7</v>
          </cell>
          <cell r="L175">
            <v>7</v>
          </cell>
        </row>
        <row r="176">
          <cell r="A176" t="str">
            <v>Samoa</v>
          </cell>
          <cell r="B176" t="str">
            <v>WSM</v>
          </cell>
          <cell r="C176">
            <v>82</v>
          </cell>
          <cell r="D176">
            <v>155</v>
          </cell>
          <cell r="E176">
            <v>161</v>
          </cell>
          <cell r="F176">
            <v>168</v>
          </cell>
          <cell r="G176">
            <v>177</v>
          </cell>
          <cell r="H176">
            <v>185</v>
          </cell>
          <cell r="I176">
            <v>189</v>
          </cell>
          <cell r="J176">
            <v>190</v>
          </cell>
          <cell r="K176">
            <v>190</v>
          </cell>
          <cell r="L176">
            <v>190</v>
          </cell>
        </row>
        <row r="177">
          <cell r="A177" t="str">
            <v>SanMarino</v>
          </cell>
          <cell r="B177" t="str">
            <v>SMR</v>
          </cell>
          <cell r="C177">
            <v>13</v>
          </cell>
          <cell r="D177">
            <v>21</v>
          </cell>
          <cell r="E177">
            <v>24</v>
          </cell>
          <cell r="F177">
            <v>26</v>
          </cell>
          <cell r="G177">
            <v>27</v>
          </cell>
          <cell r="H177">
            <v>28</v>
          </cell>
          <cell r="I177">
            <v>29</v>
          </cell>
          <cell r="J177">
            <v>30</v>
          </cell>
          <cell r="K177">
            <v>30</v>
          </cell>
          <cell r="L177">
            <v>30</v>
          </cell>
        </row>
        <row r="178">
          <cell r="A178" t="str">
            <v>SaoTome&amp;Principe</v>
          </cell>
          <cell r="B178" t="str">
            <v>STP</v>
          </cell>
          <cell r="C178">
            <v>60</v>
          </cell>
          <cell r="D178">
            <v>94</v>
          </cell>
          <cell r="E178">
            <v>117</v>
          </cell>
          <cell r="F178">
            <v>128</v>
          </cell>
          <cell r="G178">
            <v>140</v>
          </cell>
          <cell r="H178">
            <v>157</v>
          </cell>
          <cell r="I178">
            <v>174</v>
          </cell>
          <cell r="J178">
            <v>192</v>
          </cell>
          <cell r="K178">
            <v>209</v>
          </cell>
          <cell r="L178">
            <v>225</v>
          </cell>
        </row>
        <row r="179">
          <cell r="A179" t="str">
            <v>SaudiArabia</v>
          </cell>
          <cell r="B179" t="str">
            <v>SAU</v>
          </cell>
          <cell r="C179">
            <v>3201</v>
          </cell>
          <cell r="D179">
            <v>9604</v>
          </cell>
          <cell r="E179">
            <v>16379</v>
          </cell>
          <cell r="F179">
            <v>18682</v>
          </cell>
          <cell r="G179">
            <v>21484</v>
          </cell>
          <cell r="H179">
            <v>24573</v>
          </cell>
          <cell r="I179">
            <v>27664</v>
          </cell>
          <cell r="J179">
            <v>30828</v>
          </cell>
          <cell r="K179">
            <v>34024</v>
          </cell>
          <cell r="L179">
            <v>37160</v>
          </cell>
        </row>
        <row r="180">
          <cell r="A180" t="str">
            <v>Senegal</v>
          </cell>
          <cell r="B180" t="str">
            <v>SEN</v>
          </cell>
          <cell r="C180">
            <v>2750</v>
          </cell>
          <cell r="D180">
            <v>5959</v>
          </cell>
          <cell r="E180">
            <v>7977</v>
          </cell>
          <cell r="F180">
            <v>9120</v>
          </cell>
          <cell r="G180">
            <v>10343</v>
          </cell>
          <cell r="H180">
            <v>11658</v>
          </cell>
          <cell r="I180">
            <v>13082</v>
          </cell>
          <cell r="J180">
            <v>14538</v>
          </cell>
          <cell r="K180">
            <v>15970</v>
          </cell>
          <cell r="L180">
            <v>17348</v>
          </cell>
        </row>
        <row r="181">
          <cell r="A181" t="str">
            <v>SerbiaandMontenegro</v>
          </cell>
          <cell r="B181" t="str">
            <v>YUG</v>
          </cell>
          <cell r="C181">
            <v>7131</v>
          </cell>
          <cell r="D181">
            <v>9522</v>
          </cell>
          <cell r="E181">
            <v>10156</v>
          </cell>
          <cell r="F181">
            <v>10548</v>
          </cell>
          <cell r="G181">
            <v>10545</v>
          </cell>
          <cell r="H181">
            <v>10503</v>
          </cell>
          <cell r="I181">
            <v>10478</v>
          </cell>
          <cell r="J181">
            <v>10416</v>
          </cell>
          <cell r="K181">
            <v>10335</v>
          </cell>
          <cell r="L181">
            <v>10234</v>
          </cell>
        </row>
        <row r="182">
          <cell r="A182" t="str">
            <v>Seychelles</v>
          </cell>
          <cell r="B182" t="str">
            <v>SYC</v>
          </cell>
          <cell r="C182">
            <v>36</v>
          </cell>
          <cell r="D182">
            <v>65</v>
          </cell>
          <cell r="E182">
            <v>72</v>
          </cell>
          <cell r="F182">
            <v>75</v>
          </cell>
          <cell r="G182">
            <v>77</v>
          </cell>
          <cell r="H182">
            <v>81</v>
          </cell>
          <cell r="I182">
            <v>84</v>
          </cell>
          <cell r="J182">
            <v>88</v>
          </cell>
          <cell r="K182">
            <v>91</v>
          </cell>
          <cell r="L182">
            <v>94</v>
          </cell>
        </row>
        <row r="183">
          <cell r="A183" t="str">
            <v>SierraLeone</v>
          </cell>
          <cell r="B183" t="str">
            <v>SLE</v>
          </cell>
          <cell r="C183">
            <v>1944</v>
          </cell>
          <cell r="D183">
            <v>3236</v>
          </cell>
          <cell r="E183">
            <v>4078</v>
          </cell>
          <cell r="F183">
            <v>4137</v>
          </cell>
          <cell r="G183">
            <v>4509</v>
          </cell>
          <cell r="H183">
            <v>5525</v>
          </cell>
          <cell r="I183">
            <v>6132</v>
          </cell>
          <cell r="J183">
            <v>6897</v>
          </cell>
          <cell r="K183">
            <v>7740</v>
          </cell>
          <cell r="L183">
            <v>8663</v>
          </cell>
        </row>
        <row r="184">
          <cell r="A184" t="str">
            <v>Singapore</v>
          </cell>
          <cell r="B184" t="str">
            <v>SGP</v>
          </cell>
          <cell r="C184">
            <v>1022</v>
          </cell>
          <cell r="D184">
            <v>2415</v>
          </cell>
          <cell r="E184">
            <v>3016</v>
          </cell>
          <cell r="F184">
            <v>3478</v>
          </cell>
          <cell r="G184">
            <v>4017</v>
          </cell>
          <cell r="H184">
            <v>4326</v>
          </cell>
          <cell r="I184">
            <v>4590</v>
          </cell>
          <cell r="J184">
            <v>4815</v>
          </cell>
          <cell r="K184">
            <v>4986</v>
          </cell>
          <cell r="L184">
            <v>5144</v>
          </cell>
        </row>
        <row r="185">
          <cell r="A185" t="str">
            <v>Slovakia</v>
          </cell>
          <cell r="B185" t="str">
            <v>SVK</v>
          </cell>
          <cell r="C185">
            <v>3463</v>
          </cell>
          <cell r="D185">
            <v>4976</v>
          </cell>
          <cell r="E185">
            <v>5256</v>
          </cell>
          <cell r="F185">
            <v>5364</v>
          </cell>
          <cell r="G185">
            <v>5400</v>
          </cell>
          <cell r="H185">
            <v>5401</v>
          </cell>
          <cell r="I185">
            <v>5400</v>
          </cell>
          <cell r="J185">
            <v>5385</v>
          </cell>
          <cell r="K185">
            <v>5350</v>
          </cell>
          <cell r="L185">
            <v>5286</v>
          </cell>
        </row>
        <row r="186">
          <cell r="A186" t="str">
            <v>Slovenia</v>
          </cell>
          <cell r="B186" t="str">
            <v>SVN</v>
          </cell>
          <cell r="C186">
            <v>1473</v>
          </cell>
          <cell r="D186">
            <v>1832</v>
          </cell>
          <cell r="E186">
            <v>1926</v>
          </cell>
          <cell r="F186">
            <v>1964</v>
          </cell>
          <cell r="G186">
            <v>1967</v>
          </cell>
          <cell r="H186">
            <v>1967</v>
          </cell>
          <cell r="I186">
            <v>1959</v>
          </cell>
          <cell r="J186">
            <v>1942</v>
          </cell>
          <cell r="K186">
            <v>1917</v>
          </cell>
          <cell r="L186">
            <v>1883</v>
          </cell>
        </row>
        <row r="187">
          <cell r="A187" t="str">
            <v>SolomonIslands</v>
          </cell>
          <cell r="B187" t="str">
            <v>SLB</v>
          </cell>
          <cell r="C187">
            <v>90</v>
          </cell>
          <cell r="D187">
            <v>229</v>
          </cell>
          <cell r="E187">
            <v>317</v>
          </cell>
          <cell r="F187">
            <v>364</v>
          </cell>
          <cell r="G187">
            <v>419</v>
          </cell>
          <cell r="H187">
            <v>478</v>
          </cell>
          <cell r="I187">
            <v>537</v>
          </cell>
          <cell r="J187">
            <v>596</v>
          </cell>
          <cell r="K187">
            <v>653</v>
          </cell>
          <cell r="L187">
            <v>709</v>
          </cell>
        </row>
        <row r="188">
          <cell r="A188" t="str">
            <v>Somalia</v>
          </cell>
          <cell r="B188" t="str">
            <v>SOM</v>
          </cell>
          <cell r="C188">
            <v>2264</v>
          </cell>
          <cell r="D188">
            <v>6487</v>
          </cell>
          <cell r="E188">
            <v>6674</v>
          </cell>
          <cell r="F188">
            <v>6312</v>
          </cell>
          <cell r="G188">
            <v>7012</v>
          </cell>
          <cell r="H188">
            <v>8228</v>
          </cell>
          <cell r="I188">
            <v>9590</v>
          </cell>
          <cell r="J188">
            <v>10970</v>
          </cell>
          <cell r="K188">
            <v>12336</v>
          </cell>
          <cell r="L188">
            <v>13787</v>
          </cell>
        </row>
        <row r="189">
          <cell r="A189" t="str">
            <v>SouthAfrica</v>
          </cell>
          <cell r="B189" t="str">
            <v>ZAF</v>
          </cell>
          <cell r="C189">
            <v>13683</v>
          </cell>
          <cell r="D189">
            <v>29239</v>
          </cell>
          <cell r="E189">
            <v>36877</v>
          </cell>
          <cell r="F189">
            <v>41894</v>
          </cell>
          <cell r="G189">
            <v>45610</v>
          </cell>
          <cell r="H189">
            <v>47432</v>
          </cell>
          <cell r="I189">
            <v>47819</v>
          </cell>
          <cell r="J189">
            <v>47902</v>
          </cell>
          <cell r="K189">
            <v>48100</v>
          </cell>
          <cell r="L189">
            <v>48297</v>
          </cell>
        </row>
        <row r="190">
          <cell r="A190" t="str">
            <v>Spain</v>
          </cell>
          <cell r="B190" t="str">
            <v>ESP</v>
          </cell>
          <cell r="C190">
            <v>28009</v>
          </cell>
          <cell r="D190">
            <v>37542</v>
          </cell>
          <cell r="E190">
            <v>39303</v>
          </cell>
          <cell r="F190">
            <v>39921</v>
          </cell>
          <cell r="G190">
            <v>40717</v>
          </cell>
          <cell r="H190">
            <v>43064</v>
          </cell>
          <cell r="I190">
            <v>43993</v>
          </cell>
          <cell r="J190">
            <v>44372</v>
          </cell>
          <cell r="K190">
            <v>44419</v>
          </cell>
          <cell r="L190">
            <v>44244</v>
          </cell>
        </row>
        <row r="191">
          <cell r="A191" t="str">
            <v>SriLanka</v>
          </cell>
          <cell r="B191" t="str">
            <v>LKA</v>
          </cell>
          <cell r="C191">
            <v>7782</v>
          </cell>
          <cell r="D191">
            <v>15235</v>
          </cell>
          <cell r="E191">
            <v>17786</v>
          </cell>
          <cell r="F191">
            <v>18872</v>
          </cell>
          <cell r="G191">
            <v>19848</v>
          </cell>
          <cell r="H191">
            <v>20743</v>
          </cell>
          <cell r="I191">
            <v>21557</v>
          </cell>
          <cell r="J191">
            <v>22293</v>
          </cell>
          <cell r="K191">
            <v>22902</v>
          </cell>
          <cell r="L191">
            <v>23358</v>
          </cell>
        </row>
        <row r="192">
          <cell r="A192" t="str">
            <v>St.Lucia</v>
          </cell>
          <cell r="B192" t="str">
            <v>LCA</v>
          </cell>
          <cell r="C192">
            <v>83</v>
          </cell>
          <cell r="D192">
            <v>118</v>
          </cell>
          <cell r="E192">
            <v>138</v>
          </cell>
          <cell r="F192">
            <v>148</v>
          </cell>
          <cell r="G192">
            <v>154</v>
          </cell>
          <cell r="H192">
            <v>161</v>
          </cell>
          <cell r="I192">
            <v>168</v>
          </cell>
          <cell r="J192">
            <v>174</v>
          </cell>
          <cell r="K192">
            <v>180</v>
          </cell>
          <cell r="L192">
            <v>184</v>
          </cell>
        </row>
        <row r="193">
          <cell r="A193" t="str">
            <v>St.Vincent&amp;Grenadines</v>
          </cell>
          <cell r="B193" t="str">
            <v>VCT</v>
          </cell>
          <cell r="C193">
            <v>67</v>
          </cell>
          <cell r="D193">
            <v>100</v>
          </cell>
          <cell r="E193">
            <v>109</v>
          </cell>
          <cell r="F193">
            <v>113</v>
          </cell>
          <cell r="G193">
            <v>116</v>
          </cell>
          <cell r="H193">
            <v>119</v>
          </cell>
          <cell r="I193">
            <v>122</v>
          </cell>
          <cell r="J193">
            <v>124</v>
          </cell>
          <cell r="K193">
            <v>125</v>
          </cell>
          <cell r="L193">
            <v>125</v>
          </cell>
        </row>
        <row r="194">
          <cell r="A194" t="str">
            <v>Sudan</v>
          </cell>
          <cell r="B194" t="str">
            <v>SDN</v>
          </cell>
          <cell r="C194">
            <v>9190</v>
          </cell>
          <cell r="D194">
            <v>19970</v>
          </cell>
          <cell r="E194">
            <v>26066</v>
          </cell>
          <cell r="F194">
            <v>29352</v>
          </cell>
          <cell r="G194">
            <v>32902</v>
          </cell>
          <cell r="H194">
            <v>36233</v>
          </cell>
          <cell r="I194">
            <v>40254</v>
          </cell>
          <cell r="J194">
            <v>44035</v>
          </cell>
          <cell r="K194">
            <v>47536</v>
          </cell>
          <cell r="L194">
            <v>51031</v>
          </cell>
        </row>
        <row r="195">
          <cell r="A195" t="str">
            <v>Suriname</v>
          </cell>
          <cell r="B195" t="str">
            <v>SUR</v>
          </cell>
          <cell r="C195">
            <v>215</v>
          </cell>
          <cell r="D195">
            <v>356</v>
          </cell>
          <cell r="E195">
            <v>402</v>
          </cell>
          <cell r="F195">
            <v>415</v>
          </cell>
          <cell r="G195">
            <v>434</v>
          </cell>
          <cell r="H195">
            <v>449</v>
          </cell>
          <cell r="I195">
            <v>462</v>
          </cell>
          <cell r="J195">
            <v>472</v>
          </cell>
          <cell r="K195">
            <v>478</v>
          </cell>
          <cell r="L195">
            <v>480</v>
          </cell>
        </row>
        <row r="196">
          <cell r="A196" t="str">
            <v>Swaziland</v>
          </cell>
          <cell r="B196" t="str">
            <v>SWZ</v>
          </cell>
          <cell r="C196">
            <v>273</v>
          </cell>
          <cell r="D196">
            <v>616</v>
          </cell>
          <cell r="E196">
            <v>865</v>
          </cell>
          <cell r="F196">
            <v>953</v>
          </cell>
          <cell r="G196">
            <v>1023</v>
          </cell>
          <cell r="H196">
            <v>1032</v>
          </cell>
          <cell r="I196">
            <v>1010</v>
          </cell>
          <cell r="J196">
            <v>992</v>
          </cell>
          <cell r="K196">
            <v>983</v>
          </cell>
          <cell r="L196">
            <v>975</v>
          </cell>
        </row>
        <row r="197">
          <cell r="A197" t="str">
            <v>Sweden</v>
          </cell>
          <cell r="B197" t="str">
            <v>SWE</v>
          </cell>
          <cell r="C197">
            <v>7014</v>
          </cell>
          <cell r="D197">
            <v>8310</v>
          </cell>
          <cell r="E197">
            <v>8559</v>
          </cell>
          <cell r="F197">
            <v>8827</v>
          </cell>
          <cell r="G197">
            <v>8877</v>
          </cell>
          <cell r="H197">
            <v>9041</v>
          </cell>
          <cell r="I197">
            <v>9168</v>
          </cell>
          <cell r="J197">
            <v>9315</v>
          </cell>
          <cell r="K197">
            <v>9488</v>
          </cell>
          <cell r="L197">
            <v>9650</v>
          </cell>
        </row>
        <row r="198">
          <cell r="A198" t="str">
            <v>Switzerland</v>
          </cell>
          <cell r="B198" t="str">
            <v>CHE</v>
          </cell>
          <cell r="C198">
            <v>4694</v>
          </cell>
          <cell r="D198">
            <v>6319</v>
          </cell>
          <cell r="E198">
            <v>6834</v>
          </cell>
          <cell r="F198">
            <v>7003</v>
          </cell>
          <cell r="G198">
            <v>7167</v>
          </cell>
          <cell r="H198">
            <v>7252</v>
          </cell>
          <cell r="I198">
            <v>7301</v>
          </cell>
          <cell r="J198">
            <v>7334</v>
          </cell>
          <cell r="K198">
            <v>7368</v>
          </cell>
          <cell r="L198">
            <v>7398</v>
          </cell>
        </row>
        <row r="199">
          <cell r="A199" t="str">
            <v>SyrianArabRep</v>
          </cell>
          <cell r="B199" t="str">
            <v>SYR</v>
          </cell>
          <cell r="C199">
            <v>3495</v>
          </cell>
          <cell r="D199">
            <v>8978</v>
          </cell>
          <cell r="E199">
            <v>12843</v>
          </cell>
          <cell r="F199">
            <v>14755</v>
          </cell>
          <cell r="G199">
            <v>16813</v>
          </cell>
          <cell r="H199">
            <v>19043</v>
          </cell>
          <cell r="I199">
            <v>21432</v>
          </cell>
          <cell r="J199">
            <v>23802</v>
          </cell>
          <cell r="K199">
            <v>26029</v>
          </cell>
          <cell r="L199">
            <v>28081</v>
          </cell>
        </row>
        <row r="200">
          <cell r="A200" t="str">
            <v>Tajikistan</v>
          </cell>
          <cell r="B200" t="str">
            <v>TJK</v>
          </cell>
          <cell r="C200">
            <v>1532</v>
          </cell>
          <cell r="D200">
            <v>3953</v>
          </cell>
          <cell r="E200">
            <v>5303</v>
          </cell>
          <cell r="F200">
            <v>5770</v>
          </cell>
          <cell r="G200">
            <v>6159</v>
          </cell>
          <cell r="H200">
            <v>6507</v>
          </cell>
          <cell r="I200">
            <v>6992</v>
          </cell>
          <cell r="J200">
            <v>7605</v>
          </cell>
          <cell r="K200">
            <v>8216</v>
          </cell>
          <cell r="L200">
            <v>8769</v>
          </cell>
        </row>
        <row r="201">
          <cell r="A201" t="str">
            <v>Tanzania</v>
          </cell>
          <cell r="B201" t="str">
            <v>TZA</v>
          </cell>
          <cell r="C201">
            <v>7650</v>
          </cell>
          <cell r="D201">
            <v>18858</v>
          </cell>
          <cell r="E201">
            <v>26231</v>
          </cell>
          <cell r="F201">
            <v>30930</v>
          </cell>
          <cell r="G201">
            <v>34763</v>
          </cell>
          <cell r="H201">
            <v>38329</v>
          </cell>
          <cell r="I201">
            <v>41838</v>
          </cell>
          <cell r="J201">
            <v>45598</v>
          </cell>
          <cell r="K201">
            <v>49265</v>
          </cell>
          <cell r="L201">
            <v>52807</v>
          </cell>
        </row>
        <row r="202">
          <cell r="A202" t="str">
            <v>Thailand</v>
          </cell>
          <cell r="B202" t="str">
            <v>THA</v>
          </cell>
          <cell r="C202">
            <v>19626</v>
          </cell>
          <cell r="D202">
            <v>46334</v>
          </cell>
          <cell r="E202">
            <v>54639</v>
          </cell>
          <cell r="F202">
            <v>58336</v>
          </cell>
          <cell r="G202">
            <v>61438</v>
          </cell>
          <cell r="H202">
            <v>64233</v>
          </cell>
          <cell r="I202">
            <v>66785</v>
          </cell>
          <cell r="J202">
            <v>69064</v>
          </cell>
          <cell r="K202">
            <v>71044</v>
          </cell>
          <cell r="L202">
            <v>72635</v>
          </cell>
        </row>
        <row r="203">
          <cell r="A203" t="str">
            <v>Timor-Leste</v>
          </cell>
          <cell r="B203" t="str">
            <v>TMP</v>
          </cell>
          <cell r="C203">
            <v>433</v>
          </cell>
          <cell r="D203">
            <v>581</v>
          </cell>
          <cell r="E203">
            <v>740</v>
          </cell>
          <cell r="F203">
            <v>848</v>
          </cell>
          <cell r="G203">
            <v>722</v>
          </cell>
          <cell r="H203">
            <v>947</v>
          </cell>
          <cell r="I203">
            <v>1244</v>
          </cell>
          <cell r="J203">
            <v>1486</v>
          </cell>
          <cell r="K203">
            <v>1713</v>
          </cell>
          <cell r="L203">
            <v>1938</v>
          </cell>
        </row>
        <row r="204">
          <cell r="A204" t="str">
            <v>Togo</v>
          </cell>
          <cell r="B204" t="str">
            <v>TGO</v>
          </cell>
          <cell r="C204">
            <v>1329</v>
          </cell>
          <cell r="D204">
            <v>2784</v>
          </cell>
          <cell r="E204">
            <v>3961</v>
          </cell>
          <cell r="F204">
            <v>4512</v>
          </cell>
          <cell r="G204">
            <v>5364</v>
          </cell>
          <cell r="H204">
            <v>6145</v>
          </cell>
          <cell r="I204">
            <v>6977</v>
          </cell>
          <cell r="J204">
            <v>7847</v>
          </cell>
          <cell r="K204">
            <v>8731</v>
          </cell>
          <cell r="L204">
            <v>9613</v>
          </cell>
        </row>
        <row r="205">
          <cell r="A205" t="str">
            <v>Tonga</v>
          </cell>
          <cell r="B205" t="str">
            <v>TON</v>
          </cell>
          <cell r="C205">
            <v>47</v>
          </cell>
          <cell r="D205">
            <v>97</v>
          </cell>
          <cell r="E205">
            <v>94</v>
          </cell>
          <cell r="F205">
            <v>97</v>
          </cell>
          <cell r="G205">
            <v>100</v>
          </cell>
          <cell r="H205">
            <v>102</v>
          </cell>
          <cell r="I205">
            <v>103</v>
          </cell>
          <cell r="J205">
            <v>104</v>
          </cell>
          <cell r="K205">
            <v>103</v>
          </cell>
          <cell r="L205">
            <v>101</v>
          </cell>
        </row>
        <row r="206">
          <cell r="A206" t="str">
            <v>TrinidadandTobago</v>
          </cell>
          <cell r="B206" t="str">
            <v>TTO</v>
          </cell>
          <cell r="C206">
            <v>636</v>
          </cell>
          <cell r="D206">
            <v>1082</v>
          </cell>
          <cell r="E206">
            <v>1215</v>
          </cell>
          <cell r="F206">
            <v>1259</v>
          </cell>
          <cell r="G206">
            <v>1285</v>
          </cell>
          <cell r="H206">
            <v>1305</v>
          </cell>
          <cell r="I206">
            <v>1324</v>
          </cell>
          <cell r="J206">
            <v>1338</v>
          </cell>
          <cell r="K206">
            <v>1345</v>
          </cell>
          <cell r="L206">
            <v>1343</v>
          </cell>
        </row>
        <row r="207">
          <cell r="A207" t="str">
            <v>Tunisia</v>
          </cell>
          <cell r="B207" t="str">
            <v>TUN</v>
          </cell>
          <cell r="C207">
            <v>3530</v>
          </cell>
          <cell r="D207">
            <v>6454</v>
          </cell>
          <cell r="E207">
            <v>8219</v>
          </cell>
          <cell r="F207">
            <v>8977</v>
          </cell>
          <cell r="G207">
            <v>9563</v>
          </cell>
          <cell r="H207">
            <v>10102</v>
          </cell>
          <cell r="I207">
            <v>10639</v>
          </cell>
          <cell r="J207">
            <v>11140</v>
          </cell>
          <cell r="K207">
            <v>11604</v>
          </cell>
          <cell r="L207">
            <v>12028</v>
          </cell>
        </row>
        <row r="208">
          <cell r="A208" t="str">
            <v>Turkey</v>
          </cell>
          <cell r="B208" t="str">
            <v>TUR</v>
          </cell>
          <cell r="C208">
            <v>21484</v>
          </cell>
          <cell r="D208">
            <v>46316</v>
          </cell>
          <cell r="E208">
            <v>57300</v>
          </cell>
          <cell r="F208">
            <v>62620</v>
          </cell>
          <cell r="G208">
            <v>68234</v>
          </cell>
          <cell r="H208">
            <v>73193</v>
          </cell>
          <cell r="I208">
            <v>78081</v>
          </cell>
          <cell r="J208">
            <v>82640</v>
          </cell>
          <cell r="K208">
            <v>86774</v>
          </cell>
          <cell r="L208">
            <v>90565</v>
          </cell>
        </row>
        <row r="209">
          <cell r="A209" t="str">
            <v>Turkmenistan</v>
          </cell>
          <cell r="B209" t="str">
            <v>TKM</v>
          </cell>
          <cell r="C209">
            <v>1211</v>
          </cell>
          <cell r="D209">
            <v>2861</v>
          </cell>
          <cell r="E209">
            <v>3668</v>
          </cell>
          <cell r="F209">
            <v>4193</v>
          </cell>
          <cell r="G209">
            <v>4502</v>
          </cell>
          <cell r="H209">
            <v>4833</v>
          </cell>
          <cell r="I209">
            <v>5163</v>
          </cell>
          <cell r="J209">
            <v>5498</v>
          </cell>
          <cell r="K209">
            <v>5811</v>
          </cell>
          <cell r="L209">
            <v>6068</v>
          </cell>
        </row>
        <row r="210">
          <cell r="A210" t="str">
            <v>TurksandCaicosIslands</v>
          </cell>
          <cell r="B210" t="str">
            <v>TCA</v>
          </cell>
          <cell r="C210">
            <v>5</v>
          </cell>
          <cell r="D210">
            <v>8</v>
          </cell>
          <cell r="E210">
            <v>12</v>
          </cell>
          <cell r="F210">
            <v>15</v>
          </cell>
          <cell r="G210">
            <v>19</v>
          </cell>
          <cell r="H210">
            <v>26</v>
          </cell>
          <cell r="I210">
            <v>28</v>
          </cell>
          <cell r="J210">
            <v>30</v>
          </cell>
          <cell r="K210">
            <v>31</v>
          </cell>
          <cell r="L210">
            <v>32</v>
          </cell>
        </row>
        <row r="211">
          <cell r="A211" t="str">
            <v>Uganda</v>
          </cell>
          <cell r="B211" t="str">
            <v>UGA</v>
          </cell>
          <cell r="C211">
            <v>5054</v>
          </cell>
          <cell r="D211">
            <v>12577</v>
          </cell>
          <cell r="E211">
            <v>17758</v>
          </cell>
          <cell r="F211">
            <v>20892</v>
          </cell>
          <cell r="G211">
            <v>24309</v>
          </cell>
          <cell r="H211">
            <v>28816</v>
          </cell>
          <cell r="I211">
            <v>34569</v>
          </cell>
          <cell r="J211">
            <v>41918</v>
          </cell>
          <cell r="K211">
            <v>50572</v>
          </cell>
          <cell r="L211">
            <v>60601</v>
          </cell>
        </row>
        <row r="212">
          <cell r="A212" t="str">
            <v>Ukraine</v>
          </cell>
          <cell r="B212" t="str">
            <v>UKR</v>
          </cell>
          <cell r="C212">
            <v>37298</v>
          </cell>
          <cell r="D212">
            <v>50044</v>
          </cell>
          <cell r="E212">
            <v>51891</v>
          </cell>
          <cell r="F212">
            <v>51531</v>
          </cell>
          <cell r="G212">
            <v>49116</v>
          </cell>
          <cell r="H212">
            <v>46481</v>
          </cell>
          <cell r="I212">
            <v>44128</v>
          </cell>
          <cell r="J212">
            <v>41849</v>
          </cell>
          <cell r="K212">
            <v>39609</v>
          </cell>
          <cell r="L212">
            <v>37335</v>
          </cell>
        </row>
        <row r="213">
          <cell r="A213" t="str">
            <v>UnitedArabEmirates</v>
          </cell>
          <cell r="B213" t="str">
            <v>ARE</v>
          </cell>
          <cell r="C213">
            <v>70</v>
          </cell>
          <cell r="D213">
            <v>1015</v>
          </cell>
          <cell r="E213">
            <v>1868</v>
          </cell>
          <cell r="F213">
            <v>2435</v>
          </cell>
          <cell r="G213">
            <v>3247</v>
          </cell>
          <cell r="H213">
            <v>4496</v>
          </cell>
          <cell r="I213">
            <v>5035</v>
          </cell>
          <cell r="J213">
            <v>5588</v>
          </cell>
          <cell r="K213">
            <v>6144</v>
          </cell>
          <cell r="L213">
            <v>6693</v>
          </cell>
        </row>
        <row r="214">
          <cell r="A214" t="str">
            <v>UnitedKingdom</v>
          </cell>
          <cell r="B214" t="str">
            <v>GBR</v>
          </cell>
          <cell r="C214">
            <v>49816</v>
          </cell>
          <cell r="D214">
            <v>55530</v>
          </cell>
          <cell r="E214">
            <v>56761</v>
          </cell>
          <cell r="F214">
            <v>57670</v>
          </cell>
          <cell r="G214">
            <v>58670</v>
          </cell>
          <cell r="H214">
            <v>59668</v>
          </cell>
          <cell r="I214">
            <v>60517</v>
          </cell>
          <cell r="J214">
            <v>61417</v>
          </cell>
          <cell r="K214">
            <v>62491</v>
          </cell>
          <cell r="L214">
            <v>63663</v>
          </cell>
        </row>
        <row r="215">
          <cell r="A215" t="str">
            <v>UnitedStates</v>
          </cell>
          <cell r="B215" t="str">
            <v>USA</v>
          </cell>
          <cell r="C215">
            <v>157813</v>
          </cell>
          <cell r="D215">
            <v>230917</v>
          </cell>
          <cell r="E215">
            <v>255539</v>
          </cell>
          <cell r="F215">
            <v>269603</v>
          </cell>
          <cell r="G215">
            <v>284154</v>
          </cell>
          <cell r="H215">
            <v>298213</v>
          </cell>
          <cell r="I215">
            <v>312253</v>
          </cell>
          <cell r="J215">
            <v>325723</v>
          </cell>
          <cell r="K215">
            <v>338427</v>
          </cell>
          <cell r="L215">
            <v>350103</v>
          </cell>
        </row>
        <row r="216">
          <cell r="A216" t="str">
            <v>Uruguay</v>
          </cell>
          <cell r="B216" t="str">
            <v>URY</v>
          </cell>
          <cell r="C216">
            <v>2239</v>
          </cell>
          <cell r="D216">
            <v>2914</v>
          </cell>
          <cell r="E216">
            <v>3106</v>
          </cell>
          <cell r="F216">
            <v>3218</v>
          </cell>
          <cell r="G216">
            <v>3342</v>
          </cell>
          <cell r="H216">
            <v>3463</v>
          </cell>
          <cell r="I216">
            <v>3575</v>
          </cell>
          <cell r="J216">
            <v>3676</v>
          </cell>
          <cell r="K216">
            <v>3767</v>
          </cell>
          <cell r="L216">
            <v>3848</v>
          </cell>
        </row>
        <row r="217">
          <cell r="A217" t="str">
            <v>Uzbekistan</v>
          </cell>
          <cell r="B217" t="str">
            <v>UZB</v>
          </cell>
          <cell r="C217">
            <v>6314</v>
          </cell>
          <cell r="D217">
            <v>15952</v>
          </cell>
          <cell r="E217">
            <v>20515</v>
          </cell>
          <cell r="F217">
            <v>22918</v>
          </cell>
          <cell r="G217">
            <v>24724</v>
          </cell>
          <cell r="H217">
            <v>26593</v>
          </cell>
          <cell r="I217">
            <v>28578</v>
          </cell>
          <cell r="J217">
            <v>30651</v>
          </cell>
          <cell r="K217">
            <v>32515</v>
          </cell>
          <cell r="L217">
            <v>34042</v>
          </cell>
        </row>
        <row r="218">
          <cell r="A218" t="str">
            <v>Vanuatu</v>
          </cell>
          <cell r="B218" t="str">
            <v>VUT</v>
          </cell>
          <cell r="C218">
            <v>48</v>
          </cell>
          <cell r="D218">
            <v>117</v>
          </cell>
          <cell r="E218">
            <v>149</v>
          </cell>
          <cell r="F218">
            <v>172</v>
          </cell>
          <cell r="G218">
            <v>191</v>
          </cell>
          <cell r="H218">
            <v>211</v>
          </cell>
          <cell r="I218">
            <v>232</v>
          </cell>
          <cell r="J218">
            <v>252</v>
          </cell>
          <cell r="K218">
            <v>273</v>
          </cell>
          <cell r="L218">
            <v>294</v>
          </cell>
        </row>
        <row r="219">
          <cell r="A219" t="str">
            <v>Venezuela</v>
          </cell>
          <cell r="B219" t="str">
            <v>VEN</v>
          </cell>
          <cell r="C219">
            <v>5094</v>
          </cell>
          <cell r="D219">
            <v>15091</v>
          </cell>
          <cell r="E219">
            <v>19735</v>
          </cell>
          <cell r="F219">
            <v>22087</v>
          </cell>
          <cell r="G219">
            <v>24418</v>
          </cell>
          <cell r="H219">
            <v>26749</v>
          </cell>
          <cell r="I219">
            <v>29076</v>
          </cell>
          <cell r="J219">
            <v>31330</v>
          </cell>
          <cell r="K219">
            <v>33450</v>
          </cell>
          <cell r="L219">
            <v>35406</v>
          </cell>
        </row>
        <row r="220">
          <cell r="A220" t="str">
            <v>VietNam</v>
          </cell>
          <cell r="B220" t="str">
            <v>VNM</v>
          </cell>
          <cell r="C220">
            <v>27367</v>
          </cell>
          <cell r="D220">
            <v>53005</v>
          </cell>
          <cell r="E220">
            <v>66206</v>
          </cell>
          <cell r="F220">
            <v>73163</v>
          </cell>
          <cell r="G220">
            <v>78671</v>
          </cell>
          <cell r="H220">
            <v>84238</v>
          </cell>
          <cell r="I220">
            <v>89718</v>
          </cell>
          <cell r="J220">
            <v>95029</v>
          </cell>
          <cell r="K220">
            <v>99928</v>
          </cell>
          <cell r="L220">
            <v>104343</v>
          </cell>
        </row>
        <row r="221">
          <cell r="A221" t="str">
            <v>VirginIslands</v>
          </cell>
          <cell r="B221" t="str">
            <v>VIR</v>
          </cell>
          <cell r="C221">
            <v>27</v>
          </cell>
          <cell r="D221">
            <v>99</v>
          </cell>
          <cell r="E221">
            <v>104</v>
          </cell>
          <cell r="F221">
            <v>107</v>
          </cell>
          <cell r="G221">
            <v>111</v>
          </cell>
          <cell r="H221">
            <v>112</v>
          </cell>
          <cell r="I221">
            <v>112</v>
          </cell>
          <cell r="J221">
            <v>111</v>
          </cell>
          <cell r="K221">
            <v>109</v>
          </cell>
          <cell r="L221">
            <v>107</v>
          </cell>
        </row>
        <row r="222">
          <cell r="A222" t="str">
            <v>WesternSahara</v>
          </cell>
          <cell r="B222" t="str">
            <v>WS</v>
          </cell>
          <cell r="C222">
            <v>14</v>
          </cell>
          <cell r="D222">
            <v>151</v>
          </cell>
          <cell r="E222">
            <v>218</v>
          </cell>
          <cell r="F222">
            <v>259</v>
          </cell>
          <cell r="G222">
            <v>300</v>
          </cell>
          <cell r="H222">
            <v>341</v>
          </cell>
          <cell r="I222">
            <v>429</v>
          </cell>
          <cell r="J222">
            <v>526</v>
          </cell>
          <cell r="K222">
            <v>627</v>
          </cell>
          <cell r="L222">
            <v>680</v>
          </cell>
        </row>
        <row r="223">
          <cell r="A223" t="str">
            <v>Yemen</v>
          </cell>
          <cell r="B223" t="str">
            <v>YEM</v>
          </cell>
          <cell r="C223">
            <v>4316</v>
          </cell>
          <cell r="D223">
            <v>8197</v>
          </cell>
          <cell r="E223">
            <v>12086</v>
          </cell>
          <cell r="F223">
            <v>15219</v>
          </cell>
          <cell r="G223">
            <v>17937</v>
          </cell>
          <cell r="H223">
            <v>20975</v>
          </cell>
          <cell r="I223">
            <v>24502</v>
          </cell>
          <cell r="J223">
            <v>28480</v>
          </cell>
          <cell r="K223">
            <v>32733</v>
          </cell>
          <cell r="L223">
            <v>37094</v>
          </cell>
        </row>
        <row r="224">
          <cell r="A224" t="str">
            <v>Zambia</v>
          </cell>
          <cell r="B224" t="str">
            <v>ZMB</v>
          </cell>
          <cell r="C224">
            <v>2440</v>
          </cell>
          <cell r="D224">
            <v>6059</v>
          </cell>
          <cell r="E224">
            <v>8377</v>
          </cell>
          <cell r="F224">
            <v>9559</v>
          </cell>
          <cell r="G224">
            <v>10702</v>
          </cell>
          <cell r="H224">
            <v>11668</v>
          </cell>
          <cell r="I224">
            <v>12673</v>
          </cell>
          <cell r="J224">
            <v>13841</v>
          </cell>
          <cell r="K224">
            <v>15128</v>
          </cell>
          <cell r="L224">
            <v>16419</v>
          </cell>
        </row>
        <row r="225">
          <cell r="A225" t="str">
            <v>Zimbabwe</v>
          </cell>
          <cell r="B225" t="str">
            <v>ZWE</v>
          </cell>
          <cell r="C225">
            <v>2744</v>
          </cell>
          <cell r="D225">
            <v>7310</v>
          </cell>
          <cell r="E225">
            <v>10565</v>
          </cell>
          <cell r="F225">
            <v>11820</v>
          </cell>
          <cell r="G225">
            <v>12595</v>
          </cell>
          <cell r="H225">
            <v>13010</v>
          </cell>
          <cell r="I225">
            <v>13402</v>
          </cell>
          <cell r="J225">
            <v>13804</v>
          </cell>
          <cell r="K225">
            <v>14144</v>
          </cell>
          <cell r="L225">
            <v>14430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éeme"/>
      <sheetName val="Datos Generales"/>
      <sheetName val="FA_SST"/>
      <sheetName val="CMA(SSTD)"/>
      <sheetName val="RES"/>
      <sheetName val="F-308(SST)"/>
      <sheetName val="F-308_SCT(09-13)"/>
      <sheetName val="F-309 (Altas)"/>
      <sheetName val="F-309_SCT(09-13)"/>
      <sheetName val="F-401 (Altas)"/>
      <sheetName val="F-401_SCT(09-13)"/>
      <sheetName val="F-308"/>
      <sheetName val="F-309(Necesarios)"/>
      <sheetName val="F-401(Necesarios)"/>
      <sheetName val="F-121"/>
      <sheetName val="F-501"/>
      <sheetName val="F-502"/>
      <sheetName val="Aux_F-503"/>
      <sheetName val="F-503"/>
      <sheetName val="F-511"/>
      <sheetName val="F-512"/>
      <sheetName val="F-513 Aux"/>
      <sheetName val="F-513"/>
      <sheetName val="F-514"/>
      <sheetName val="F-515"/>
      <sheetName val="F-516"/>
      <sheetName val="F-517"/>
      <sheetName val="F-518"/>
      <sheetName val="F-519"/>
      <sheetName val="F-520"/>
      <sheetName val="F-521"/>
      <sheetName val="F-522"/>
      <sheetName val="Indicadores"/>
    </sheetNames>
    <sheetDataSet>
      <sheetData sheetId="0" refreshError="1"/>
      <sheetData sheetId="1">
        <row r="2">
          <cell r="C2">
            <v>0.12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4"/>
  <sheetViews>
    <sheetView topLeftCell="A16" workbookViewId="0">
      <selection activeCell="C33" sqref="C33"/>
    </sheetView>
  </sheetViews>
  <sheetFormatPr baseColWidth="10" defaultColWidth="11.42578125" defaultRowHeight="15" x14ac:dyDescent="0.25"/>
  <cols>
    <col min="1" max="1" width="4" style="1" bestFit="1" customWidth="1"/>
    <col min="2" max="2" width="20.85546875" style="1" customWidth="1"/>
    <col min="3" max="3" width="134.42578125" style="1" customWidth="1"/>
    <col min="4" max="4" width="27.28515625" style="1" customWidth="1"/>
    <col min="5" max="5" width="23.5703125" style="1" customWidth="1"/>
    <col min="6" max="16384" width="11.42578125" style="1"/>
  </cols>
  <sheetData>
    <row r="2" spans="1:5" s="2" customFormat="1" x14ac:dyDescent="0.25">
      <c r="A2" s="2">
        <v>1.2</v>
      </c>
      <c r="B2" s="3" t="s">
        <v>17</v>
      </c>
    </row>
    <row r="3" spans="1:5" ht="15.75" thickBot="1" x14ac:dyDescent="0.3"/>
    <row r="4" spans="1:5" ht="15" customHeight="1" x14ac:dyDescent="0.25">
      <c r="B4" s="168" t="s">
        <v>19</v>
      </c>
      <c r="C4" s="169"/>
      <c r="D4" s="169"/>
      <c r="E4" s="170"/>
    </row>
    <row r="5" spans="1:5" x14ac:dyDescent="0.25">
      <c r="B5" s="171"/>
      <c r="C5" s="172"/>
      <c r="D5" s="172"/>
      <c r="E5" s="173"/>
    </row>
    <row r="6" spans="1:5" ht="15.75" thickBot="1" x14ac:dyDescent="0.3">
      <c r="B6" s="174"/>
      <c r="C6" s="175"/>
      <c r="D6" s="175"/>
      <c r="E6" s="176"/>
    </row>
    <row r="8" spans="1:5" x14ac:dyDescent="0.25">
      <c r="B8" s="4" t="s">
        <v>0</v>
      </c>
      <c r="C8" s="4" t="s">
        <v>1</v>
      </c>
      <c r="D8" s="4" t="s">
        <v>2</v>
      </c>
      <c r="E8" s="4" t="s">
        <v>3</v>
      </c>
    </row>
    <row r="9" spans="1:5" ht="45" x14ac:dyDescent="0.25">
      <c r="B9" s="7" t="s">
        <v>18</v>
      </c>
      <c r="C9" s="6" t="s">
        <v>203</v>
      </c>
      <c r="D9" s="5" t="s">
        <v>202</v>
      </c>
      <c r="E9" s="5" t="s">
        <v>20</v>
      </c>
    </row>
    <row r="11" spans="1:5" ht="15.75" x14ac:dyDescent="0.25">
      <c r="B11" s="8" t="s">
        <v>84</v>
      </c>
    </row>
    <row r="13" spans="1:5" x14ac:dyDescent="0.25">
      <c r="B13"/>
    </row>
    <row r="16" spans="1:5" x14ac:dyDescent="0.25">
      <c r="B16" s="1" t="s">
        <v>4</v>
      </c>
    </row>
    <row r="17" spans="2:7" ht="18.75" x14ac:dyDescent="0.35">
      <c r="B17" s="9" t="s">
        <v>9</v>
      </c>
      <c r="C17" s="9" t="s">
        <v>10</v>
      </c>
      <c r="D17" s="9"/>
      <c r="E17" s="9"/>
      <c r="F17" s="9"/>
      <c r="G17" s="9"/>
    </row>
    <row r="18" spans="2:7" ht="18.75" x14ac:dyDescent="0.35">
      <c r="B18" s="9" t="s">
        <v>11</v>
      </c>
      <c r="C18" s="9" t="s">
        <v>12</v>
      </c>
      <c r="D18" s="9"/>
      <c r="E18" s="9"/>
      <c r="F18" s="9"/>
      <c r="G18" s="9"/>
    </row>
    <row r="19" spans="2:7" ht="18.75" x14ac:dyDescent="0.35">
      <c r="B19" s="9" t="s">
        <v>13</v>
      </c>
      <c r="C19" s="9" t="s">
        <v>14</v>
      </c>
      <c r="D19"/>
      <c r="E19" s="9"/>
      <c r="F19" s="9"/>
      <c r="G19" s="9"/>
    </row>
    <row r="20" spans="2:7" ht="18.75" x14ac:dyDescent="0.35">
      <c r="B20" s="9" t="s">
        <v>15</v>
      </c>
      <c r="C20" s="9" t="s">
        <v>5</v>
      </c>
      <c r="D20" s="9"/>
      <c r="E20" s="9"/>
      <c r="F20" s="9"/>
      <c r="G20" s="9"/>
    </row>
    <row r="21" spans="2:7" x14ac:dyDescent="0.25">
      <c r="B21" s="9" t="s">
        <v>6</v>
      </c>
      <c r="C21" s="9" t="s">
        <v>7</v>
      </c>
      <c r="D21" s="9"/>
      <c r="E21" s="9"/>
      <c r="F21" s="9"/>
      <c r="G21" s="9"/>
    </row>
    <row r="22" spans="2:7" ht="18.75" x14ac:dyDescent="0.35">
      <c r="B22" s="9" t="s">
        <v>16</v>
      </c>
      <c r="C22" s="177" t="s">
        <v>204</v>
      </c>
      <c r="D22" s="9"/>
      <c r="E22" s="9"/>
      <c r="F22" s="9"/>
      <c r="G22" s="9"/>
    </row>
    <row r="23" spans="2:7" x14ac:dyDescent="0.25">
      <c r="C23" s="177"/>
    </row>
    <row r="24" spans="2:7" x14ac:dyDescent="0.25">
      <c r="C24" s="167"/>
    </row>
    <row r="25" spans="2:7" ht="15.75" x14ac:dyDescent="0.25">
      <c r="B25" s="8" t="s">
        <v>201</v>
      </c>
    </row>
    <row r="27" spans="2:7" x14ac:dyDescent="0.25">
      <c r="B27" s="1" t="s">
        <v>134</v>
      </c>
    </row>
    <row r="29" spans="2:7" ht="24" x14ac:dyDescent="0.45">
      <c r="B29" s="166" t="s">
        <v>200</v>
      </c>
    </row>
    <row r="31" spans="2:7" ht="19.5" customHeight="1" x14ac:dyDescent="0.25">
      <c r="B31" s="1" t="s">
        <v>68</v>
      </c>
    </row>
    <row r="32" spans="2:7" ht="18" x14ac:dyDescent="0.35">
      <c r="B32" s="1" t="s">
        <v>77</v>
      </c>
      <c r="C32" s="9" t="s">
        <v>99</v>
      </c>
    </row>
    <row r="33" spans="2:3" ht="18" x14ac:dyDescent="0.35">
      <c r="B33" s="1" t="s">
        <v>192</v>
      </c>
      <c r="C33" s="9" t="s">
        <v>193</v>
      </c>
    </row>
    <row r="34" spans="2:3" ht="18" x14ac:dyDescent="0.35">
      <c r="B34" s="1" t="s">
        <v>195</v>
      </c>
      <c r="C34" s="9" t="s">
        <v>194</v>
      </c>
    </row>
    <row r="35" spans="2:3" ht="18" x14ac:dyDescent="0.35">
      <c r="B35" s="1" t="s">
        <v>69</v>
      </c>
      <c r="C35" s="9" t="s">
        <v>100</v>
      </c>
    </row>
    <row r="36" spans="2:3" ht="18" x14ac:dyDescent="0.35">
      <c r="B36" s="1" t="s">
        <v>71</v>
      </c>
      <c r="C36" s="9" t="s">
        <v>73</v>
      </c>
    </row>
    <row r="37" spans="2:3" ht="18" x14ac:dyDescent="0.35">
      <c r="B37" s="1" t="s">
        <v>72</v>
      </c>
      <c r="C37" s="9" t="s">
        <v>74</v>
      </c>
    </row>
    <row r="38" spans="2:3" ht="18" x14ac:dyDescent="0.35">
      <c r="B38" s="1" t="s">
        <v>196</v>
      </c>
      <c r="C38" s="9" t="s">
        <v>197</v>
      </c>
    </row>
    <row r="39" spans="2:3" ht="18" x14ac:dyDescent="0.35">
      <c r="B39" s="1" t="s">
        <v>198</v>
      </c>
      <c r="C39" s="9" t="s">
        <v>199</v>
      </c>
    </row>
    <row r="40" spans="2:3" ht="18" x14ac:dyDescent="0.35">
      <c r="B40" s="1" t="s">
        <v>70</v>
      </c>
      <c r="C40" s="9" t="s">
        <v>101</v>
      </c>
    </row>
    <row r="41" spans="2:3" ht="18" x14ac:dyDescent="0.35">
      <c r="B41" s="1" t="s">
        <v>82</v>
      </c>
      <c r="C41" s="9" t="s">
        <v>75</v>
      </c>
    </row>
    <row r="42" spans="2:3" ht="18" x14ac:dyDescent="0.35">
      <c r="B42" s="1" t="s">
        <v>83</v>
      </c>
      <c r="C42" s="9" t="s">
        <v>76</v>
      </c>
    </row>
    <row r="43" spans="2:3" ht="18" x14ac:dyDescent="0.35">
      <c r="B43" s="1" t="s">
        <v>78</v>
      </c>
      <c r="C43" s="9" t="s">
        <v>80</v>
      </c>
    </row>
    <row r="44" spans="2:3" ht="18" x14ac:dyDescent="0.35">
      <c r="B44" s="1" t="s">
        <v>79</v>
      </c>
      <c r="C44" s="9" t="s">
        <v>81</v>
      </c>
    </row>
  </sheetData>
  <mergeCells count="2">
    <mergeCell ref="B4:E6"/>
    <mergeCell ref="C22:C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2"/>
  <sheetViews>
    <sheetView workbookViewId="0">
      <selection activeCell="C20" sqref="C20"/>
    </sheetView>
  </sheetViews>
  <sheetFormatPr baseColWidth="10" defaultColWidth="11.42578125" defaultRowHeight="15" x14ac:dyDescent="0.25"/>
  <cols>
    <col min="1" max="1" width="4" style="1" bestFit="1" customWidth="1"/>
    <col min="2" max="2" width="22.7109375" style="1" customWidth="1"/>
    <col min="3" max="3" width="58.7109375" style="1" customWidth="1"/>
    <col min="4" max="4" width="24.85546875" style="1" customWidth="1"/>
    <col min="5" max="5" width="26" style="1" customWidth="1"/>
    <col min="6" max="6" width="29.5703125" style="1" customWidth="1"/>
    <col min="7" max="7" width="34.140625" style="1" customWidth="1"/>
    <col min="8" max="16384" width="11.42578125" style="1"/>
  </cols>
  <sheetData>
    <row r="2" spans="1:7" s="2" customFormat="1" x14ac:dyDescent="0.25">
      <c r="A2" s="2">
        <v>1.2</v>
      </c>
      <c r="B2" s="3" t="s">
        <v>17</v>
      </c>
    </row>
    <row r="3" spans="1:7" x14ac:dyDescent="0.25">
      <c r="B3" s="178" t="s">
        <v>21</v>
      </c>
      <c r="C3" s="178"/>
      <c r="D3" s="178"/>
      <c r="E3" s="178"/>
      <c r="F3" s="178"/>
      <c r="G3" s="178"/>
    </row>
    <row r="4" spans="1:7" x14ac:dyDescent="0.25">
      <c r="B4" s="11" t="s">
        <v>22</v>
      </c>
      <c r="D4" s="11" t="s">
        <v>23</v>
      </c>
    </row>
    <row r="5" spans="1:7" x14ac:dyDescent="0.25">
      <c r="B5" s="12" t="s">
        <v>24</v>
      </c>
      <c r="D5" s="13" t="s">
        <v>25</v>
      </c>
    </row>
    <row r="6" spans="1:7" x14ac:dyDescent="0.25">
      <c r="D6" s="1" t="s">
        <v>26</v>
      </c>
    </row>
    <row r="8" spans="1:7" x14ac:dyDescent="0.25">
      <c r="B8" s="14" t="s">
        <v>27</v>
      </c>
      <c r="C8" s="14" t="s">
        <v>28</v>
      </c>
      <c r="D8" s="14" t="s">
        <v>29</v>
      </c>
      <c r="E8" s="15" t="s">
        <v>30</v>
      </c>
      <c r="F8" s="16" t="s">
        <v>31</v>
      </c>
      <c r="G8" s="16" t="s">
        <v>32</v>
      </c>
    </row>
    <row r="9" spans="1:7" x14ac:dyDescent="0.25">
      <c r="B9" s="179" t="s">
        <v>33</v>
      </c>
      <c r="C9" s="180"/>
      <c r="D9" s="180"/>
      <c r="E9" s="180"/>
      <c r="F9" s="180"/>
      <c r="G9" s="181"/>
    </row>
    <row r="10" spans="1:7" ht="41.25" customHeight="1" x14ac:dyDescent="0.25">
      <c r="B10" s="17" t="s">
        <v>34</v>
      </c>
      <c r="C10" s="18" t="s">
        <v>35</v>
      </c>
      <c r="D10" s="19" t="s">
        <v>36</v>
      </c>
      <c r="E10" s="19" t="s">
        <v>37</v>
      </c>
      <c r="F10" s="19" t="s">
        <v>38</v>
      </c>
      <c r="G10" s="19" t="s">
        <v>39</v>
      </c>
    </row>
    <row r="11" spans="1:7" ht="24" x14ac:dyDescent="0.25">
      <c r="B11" s="17" t="s">
        <v>40</v>
      </c>
      <c r="C11" s="19" t="s">
        <v>48</v>
      </c>
      <c r="D11" s="19" t="s">
        <v>49</v>
      </c>
      <c r="E11" s="19" t="s">
        <v>50</v>
      </c>
      <c r="F11" s="19" t="s">
        <v>51</v>
      </c>
      <c r="G11" s="19" t="s">
        <v>41</v>
      </c>
    </row>
    <row r="12" spans="1:7" ht="36" x14ac:dyDescent="0.25">
      <c r="B12" s="17" t="s">
        <v>42</v>
      </c>
      <c r="C12" s="19" t="s">
        <v>43</v>
      </c>
      <c r="D12" s="19" t="s">
        <v>44</v>
      </c>
      <c r="E12" s="19" t="s">
        <v>45</v>
      </c>
      <c r="F12" s="19" t="s">
        <v>46</v>
      </c>
      <c r="G12" s="19" t="s">
        <v>47</v>
      </c>
    </row>
  </sheetData>
  <mergeCells count="2">
    <mergeCell ref="B3:G3"/>
    <mergeCell ref="B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9E4FF-083A-4622-B6B2-DB0752EE90F2}">
  <dimension ref="B2:X44"/>
  <sheetViews>
    <sheetView tabSelected="1" topLeftCell="A2" workbookViewId="0">
      <selection activeCell="I4" sqref="I4"/>
    </sheetView>
  </sheetViews>
  <sheetFormatPr baseColWidth="10" defaultColWidth="11.5703125" defaultRowHeight="15" x14ac:dyDescent="0.25"/>
  <cols>
    <col min="1" max="1" width="1.28515625" style="1" customWidth="1"/>
    <col min="2" max="2" width="12.85546875" style="1" customWidth="1"/>
    <col min="3" max="4" width="11.5703125" style="1" customWidth="1"/>
    <col min="5" max="5" width="11.7109375" style="1" customWidth="1"/>
    <col min="6" max="6" width="13.140625" style="1" customWidth="1"/>
    <col min="7" max="7" width="14" style="1" customWidth="1"/>
    <col min="8" max="8" width="14.7109375" style="1" customWidth="1"/>
    <col min="9" max="9" width="16.42578125" style="1" customWidth="1"/>
    <col min="10" max="10" width="17.85546875" style="1" customWidth="1"/>
    <col min="11" max="11" width="13" style="1" customWidth="1"/>
    <col min="12" max="12" width="15.42578125" style="1" customWidth="1"/>
    <col min="13" max="13" width="18.5703125" style="1" customWidth="1"/>
    <col min="14" max="14" width="14.5703125" style="1" customWidth="1"/>
    <col min="15" max="15" width="15.5703125" style="1" customWidth="1"/>
    <col min="16" max="16" width="12.7109375" style="1" bestFit="1" customWidth="1"/>
    <col min="17" max="17" width="12.5703125" style="1" bestFit="1" customWidth="1"/>
    <col min="18" max="18" width="15.28515625" style="1" customWidth="1"/>
    <col min="19" max="19" width="18.28515625" style="1" customWidth="1"/>
    <col min="20" max="16384" width="11.5703125" style="1"/>
  </cols>
  <sheetData>
    <row r="2" spans="2:24" x14ac:dyDescent="0.25">
      <c r="B2" s="10" t="s">
        <v>140</v>
      </c>
    </row>
    <row r="3" spans="2:24" x14ac:dyDescent="0.25">
      <c r="B3" s="10" t="s">
        <v>8</v>
      </c>
      <c r="C3" s="84" t="s">
        <v>85</v>
      </c>
      <c r="D3" s="85" t="s">
        <v>86</v>
      </c>
    </row>
    <row r="4" spans="2:24" ht="48.75" x14ac:dyDescent="0.25">
      <c r="B4" s="25" t="s">
        <v>142</v>
      </c>
      <c r="C4" s="20" t="s">
        <v>62</v>
      </c>
      <c r="D4" s="89" t="s">
        <v>62</v>
      </c>
      <c r="E4" s="89" t="s">
        <v>53</v>
      </c>
      <c r="F4" s="20" t="s">
        <v>62</v>
      </c>
      <c r="G4" s="20" t="s">
        <v>53</v>
      </c>
      <c r="H4" s="20" t="s">
        <v>54</v>
      </c>
      <c r="I4" s="20" t="s">
        <v>55</v>
      </c>
      <c r="J4" s="20" t="s">
        <v>56</v>
      </c>
      <c r="K4" s="20" t="s">
        <v>143</v>
      </c>
      <c r="L4" s="20" t="s">
        <v>144</v>
      </c>
      <c r="M4" s="20" t="s">
        <v>102</v>
      </c>
      <c r="N4" s="39" t="s">
        <v>104</v>
      </c>
      <c r="O4" s="39" t="s">
        <v>105</v>
      </c>
      <c r="Q4" s="160" t="s">
        <v>185</v>
      </c>
      <c r="R4" s="160" t="s">
        <v>186</v>
      </c>
      <c r="S4" s="160" t="s">
        <v>187</v>
      </c>
      <c r="T4" s="161" t="s">
        <v>188</v>
      </c>
      <c r="U4" s="160" t="s">
        <v>189</v>
      </c>
      <c r="V4" s="160" t="s">
        <v>190</v>
      </c>
      <c r="W4" s="160" t="s">
        <v>191</v>
      </c>
      <c r="X4" s="161" t="s">
        <v>188</v>
      </c>
    </row>
    <row r="5" spans="2:24" ht="25.5" customHeight="1" x14ac:dyDescent="0.25">
      <c r="B5" s="21" t="s">
        <v>145</v>
      </c>
      <c r="C5" s="21" t="s">
        <v>146</v>
      </c>
      <c r="D5" s="21" t="s">
        <v>146</v>
      </c>
      <c r="E5" s="21" t="s">
        <v>57</v>
      </c>
      <c r="F5" s="21" t="s">
        <v>146</v>
      </c>
      <c r="G5" s="21" t="s">
        <v>57</v>
      </c>
      <c r="H5" s="21" t="s">
        <v>58</v>
      </c>
      <c r="I5" s="21" t="s">
        <v>59</v>
      </c>
      <c r="J5" s="21" t="s">
        <v>60</v>
      </c>
      <c r="K5" s="21" t="s">
        <v>147</v>
      </c>
      <c r="L5" s="21" t="s">
        <v>148</v>
      </c>
      <c r="M5" s="21" t="s">
        <v>103</v>
      </c>
      <c r="N5" s="40" t="s">
        <v>106</v>
      </c>
      <c r="O5" s="40" t="s">
        <v>106</v>
      </c>
    </row>
    <row r="6" spans="2:24" x14ac:dyDescent="0.25">
      <c r="B6" s="26" t="s">
        <v>149</v>
      </c>
      <c r="C6" s="90" t="s">
        <v>61</v>
      </c>
      <c r="D6" s="26" t="s">
        <v>64</v>
      </c>
      <c r="E6" s="91">
        <v>109</v>
      </c>
      <c r="F6" s="26" t="s">
        <v>61</v>
      </c>
      <c r="G6" s="32"/>
      <c r="H6" s="26">
        <v>2019</v>
      </c>
      <c r="I6" s="38">
        <v>43526</v>
      </c>
      <c r="J6" s="26"/>
      <c r="K6" s="26"/>
      <c r="L6" s="26"/>
      <c r="M6" s="92">
        <f>(E6*'Factores motores'!C29-Formato!E6*'Factores motores'!C28)*1/(1-'Factores motores'!C13)*1/1000*'Factores motores'!H13</f>
        <v>8.9186862607545514</v>
      </c>
      <c r="N6" s="41">
        <f>(E6*'Factores motores'!C29-Formato!E6*'Factores motores'!C28)/1000</f>
        <v>19.651612927440116</v>
      </c>
      <c r="O6" s="42">
        <f>N6*1000*[11]Factores!$L$38</f>
        <v>70745.806538784425</v>
      </c>
      <c r="Q6" s="162">
        <f>(E6*'Factores motores'!C29)/1000</f>
        <v>249.42431792520188</v>
      </c>
      <c r="R6" s="162">
        <f>(E6*'Factores motores'!C28)/1000</f>
        <v>229.77270499776176</v>
      </c>
      <c r="S6" s="162">
        <f t="shared" ref="S6" si="0">Q6-R6</f>
        <v>19.651612927440112</v>
      </c>
      <c r="T6" s="162">
        <f>N6-S6</f>
        <v>0</v>
      </c>
      <c r="U6" s="163">
        <f>Q6*(1/(1-'Factores motores'!C13)*'Factores motores'!H13)</f>
        <v>113.19871023265408</v>
      </c>
      <c r="V6" s="163">
        <f>R6*(1/(1-'Factores motores'!C13)*'Factores motores'!H13)</f>
        <v>104.28002397189954</v>
      </c>
      <c r="W6" s="164">
        <f>U6-V6</f>
        <v>8.9186862607545407</v>
      </c>
      <c r="X6" s="165">
        <f>M6-W6</f>
        <v>0</v>
      </c>
    </row>
    <row r="7" spans="2:24" x14ac:dyDescent="0.25">
      <c r="B7" s="26" t="s">
        <v>150</v>
      </c>
      <c r="C7" s="90" t="s">
        <v>65</v>
      </c>
      <c r="D7" s="26" t="s">
        <v>64</v>
      </c>
      <c r="E7" s="91">
        <v>25</v>
      </c>
      <c r="F7" s="26" t="s">
        <v>61</v>
      </c>
      <c r="G7" s="91">
        <v>40</v>
      </c>
      <c r="H7" s="26">
        <v>2019</v>
      </c>
      <c r="I7" s="38">
        <v>43527</v>
      </c>
      <c r="J7" s="32"/>
      <c r="K7" s="32"/>
      <c r="L7" s="32"/>
      <c r="M7" s="217">
        <f>((E7+G7)*'Factores motores'!D30-(Formato!E7*'Factores motores'!D28+Formato!G7*'Factores motores'!D29))*1/(1-'Factores motores'!C13)*1/1000*'Factores motores'!H13</f>
        <v>11.200025536085997</v>
      </c>
      <c r="N7" s="41">
        <f>((E7+G7)*'Factores motores'!D30-(Formato!E7*'Factores motores'!D28+Formato!G7*'Factores motores'!D29))/1000</f>
        <v>24.678361832405791</v>
      </c>
      <c r="O7" s="42">
        <f>N7*1000*[11]Factores!$L$38</f>
        <v>88842.102596660843</v>
      </c>
      <c r="Q7" s="162">
        <f>(E7+G7)*'Factores motores'!D30/1000</f>
        <v>716.24640853121628</v>
      </c>
      <c r="R7" s="162">
        <f>(E7*'Factores motores'!D28+Formato!G7*'Factores motores'!D29)/1000</f>
        <v>691.56804669881058</v>
      </c>
      <c r="S7" s="162">
        <f t="shared" ref="S7:S10" si="1">Q7-R7</f>
        <v>24.678361832405699</v>
      </c>
      <c r="T7" s="162">
        <f t="shared" ref="T7:T10" si="2">N7-S7</f>
        <v>9.2370555648813024E-14</v>
      </c>
      <c r="U7" s="163">
        <f>Q7*(1/(1-'Factores motores'!C13)*'Factores motores'!H13)</f>
        <v>325.06120625663408</v>
      </c>
      <c r="V7" s="163">
        <f>R7*(1/(1-'Factores motores'!C13)*'Factores motores'!H13)</f>
        <v>313.86118072054813</v>
      </c>
      <c r="W7" s="164">
        <f t="shared" ref="W7:W10" si="3">U7-V7</f>
        <v>11.200025536085946</v>
      </c>
      <c r="X7" s="165">
        <f t="shared" ref="X7:X10" si="4">M7-W7</f>
        <v>5.1514348342607263E-14</v>
      </c>
    </row>
    <row r="8" spans="2:24" x14ac:dyDescent="0.25">
      <c r="B8" s="26" t="s">
        <v>151</v>
      </c>
      <c r="C8" s="90" t="s">
        <v>65</v>
      </c>
      <c r="D8" s="26" t="s">
        <v>64</v>
      </c>
      <c r="E8" s="91">
        <v>13</v>
      </c>
      <c r="F8" s="26" t="s">
        <v>61</v>
      </c>
      <c r="G8" s="91">
        <v>21</v>
      </c>
      <c r="H8" s="26">
        <v>2019</v>
      </c>
      <c r="I8" s="38">
        <v>43528</v>
      </c>
      <c r="J8" s="32"/>
      <c r="K8" s="32"/>
      <c r="L8" s="32"/>
      <c r="M8" s="92">
        <f>((E8+G8)*'Factores motores'!E30-(Formato!E8*'Factores motores'!E28+Formato!G8*'Factores motores'!E29))*1/(1-'Factores motores'!C13)*1/1000*'Factores motores'!H13</f>
        <v>26.373142706212604</v>
      </c>
      <c r="N8" s="41">
        <f>((E8+G8)*'Factores motores'!E30-(Formato!E8*'Factores motores'!E28+Formato!G8*'Factores motores'!E29))/1000</f>
        <v>58.111113788499033</v>
      </c>
      <c r="O8" s="42">
        <f>N8*1000*[11]Factores!$L$38</f>
        <v>209200.00963859653</v>
      </c>
      <c r="Q8" s="162">
        <f>(E8+G8)*'Factores motores'!E30/1000</f>
        <v>942.69827038385347</v>
      </c>
      <c r="R8" s="162">
        <f>(E8*'Factores motores'!E28+Formato!G8*'Factores motores'!E29)/1000</f>
        <v>884.58715659535449</v>
      </c>
      <c r="S8" s="162">
        <f t="shared" si="1"/>
        <v>58.111113788498983</v>
      </c>
      <c r="T8" s="162">
        <f t="shared" si="2"/>
        <v>0</v>
      </c>
      <c r="U8" s="163">
        <f>Q8*(1/(1-'Factores motores'!C13)*'Factores motores'!H13)</f>
        <v>427.83409907131511</v>
      </c>
      <c r="V8" s="163">
        <f>R8*(1/(1-'Factores motores'!C13)*'Factores motores'!H13)</f>
        <v>401.4609563651025</v>
      </c>
      <c r="W8" s="164">
        <f t="shared" si="3"/>
        <v>26.373142706212604</v>
      </c>
      <c r="X8" s="165">
        <f t="shared" si="4"/>
        <v>0</v>
      </c>
    </row>
    <row r="9" spans="2:24" x14ac:dyDescent="0.25">
      <c r="B9" s="26" t="s">
        <v>153</v>
      </c>
      <c r="C9" s="90" t="s">
        <v>65</v>
      </c>
      <c r="D9" s="26" t="s">
        <v>64</v>
      </c>
      <c r="E9" s="91">
        <v>11</v>
      </c>
      <c r="F9" s="26" t="s">
        <v>61</v>
      </c>
      <c r="G9" s="159">
        <v>24</v>
      </c>
      <c r="H9" s="26">
        <v>2019</v>
      </c>
      <c r="I9" s="38">
        <v>43529</v>
      </c>
      <c r="J9" s="32"/>
      <c r="K9" s="32"/>
      <c r="L9" s="32"/>
      <c r="M9" s="92">
        <f>((E9+G9)*'Factores motores'!F30-(Formato!E9*'Factores motores'!F28+Formato!G9*'Factores motores'!F29))*1/(1-'Factores motores'!C13)*1/1000*'Factores motores'!H13</f>
        <v>121.31204801936576</v>
      </c>
      <c r="N9" s="41">
        <f>((E9+G9)*'Factores motores'!F30-(Formato!E9*'Factores motores'!F28+Formato!G9*'Factores motores'!F29))/1000</f>
        <v>267.30140980538448</v>
      </c>
      <c r="O9" s="42">
        <f>N9*1000*[11]Factores!$L$38</f>
        <v>962285.07529938407</v>
      </c>
      <c r="Q9" s="162">
        <f>(E9+G9)*'Factores motores'!F30/1000</f>
        <v>4560.8303048043736</v>
      </c>
      <c r="R9" s="162">
        <f>(E9*'Factores motores'!F28+Formato!G9*'Factores motores'!F29)/1000</f>
        <v>4293.528894998989</v>
      </c>
      <c r="S9" s="162">
        <f t="shared" si="1"/>
        <v>267.30140980538454</v>
      </c>
      <c r="T9" s="162">
        <f t="shared" si="2"/>
        <v>0</v>
      </c>
      <c r="U9" s="163">
        <f>Q9*(1/(1-'Factores motores'!C13)*'Factores motores'!H13)</f>
        <v>2069.8868193304284</v>
      </c>
      <c r="V9" s="163">
        <f>R9*(1/(1-'Factores motores'!C13)*'Factores motores'!H13)</f>
        <v>1948.5747713110627</v>
      </c>
      <c r="W9" s="164">
        <f t="shared" si="3"/>
        <v>121.31204801936565</v>
      </c>
      <c r="X9" s="165">
        <f t="shared" si="4"/>
        <v>1.1368683772161603E-13</v>
      </c>
    </row>
    <row r="10" spans="2:24" x14ac:dyDescent="0.25">
      <c r="B10" s="26" t="s">
        <v>154</v>
      </c>
      <c r="C10" s="90" t="s">
        <v>65</v>
      </c>
      <c r="D10" s="26" t="s">
        <v>64</v>
      </c>
      <c r="E10" s="91">
        <v>6</v>
      </c>
      <c r="F10" s="26" t="s">
        <v>61</v>
      </c>
      <c r="G10" s="159">
        <v>17</v>
      </c>
      <c r="H10" s="26">
        <v>2019</v>
      </c>
      <c r="I10" s="38">
        <v>43530</v>
      </c>
      <c r="J10" s="32"/>
      <c r="K10" s="32"/>
      <c r="L10" s="32"/>
      <c r="M10" s="92">
        <f>((E10+G10)*'Factores motores'!G30-(Formato!E10*'Factores motores'!G28+Formato!G10*'Factores motores'!G29))*1/(1-'Factores motores'!C13)*1/1000*'Factores motores'!H13</f>
        <v>158.29908559269285</v>
      </c>
      <c r="N10" s="41">
        <f>((E10+G10)*'Factores motores'!G30-(Formato!E10*'Factores motores'!G28+Formato!G10*'Factores motores'!G29))/1000</f>
        <v>348.79939330572728</v>
      </c>
      <c r="O10" s="42">
        <f>N10*1000*[11]Factores!$L$38</f>
        <v>1255677.8159006182</v>
      </c>
      <c r="Q10" s="162">
        <f>(E10+G10)*'Factores motores'!G30/1000</f>
        <v>6203.5174855952164</v>
      </c>
      <c r="R10" s="162">
        <f>(E10*'Factores motores'!G28+Formato!G10*'Factores motores'!G29)/1000</f>
        <v>5854.7180922894886</v>
      </c>
      <c r="S10" s="162">
        <f t="shared" si="1"/>
        <v>348.79939330572779</v>
      </c>
      <c r="T10" s="162">
        <f t="shared" si="2"/>
        <v>-5.1159076974727213E-13</v>
      </c>
      <c r="U10" s="163">
        <f>Q10*(1/(1-'Factores motores'!C13)*'Factores motores'!H13)</f>
        <v>2815.4038231576228</v>
      </c>
      <c r="V10" s="163">
        <f>R10*(1/(1-'Factores motores'!C13)*'Factores motores'!H13)</f>
        <v>2657.1047375649296</v>
      </c>
      <c r="W10" s="164">
        <f t="shared" si="3"/>
        <v>158.29908559269325</v>
      </c>
      <c r="X10" s="165">
        <f t="shared" si="4"/>
        <v>-3.979039320256561E-13</v>
      </c>
    </row>
    <row r="16" spans="2:24" x14ac:dyDescent="0.25">
      <c r="B16" s="10" t="s">
        <v>141</v>
      </c>
    </row>
    <row r="17" spans="2:19" ht="15.75" thickBot="1" x14ac:dyDescent="0.3">
      <c r="B17" s="27" t="s">
        <v>135</v>
      </c>
    </row>
    <row r="18" spans="2:19" ht="15.75" thickBot="1" x14ac:dyDescent="0.3">
      <c r="B18" s="182" t="s">
        <v>85</v>
      </c>
      <c r="C18" s="183"/>
      <c r="D18" s="183"/>
      <c r="E18" s="183"/>
      <c r="F18" s="183"/>
      <c r="G18" s="183"/>
      <c r="H18" s="183"/>
      <c r="I18" s="183"/>
      <c r="J18" s="184"/>
      <c r="K18" s="185" t="s">
        <v>108</v>
      </c>
      <c r="L18" s="186"/>
      <c r="M18" s="186"/>
      <c r="N18" s="186"/>
      <c r="O18" s="186"/>
      <c r="P18" s="186"/>
      <c r="Q18" s="186"/>
      <c r="R18" s="186"/>
      <c r="S18" s="187"/>
    </row>
    <row r="19" spans="2:19" ht="48" x14ac:dyDescent="0.25">
      <c r="B19" s="71" t="s">
        <v>66</v>
      </c>
      <c r="C19" s="75" t="s">
        <v>52</v>
      </c>
      <c r="D19" s="75" t="s">
        <v>62</v>
      </c>
      <c r="E19" s="71" t="s">
        <v>109</v>
      </c>
      <c r="F19" s="71" t="s">
        <v>110</v>
      </c>
      <c r="G19" s="71" t="s">
        <v>67</v>
      </c>
      <c r="H19" s="71" t="s">
        <v>111</v>
      </c>
      <c r="I19" s="71" t="s">
        <v>112</v>
      </c>
      <c r="J19" s="71" t="s">
        <v>113</v>
      </c>
      <c r="K19" s="72" t="s">
        <v>66</v>
      </c>
      <c r="L19" s="72" t="s">
        <v>114</v>
      </c>
      <c r="M19" s="72" t="s">
        <v>115</v>
      </c>
      <c r="N19" s="72" t="s">
        <v>67</v>
      </c>
      <c r="O19" s="72" t="s">
        <v>116</v>
      </c>
      <c r="P19" s="72" t="s">
        <v>112</v>
      </c>
      <c r="Q19" s="72" t="s">
        <v>113</v>
      </c>
      <c r="R19" s="73" t="s">
        <v>117</v>
      </c>
      <c r="S19" s="73" t="s">
        <v>118</v>
      </c>
    </row>
    <row r="20" spans="2:19" x14ac:dyDescent="0.25">
      <c r="B20" s="47" t="s">
        <v>90</v>
      </c>
      <c r="C20" s="47">
        <v>100</v>
      </c>
      <c r="D20" s="47"/>
      <c r="E20" s="48">
        <v>0.74</v>
      </c>
      <c r="F20" s="49">
        <f>M20*L20/E20</f>
        <v>270270.2702702703</v>
      </c>
      <c r="G20" s="50" t="s">
        <v>97</v>
      </c>
      <c r="H20" s="49">
        <f>F20*'Factores calderas'!C3</f>
        <v>40898611.955384873</v>
      </c>
      <c r="I20" s="49">
        <f>H20*E20</f>
        <v>30264972.846984807</v>
      </c>
      <c r="J20" s="51">
        <f>H20*('Factores calderas'!$G$3+'Factores calderas'!$H$3*'Factores calderas'!$N$4+'Factores calderas'!$I$3*'Factores calderas'!$N$5)/1000</f>
        <v>3175.7363197236805</v>
      </c>
      <c r="K20" s="47" t="s">
        <v>90</v>
      </c>
      <c r="L20" s="48">
        <v>0.8</v>
      </c>
      <c r="M20" s="52">
        <v>250000</v>
      </c>
      <c r="N20" s="50" t="s">
        <v>97</v>
      </c>
      <c r="O20" s="49">
        <f>M20*'Factores calderas'!C3</f>
        <v>37831216.058731005</v>
      </c>
      <c r="P20" s="49">
        <f>O20*L20</f>
        <v>30264972.846984804</v>
      </c>
      <c r="Q20" s="51">
        <f>O20*('Factores calderas'!$G$3+'Factores calderas'!$H$3*'Factores calderas'!$N$4+'Factores calderas'!$I$3*'Factores calderas'!$N$5)/1000</f>
        <v>2937.556095744404</v>
      </c>
      <c r="R20" s="42">
        <f>H20-O20</f>
        <v>3067395.8966538683</v>
      </c>
      <c r="S20" s="51">
        <f>J20-Q20</f>
        <v>238.18022397927643</v>
      </c>
    </row>
    <row r="21" spans="2:19" x14ac:dyDescent="0.25">
      <c r="B21" s="47" t="s">
        <v>131</v>
      </c>
      <c r="C21" s="47">
        <v>250</v>
      </c>
      <c r="D21" s="47"/>
      <c r="E21" s="48">
        <v>0.74</v>
      </c>
      <c r="F21" s="49">
        <f>M21*L21/E21</f>
        <v>38748.108108108114</v>
      </c>
      <c r="G21" s="50" t="s">
        <v>97</v>
      </c>
      <c r="H21" s="49">
        <f>F21*'Factores calderas'!$C$6</f>
        <v>5126443.9984678756</v>
      </c>
      <c r="I21" s="49">
        <f>H21*E21</f>
        <v>3793568.558866228</v>
      </c>
      <c r="J21" s="51">
        <f>H21*('Factores calderas'!$G$6+'Factores calderas'!$H$6*'Factores calderas'!$N$4+'Factores calderas'!$I$6*'Factores calderas'!$N$5)/1000</f>
        <v>380.30012158234098</v>
      </c>
      <c r="K21" s="47" t="s">
        <v>131</v>
      </c>
      <c r="L21" s="48">
        <v>0.8</v>
      </c>
      <c r="M21" s="52">
        <v>35842</v>
      </c>
      <c r="N21" s="50" t="s">
        <v>97</v>
      </c>
      <c r="O21" s="49">
        <f>M21*'Factores calderas'!$C$6</f>
        <v>4741960.6985827843</v>
      </c>
      <c r="P21" s="49">
        <f>O21*L21</f>
        <v>3793568.5588662275</v>
      </c>
      <c r="Q21" s="51">
        <f>O21*('Factores calderas'!$G$6+'Factores calderas'!$H$6*'Factores calderas'!$N$4+'Factores calderas'!$I$6*'Factores calderas'!$N$5)/1000</f>
        <v>351.77761246366532</v>
      </c>
      <c r="R21" s="42">
        <f>H21-O21</f>
        <v>384483.29988509137</v>
      </c>
      <c r="S21" s="51">
        <f>J21-Q21</f>
        <v>28.522509118675657</v>
      </c>
    </row>
    <row r="22" spans="2:19" ht="17.25" x14ac:dyDescent="0.25">
      <c r="B22" s="47" t="s">
        <v>92</v>
      </c>
      <c r="C22" s="47">
        <v>800</v>
      </c>
      <c r="D22" s="47"/>
      <c r="E22" s="48">
        <v>0.74</v>
      </c>
      <c r="F22" s="49">
        <f>M22*L22/E22</f>
        <v>3983264.8648648649</v>
      </c>
      <c r="G22" s="50" t="s">
        <v>98</v>
      </c>
      <c r="H22" s="49">
        <f>F22*'Factores calderas'!$C$5</f>
        <v>143544790.1312519</v>
      </c>
      <c r="I22" s="49">
        <f>H22*E22</f>
        <v>106223144.6971264</v>
      </c>
      <c r="J22" s="51">
        <f>H22*('Factores calderas'!$G$5+'Factores calderas'!$H$5*'Factores calderas'!$N$4+'Factores calderas'!$I$5*'Factores calderas'!$N$5)/1000</f>
        <v>8064.7429735126689</v>
      </c>
      <c r="K22" s="47" t="s">
        <v>92</v>
      </c>
      <c r="L22" s="48">
        <v>0.8</v>
      </c>
      <c r="M22" s="52">
        <v>3684520</v>
      </c>
      <c r="N22" s="50" t="s">
        <v>98</v>
      </c>
      <c r="O22" s="49">
        <f>M22*'Factores calderas'!$C$5</f>
        <v>132778930.87140802</v>
      </c>
      <c r="P22" s="49">
        <f>O22*L22</f>
        <v>106223144.69712642</v>
      </c>
      <c r="Q22" s="51">
        <f>O22*('Factores calderas'!$G$5+'Factores calderas'!$H$5*'Factores calderas'!$N$4+'Factores calderas'!$I$5*'Factores calderas'!$N$5)/1000</f>
        <v>7459.8872504992196</v>
      </c>
      <c r="R22" s="42">
        <f>H22-O22</f>
        <v>10765859.259843886</v>
      </c>
      <c r="S22" s="51">
        <f>J22-Q22</f>
        <v>604.85572301344928</v>
      </c>
    </row>
    <row r="23" spans="2:19" x14ac:dyDescent="0.25">
      <c r="B23" s="79"/>
      <c r="C23" s="79"/>
      <c r="D23" s="79"/>
      <c r="F23" s="1">
        <v>4</v>
      </c>
      <c r="H23" s="54">
        <v>5</v>
      </c>
      <c r="I23" s="54">
        <v>6</v>
      </c>
      <c r="J23" s="1">
        <v>7</v>
      </c>
      <c r="K23" s="79"/>
      <c r="M23" s="79"/>
      <c r="O23" s="54">
        <v>1</v>
      </c>
      <c r="P23" s="54">
        <v>2</v>
      </c>
      <c r="Q23" s="1">
        <v>3</v>
      </c>
      <c r="R23" s="79">
        <v>8</v>
      </c>
      <c r="S23" s="79">
        <v>9</v>
      </c>
    </row>
    <row r="24" spans="2:19" x14ac:dyDescent="0.25">
      <c r="H24" s="54"/>
      <c r="I24" s="54"/>
      <c r="O24" s="54"/>
      <c r="P24" s="54"/>
    </row>
    <row r="25" spans="2:19" ht="15.75" thickBot="1" x14ac:dyDescent="0.3">
      <c r="B25" s="27" t="s">
        <v>136</v>
      </c>
      <c r="H25" s="54"/>
      <c r="I25" s="54"/>
      <c r="O25" s="54"/>
      <c r="P25" s="54"/>
    </row>
    <row r="26" spans="2:19" ht="15.75" thickBot="1" x14ac:dyDescent="0.3">
      <c r="B26" s="182" t="s">
        <v>85</v>
      </c>
      <c r="C26" s="183"/>
      <c r="D26" s="183"/>
      <c r="E26" s="183"/>
      <c r="F26" s="183"/>
      <c r="G26" s="183"/>
      <c r="H26" s="183"/>
      <c r="I26" s="183"/>
      <c r="J26" s="184"/>
      <c r="K26" s="185" t="s">
        <v>108</v>
      </c>
      <c r="L26" s="186"/>
      <c r="M26" s="186"/>
      <c r="N26" s="186"/>
      <c r="O26" s="186"/>
      <c r="P26" s="186"/>
      <c r="Q26" s="186"/>
      <c r="R26" s="186"/>
      <c r="S26" s="187"/>
    </row>
    <row r="27" spans="2:19" ht="48" x14ac:dyDescent="0.25">
      <c r="B27" s="71" t="s">
        <v>66</v>
      </c>
      <c r="C27" s="75" t="s">
        <v>52</v>
      </c>
      <c r="D27" s="75" t="s">
        <v>62</v>
      </c>
      <c r="E27" s="71" t="s">
        <v>109</v>
      </c>
      <c r="F27" s="71" t="s">
        <v>110</v>
      </c>
      <c r="G27" s="71" t="s">
        <v>67</v>
      </c>
      <c r="H27" s="71" t="s">
        <v>111</v>
      </c>
      <c r="I27" s="71" t="s">
        <v>112</v>
      </c>
      <c r="J27" s="71" t="s">
        <v>113</v>
      </c>
      <c r="K27" s="72" t="s">
        <v>66</v>
      </c>
      <c r="L27" s="72" t="s">
        <v>114</v>
      </c>
      <c r="M27" s="72" t="s">
        <v>115</v>
      </c>
      <c r="N27" s="72" t="s">
        <v>67</v>
      </c>
      <c r="O27" s="74" t="s">
        <v>116</v>
      </c>
      <c r="P27" s="74" t="s">
        <v>112</v>
      </c>
      <c r="Q27" s="72" t="s">
        <v>113</v>
      </c>
      <c r="R27" s="73" t="s">
        <v>117</v>
      </c>
      <c r="S27" s="73" t="s">
        <v>118</v>
      </c>
    </row>
    <row r="28" spans="2:19" ht="17.25" x14ac:dyDescent="0.25">
      <c r="B28" s="47" t="s">
        <v>90</v>
      </c>
      <c r="C28" s="47"/>
      <c r="D28" s="47"/>
      <c r="E28" s="48">
        <v>0.74</v>
      </c>
      <c r="F28" s="49">
        <f>H28/[12]Factores!C3</f>
        <v>193088.97932267623</v>
      </c>
      <c r="G28" s="50" t="s">
        <v>97</v>
      </c>
      <c r="H28" s="49">
        <f>I28/E28</f>
        <v>29219163.58126403</v>
      </c>
      <c r="I28" s="49">
        <f>P28</f>
        <v>21622181.050135382</v>
      </c>
      <c r="J28" s="51">
        <f>H28*('Factores calderas'!$G$3+'Factores calderas'!$H$3*'Factores calderas'!$N$4+'Factores calderas'!$I$3*'Factores calderas'!$N$5)/1000</f>
        <v>2268.8388329215709</v>
      </c>
      <c r="K28" s="47" t="s">
        <v>92</v>
      </c>
      <c r="L28" s="48">
        <v>0.8</v>
      </c>
      <c r="M28" s="52">
        <v>750000</v>
      </c>
      <c r="N28" s="50" t="s">
        <v>98</v>
      </c>
      <c r="O28" s="49">
        <f>M28*'Factores calderas'!$C$5</f>
        <v>27027726.312669225</v>
      </c>
      <c r="P28" s="49">
        <f>O28*L28</f>
        <v>21622181.050135382</v>
      </c>
      <c r="Q28" s="51">
        <f>O28*('Factores calderas'!$G$5+'Factores calderas'!$H$5*'Factores calderas'!$N$4+'Factores calderas'!$I$5*'Factores calderas'!$N$5)/1000</f>
        <v>1518.4923512084113</v>
      </c>
      <c r="R28" s="42">
        <f>H28-O28</f>
        <v>2191437.2685948052</v>
      </c>
      <c r="S28" s="51">
        <f>J28-Q28</f>
        <v>750.34648171315962</v>
      </c>
    </row>
    <row r="29" spans="2:19" ht="17.25" x14ac:dyDescent="0.25">
      <c r="B29" s="47" t="s">
        <v>131</v>
      </c>
      <c r="C29" s="47"/>
      <c r="D29" s="47"/>
      <c r="E29" s="48">
        <v>0.74</v>
      </c>
      <c r="F29" s="49">
        <f>H29/'Factores calderas'!C6</f>
        <v>201836.98139606102</v>
      </c>
      <c r="G29" s="50" t="s">
        <v>97</v>
      </c>
      <c r="H29" s="49">
        <f>I29/E29</f>
        <v>26703393.596917193</v>
      </c>
      <c r="I29" s="49">
        <f>P29</f>
        <v>19760511.261718724</v>
      </c>
      <c r="J29" s="51">
        <f>H29*('Factores calderas'!$G$6+'Factores calderas'!$H$6*'Factores calderas'!$N$4+'Factores calderas'!$I$6*'Factores calderas'!$N$5)/1000</f>
        <v>1980.9645505937053</v>
      </c>
      <c r="K29" s="47" t="s">
        <v>92</v>
      </c>
      <c r="L29" s="48">
        <v>0.8</v>
      </c>
      <c r="M29" s="52">
        <v>685425</v>
      </c>
      <c r="N29" s="50" t="s">
        <v>98</v>
      </c>
      <c r="O29" s="49">
        <f>M29*'Factores calderas'!$C$5</f>
        <v>24700639.077148404</v>
      </c>
      <c r="P29" s="49">
        <f>O29*L29</f>
        <v>19760511.261718724</v>
      </c>
      <c r="Q29" s="51">
        <f>O29*('Factores calderas'!$G$6+'Factores calderas'!$H$6*'Factores calderas'!$N$4+'Factores calderas'!$I$6*'Factores calderas'!$N$5)/1000</f>
        <v>1832.3922092991777</v>
      </c>
      <c r="R29" s="42">
        <f>H29-O29</f>
        <v>2002754.5197687894</v>
      </c>
      <c r="S29" s="51">
        <f>J29-Q29</f>
        <v>148.57234129452763</v>
      </c>
    </row>
    <row r="30" spans="2:19" x14ac:dyDescent="0.25">
      <c r="E30" s="56"/>
      <c r="F30" s="57">
        <v>6</v>
      </c>
      <c r="G30" s="58"/>
      <c r="H30" s="57">
        <v>5</v>
      </c>
      <c r="I30" s="57">
        <v>4</v>
      </c>
      <c r="J30" s="57">
        <v>7</v>
      </c>
      <c r="L30" s="56"/>
      <c r="M30" s="57"/>
      <c r="N30" s="60"/>
      <c r="O30" s="57">
        <v>1</v>
      </c>
      <c r="P30" s="54">
        <v>2</v>
      </c>
      <c r="Q30" s="57">
        <v>3</v>
      </c>
      <c r="R30" s="54">
        <v>8</v>
      </c>
      <c r="S30" s="59">
        <v>9</v>
      </c>
    </row>
    <row r="32" spans="2:19" s="24" customFormat="1" x14ac:dyDescent="0.25"/>
    <row r="33" spans="2:21" hidden="1" x14ac:dyDescent="0.25"/>
    <row r="34" spans="2:21" hidden="1" x14ac:dyDescent="0.25"/>
    <row r="35" spans="2:21" ht="48" hidden="1" x14ac:dyDescent="0.25">
      <c r="B35" s="44" t="s">
        <v>66</v>
      </c>
      <c r="C35" s="44"/>
      <c r="D35" s="44"/>
      <c r="E35" s="44" t="s">
        <v>109</v>
      </c>
      <c r="F35" s="44" t="s">
        <v>110</v>
      </c>
      <c r="G35" s="44" t="s">
        <v>67</v>
      </c>
      <c r="H35" s="44" t="s">
        <v>111</v>
      </c>
      <c r="I35" s="44" t="s">
        <v>112</v>
      </c>
      <c r="J35" s="44" t="s">
        <v>113</v>
      </c>
      <c r="K35" s="45" t="s">
        <v>66</v>
      </c>
      <c r="L35" s="45" t="s">
        <v>114</v>
      </c>
      <c r="M35" s="45" t="s">
        <v>115</v>
      </c>
      <c r="N35" s="45" t="s">
        <v>67</v>
      </c>
      <c r="O35" s="45" t="s">
        <v>116</v>
      </c>
      <c r="P35" s="45" t="s">
        <v>112</v>
      </c>
      <c r="Q35" s="45" t="s">
        <v>113</v>
      </c>
      <c r="R35" s="46" t="s">
        <v>117</v>
      </c>
      <c r="S35" s="46" t="s">
        <v>118</v>
      </c>
    </row>
    <row r="36" spans="2:21" hidden="1" x14ac:dyDescent="0.25">
      <c r="B36" s="47" t="s">
        <v>90</v>
      </c>
      <c r="C36" s="47"/>
      <c r="D36" s="47"/>
      <c r="E36" s="48">
        <v>0.7</v>
      </c>
      <c r="F36" s="52">
        <v>50000</v>
      </c>
      <c r="G36" s="50" t="s">
        <v>97</v>
      </c>
      <c r="H36" s="49">
        <f>F36*[12]Factores!$C$3</f>
        <v>7566243.2117462</v>
      </c>
      <c r="I36" s="49">
        <f>H36*E36</f>
        <v>5296370.2482223399</v>
      </c>
      <c r="J36" s="51">
        <f>H36*([12]Factores!$G$3+[12]Factores!$H$3*[12]Factores!$N$4+[12]Factores!$I$3*[12]Factores!$N$5)/1000</f>
        <v>587.51121914888085</v>
      </c>
      <c r="K36" s="47" t="s">
        <v>90</v>
      </c>
      <c r="L36" s="48">
        <v>0.8</v>
      </c>
      <c r="M36" s="51">
        <f>E36*F36/L36</f>
        <v>43750</v>
      </c>
      <c r="N36" s="23" t="s">
        <v>97</v>
      </c>
      <c r="O36" s="49">
        <f>M36*[12]Factores!$C$3</f>
        <v>6620462.8102779249</v>
      </c>
      <c r="P36" s="49">
        <f>O36*L36</f>
        <v>5296370.2482223399</v>
      </c>
      <c r="Q36" s="53">
        <f>O36*([12]Factores!G3+[12]Factores!H3*[12]Factores!N4+[12]Factores!I3*[12]Factores!N5)/1000</f>
        <v>514.07231675527066</v>
      </c>
      <c r="R36" s="42">
        <f>H36-O36</f>
        <v>945780.40146827511</v>
      </c>
      <c r="S36" s="51">
        <f>J36-Q36</f>
        <v>73.438902393610192</v>
      </c>
    </row>
    <row r="37" spans="2:21" hidden="1" x14ac:dyDescent="0.25">
      <c r="B37" s="47" t="s">
        <v>91</v>
      </c>
      <c r="C37" s="47"/>
      <c r="D37" s="47"/>
      <c r="E37" s="48">
        <v>0.75</v>
      </c>
      <c r="F37" s="52">
        <v>52500</v>
      </c>
      <c r="G37" s="50" t="s">
        <v>97</v>
      </c>
      <c r="H37" s="49">
        <f>F37*([12]Factores!$C$4*0.95+[12]Factores!$C$6*0.05)</f>
        <v>7055698.4956093393</v>
      </c>
      <c r="I37" s="49">
        <f>H37*E37</f>
        <v>5291773.8717070045</v>
      </c>
      <c r="J37" s="51">
        <f>(F37*0.95*[12]Factores!$C$4*([12]Factores!$G$4+[12]Factores!$H$4*[12]Factores!$N$4+[12]Factores!$I$4*[12]Factores!$N$5)+(F37*0.05*[12]Factores!$C$6*([12]Factores!$H$6*[12]Factores!$O$4+[12]Factores!$I$4*[12]Factores!$N$5)))/1000</f>
        <v>498.84769208752084</v>
      </c>
      <c r="K37" s="47" t="s">
        <v>91</v>
      </c>
      <c r="L37" s="48">
        <v>0.82499999999999996</v>
      </c>
      <c r="M37" s="51">
        <f>E37*F37/L37</f>
        <v>47727.272727272728</v>
      </c>
      <c r="N37" s="23" t="s">
        <v>97</v>
      </c>
      <c r="O37" s="49">
        <f>M37*([12]Factores!$C$4*0.95+[12]Factores!$C$6*0.05)</f>
        <v>6414271.3596448535</v>
      </c>
      <c r="P37" s="49">
        <f>O37*L37</f>
        <v>5291773.8717070036</v>
      </c>
      <c r="Q37" s="51">
        <f>(M37*0.95*[12]Factores!$C$4*([12]Factores!$G$4+[12]Factores!$H$4*[12]Factores!$N$4+[12]Factores!$I$4*[12]Factores!$N$5)+(M37*0.05*[12]Factores!$C$6*([12]Factores!$H$6*[12]Factores!$O$4+[12]Factores!$I$4*[12]Factores!$N$5)))/1000</f>
        <v>453.4979018977462</v>
      </c>
      <c r="R37" s="42">
        <f>H37-O37</f>
        <v>641427.13596448582</v>
      </c>
      <c r="S37" s="51">
        <f>J37-Q37</f>
        <v>45.349790189774637</v>
      </c>
      <c r="U37" s="61"/>
    </row>
    <row r="38" spans="2:21" ht="17.25" hidden="1" x14ac:dyDescent="0.25">
      <c r="B38" s="47" t="s">
        <v>119</v>
      </c>
      <c r="C38" s="47"/>
      <c r="D38" s="47"/>
      <c r="E38" s="48">
        <v>0.8</v>
      </c>
      <c r="F38" s="52">
        <v>183500</v>
      </c>
      <c r="G38" s="50" t="s">
        <v>98</v>
      </c>
      <c r="H38" s="49">
        <f>F38*[12]Factores!$C$5</f>
        <v>6612783.7044997374</v>
      </c>
      <c r="I38" s="49">
        <f>H38*E38</f>
        <v>5290226.9635997899</v>
      </c>
      <c r="J38" s="51">
        <f>H38*([12]Factores!$G$5+[12]Factores!$H$5*[12]Factores!$N$4+[12]Factores!$I$5*[12]Factores!$N$5)/1000</f>
        <v>371.52446192899123</v>
      </c>
      <c r="K38" s="47" t="s">
        <v>119</v>
      </c>
      <c r="L38" s="48">
        <v>0.85</v>
      </c>
      <c r="M38" s="51">
        <f>E38*F38/L38</f>
        <v>172705.88235294117</v>
      </c>
      <c r="N38" s="23" t="s">
        <v>98</v>
      </c>
      <c r="O38" s="49">
        <f>M38*[12]Factores!$C$5</f>
        <v>6223796.4277644586</v>
      </c>
      <c r="P38" s="49">
        <f>O38*L38</f>
        <v>5290226.9635997899</v>
      </c>
      <c r="Q38" s="51">
        <f>O38*([12]Factores!$G$5+[12]Factores!$H$5*[12]Factores!$N$4+[12]Factores!$I$5*[12]Factores!$N$5)/1000</f>
        <v>349.6700818155212</v>
      </c>
      <c r="R38" s="42">
        <f>H38-O38</f>
        <v>388987.27673527878</v>
      </c>
      <c r="S38" s="51">
        <f>J38-Q38</f>
        <v>21.854380113470029</v>
      </c>
      <c r="U38" s="61"/>
    </row>
    <row r="39" spans="2:21" hidden="1" x14ac:dyDescent="0.25">
      <c r="H39" s="54"/>
      <c r="I39" s="54"/>
      <c r="O39" s="54"/>
      <c r="P39" s="54"/>
      <c r="U39" s="61"/>
    </row>
    <row r="40" spans="2:21" hidden="1" x14ac:dyDescent="0.25">
      <c r="H40" s="54"/>
      <c r="I40" s="54"/>
      <c r="O40" s="54"/>
      <c r="P40" s="54"/>
    </row>
    <row r="41" spans="2:21" ht="48" hidden="1" x14ac:dyDescent="0.25">
      <c r="B41" s="44" t="s">
        <v>66</v>
      </c>
      <c r="C41" s="44"/>
      <c r="D41" s="44"/>
      <c r="E41" s="44" t="s">
        <v>109</v>
      </c>
      <c r="F41" s="44" t="s">
        <v>110</v>
      </c>
      <c r="G41" s="44" t="s">
        <v>67</v>
      </c>
      <c r="H41" s="44" t="s">
        <v>111</v>
      </c>
      <c r="I41" s="44" t="s">
        <v>112</v>
      </c>
      <c r="J41" s="44" t="s">
        <v>113</v>
      </c>
      <c r="K41" s="45" t="s">
        <v>66</v>
      </c>
      <c r="L41" s="45" t="s">
        <v>114</v>
      </c>
      <c r="M41" s="45" t="s">
        <v>115</v>
      </c>
      <c r="N41" s="45" t="s">
        <v>67</v>
      </c>
      <c r="O41" s="55" t="s">
        <v>116</v>
      </c>
      <c r="P41" s="55" t="s">
        <v>112</v>
      </c>
      <c r="Q41" s="45" t="s">
        <v>113</v>
      </c>
      <c r="R41" s="46" t="s">
        <v>117</v>
      </c>
      <c r="S41" s="46" t="s">
        <v>118</v>
      </c>
    </row>
    <row r="42" spans="2:21" ht="17.25" hidden="1" x14ac:dyDescent="0.25">
      <c r="B42" s="47" t="s">
        <v>90</v>
      </c>
      <c r="C42" s="47"/>
      <c r="D42" s="47"/>
      <c r="E42" s="48">
        <v>0.7</v>
      </c>
      <c r="F42" s="52">
        <v>50000</v>
      </c>
      <c r="G42" s="50" t="s">
        <v>97</v>
      </c>
      <c r="H42" s="49">
        <f>F42*[12]Factores!$C$3</f>
        <v>7566243.2117462</v>
      </c>
      <c r="I42" s="49">
        <f>H42*E42</f>
        <v>5296370.2482223399</v>
      </c>
      <c r="J42" s="51">
        <f>H42*([12]Factores!$G$3+[12]Factores!$H$3*[12]Factores!$N$4+[12]Factores!$I$3*[12]Factores!$N$5)/1000</f>
        <v>587.51121914888085</v>
      </c>
      <c r="K42" s="47" t="s">
        <v>92</v>
      </c>
      <c r="L42" s="48">
        <v>0.85</v>
      </c>
      <c r="M42" s="51">
        <f>O42/[12]Factores!C5</f>
        <v>172906.43733831006</v>
      </c>
      <c r="N42" s="23" t="s">
        <v>98</v>
      </c>
      <c r="O42" s="49">
        <f>P42/L42</f>
        <v>6231023.8214380471</v>
      </c>
      <c r="P42" s="49">
        <f>I42</f>
        <v>5296370.2482223399</v>
      </c>
      <c r="Q42" s="51">
        <f>O42*([12]Factores!$G$5+[12]Factores!$H$5*[12]Factores!$N$4+[12]Factores!$I$5*[12]Factores!$N$5)/1000</f>
        <v>350.07613676389366</v>
      </c>
      <c r="R42" s="42">
        <f>H42-O42</f>
        <v>1335219.3903081529</v>
      </c>
      <c r="S42" s="51">
        <f>J42-Q42</f>
        <v>237.4350823849872</v>
      </c>
    </row>
    <row r="43" spans="2:21" ht="17.25" hidden="1" x14ac:dyDescent="0.25">
      <c r="B43" s="47" t="s">
        <v>91</v>
      </c>
      <c r="C43" s="47"/>
      <c r="D43" s="47"/>
      <c r="E43" s="48">
        <v>0.75</v>
      </c>
      <c r="F43" s="52">
        <v>52500</v>
      </c>
      <c r="G43" s="50" t="s">
        <v>97</v>
      </c>
      <c r="H43" s="49">
        <f>F43*([12]Factores!$C$4*0.95+[12]Factores!$C$6*0.05)</f>
        <v>7055698.4956093393</v>
      </c>
      <c r="I43" s="49">
        <f>H43*E43</f>
        <v>5291773.8717070045</v>
      </c>
      <c r="J43" s="51">
        <f>(F43*0.95*[12]Factores!$C$4*([12]Factores!$G$4+[12]Factores!$H$4*[12]Factores!$N$4+[12]Factores!$I$4*[12]Factores!$N$5)+(F43*0.05*[12]Factores!$C$6*([12]Factores!$H$6*[12]Factores!$O$4+[12]Factores!$I$4*[12]Factores!$N$5)))/1000</f>
        <v>498.84769208752084</v>
      </c>
      <c r="K43" s="47" t="s">
        <v>92</v>
      </c>
      <c r="L43" s="48">
        <v>0.85</v>
      </c>
      <c r="M43" s="51">
        <f>O43/[12]Factores!C5</f>
        <v>172756.38304627885</v>
      </c>
      <c r="N43" s="23" t="s">
        <v>98</v>
      </c>
      <c r="O43" s="49">
        <f>P43/L43</f>
        <v>6225616.3196552992</v>
      </c>
      <c r="P43" s="42">
        <f>I43</f>
        <v>5291773.8717070045</v>
      </c>
      <c r="Q43" s="51">
        <f>O43*([12]Factores!$G$5+[12]Factores!$H$5*[12]Factores!$N$4+[12]Factores!$I$5*[12]Factores!$N$5)/1000</f>
        <v>349.77232837093982</v>
      </c>
      <c r="R43" s="42">
        <f>H43-O43</f>
        <v>830082.17595404014</v>
      </c>
      <c r="S43" s="51">
        <f>J43-Q43</f>
        <v>149.07536371658102</v>
      </c>
    </row>
    <row r="44" spans="2:21" x14ac:dyDescent="0.25">
      <c r="O44" s="43"/>
    </row>
  </sheetData>
  <mergeCells count="4">
    <mergeCell ref="B18:J18"/>
    <mergeCell ref="K18:S18"/>
    <mergeCell ref="B26:J26"/>
    <mergeCell ref="K26:S2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96AC05C2-7A77-4198-BC1E-ECC3332CEAA7}">
          <x14:formula1>
            <xm:f>'Factores calderas'!$B$3:$B$6</xm:f>
          </x14:formula1>
          <xm:sqref>K28:K29 K20:K22 B28:D29 B20:B22 D20:D22</xm:sqref>
        </x14:dataValidation>
        <x14:dataValidation type="list" allowBlank="1" showInputMessage="1" showErrorMessage="1" xr:uid="{31DC42DD-659A-4EE3-B7AB-0A2B92205554}">
          <x14:formula1>
            <xm:f>'Factores calderas'!$P$3:$P$7</xm:f>
          </x14:formula1>
          <xm:sqref>C20:C22</xm:sqref>
        </x14:dataValidation>
        <x14:dataValidation type="list" allowBlank="1" showInputMessage="1" showErrorMessage="1" xr:uid="{6422A4E7-28F0-4CF1-A147-43A77AC9BF2C}">
          <x14:formula1>
            <xm:f>'Factores motores'!$C$27:$G$27</xm:f>
          </x14:formula1>
          <xm:sqref>B6:B10</xm:sqref>
        </x14:dataValidation>
        <x14:dataValidation type="list" allowBlank="1" showInputMessage="1" showErrorMessage="1" xr:uid="{31016BB0-771B-45AC-8187-9CD786875FFB}">
          <x14:formula1>
            <xm:f>'Factores motores'!$B$28:$B$30</xm:f>
          </x14:formula1>
          <xm:sqref>D6:D10 F6:F10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30"/>
  <sheetViews>
    <sheetView workbookViewId="0">
      <selection activeCell="B26" sqref="B26:G30"/>
    </sheetView>
  </sheetViews>
  <sheetFormatPr baseColWidth="10" defaultColWidth="11.42578125" defaultRowHeight="15" x14ac:dyDescent="0.25"/>
  <cols>
    <col min="1" max="1" width="4.42578125" style="1" customWidth="1"/>
    <col min="2" max="2" width="15.7109375" style="1" customWidth="1"/>
    <col min="3" max="4" width="11.42578125" style="1"/>
    <col min="5" max="5" width="10.28515625" style="1" customWidth="1"/>
    <col min="6" max="6" width="15.42578125" style="1" customWidth="1"/>
    <col min="7" max="8" width="11.42578125" style="1"/>
    <col min="9" max="9" width="12" style="1" bestFit="1" customWidth="1"/>
    <col min="10" max="10" width="11.42578125" style="1"/>
    <col min="11" max="11" width="3.5703125" style="1" customWidth="1"/>
    <col min="12" max="12" width="11.42578125" style="1"/>
    <col min="13" max="13" width="14.28515625" style="1" customWidth="1"/>
    <col min="14" max="14" width="12.28515625" style="1" customWidth="1"/>
    <col min="15" max="17" width="14.7109375" style="1" customWidth="1"/>
    <col min="18" max="16384" width="11.42578125" style="1"/>
  </cols>
  <sheetData>
    <row r="2" spans="2:8" ht="18" x14ac:dyDescent="0.35">
      <c r="B2" s="27" t="s">
        <v>87</v>
      </c>
      <c r="G2" s="10" t="s">
        <v>138</v>
      </c>
    </row>
    <row r="3" spans="2:8" x14ac:dyDescent="0.25">
      <c r="B3" s="28" t="s">
        <v>54</v>
      </c>
      <c r="C3" s="28" t="s">
        <v>88</v>
      </c>
      <c r="D3" s="28" t="s">
        <v>29</v>
      </c>
      <c r="G3" s="28" t="s">
        <v>54</v>
      </c>
      <c r="H3" s="28" t="s">
        <v>139</v>
      </c>
    </row>
    <row r="4" spans="2:8" hidden="1" x14ac:dyDescent="0.25">
      <c r="B4" s="22">
        <v>2010</v>
      </c>
      <c r="C4" s="37">
        <v>0.104</v>
      </c>
      <c r="D4" s="31"/>
      <c r="G4" s="22">
        <v>2010</v>
      </c>
      <c r="H4" s="30"/>
    </row>
    <row r="5" spans="2:8" hidden="1" x14ac:dyDescent="0.25">
      <c r="B5" s="22">
        <v>2011</v>
      </c>
      <c r="C5" s="37">
        <v>0.108</v>
      </c>
      <c r="D5" s="31"/>
      <c r="G5" s="22">
        <v>2011</v>
      </c>
      <c r="H5" s="30"/>
    </row>
    <row r="6" spans="2:8" hidden="1" x14ac:dyDescent="0.25">
      <c r="B6" s="22">
        <v>2012</v>
      </c>
      <c r="C6" s="37">
        <v>0.109</v>
      </c>
      <c r="D6" s="31"/>
      <c r="G6" s="22">
        <v>2012</v>
      </c>
      <c r="H6" s="30"/>
    </row>
    <row r="7" spans="2:8" hidden="1" x14ac:dyDescent="0.25">
      <c r="B7" s="22">
        <v>2013</v>
      </c>
      <c r="C7" s="37">
        <v>0.109</v>
      </c>
      <c r="D7" s="31"/>
      <c r="G7" s="22">
        <v>2013</v>
      </c>
      <c r="H7" s="30"/>
    </row>
    <row r="8" spans="2:8" hidden="1" x14ac:dyDescent="0.25">
      <c r="B8" s="22">
        <v>2014</v>
      </c>
      <c r="C8" s="37">
        <f>AVERAGE(C7,C9)</f>
        <v>0.111</v>
      </c>
      <c r="D8" s="31"/>
      <c r="G8" s="22">
        <v>2014</v>
      </c>
      <c r="H8" s="30"/>
    </row>
    <row r="9" spans="2:8" hidden="1" x14ac:dyDescent="0.25">
      <c r="B9" s="22">
        <v>2015</v>
      </c>
      <c r="C9" s="37">
        <v>0.113</v>
      </c>
      <c r="D9" s="31"/>
      <c r="G9" s="22">
        <v>2015</v>
      </c>
      <c r="H9" s="30"/>
    </row>
    <row r="10" spans="2:8" hidden="1" x14ac:dyDescent="0.25">
      <c r="B10" s="22">
        <v>2016</v>
      </c>
      <c r="C10" s="37">
        <v>0.109</v>
      </c>
      <c r="D10" s="31"/>
      <c r="G10" s="22">
        <v>2016</v>
      </c>
      <c r="H10" s="36"/>
    </row>
    <row r="11" spans="2:8" hidden="1" x14ac:dyDescent="0.25">
      <c r="B11" s="22">
        <v>2017</v>
      </c>
      <c r="C11" s="37">
        <v>0.108</v>
      </c>
      <c r="D11" s="31"/>
      <c r="G11" s="22">
        <v>2017</v>
      </c>
      <c r="H11" s="36"/>
    </row>
    <row r="12" spans="2:8" x14ac:dyDescent="0.25">
      <c r="B12" s="22">
        <v>2018</v>
      </c>
      <c r="C12" s="88">
        <f>[13]Hoja1!$H$4</f>
        <v>0.11029819004151217</v>
      </c>
      <c r="D12" s="1" t="s">
        <v>137</v>
      </c>
      <c r="G12" s="22">
        <v>2018</v>
      </c>
      <c r="H12" s="93">
        <f>H13</f>
        <v>0.40378219019189976</v>
      </c>
    </row>
    <row r="13" spans="2:8" x14ac:dyDescent="0.25">
      <c r="B13" s="22">
        <v>2019</v>
      </c>
      <c r="C13" s="87">
        <f>+C12</f>
        <v>0.11029819004151217</v>
      </c>
      <c r="D13" s="29"/>
      <c r="G13" s="22">
        <v>2019</v>
      </c>
      <c r="H13" s="94">
        <f>[14]Resumen!$D$4</f>
        <v>0.40378219019189976</v>
      </c>
    </row>
    <row r="14" spans="2:8" x14ac:dyDescent="0.25">
      <c r="B14" s="22">
        <v>2020</v>
      </c>
      <c r="C14" s="87">
        <f t="shared" ref="C14:C24" si="0">+C13</f>
        <v>0.11029819004151217</v>
      </c>
      <c r="D14" s="29"/>
      <c r="G14" s="22">
        <v>2020</v>
      </c>
      <c r="H14" s="30"/>
    </row>
    <row r="15" spans="2:8" x14ac:dyDescent="0.25">
      <c r="B15" s="22">
        <v>2021</v>
      </c>
      <c r="C15" s="87">
        <f t="shared" si="0"/>
        <v>0.11029819004151217</v>
      </c>
      <c r="D15" s="29"/>
      <c r="G15" s="22">
        <v>2021</v>
      </c>
      <c r="H15" s="30"/>
    </row>
    <row r="16" spans="2:8" x14ac:dyDescent="0.25">
      <c r="B16" s="22">
        <v>2022</v>
      </c>
      <c r="C16" s="87">
        <f t="shared" si="0"/>
        <v>0.11029819004151217</v>
      </c>
      <c r="D16" s="29"/>
      <c r="G16" s="22">
        <v>2022</v>
      </c>
      <c r="H16" s="30"/>
    </row>
    <row r="17" spans="2:9" x14ac:dyDescent="0.25">
      <c r="B17" s="22">
        <v>2023</v>
      </c>
      <c r="C17" s="87">
        <f t="shared" si="0"/>
        <v>0.11029819004151217</v>
      </c>
      <c r="D17" s="29"/>
      <c r="G17" s="22">
        <v>2023</v>
      </c>
      <c r="H17" s="30"/>
    </row>
    <row r="18" spans="2:9" x14ac:dyDescent="0.25">
      <c r="B18" s="22">
        <v>2024</v>
      </c>
      <c r="C18" s="87">
        <f t="shared" si="0"/>
        <v>0.11029819004151217</v>
      </c>
      <c r="D18" s="29"/>
      <c r="G18" s="22">
        <v>2024</v>
      </c>
      <c r="H18" s="30"/>
    </row>
    <row r="19" spans="2:9" x14ac:dyDescent="0.25">
      <c r="B19" s="22">
        <v>2025</v>
      </c>
      <c r="C19" s="87">
        <f t="shared" si="0"/>
        <v>0.11029819004151217</v>
      </c>
      <c r="D19" s="29"/>
      <c r="G19" s="22">
        <v>2025</v>
      </c>
      <c r="H19" s="30"/>
    </row>
    <row r="20" spans="2:9" x14ac:dyDescent="0.25">
      <c r="B20" s="22">
        <v>2026</v>
      </c>
      <c r="C20" s="87">
        <f t="shared" si="0"/>
        <v>0.11029819004151217</v>
      </c>
      <c r="D20" s="29"/>
      <c r="G20" s="22">
        <v>2026</v>
      </c>
      <c r="H20" s="30"/>
    </row>
    <row r="21" spans="2:9" x14ac:dyDescent="0.25">
      <c r="B21" s="22">
        <v>2027</v>
      </c>
      <c r="C21" s="87">
        <f t="shared" si="0"/>
        <v>0.11029819004151217</v>
      </c>
      <c r="D21" s="29"/>
      <c r="G21" s="22">
        <v>2027</v>
      </c>
      <c r="H21" s="30"/>
    </row>
    <row r="22" spans="2:9" x14ac:dyDescent="0.25">
      <c r="B22" s="22">
        <v>2028</v>
      </c>
      <c r="C22" s="87">
        <f t="shared" si="0"/>
        <v>0.11029819004151217</v>
      </c>
      <c r="D22" s="29"/>
      <c r="G22" s="22">
        <v>2028</v>
      </c>
      <c r="H22" s="30"/>
    </row>
    <row r="23" spans="2:9" x14ac:dyDescent="0.25">
      <c r="B23" s="22">
        <v>2029</v>
      </c>
      <c r="C23" s="87">
        <f t="shared" si="0"/>
        <v>0.11029819004151217</v>
      </c>
      <c r="D23" s="29"/>
      <c r="G23" s="22">
        <v>2029</v>
      </c>
      <c r="H23" s="30"/>
    </row>
    <row r="24" spans="2:9" x14ac:dyDescent="0.25">
      <c r="B24" s="22">
        <v>2030</v>
      </c>
      <c r="C24" s="87">
        <f t="shared" si="0"/>
        <v>0.11029819004151217</v>
      </c>
      <c r="D24" s="29"/>
      <c r="G24" s="22">
        <v>2030</v>
      </c>
      <c r="H24" s="30"/>
    </row>
    <row r="25" spans="2:9" x14ac:dyDescent="0.25">
      <c r="G25" s="86"/>
      <c r="H25" s="86"/>
    </row>
    <row r="26" spans="2:9" x14ac:dyDescent="0.25">
      <c r="B26" s="10" t="s">
        <v>152</v>
      </c>
    </row>
    <row r="27" spans="2:9" x14ac:dyDescent="0.25">
      <c r="B27" s="45" t="s">
        <v>52</v>
      </c>
      <c r="C27" s="45" t="s">
        <v>149</v>
      </c>
      <c r="D27" s="45" t="s">
        <v>150</v>
      </c>
      <c r="E27" s="45" t="s">
        <v>151</v>
      </c>
      <c r="F27" s="45" t="s">
        <v>153</v>
      </c>
      <c r="G27" s="45" t="s">
        <v>154</v>
      </c>
    </row>
    <row r="28" spans="2:9" x14ac:dyDescent="0.25">
      <c r="B28" s="22" t="s">
        <v>64</v>
      </c>
      <c r="C28" s="154">
        <v>2108.0064678693739</v>
      </c>
      <c r="D28" s="154">
        <v>10470.767475144738</v>
      </c>
      <c r="E28" s="155">
        <f>E29-(E30-E29)</f>
        <v>25253.606364470077</v>
      </c>
      <c r="F28" s="156">
        <f>I28*$F$30</f>
        <v>118687.63685380391</v>
      </c>
      <c r="G28" s="156">
        <f>I28*G30</f>
        <v>245663.02097480939</v>
      </c>
      <c r="I28" s="153">
        <f>E28/E30</f>
        <v>0.91081382385730225</v>
      </c>
    </row>
    <row r="29" spans="2:9" x14ac:dyDescent="0.25">
      <c r="B29" s="22" t="s">
        <v>61</v>
      </c>
      <c r="C29" s="157">
        <v>2288.2964947266228</v>
      </c>
      <c r="D29" s="155">
        <f>AVERAGE(D28,D30)</f>
        <v>10744.971495504802</v>
      </c>
      <c r="E29" s="154">
        <v>26490.013040821119</v>
      </c>
      <c r="F29" s="156">
        <f>I29*$F$30</f>
        <v>124498.53706696443</v>
      </c>
      <c r="G29" s="155">
        <f>I29*G30</f>
        <v>257690.58626121373</v>
      </c>
      <c r="I29" s="153">
        <f>E29/E30</f>
        <v>0.95540691192865113</v>
      </c>
    </row>
    <row r="30" spans="2:9" x14ac:dyDescent="0.25">
      <c r="B30" s="22" t="s">
        <v>155</v>
      </c>
      <c r="C30" s="158"/>
      <c r="D30" s="157">
        <v>11019.175515864867</v>
      </c>
      <c r="E30" s="157">
        <v>27726.419717172161</v>
      </c>
      <c r="F30" s="157">
        <v>130309.43728012496</v>
      </c>
      <c r="G30" s="157">
        <v>269718.15154761809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30A13-0155-431B-8996-AF25F23F265B}">
  <dimension ref="B1:P31"/>
  <sheetViews>
    <sheetView workbookViewId="0">
      <selection activeCell="O4" sqref="O4"/>
    </sheetView>
  </sheetViews>
  <sheetFormatPr baseColWidth="10" defaultColWidth="11.5703125" defaultRowHeight="15" x14ac:dyDescent="0.25"/>
  <cols>
    <col min="1" max="1" width="1.5703125" style="62" customWidth="1"/>
    <col min="2" max="2" width="14.85546875" style="62" customWidth="1"/>
    <col min="3" max="4" width="11.5703125" style="62"/>
    <col min="5" max="5" width="10.7109375" style="62" customWidth="1"/>
    <col min="6" max="6" width="11.5703125" style="62"/>
    <col min="7" max="9" width="13.85546875" style="62" bestFit="1" customWidth="1"/>
    <col min="10" max="10" width="2.5703125" style="62" customWidth="1"/>
    <col min="11" max="11" width="10" style="62" customWidth="1"/>
    <col min="12" max="14" width="7.7109375" style="62" customWidth="1"/>
    <col min="15" max="16384" width="11.5703125" style="62"/>
  </cols>
  <sheetData>
    <row r="1" spans="2:16" ht="9" customHeight="1" x14ac:dyDescent="0.25"/>
    <row r="2" spans="2:16" ht="38.25" x14ac:dyDescent="0.25">
      <c r="B2" s="63" t="s">
        <v>120</v>
      </c>
      <c r="C2" s="64" t="s">
        <v>89</v>
      </c>
      <c r="D2" s="64" t="s">
        <v>121</v>
      </c>
      <c r="F2" s="65" t="s">
        <v>122</v>
      </c>
      <c r="G2" s="33" t="s">
        <v>123</v>
      </c>
      <c r="H2" s="33" t="s">
        <v>124</v>
      </c>
      <c r="I2" s="33" t="s">
        <v>125</v>
      </c>
      <c r="K2" s="34" t="s">
        <v>93</v>
      </c>
      <c r="L2" s="34" t="s">
        <v>94</v>
      </c>
      <c r="M2" s="34" t="s">
        <v>95</v>
      </c>
      <c r="N2" s="34" t="s">
        <v>96</v>
      </c>
      <c r="P2" s="63" t="s">
        <v>133</v>
      </c>
    </row>
    <row r="3" spans="2:16" x14ac:dyDescent="0.25">
      <c r="B3" s="32" t="s">
        <v>90</v>
      </c>
      <c r="C3" s="51">
        <v>151.32486423492401</v>
      </c>
      <c r="D3" s="22" t="s">
        <v>126</v>
      </c>
      <c r="F3" s="32" t="s">
        <v>90</v>
      </c>
      <c r="G3" s="80">
        <v>7.7399999999999997E-2</v>
      </c>
      <c r="H3" s="66">
        <v>3.0000000000000001E-6</v>
      </c>
      <c r="I3" s="66">
        <v>5.9999999999999997E-7</v>
      </c>
      <c r="K3" s="35" t="s">
        <v>127</v>
      </c>
      <c r="L3" s="67">
        <v>1</v>
      </c>
      <c r="M3" s="67">
        <v>1</v>
      </c>
      <c r="N3" s="67">
        <v>1</v>
      </c>
      <c r="P3" s="22">
        <v>100</v>
      </c>
    </row>
    <row r="4" spans="2:16" x14ac:dyDescent="0.25">
      <c r="B4" s="32" t="s">
        <v>91</v>
      </c>
      <c r="C4" s="51">
        <v>134.504386990494</v>
      </c>
      <c r="D4" s="22" t="s">
        <v>126</v>
      </c>
      <c r="F4" s="32" t="s">
        <v>91</v>
      </c>
      <c r="G4" s="81">
        <v>7.4099999999999999E-2</v>
      </c>
      <c r="H4" s="68">
        <v>3.0000000000000001E-6</v>
      </c>
      <c r="I4" s="68">
        <v>5.9999999999999997E-7</v>
      </c>
      <c r="K4" s="35" t="s">
        <v>128</v>
      </c>
      <c r="L4" s="67">
        <v>21</v>
      </c>
      <c r="M4" s="67">
        <v>25</v>
      </c>
      <c r="N4" s="67">
        <v>30</v>
      </c>
      <c r="O4" s="69"/>
      <c r="P4" s="22">
        <v>250</v>
      </c>
    </row>
    <row r="5" spans="2:16" x14ac:dyDescent="0.25">
      <c r="B5" s="32" t="s">
        <v>92</v>
      </c>
      <c r="C5" s="51">
        <v>36.0369684168923</v>
      </c>
      <c r="D5" s="22" t="s">
        <v>129</v>
      </c>
      <c r="F5" s="32" t="s">
        <v>92</v>
      </c>
      <c r="G5" s="82">
        <v>5.6126263346120572E-2</v>
      </c>
      <c r="H5" s="66">
        <v>9.9999999999999995E-7</v>
      </c>
      <c r="I5" s="66">
        <v>1.0000000000000001E-7</v>
      </c>
      <c r="K5" s="35" t="s">
        <v>130</v>
      </c>
      <c r="L5" s="67">
        <v>310</v>
      </c>
      <c r="M5" s="67">
        <v>298</v>
      </c>
      <c r="N5" s="67">
        <v>265</v>
      </c>
      <c r="P5" s="22">
        <v>500</v>
      </c>
    </row>
    <row r="6" spans="2:16" x14ac:dyDescent="0.25">
      <c r="B6" s="32" t="s">
        <v>131</v>
      </c>
      <c r="C6" s="51">
        <v>132.30178836512428</v>
      </c>
      <c r="D6" s="22" t="s">
        <v>126</v>
      </c>
      <c r="F6" s="32" t="s">
        <v>132</v>
      </c>
      <c r="G6" s="83">
        <v>7.3935000000000001E-2</v>
      </c>
      <c r="H6" s="70">
        <v>3.0000000000000001E-6</v>
      </c>
      <c r="I6" s="70">
        <v>5.9999999999999997E-7</v>
      </c>
      <c r="P6" s="22">
        <v>800</v>
      </c>
    </row>
    <row r="7" spans="2:16" x14ac:dyDescent="0.25">
      <c r="P7" s="22">
        <v>1200</v>
      </c>
    </row>
    <row r="8" spans="2:16" ht="30" x14ac:dyDescent="0.25">
      <c r="B8" s="63" t="s">
        <v>120</v>
      </c>
      <c r="C8" s="63" t="s">
        <v>133</v>
      </c>
      <c r="D8" s="63" t="s">
        <v>62</v>
      </c>
      <c r="E8" s="63" t="s">
        <v>63</v>
      </c>
      <c r="F8" s="76" t="s">
        <v>62</v>
      </c>
      <c r="G8" s="76" t="s">
        <v>63</v>
      </c>
      <c r="H8" s="63" t="s">
        <v>62</v>
      </c>
      <c r="I8" s="63" t="s">
        <v>63</v>
      </c>
    </row>
    <row r="9" spans="2:16" x14ac:dyDescent="0.25">
      <c r="B9" s="32" t="s">
        <v>90</v>
      </c>
      <c r="C9" s="22">
        <v>100</v>
      </c>
      <c r="D9" s="22" t="s">
        <v>64</v>
      </c>
      <c r="E9" s="23">
        <v>0.8</v>
      </c>
      <c r="F9" s="77" t="s">
        <v>61</v>
      </c>
      <c r="G9" s="78">
        <v>0.74</v>
      </c>
      <c r="H9" s="22" t="s">
        <v>65</v>
      </c>
      <c r="I9" s="23">
        <v>0.7</v>
      </c>
    </row>
    <row r="10" spans="2:16" x14ac:dyDescent="0.25">
      <c r="B10" s="32" t="s">
        <v>92</v>
      </c>
      <c r="C10" s="22">
        <v>100</v>
      </c>
      <c r="D10" s="22" t="s">
        <v>64</v>
      </c>
      <c r="E10" s="23">
        <v>0.8</v>
      </c>
      <c r="F10" s="77" t="s">
        <v>61</v>
      </c>
      <c r="G10" s="78">
        <v>0.74</v>
      </c>
      <c r="H10" s="22" t="s">
        <v>65</v>
      </c>
      <c r="I10" s="23">
        <v>0.7</v>
      </c>
    </row>
    <row r="11" spans="2:16" x14ac:dyDescent="0.25">
      <c r="B11" s="32" t="s">
        <v>131</v>
      </c>
      <c r="C11" s="22">
        <v>100</v>
      </c>
      <c r="D11" s="22" t="s">
        <v>64</v>
      </c>
      <c r="E11" s="23">
        <v>0.8</v>
      </c>
      <c r="F11" s="77" t="s">
        <v>61</v>
      </c>
      <c r="G11" s="78">
        <v>0.74</v>
      </c>
      <c r="H11" s="22" t="s">
        <v>65</v>
      </c>
      <c r="I11" s="23">
        <v>0.7</v>
      </c>
    </row>
    <row r="13" spans="2:16" ht="30" x14ac:dyDescent="0.25">
      <c r="B13" s="63" t="s">
        <v>120</v>
      </c>
      <c r="C13" s="63" t="s">
        <v>133</v>
      </c>
      <c r="D13" s="63" t="s">
        <v>62</v>
      </c>
      <c r="E13" s="63" t="s">
        <v>63</v>
      </c>
      <c r="F13" s="76" t="s">
        <v>62</v>
      </c>
      <c r="G13" s="76" t="s">
        <v>63</v>
      </c>
      <c r="H13" s="63" t="s">
        <v>62</v>
      </c>
      <c r="I13" s="63" t="s">
        <v>63</v>
      </c>
    </row>
    <row r="14" spans="2:16" x14ac:dyDescent="0.25">
      <c r="B14" s="32" t="s">
        <v>90</v>
      </c>
      <c r="C14" s="22">
        <v>250</v>
      </c>
      <c r="D14" s="22" t="s">
        <v>64</v>
      </c>
      <c r="E14" s="23">
        <v>0.8</v>
      </c>
      <c r="F14" s="77" t="s">
        <v>61</v>
      </c>
      <c r="G14" s="78">
        <v>0.74</v>
      </c>
      <c r="H14" s="22" t="s">
        <v>65</v>
      </c>
      <c r="I14" s="23">
        <v>0.7</v>
      </c>
    </row>
    <row r="15" spans="2:16" x14ac:dyDescent="0.25">
      <c r="B15" s="32" t="s">
        <v>92</v>
      </c>
      <c r="C15" s="22">
        <v>250</v>
      </c>
      <c r="D15" s="22" t="s">
        <v>64</v>
      </c>
      <c r="E15" s="23">
        <v>0.8</v>
      </c>
      <c r="F15" s="77" t="s">
        <v>61</v>
      </c>
      <c r="G15" s="78">
        <v>0.74</v>
      </c>
      <c r="H15" s="22" t="s">
        <v>65</v>
      </c>
      <c r="I15" s="23">
        <v>0.7</v>
      </c>
    </row>
    <row r="16" spans="2:16" x14ac:dyDescent="0.25">
      <c r="B16" s="32" t="s">
        <v>131</v>
      </c>
      <c r="C16" s="22">
        <v>250</v>
      </c>
      <c r="D16" s="22" t="s">
        <v>64</v>
      </c>
      <c r="E16" s="23">
        <v>0.8</v>
      </c>
      <c r="F16" s="77" t="s">
        <v>61</v>
      </c>
      <c r="G16" s="78">
        <v>0.74</v>
      </c>
      <c r="H16" s="22" t="s">
        <v>65</v>
      </c>
      <c r="I16" s="23">
        <v>0.7</v>
      </c>
    </row>
    <row r="18" spans="2:9" ht="30" x14ac:dyDescent="0.25">
      <c r="B18" s="63" t="s">
        <v>120</v>
      </c>
      <c r="C18" s="63" t="s">
        <v>133</v>
      </c>
      <c r="D18" s="63" t="s">
        <v>62</v>
      </c>
      <c r="E18" s="63" t="s">
        <v>63</v>
      </c>
      <c r="F18" s="76" t="s">
        <v>62</v>
      </c>
      <c r="G18" s="76" t="s">
        <v>63</v>
      </c>
      <c r="H18" s="63" t="s">
        <v>62</v>
      </c>
      <c r="I18" s="63" t="s">
        <v>63</v>
      </c>
    </row>
    <row r="19" spans="2:9" x14ac:dyDescent="0.25">
      <c r="B19" s="32" t="s">
        <v>90</v>
      </c>
      <c r="C19" s="22">
        <v>500</v>
      </c>
      <c r="D19" s="22" t="s">
        <v>64</v>
      </c>
      <c r="E19" s="23">
        <v>0.8</v>
      </c>
      <c r="F19" s="77" t="s">
        <v>61</v>
      </c>
      <c r="G19" s="78">
        <v>0.74</v>
      </c>
      <c r="H19" s="22" t="s">
        <v>65</v>
      </c>
      <c r="I19" s="23">
        <v>0.7</v>
      </c>
    </row>
    <row r="20" spans="2:9" x14ac:dyDescent="0.25">
      <c r="B20" s="32" t="s">
        <v>92</v>
      </c>
      <c r="C20" s="22">
        <v>500</v>
      </c>
      <c r="D20" s="22" t="s">
        <v>64</v>
      </c>
      <c r="E20" s="23">
        <v>0.8</v>
      </c>
      <c r="F20" s="77" t="s">
        <v>61</v>
      </c>
      <c r="G20" s="78">
        <v>0.74</v>
      </c>
      <c r="H20" s="22" t="s">
        <v>65</v>
      </c>
      <c r="I20" s="23">
        <v>0.7</v>
      </c>
    </row>
    <row r="21" spans="2:9" x14ac:dyDescent="0.25">
      <c r="B21" s="32" t="s">
        <v>131</v>
      </c>
      <c r="C21" s="22">
        <v>500</v>
      </c>
      <c r="D21" s="22" t="s">
        <v>64</v>
      </c>
      <c r="E21" s="23">
        <v>0.8</v>
      </c>
      <c r="F21" s="77" t="s">
        <v>61</v>
      </c>
      <c r="G21" s="78">
        <v>0.74</v>
      </c>
      <c r="H21" s="22" t="s">
        <v>65</v>
      </c>
      <c r="I21" s="23">
        <v>0.7</v>
      </c>
    </row>
    <row r="23" spans="2:9" ht="30" x14ac:dyDescent="0.25">
      <c r="B23" s="63" t="s">
        <v>120</v>
      </c>
      <c r="C23" s="63" t="s">
        <v>133</v>
      </c>
      <c r="D23" s="63" t="s">
        <v>62</v>
      </c>
      <c r="E23" s="63" t="s">
        <v>63</v>
      </c>
      <c r="F23" s="76" t="s">
        <v>62</v>
      </c>
      <c r="G23" s="76" t="s">
        <v>63</v>
      </c>
      <c r="H23" s="63" t="s">
        <v>62</v>
      </c>
      <c r="I23" s="63" t="s">
        <v>63</v>
      </c>
    </row>
    <row r="24" spans="2:9" x14ac:dyDescent="0.25">
      <c r="B24" s="32" t="s">
        <v>90</v>
      </c>
      <c r="C24" s="22">
        <v>800</v>
      </c>
      <c r="D24" s="22" t="s">
        <v>64</v>
      </c>
      <c r="E24" s="23">
        <v>0.8</v>
      </c>
      <c r="F24" s="77" t="s">
        <v>61</v>
      </c>
      <c r="G24" s="78">
        <v>0.74</v>
      </c>
      <c r="H24" s="22" t="s">
        <v>65</v>
      </c>
      <c r="I24" s="23">
        <v>0.7</v>
      </c>
    </row>
    <row r="25" spans="2:9" x14ac:dyDescent="0.25">
      <c r="B25" s="32" t="s">
        <v>92</v>
      </c>
      <c r="C25" s="22">
        <v>800</v>
      </c>
      <c r="D25" s="22" t="s">
        <v>64</v>
      </c>
      <c r="E25" s="23">
        <v>0.8</v>
      </c>
      <c r="F25" s="77" t="s">
        <v>61</v>
      </c>
      <c r="G25" s="78">
        <v>0.74</v>
      </c>
      <c r="H25" s="22" t="s">
        <v>65</v>
      </c>
      <c r="I25" s="23">
        <v>0.7</v>
      </c>
    </row>
    <row r="26" spans="2:9" x14ac:dyDescent="0.25">
      <c r="B26" s="32" t="s">
        <v>131</v>
      </c>
      <c r="C26" s="22">
        <v>800</v>
      </c>
      <c r="D26" s="22" t="s">
        <v>64</v>
      </c>
      <c r="E26" s="23">
        <v>0.8</v>
      </c>
      <c r="F26" s="77" t="s">
        <v>61</v>
      </c>
      <c r="G26" s="78">
        <v>0.74</v>
      </c>
      <c r="H26" s="22" t="s">
        <v>65</v>
      </c>
      <c r="I26" s="23">
        <v>0.7</v>
      </c>
    </row>
    <row r="28" spans="2:9" ht="30" x14ac:dyDescent="0.25">
      <c r="B28" s="63" t="s">
        <v>120</v>
      </c>
      <c r="C28" s="63" t="s">
        <v>133</v>
      </c>
      <c r="D28" s="63" t="s">
        <v>62</v>
      </c>
      <c r="E28" s="63" t="s">
        <v>63</v>
      </c>
      <c r="F28" s="76" t="s">
        <v>62</v>
      </c>
      <c r="G28" s="76" t="s">
        <v>63</v>
      </c>
      <c r="H28" s="63" t="s">
        <v>62</v>
      </c>
      <c r="I28" s="63" t="s">
        <v>63</v>
      </c>
    </row>
    <row r="29" spans="2:9" x14ac:dyDescent="0.25">
      <c r="B29" s="32" t="s">
        <v>90</v>
      </c>
      <c r="C29" s="22">
        <v>1200</v>
      </c>
      <c r="D29" s="22" t="s">
        <v>64</v>
      </c>
      <c r="E29" s="23">
        <v>0.8</v>
      </c>
      <c r="F29" s="77" t="s">
        <v>61</v>
      </c>
      <c r="G29" s="78">
        <v>0.74</v>
      </c>
      <c r="H29" s="22" t="s">
        <v>65</v>
      </c>
      <c r="I29" s="23">
        <v>0.7</v>
      </c>
    </row>
    <row r="30" spans="2:9" x14ac:dyDescent="0.25">
      <c r="B30" s="32" t="s">
        <v>92</v>
      </c>
      <c r="C30" s="22">
        <v>1200</v>
      </c>
      <c r="D30" s="22" t="s">
        <v>64</v>
      </c>
      <c r="E30" s="23">
        <v>0.8</v>
      </c>
      <c r="F30" s="77" t="s">
        <v>61</v>
      </c>
      <c r="G30" s="78">
        <v>0.74</v>
      </c>
      <c r="H30" s="22" t="s">
        <v>65</v>
      </c>
      <c r="I30" s="23">
        <v>0.7</v>
      </c>
    </row>
    <row r="31" spans="2:9" x14ac:dyDescent="0.25">
      <c r="B31" s="32" t="s">
        <v>131</v>
      </c>
      <c r="C31" s="22">
        <v>1200</v>
      </c>
      <c r="D31" s="22" t="s">
        <v>64</v>
      </c>
      <c r="E31" s="23">
        <v>0.8</v>
      </c>
      <c r="F31" s="77" t="s">
        <v>61</v>
      </c>
      <c r="G31" s="78">
        <v>0.74</v>
      </c>
      <c r="H31" s="22" t="s">
        <v>65</v>
      </c>
      <c r="I31" s="23">
        <v>0.7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68655-1D20-4323-B98B-6D4A58BD8D7C}">
  <dimension ref="A1:AD57"/>
  <sheetViews>
    <sheetView topLeftCell="E1" zoomScale="90" zoomScaleNormal="90" workbookViewId="0">
      <pane xSplit="5" ySplit="2" topLeftCell="J47" activePane="bottomRight" state="frozen"/>
      <selection activeCell="E1" sqref="E1"/>
      <selection pane="topRight" activeCell="J1" sqref="J1"/>
      <selection pane="bottomLeft" activeCell="E3" sqref="E3"/>
      <selection pane="bottomRight" activeCell="S49" sqref="S49"/>
    </sheetView>
  </sheetViews>
  <sheetFormatPr baseColWidth="10" defaultColWidth="9.140625" defaultRowHeight="15" x14ac:dyDescent="0.25"/>
  <cols>
    <col min="1" max="4" width="9.140625" hidden="1" customWidth="1"/>
    <col min="5" max="5" width="42" hidden="1" customWidth="1"/>
    <col min="6" max="6" width="20.28515625" hidden="1" customWidth="1"/>
    <col min="7" max="7" width="34.5703125" style="95" customWidth="1"/>
    <col min="8" max="8" width="16.85546875" style="96" bestFit="1" customWidth="1"/>
    <col min="9" max="9" width="7.28515625" style="96" bestFit="1" customWidth="1"/>
    <col min="10" max="10" width="13.7109375" style="96" hidden="1" customWidth="1"/>
    <col min="11" max="12" width="13.7109375" style="147" hidden="1" customWidth="1"/>
    <col min="13" max="13" width="15.85546875" hidden="1" customWidth="1"/>
    <col min="14" max="14" width="14.85546875" hidden="1" customWidth="1"/>
    <col min="15" max="15" width="15" hidden="1" customWidth="1"/>
    <col min="16" max="16" width="12.85546875" customWidth="1"/>
    <col min="18" max="18" width="0" hidden="1" customWidth="1"/>
    <col min="19" max="20" width="11.28515625" customWidth="1"/>
  </cols>
  <sheetData>
    <row r="1" spans="5:22" ht="28.5" customHeight="1" x14ac:dyDescent="0.25">
      <c r="J1" s="210" t="s">
        <v>156</v>
      </c>
      <c r="K1" s="211"/>
      <c r="L1" s="212"/>
      <c r="M1" s="97" t="s">
        <v>157</v>
      </c>
      <c r="N1" s="98" t="s">
        <v>158</v>
      </c>
      <c r="O1" s="99" t="s">
        <v>159</v>
      </c>
      <c r="P1" s="213" t="s">
        <v>160</v>
      </c>
      <c r="Q1" s="214" t="s">
        <v>121</v>
      </c>
      <c r="R1" t="s">
        <v>161</v>
      </c>
      <c r="S1" s="215" t="s">
        <v>162</v>
      </c>
      <c r="T1" s="210" t="s">
        <v>163</v>
      </c>
      <c r="U1" s="211"/>
      <c r="V1" s="212"/>
    </row>
    <row r="2" spans="5:22" ht="15.75" thickBot="1" x14ac:dyDescent="0.3">
      <c r="G2" s="100" t="s">
        <v>164</v>
      </c>
      <c r="H2" s="101" t="s">
        <v>52</v>
      </c>
      <c r="I2" s="101" t="s">
        <v>121</v>
      </c>
      <c r="J2" s="102">
        <v>2005</v>
      </c>
      <c r="K2" s="103">
        <v>2010</v>
      </c>
      <c r="L2" s="103">
        <v>2015</v>
      </c>
      <c r="M2" s="102">
        <v>2005</v>
      </c>
      <c r="N2" s="103">
        <v>2010</v>
      </c>
      <c r="O2" s="103">
        <v>2015</v>
      </c>
      <c r="P2" s="213"/>
      <c r="Q2" s="214"/>
      <c r="R2" s="104" t="e">
        <f>#REF!</f>
        <v>#REF!</v>
      </c>
      <c r="S2" s="216"/>
      <c r="T2" s="102">
        <v>2005</v>
      </c>
      <c r="U2" s="103">
        <v>2010</v>
      </c>
      <c r="V2" s="103">
        <v>2015</v>
      </c>
    </row>
    <row r="3" spans="5:22" ht="15" customHeight="1" thickBot="1" x14ac:dyDescent="0.3">
      <c r="E3" s="195" t="s">
        <v>169</v>
      </c>
      <c r="F3" s="122"/>
      <c r="G3" s="202" t="s">
        <v>170</v>
      </c>
      <c r="H3" s="123">
        <v>1.86</v>
      </c>
      <c r="I3" s="123" t="s">
        <v>171</v>
      </c>
      <c r="J3" s="124">
        <v>3426.3750533143216</v>
      </c>
      <c r="K3" s="124">
        <v>3426.3750533143216</v>
      </c>
      <c r="L3" s="125">
        <v>3426.3750533143216</v>
      </c>
      <c r="M3" s="107" t="e">
        <v>#N/A</v>
      </c>
      <c r="N3" s="107" t="e">
        <v>#N/A</v>
      </c>
      <c r="O3" s="107" t="e">
        <v>#N/A</v>
      </c>
      <c r="P3" s="108">
        <f t="shared" ref="P3:P46" si="0">L3</f>
        <v>3426.3750533143216</v>
      </c>
      <c r="Q3" t="s">
        <v>107</v>
      </c>
      <c r="S3" s="110" t="s">
        <v>65</v>
      </c>
      <c r="T3" s="110" t="s">
        <v>65</v>
      </c>
      <c r="U3" s="110" t="s">
        <v>65</v>
      </c>
      <c r="V3" s="110" t="s">
        <v>65</v>
      </c>
    </row>
    <row r="4" spans="5:22" x14ac:dyDescent="0.25">
      <c r="E4" s="195"/>
      <c r="F4" s="122"/>
      <c r="G4" s="197"/>
      <c r="H4" s="105">
        <v>9.32</v>
      </c>
      <c r="I4" s="105" t="s">
        <v>171</v>
      </c>
      <c r="J4" s="106">
        <v>15729.971098381306</v>
      </c>
      <c r="K4" s="106">
        <v>15729.971098381306</v>
      </c>
      <c r="L4" s="126">
        <v>15729.971098381306</v>
      </c>
      <c r="M4" s="107" t="e">
        <v>#N/A</v>
      </c>
      <c r="N4" s="107" t="e">
        <v>#N/A</v>
      </c>
      <c r="O4" s="107" t="e">
        <v>#N/A</v>
      </c>
      <c r="P4" s="108">
        <f t="shared" si="0"/>
        <v>15729.971098381306</v>
      </c>
      <c r="Q4" t="s">
        <v>107</v>
      </c>
      <c r="S4" s="110" t="s">
        <v>65</v>
      </c>
      <c r="T4" s="110" t="s">
        <v>65</v>
      </c>
      <c r="U4" s="110" t="s">
        <v>65</v>
      </c>
      <c r="V4" s="110" t="s">
        <v>65</v>
      </c>
    </row>
    <row r="5" spans="5:22" x14ac:dyDescent="0.25">
      <c r="E5" s="195"/>
      <c r="F5" s="122"/>
      <c r="G5" s="197"/>
      <c r="H5" s="105">
        <v>26.1</v>
      </c>
      <c r="I5" s="105" t="s">
        <v>171</v>
      </c>
      <c r="J5" s="106">
        <v>38485.505199437073</v>
      </c>
      <c r="K5" s="106">
        <v>38485.505199437073</v>
      </c>
      <c r="L5" s="126">
        <v>38485.505199437073</v>
      </c>
      <c r="M5" s="107" t="e">
        <v>#N/A</v>
      </c>
      <c r="N5" s="107" t="e">
        <v>#N/A</v>
      </c>
      <c r="O5" s="107" t="e">
        <v>#N/A</v>
      </c>
      <c r="P5" s="108">
        <f t="shared" si="0"/>
        <v>38485.505199437073</v>
      </c>
      <c r="Q5" t="s">
        <v>107</v>
      </c>
      <c r="S5" s="110" t="s">
        <v>65</v>
      </c>
      <c r="T5" s="110" t="s">
        <v>65</v>
      </c>
      <c r="U5" s="110" t="s">
        <v>65</v>
      </c>
      <c r="V5" s="110" t="s">
        <v>65</v>
      </c>
    </row>
    <row r="6" spans="5:22" x14ac:dyDescent="0.25">
      <c r="E6" s="195"/>
      <c r="F6" s="122"/>
      <c r="G6" s="197"/>
      <c r="H6" s="105">
        <v>74.569999999999993</v>
      </c>
      <c r="I6" s="105" t="s">
        <v>171</v>
      </c>
      <c r="J6" s="106">
        <v>81438.435426114971</v>
      </c>
      <c r="K6" s="106">
        <v>81438.435426114971</v>
      </c>
      <c r="L6" s="126">
        <v>194865.33848874597</v>
      </c>
      <c r="M6" s="107" t="e">
        <v>#N/A</v>
      </c>
      <c r="N6" s="107" t="e">
        <v>#N/A</v>
      </c>
      <c r="O6" s="107" t="e">
        <v>#N/A</v>
      </c>
      <c r="P6" s="108">
        <f t="shared" si="0"/>
        <v>194865.33848874597</v>
      </c>
      <c r="Q6" t="s">
        <v>107</v>
      </c>
      <c r="S6" s="110" t="s">
        <v>65</v>
      </c>
      <c r="T6" s="110" t="s">
        <v>65</v>
      </c>
      <c r="U6" s="110" t="s">
        <v>65</v>
      </c>
      <c r="V6" s="110" t="s">
        <v>65</v>
      </c>
    </row>
    <row r="7" spans="5:22" x14ac:dyDescent="0.25">
      <c r="E7" s="195"/>
      <c r="F7" s="122"/>
      <c r="G7" s="197"/>
      <c r="H7" s="105">
        <v>149.13999999999999</v>
      </c>
      <c r="I7" s="105" t="s">
        <v>171</v>
      </c>
      <c r="J7" s="106">
        <v>194865.33848874597</v>
      </c>
      <c r="K7" s="106">
        <v>194865.33848874597</v>
      </c>
      <c r="L7" s="126">
        <v>420413.53101702133</v>
      </c>
      <c r="M7" s="107" t="e">
        <v>#N/A</v>
      </c>
      <c r="N7" s="107" t="e">
        <v>#N/A</v>
      </c>
      <c r="O7" s="107" t="e">
        <v>#N/A</v>
      </c>
      <c r="P7" s="108">
        <f t="shared" si="0"/>
        <v>420413.53101702133</v>
      </c>
      <c r="Q7" t="s">
        <v>107</v>
      </c>
      <c r="S7" s="110" t="s">
        <v>65</v>
      </c>
      <c r="T7" s="110" t="s">
        <v>65</v>
      </c>
      <c r="U7" s="110" t="s">
        <v>65</v>
      </c>
      <c r="V7" s="110" t="s">
        <v>65</v>
      </c>
    </row>
    <row r="8" spans="5:22" x14ac:dyDescent="0.25">
      <c r="E8" s="195"/>
      <c r="F8" s="122"/>
      <c r="G8" s="197" t="s">
        <v>172</v>
      </c>
      <c r="H8" s="105">
        <v>1.86</v>
      </c>
      <c r="I8" s="105" t="s">
        <v>171</v>
      </c>
      <c r="J8" s="124">
        <v>3156.4182309319813</v>
      </c>
      <c r="K8" s="124">
        <v>3156.4182309319813</v>
      </c>
      <c r="L8" s="125">
        <v>3156.4182309319813</v>
      </c>
      <c r="M8" s="107" t="e">
        <v>#N/A</v>
      </c>
      <c r="N8" s="107" t="e">
        <v>#N/A</v>
      </c>
      <c r="O8" s="107" t="e">
        <v>#N/A</v>
      </c>
      <c r="P8" s="108">
        <f t="shared" si="0"/>
        <v>3156.4182309319813</v>
      </c>
      <c r="Q8" t="s">
        <v>107</v>
      </c>
      <c r="S8" s="109" t="s">
        <v>64</v>
      </c>
      <c r="T8" s="109" t="s">
        <v>64</v>
      </c>
      <c r="U8" s="109" t="s">
        <v>64</v>
      </c>
      <c r="V8" s="109" t="s">
        <v>64</v>
      </c>
    </row>
    <row r="9" spans="5:22" x14ac:dyDescent="0.25">
      <c r="E9" s="195"/>
      <c r="F9" s="122"/>
      <c r="G9" s="197"/>
      <c r="H9" s="105">
        <v>9.32</v>
      </c>
      <c r="I9" s="105" t="s">
        <v>171</v>
      </c>
      <c r="J9" s="124">
        <f t="shared" ref="J9:K11" si="1">+K9</f>
        <v>14947.113740475752</v>
      </c>
      <c r="K9" s="124">
        <f t="shared" si="1"/>
        <v>14947.113740475752</v>
      </c>
      <c r="L9" s="125">
        <v>14947.113740475752</v>
      </c>
      <c r="M9" s="107" t="e">
        <v>#N/A</v>
      </c>
      <c r="N9" s="107" t="e">
        <v>#N/A</v>
      </c>
      <c r="O9" s="107" t="e">
        <v>#N/A</v>
      </c>
      <c r="P9" s="108">
        <f t="shared" si="0"/>
        <v>14947.113740475752</v>
      </c>
      <c r="Q9" t="s">
        <v>107</v>
      </c>
      <c r="S9" s="115" t="s">
        <v>61</v>
      </c>
      <c r="T9" s="115" t="s">
        <v>61</v>
      </c>
      <c r="U9" s="115" t="s">
        <v>61</v>
      </c>
      <c r="V9" s="115" t="s">
        <v>61</v>
      </c>
    </row>
    <row r="10" spans="5:22" x14ac:dyDescent="0.25">
      <c r="E10" s="195"/>
      <c r="F10" s="122"/>
      <c r="G10" s="197"/>
      <c r="H10" s="105">
        <v>26.1</v>
      </c>
      <c r="I10" s="105" t="s">
        <v>171</v>
      </c>
      <c r="J10" s="124">
        <f t="shared" si="1"/>
        <v>36769.317676608218</v>
      </c>
      <c r="K10" s="124">
        <f t="shared" si="1"/>
        <v>36769.317676608218</v>
      </c>
      <c r="L10" s="125">
        <v>36769.317676608218</v>
      </c>
      <c r="M10" s="107" t="e">
        <v>#N/A</v>
      </c>
      <c r="N10" s="107" t="e">
        <v>#N/A</v>
      </c>
      <c r="O10" s="107" t="e">
        <v>#N/A</v>
      </c>
      <c r="P10" s="108">
        <f t="shared" si="0"/>
        <v>36769.317676608218</v>
      </c>
      <c r="Q10" t="s">
        <v>107</v>
      </c>
      <c r="S10" s="109" t="s">
        <v>64</v>
      </c>
      <c r="T10" s="109" t="s">
        <v>64</v>
      </c>
      <c r="U10" s="109" t="s">
        <v>64</v>
      </c>
      <c r="V10" s="109" t="s">
        <v>64</v>
      </c>
    </row>
    <row r="11" spans="5:22" x14ac:dyDescent="0.25">
      <c r="E11" s="195"/>
      <c r="F11" s="122"/>
      <c r="G11" s="197"/>
      <c r="H11" s="105">
        <v>74.569999999999993</v>
      </c>
      <c r="I11" s="105" t="s">
        <v>171</v>
      </c>
      <c r="J11" s="124">
        <f t="shared" si="1"/>
        <v>192390.85800000001</v>
      </c>
      <c r="K11" s="124">
        <f t="shared" si="1"/>
        <v>192390.85800000001</v>
      </c>
      <c r="L11" s="125">
        <v>192390.85800000001</v>
      </c>
      <c r="M11" s="107" t="e">
        <v>#N/A</v>
      </c>
      <c r="N11" s="107" t="e">
        <v>#N/A</v>
      </c>
      <c r="O11" s="107" t="e">
        <v>#N/A</v>
      </c>
      <c r="P11" s="108">
        <f t="shared" si="0"/>
        <v>192390.85800000001</v>
      </c>
      <c r="Q11" t="s">
        <v>107</v>
      </c>
      <c r="S11" s="110" t="s">
        <v>65</v>
      </c>
      <c r="T11" s="110" t="s">
        <v>65</v>
      </c>
      <c r="U11" s="110" t="s">
        <v>65</v>
      </c>
      <c r="V11" s="110" t="s">
        <v>65</v>
      </c>
    </row>
    <row r="12" spans="5:22" x14ac:dyDescent="0.25">
      <c r="E12" s="201"/>
      <c r="F12" s="127"/>
      <c r="G12" s="203"/>
      <c r="H12" s="128">
        <v>149.13999999999999</v>
      </c>
      <c r="I12" s="128" t="s">
        <v>171</v>
      </c>
      <c r="J12" s="124">
        <v>192390.85800000001</v>
      </c>
      <c r="K12" s="124">
        <v>192390.85800000001</v>
      </c>
      <c r="L12" s="125">
        <v>415550.70363406936</v>
      </c>
      <c r="M12" s="107" t="e">
        <v>#N/A</v>
      </c>
      <c r="N12" s="107" t="e">
        <v>#N/A</v>
      </c>
      <c r="O12" s="107" t="e">
        <v>#N/A</v>
      </c>
      <c r="P12" s="108">
        <f t="shared" si="0"/>
        <v>415550.70363406936</v>
      </c>
      <c r="Q12" t="s">
        <v>107</v>
      </c>
      <c r="S12" s="110" t="s">
        <v>65</v>
      </c>
      <c r="T12" s="110" t="s">
        <v>65</v>
      </c>
      <c r="U12" s="110" t="s">
        <v>65</v>
      </c>
      <c r="V12" s="110" t="s">
        <v>65</v>
      </c>
    </row>
    <row r="13" spans="5:22" x14ac:dyDescent="0.25">
      <c r="E13" s="194" t="s">
        <v>173</v>
      </c>
      <c r="F13" s="129"/>
      <c r="G13" s="196" t="s">
        <v>170</v>
      </c>
      <c r="H13" s="130">
        <v>1.86</v>
      </c>
      <c r="I13" s="130" t="s">
        <v>171</v>
      </c>
      <c r="J13" s="131">
        <f t="shared" ref="J13:K32" si="2">+K13</f>
        <v>628.08713404367563</v>
      </c>
      <c r="K13" s="131">
        <f t="shared" si="2"/>
        <v>628.08713404367563</v>
      </c>
      <c r="L13" s="132">
        <v>628.08713404367563</v>
      </c>
      <c r="M13" s="107" t="e">
        <v>#N/A</v>
      </c>
      <c r="N13" s="107" t="e">
        <v>#N/A</v>
      </c>
      <c r="O13" s="107" t="e">
        <v>#N/A</v>
      </c>
      <c r="P13" s="108">
        <f t="shared" si="0"/>
        <v>628.08713404367563</v>
      </c>
      <c r="Q13" t="s">
        <v>107</v>
      </c>
      <c r="S13" s="110" t="s">
        <v>65</v>
      </c>
      <c r="T13" s="110" t="s">
        <v>65</v>
      </c>
      <c r="U13" s="110" t="s">
        <v>65</v>
      </c>
      <c r="V13" s="110" t="s">
        <v>65</v>
      </c>
    </row>
    <row r="14" spans="5:22" ht="15.75" thickBot="1" x14ac:dyDescent="0.3">
      <c r="E14" s="195"/>
      <c r="F14" s="122"/>
      <c r="G14" s="197"/>
      <c r="H14" s="105">
        <v>9.32</v>
      </c>
      <c r="I14" s="105" t="s">
        <v>171</v>
      </c>
      <c r="J14" s="106">
        <f t="shared" si="2"/>
        <v>3906.7970933632391</v>
      </c>
      <c r="K14" s="106">
        <f t="shared" si="2"/>
        <v>3906.7970933632391</v>
      </c>
      <c r="L14" s="126">
        <v>3906.7970933632391</v>
      </c>
      <c r="M14" s="107" t="e">
        <v>#N/A</v>
      </c>
      <c r="N14" s="107" t="e">
        <v>#N/A</v>
      </c>
      <c r="O14" s="107" t="e">
        <v>#N/A</v>
      </c>
      <c r="P14" s="108">
        <f t="shared" si="0"/>
        <v>3906.7970933632391</v>
      </c>
      <c r="Q14" t="s">
        <v>107</v>
      </c>
      <c r="S14" s="110" t="s">
        <v>65</v>
      </c>
      <c r="T14" s="110" t="s">
        <v>65</v>
      </c>
      <c r="U14" s="110" t="s">
        <v>65</v>
      </c>
      <c r="V14" s="110" t="s">
        <v>65</v>
      </c>
    </row>
    <row r="15" spans="5:22" ht="15.75" hidden="1" thickBot="1" x14ac:dyDescent="0.3">
      <c r="E15" s="195"/>
      <c r="F15" s="122"/>
      <c r="G15" s="197"/>
      <c r="H15" s="105">
        <v>26.1</v>
      </c>
      <c r="I15" s="105" t="s">
        <v>171</v>
      </c>
      <c r="J15" s="106">
        <f t="shared" si="2"/>
        <v>10524.145014823189</v>
      </c>
      <c r="K15" s="106">
        <f t="shared" si="2"/>
        <v>10524.145014823189</v>
      </c>
      <c r="L15" s="126">
        <v>10524.145014823189</v>
      </c>
      <c r="M15" s="107" t="e">
        <v>#N/A</v>
      </c>
      <c r="N15" s="107" t="e">
        <v>#N/A</v>
      </c>
      <c r="O15" s="107" t="e">
        <v>#N/A</v>
      </c>
      <c r="P15" s="108">
        <f t="shared" si="0"/>
        <v>10524.145014823189</v>
      </c>
      <c r="Q15" t="s">
        <v>107</v>
      </c>
      <c r="S15" s="110" t="s">
        <v>65</v>
      </c>
      <c r="T15" s="110" t="s">
        <v>65</v>
      </c>
      <c r="U15" s="110" t="s">
        <v>65</v>
      </c>
      <c r="V15" s="110" t="s">
        <v>65</v>
      </c>
    </row>
    <row r="16" spans="5:22" ht="15.75" hidden="1" thickBot="1" x14ac:dyDescent="0.3">
      <c r="E16" s="195"/>
      <c r="F16" s="122"/>
      <c r="G16" s="197"/>
      <c r="H16" s="105">
        <v>74.569999999999993</v>
      </c>
      <c r="I16" s="105" t="s">
        <v>171</v>
      </c>
      <c r="J16" s="106">
        <f t="shared" si="2"/>
        <v>40063.029151491595</v>
      </c>
      <c r="K16" s="106">
        <f t="shared" si="2"/>
        <v>40063.029151491595</v>
      </c>
      <c r="L16" s="126">
        <v>40063.029151491595</v>
      </c>
      <c r="M16" s="107" t="e">
        <v>#N/A</v>
      </c>
      <c r="N16" s="107" t="e">
        <v>#N/A</v>
      </c>
      <c r="O16" s="107" t="e">
        <v>#N/A</v>
      </c>
      <c r="P16" s="108">
        <f t="shared" si="0"/>
        <v>40063.029151491595</v>
      </c>
      <c r="Q16" t="s">
        <v>107</v>
      </c>
      <c r="S16" s="110" t="s">
        <v>65</v>
      </c>
      <c r="T16" s="110" t="s">
        <v>65</v>
      </c>
      <c r="U16" s="110" t="s">
        <v>65</v>
      </c>
      <c r="V16" s="110" t="s">
        <v>65</v>
      </c>
    </row>
    <row r="17" spans="5:22" ht="15.75" hidden="1" thickBot="1" x14ac:dyDescent="0.3">
      <c r="E17" s="195"/>
      <c r="F17" s="122"/>
      <c r="G17" s="197"/>
      <c r="H17" s="105">
        <v>149.13999999999999</v>
      </c>
      <c r="I17" s="105" t="s">
        <v>171</v>
      </c>
      <c r="J17" s="106">
        <f t="shared" si="2"/>
        <v>62954.934296170206</v>
      </c>
      <c r="K17" s="106">
        <f t="shared" si="2"/>
        <v>62954.934296170206</v>
      </c>
      <c r="L17" s="126">
        <v>62954.934296170206</v>
      </c>
      <c r="M17" s="107" t="e">
        <v>#N/A</v>
      </c>
      <c r="N17" s="107" t="e">
        <v>#N/A</v>
      </c>
      <c r="O17" s="107" t="e">
        <v>#N/A</v>
      </c>
      <c r="P17" s="108">
        <f t="shared" si="0"/>
        <v>62954.934296170206</v>
      </c>
      <c r="Q17" t="s">
        <v>107</v>
      </c>
      <c r="S17" s="110" t="s">
        <v>65</v>
      </c>
      <c r="T17" s="110" t="s">
        <v>65</v>
      </c>
      <c r="U17" s="110" t="s">
        <v>65</v>
      </c>
      <c r="V17" s="110" t="s">
        <v>65</v>
      </c>
    </row>
    <row r="18" spans="5:22" ht="15.75" hidden="1" thickBot="1" x14ac:dyDescent="0.3">
      <c r="E18" s="195"/>
      <c r="F18" s="122"/>
      <c r="G18" s="198" t="s">
        <v>172</v>
      </c>
      <c r="H18" s="105">
        <v>1.86</v>
      </c>
      <c r="I18" s="105" t="s">
        <v>171</v>
      </c>
      <c r="J18" s="106">
        <f t="shared" si="2"/>
        <v>578.60148105841643</v>
      </c>
      <c r="K18" s="106">
        <f t="shared" si="2"/>
        <v>578.60148105841643</v>
      </c>
      <c r="L18" s="126">
        <v>578.60148105841643</v>
      </c>
      <c r="M18" s="107" t="e">
        <v>#N/A</v>
      </c>
      <c r="N18" s="107" t="e">
        <v>#N/A</v>
      </c>
      <c r="O18" s="107" t="e">
        <v>#N/A</v>
      </c>
      <c r="P18" s="108">
        <f t="shared" si="0"/>
        <v>578.60148105841643</v>
      </c>
      <c r="Q18" t="s">
        <v>107</v>
      </c>
      <c r="S18" s="110" t="s">
        <v>65</v>
      </c>
      <c r="T18" s="110" t="s">
        <v>65</v>
      </c>
      <c r="U18" s="110" t="s">
        <v>65</v>
      </c>
      <c r="V18" s="110" t="s">
        <v>65</v>
      </c>
    </row>
    <row r="19" spans="5:22" ht="15.75" hidden="1" thickBot="1" x14ac:dyDescent="0.3">
      <c r="E19" s="195"/>
      <c r="F19" s="122"/>
      <c r="G19" s="199"/>
      <c r="H19" s="105">
        <v>9.32</v>
      </c>
      <c r="I19" s="105" t="s">
        <v>171</v>
      </c>
      <c r="J19" s="106">
        <f t="shared" si="2"/>
        <v>3712.3615898740954</v>
      </c>
      <c r="K19" s="106">
        <f t="shared" si="2"/>
        <v>3712.3615898740954</v>
      </c>
      <c r="L19" s="126">
        <v>3712.3615898740954</v>
      </c>
      <c r="M19" s="107" t="e">
        <v>#N/A</v>
      </c>
      <c r="N19" s="107" t="e">
        <v>#N/A</v>
      </c>
      <c r="O19" s="107" t="e">
        <v>#N/A</v>
      </c>
      <c r="P19" s="108">
        <f t="shared" si="0"/>
        <v>3712.3615898740954</v>
      </c>
      <c r="Q19" t="s">
        <v>107</v>
      </c>
      <c r="S19" s="110" t="s">
        <v>65</v>
      </c>
      <c r="T19" s="110" t="s">
        <v>65</v>
      </c>
      <c r="U19" s="110" t="s">
        <v>65</v>
      </c>
      <c r="V19" s="110" t="s">
        <v>65</v>
      </c>
    </row>
    <row r="20" spans="5:22" ht="15.75" hidden="1" thickBot="1" x14ac:dyDescent="0.3">
      <c r="E20" s="195"/>
      <c r="F20" s="122"/>
      <c r="G20" s="199"/>
      <c r="H20" s="105">
        <v>26.1</v>
      </c>
      <c r="I20" s="105" t="s">
        <v>171</v>
      </c>
      <c r="J20" s="106">
        <f t="shared" si="2"/>
        <v>10054.840889301528</v>
      </c>
      <c r="K20" s="106">
        <f t="shared" si="2"/>
        <v>10054.840889301528</v>
      </c>
      <c r="L20" s="126">
        <v>10054.840889301528</v>
      </c>
      <c r="M20" s="107" t="e">
        <v>#N/A</v>
      </c>
      <c r="N20" s="107" t="e">
        <v>#N/A</v>
      </c>
      <c r="O20" s="107" t="e">
        <v>#N/A</v>
      </c>
      <c r="P20" s="108">
        <f t="shared" si="0"/>
        <v>10054.840889301528</v>
      </c>
      <c r="Q20" t="s">
        <v>107</v>
      </c>
      <c r="S20" s="110" t="s">
        <v>65</v>
      </c>
      <c r="T20" s="110" t="s">
        <v>65</v>
      </c>
      <c r="U20" s="110" t="s">
        <v>65</v>
      </c>
      <c r="V20" s="110" t="s">
        <v>65</v>
      </c>
    </row>
    <row r="21" spans="5:22" ht="15.75" hidden="1" thickBot="1" x14ac:dyDescent="0.3">
      <c r="E21" s="195"/>
      <c r="F21" s="122"/>
      <c r="G21" s="199"/>
      <c r="H21" s="105">
        <v>74.569999999999993</v>
      </c>
      <c r="I21" s="105" t="s">
        <v>171</v>
      </c>
      <c r="J21" s="106">
        <f t="shared" si="2"/>
        <v>39554.292273377425</v>
      </c>
      <c r="K21" s="106">
        <f t="shared" si="2"/>
        <v>39554.292273377425</v>
      </c>
      <c r="L21" s="126">
        <v>39554.292273377425</v>
      </c>
      <c r="M21" s="107" t="e">
        <v>#N/A</v>
      </c>
      <c r="N21" s="107" t="e">
        <v>#N/A</v>
      </c>
      <c r="O21" s="107" t="e">
        <v>#N/A</v>
      </c>
      <c r="P21" s="108">
        <f t="shared" si="0"/>
        <v>39554.292273377425</v>
      </c>
      <c r="Q21" t="s">
        <v>107</v>
      </c>
      <c r="S21" s="110" t="s">
        <v>65</v>
      </c>
      <c r="T21" s="110" t="s">
        <v>65</v>
      </c>
      <c r="U21" s="110" t="s">
        <v>65</v>
      </c>
      <c r="V21" s="110" t="s">
        <v>65</v>
      </c>
    </row>
    <row r="22" spans="5:22" ht="15.75" hidden="1" thickBot="1" x14ac:dyDescent="0.3">
      <c r="E22" s="195"/>
      <c r="F22" s="122"/>
      <c r="G22" s="200"/>
      <c r="H22" s="133">
        <v>149.13999999999999</v>
      </c>
      <c r="I22" s="133" t="s">
        <v>171</v>
      </c>
      <c r="J22" s="119">
        <f t="shared" si="2"/>
        <v>62226.748936277596</v>
      </c>
      <c r="K22" s="119">
        <f t="shared" si="2"/>
        <v>62226.748936277596</v>
      </c>
      <c r="L22" s="134">
        <v>62226.748936277596</v>
      </c>
      <c r="M22" s="107" t="e">
        <v>#N/A</v>
      </c>
      <c r="N22" s="107" t="e">
        <v>#N/A</v>
      </c>
      <c r="O22" s="107" t="e">
        <v>#N/A</v>
      </c>
      <c r="P22" s="108">
        <f t="shared" si="0"/>
        <v>62226.748936277596</v>
      </c>
      <c r="Q22" t="s">
        <v>107</v>
      </c>
      <c r="S22" s="110" t="s">
        <v>65</v>
      </c>
      <c r="T22" s="110" t="s">
        <v>65</v>
      </c>
      <c r="U22" s="110" t="s">
        <v>65</v>
      </c>
      <c r="V22" s="110" t="s">
        <v>65</v>
      </c>
    </row>
    <row r="23" spans="5:22" ht="15.75" hidden="1" thickBot="1" x14ac:dyDescent="0.3">
      <c r="E23" s="194" t="s">
        <v>174</v>
      </c>
      <c r="F23" s="129"/>
      <c r="G23" s="209" t="s">
        <v>170</v>
      </c>
      <c r="H23" s="130">
        <v>1.86</v>
      </c>
      <c r="I23" s="130" t="s">
        <v>171</v>
      </c>
      <c r="J23" s="131">
        <f t="shared" si="2"/>
        <v>4442.1314566223864</v>
      </c>
      <c r="K23" s="131">
        <f t="shared" si="2"/>
        <v>4442.1314566223864</v>
      </c>
      <c r="L23" s="132">
        <v>4442.1314566223864</v>
      </c>
      <c r="M23" s="107" t="e">
        <v>#N/A</v>
      </c>
      <c r="N23" s="107" t="e">
        <v>#N/A</v>
      </c>
      <c r="O23" s="107" t="e">
        <v>#N/A</v>
      </c>
      <c r="P23" s="108">
        <f t="shared" si="0"/>
        <v>4442.1314566223864</v>
      </c>
      <c r="Q23" t="s">
        <v>107</v>
      </c>
      <c r="S23" s="115" t="s">
        <v>61</v>
      </c>
      <c r="T23" s="115" t="s">
        <v>61</v>
      </c>
      <c r="U23" s="115" t="s">
        <v>61</v>
      </c>
      <c r="V23" s="115" t="s">
        <v>61</v>
      </c>
    </row>
    <row r="24" spans="5:22" ht="15.75" hidden="1" thickBot="1" x14ac:dyDescent="0.3">
      <c r="E24" s="195"/>
      <c r="F24" s="122"/>
      <c r="G24" s="199"/>
      <c r="H24" s="105">
        <v>9.32</v>
      </c>
      <c r="I24" s="105" t="s">
        <v>171</v>
      </c>
      <c r="J24" s="106">
        <f t="shared" si="2"/>
        <v>21189.470115263513</v>
      </c>
      <c r="K24" s="106">
        <f t="shared" si="2"/>
        <v>21189.470115263513</v>
      </c>
      <c r="L24" s="126">
        <v>21189.470115263513</v>
      </c>
      <c r="M24" s="107" t="e">
        <v>#N/A</v>
      </c>
      <c r="N24" s="107" t="e">
        <v>#N/A</v>
      </c>
      <c r="O24" s="107" t="e">
        <v>#N/A</v>
      </c>
      <c r="P24" s="108">
        <f t="shared" si="0"/>
        <v>21189.470115263513</v>
      </c>
      <c r="Q24" t="s">
        <v>107</v>
      </c>
      <c r="S24" s="115" t="s">
        <v>61</v>
      </c>
      <c r="T24" s="115" t="s">
        <v>61</v>
      </c>
      <c r="U24" s="115" t="s">
        <v>61</v>
      </c>
      <c r="V24" s="115" t="s">
        <v>61</v>
      </c>
    </row>
    <row r="25" spans="5:22" ht="15.75" hidden="1" thickBot="1" x14ac:dyDescent="0.3">
      <c r="E25" s="195"/>
      <c r="F25" s="122"/>
      <c r="G25" s="199"/>
      <c r="H25" s="105">
        <v>26.1</v>
      </c>
      <c r="I25" s="105" t="s">
        <v>171</v>
      </c>
      <c r="J25" s="106">
        <f t="shared" si="2"/>
        <v>55957.750153999863</v>
      </c>
      <c r="K25" s="106">
        <f t="shared" si="2"/>
        <v>55957.750153999863</v>
      </c>
      <c r="L25" s="126">
        <v>55957.750153999863</v>
      </c>
      <c r="M25" s="107" t="e">
        <v>#N/A</v>
      </c>
      <c r="N25" s="107" t="e">
        <v>#N/A</v>
      </c>
      <c r="O25" s="107" t="e">
        <v>#N/A</v>
      </c>
      <c r="P25" s="108">
        <f t="shared" si="0"/>
        <v>55957.750153999863</v>
      </c>
      <c r="Q25" t="s">
        <v>107</v>
      </c>
      <c r="S25" s="110" t="s">
        <v>65</v>
      </c>
      <c r="T25" s="110" t="s">
        <v>65</v>
      </c>
      <c r="U25" s="110" t="s">
        <v>65</v>
      </c>
      <c r="V25" s="110" t="s">
        <v>65</v>
      </c>
    </row>
    <row r="26" spans="5:22" ht="15.75" hidden="1" thickBot="1" x14ac:dyDescent="0.3">
      <c r="E26" s="195"/>
      <c r="F26" s="122"/>
      <c r="G26" s="199"/>
      <c r="H26" s="105">
        <v>74.569999999999993</v>
      </c>
      <c r="I26" s="105" t="s">
        <v>171</v>
      </c>
      <c r="J26" s="106">
        <f t="shared" si="2"/>
        <v>231979.27784088766</v>
      </c>
      <c r="K26" s="106">
        <f t="shared" si="2"/>
        <v>231979.27784088766</v>
      </c>
      <c r="L26" s="126">
        <v>231979.27784088766</v>
      </c>
      <c r="M26" s="107" t="e">
        <v>#N/A</v>
      </c>
      <c r="N26" s="107" t="e">
        <v>#N/A</v>
      </c>
      <c r="O26" s="107" t="e">
        <v>#N/A</v>
      </c>
      <c r="P26" s="108">
        <f t="shared" si="0"/>
        <v>231979.27784088766</v>
      </c>
      <c r="Q26" t="s">
        <v>107</v>
      </c>
      <c r="S26" s="110" t="s">
        <v>65</v>
      </c>
      <c r="T26" s="110" t="s">
        <v>65</v>
      </c>
      <c r="U26" s="110" t="s">
        <v>65</v>
      </c>
      <c r="V26" s="110" t="s">
        <v>65</v>
      </c>
    </row>
    <row r="27" spans="5:22" ht="15.75" hidden="1" thickBot="1" x14ac:dyDescent="0.3">
      <c r="E27" s="195"/>
      <c r="F27" s="122"/>
      <c r="G27" s="202"/>
      <c r="H27" s="105">
        <v>149.13999999999999</v>
      </c>
      <c r="I27" s="105" t="s">
        <v>171</v>
      </c>
      <c r="J27" s="106">
        <f t="shared" si="2"/>
        <v>486672.50867959316</v>
      </c>
      <c r="K27" s="106">
        <f t="shared" si="2"/>
        <v>486672.50867959316</v>
      </c>
      <c r="L27" s="126">
        <v>486672.50867959316</v>
      </c>
      <c r="M27" s="107" t="e">
        <v>#N/A</v>
      </c>
      <c r="N27" s="107" t="e">
        <v>#N/A</v>
      </c>
      <c r="O27" s="107" t="e">
        <v>#N/A</v>
      </c>
      <c r="P27" s="108">
        <f t="shared" si="0"/>
        <v>486672.50867959316</v>
      </c>
      <c r="Q27" t="s">
        <v>107</v>
      </c>
      <c r="S27" s="110" t="s">
        <v>65</v>
      </c>
      <c r="T27" s="110" t="s">
        <v>65</v>
      </c>
      <c r="U27" s="110" t="s">
        <v>65</v>
      </c>
      <c r="V27" s="110" t="s">
        <v>65</v>
      </c>
    </row>
    <row r="28" spans="5:22" ht="15.75" hidden="1" thickBot="1" x14ac:dyDescent="0.3">
      <c r="E28" s="195"/>
      <c r="F28" s="122"/>
      <c r="G28" s="198" t="s">
        <v>172</v>
      </c>
      <c r="H28" s="105">
        <v>1.86</v>
      </c>
      <c r="I28" s="105" t="s">
        <v>171</v>
      </c>
      <c r="J28" s="106">
        <f t="shared" si="2"/>
        <v>4092.1453418581996</v>
      </c>
      <c r="K28" s="106">
        <f t="shared" si="2"/>
        <v>4092.1453418581996</v>
      </c>
      <c r="L28" s="126">
        <v>4092.1453418581996</v>
      </c>
      <c r="M28" s="107" t="e">
        <v>#N/A</v>
      </c>
      <c r="N28" s="107" t="e">
        <v>#N/A</v>
      </c>
      <c r="O28" s="107" t="e">
        <v>#N/A</v>
      </c>
      <c r="P28" s="108">
        <f t="shared" si="0"/>
        <v>4092.1453418581996</v>
      </c>
      <c r="Q28" t="s">
        <v>107</v>
      </c>
      <c r="S28" s="109" t="s">
        <v>64</v>
      </c>
      <c r="T28" s="109" t="s">
        <v>64</v>
      </c>
      <c r="U28" s="109" t="s">
        <v>64</v>
      </c>
      <c r="V28" s="109" t="s">
        <v>64</v>
      </c>
    </row>
    <row r="29" spans="5:22" ht="15.75" hidden="1" thickBot="1" x14ac:dyDescent="0.3">
      <c r="E29" s="195"/>
      <c r="F29" s="122"/>
      <c r="G29" s="199"/>
      <c r="H29" s="105">
        <v>9.32</v>
      </c>
      <c r="I29" s="105" t="s">
        <v>171</v>
      </c>
      <c r="J29" s="106">
        <f t="shared" si="2"/>
        <v>20134.901579434427</v>
      </c>
      <c r="K29" s="106">
        <f t="shared" si="2"/>
        <v>20134.901579434427</v>
      </c>
      <c r="L29" s="126">
        <v>20134.901579434427</v>
      </c>
      <c r="M29" s="107" t="e">
        <v>#N/A</v>
      </c>
      <c r="N29" s="107" t="e">
        <v>#N/A</v>
      </c>
      <c r="O29" s="107" t="e">
        <v>#N/A</v>
      </c>
      <c r="P29" s="108">
        <f t="shared" si="0"/>
        <v>20134.901579434427</v>
      </c>
      <c r="Q29" t="s">
        <v>107</v>
      </c>
      <c r="S29" s="109" t="s">
        <v>64</v>
      </c>
      <c r="T29" s="109" t="s">
        <v>64</v>
      </c>
      <c r="U29" s="109" t="s">
        <v>64</v>
      </c>
      <c r="V29" s="109" t="s">
        <v>64</v>
      </c>
    </row>
    <row r="30" spans="5:22" ht="15.75" hidden="1" thickBot="1" x14ac:dyDescent="0.3">
      <c r="E30" s="195"/>
      <c r="F30" s="122"/>
      <c r="G30" s="199"/>
      <c r="H30" s="105">
        <v>26.1</v>
      </c>
      <c r="I30" s="105" t="s">
        <v>171</v>
      </c>
      <c r="J30" s="106">
        <f t="shared" si="2"/>
        <v>53462.421273108012</v>
      </c>
      <c r="K30" s="106">
        <f t="shared" si="2"/>
        <v>53462.421273108012</v>
      </c>
      <c r="L30" s="126">
        <v>53462.421273108012</v>
      </c>
      <c r="M30" s="107" t="e">
        <v>#N/A</v>
      </c>
      <c r="N30" s="107" t="e">
        <v>#N/A</v>
      </c>
      <c r="O30" s="107" t="e">
        <v>#N/A</v>
      </c>
      <c r="P30" s="108">
        <f t="shared" si="0"/>
        <v>53462.421273108012</v>
      </c>
      <c r="Q30" t="s">
        <v>107</v>
      </c>
      <c r="S30" s="115" t="s">
        <v>61</v>
      </c>
      <c r="T30" s="115" t="s">
        <v>61</v>
      </c>
      <c r="U30" s="115" t="s">
        <v>61</v>
      </c>
      <c r="V30" s="115" t="s">
        <v>61</v>
      </c>
    </row>
    <row r="31" spans="5:22" ht="15.75" hidden="1" thickBot="1" x14ac:dyDescent="0.3">
      <c r="E31" s="195"/>
      <c r="F31" s="122"/>
      <c r="G31" s="199"/>
      <c r="H31" s="105">
        <v>74.569999999999993</v>
      </c>
      <c r="I31" s="105" t="s">
        <v>171</v>
      </c>
      <c r="J31" s="106">
        <f t="shared" si="2"/>
        <v>229033.50923338433</v>
      </c>
      <c r="K31" s="106">
        <f t="shared" si="2"/>
        <v>229033.50923338433</v>
      </c>
      <c r="L31" s="126">
        <v>229033.50923338433</v>
      </c>
      <c r="M31" s="107" t="e">
        <v>#N/A</v>
      </c>
      <c r="N31" s="107" t="e">
        <v>#N/A</v>
      </c>
      <c r="O31" s="107" t="e">
        <v>#N/A</v>
      </c>
      <c r="P31" s="108">
        <f t="shared" si="0"/>
        <v>229033.50923338433</v>
      </c>
      <c r="Q31" t="s">
        <v>107</v>
      </c>
      <c r="S31" s="110" t="s">
        <v>65</v>
      </c>
      <c r="T31" s="110" t="s">
        <v>65</v>
      </c>
      <c r="U31" s="110" t="s">
        <v>65</v>
      </c>
      <c r="V31" s="110" t="s">
        <v>65</v>
      </c>
    </row>
    <row r="32" spans="5:22" ht="15.75" hidden="1" thickBot="1" x14ac:dyDescent="0.3">
      <c r="E32" s="201"/>
      <c r="F32" s="127"/>
      <c r="G32" s="200"/>
      <c r="H32" s="128">
        <v>149.13999999999999</v>
      </c>
      <c r="I32" s="128" t="s">
        <v>171</v>
      </c>
      <c r="J32" s="135">
        <f t="shared" si="2"/>
        <v>481043.27882104885</v>
      </c>
      <c r="K32" s="135">
        <f t="shared" si="2"/>
        <v>481043.27882104885</v>
      </c>
      <c r="L32" s="136">
        <v>481043.27882104885</v>
      </c>
      <c r="M32" s="107" t="e">
        <v>#N/A</v>
      </c>
      <c r="N32" s="107" t="e">
        <v>#N/A</v>
      </c>
      <c r="O32" s="107" t="e">
        <v>#N/A</v>
      </c>
      <c r="P32" s="108">
        <f t="shared" si="0"/>
        <v>481043.27882104885</v>
      </c>
      <c r="Q32" t="s">
        <v>107</v>
      </c>
      <c r="S32" s="110" t="s">
        <v>65</v>
      </c>
      <c r="T32" s="110" t="s">
        <v>65</v>
      </c>
      <c r="U32" s="110" t="s">
        <v>65</v>
      </c>
      <c r="V32" s="110" t="s">
        <v>65</v>
      </c>
    </row>
    <row r="33" spans="5:22" ht="15.75" thickBot="1" x14ac:dyDescent="0.3">
      <c r="E33" s="188" t="s">
        <v>168</v>
      </c>
      <c r="F33" s="137"/>
      <c r="G33" s="191" t="s">
        <v>170</v>
      </c>
      <c r="H33" s="138">
        <v>1.86</v>
      </c>
      <c r="I33" s="138" t="s">
        <v>171</v>
      </c>
      <c r="J33" s="139">
        <f t="shared" ref="J33:L42" si="3">+((J3*$I$55)+(J13*$I$54)+($I$53*J23))/1</f>
        <v>2288.2964947266228</v>
      </c>
      <c r="K33" s="139">
        <f t="shared" si="3"/>
        <v>2288.2964947266228</v>
      </c>
      <c r="L33" s="140">
        <f t="shared" si="3"/>
        <v>2288.2964947266228</v>
      </c>
      <c r="M33" s="107" t="e">
        <v>#N/A</v>
      </c>
      <c r="N33" s="107" t="e">
        <v>#N/A</v>
      </c>
      <c r="O33" s="107" t="e">
        <v>#N/A</v>
      </c>
      <c r="P33" s="108">
        <f t="shared" si="0"/>
        <v>2288.2964947266228</v>
      </c>
      <c r="Q33" t="s">
        <v>107</v>
      </c>
      <c r="S33" s="115" t="s">
        <v>61</v>
      </c>
      <c r="T33" s="115" t="s">
        <v>61</v>
      </c>
      <c r="U33" s="115" t="s">
        <v>61</v>
      </c>
      <c r="V33" s="115" t="s">
        <v>61</v>
      </c>
    </row>
    <row r="34" spans="5:22" x14ac:dyDescent="0.25">
      <c r="E34" s="189"/>
      <c r="F34" s="141"/>
      <c r="G34" s="192"/>
      <c r="H34" s="116">
        <v>9.32</v>
      </c>
      <c r="I34" s="116" t="s">
        <v>171</v>
      </c>
      <c r="J34" s="117">
        <f t="shared" si="3"/>
        <v>11019.175515864867</v>
      </c>
      <c r="K34" s="117">
        <f t="shared" si="3"/>
        <v>11019.175515864867</v>
      </c>
      <c r="L34" s="142">
        <f t="shared" si="3"/>
        <v>11019.175515864867</v>
      </c>
      <c r="M34" s="107" t="e">
        <v>#N/A</v>
      </c>
      <c r="N34" s="107" t="e">
        <v>#N/A</v>
      </c>
      <c r="O34" s="107" t="e">
        <v>#N/A</v>
      </c>
      <c r="P34" s="108">
        <f t="shared" si="0"/>
        <v>11019.175515864867</v>
      </c>
      <c r="Q34" t="s">
        <v>107</v>
      </c>
      <c r="S34" s="110" t="s">
        <v>65</v>
      </c>
      <c r="T34" s="110" t="s">
        <v>65</v>
      </c>
      <c r="U34" s="110" t="s">
        <v>65</v>
      </c>
      <c r="V34" s="110" t="s">
        <v>65</v>
      </c>
    </row>
    <row r="35" spans="5:22" x14ac:dyDescent="0.25">
      <c r="E35" s="189"/>
      <c r="F35" s="141"/>
      <c r="G35" s="192"/>
      <c r="H35" s="116">
        <v>26.1</v>
      </c>
      <c r="I35" s="116" t="s">
        <v>171</v>
      </c>
      <c r="J35" s="117">
        <f t="shared" si="3"/>
        <v>27726.419717172161</v>
      </c>
      <c r="K35" s="117">
        <f t="shared" si="3"/>
        <v>27726.419717172161</v>
      </c>
      <c r="L35" s="142">
        <f t="shared" si="3"/>
        <v>27726.419717172161</v>
      </c>
      <c r="M35" s="107" t="e">
        <v>#N/A</v>
      </c>
      <c r="N35" s="107" t="e">
        <v>#N/A</v>
      </c>
      <c r="O35" s="107" t="e">
        <v>#N/A</v>
      </c>
      <c r="P35" s="108">
        <f t="shared" si="0"/>
        <v>27726.419717172161</v>
      </c>
      <c r="Q35" t="s">
        <v>107</v>
      </c>
      <c r="S35" s="110" t="s">
        <v>65</v>
      </c>
      <c r="T35" s="110" t="s">
        <v>65</v>
      </c>
      <c r="U35" s="110" t="s">
        <v>65</v>
      </c>
      <c r="V35" s="110" t="s">
        <v>65</v>
      </c>
    </row>
    <row r="36" spans="5:22" x14ac:dyDescent="0.25">
      <c r="E36" s="189"/>
      <c r="F36" s="141"/>
      <c r="G36" s="192"/>
      <c r="H36" s="116">
        <v>74.569999999999993</v>
      </c>
      <c r="I36" s="116" t="s">
        <v>171</v>
      </c>
      <c r="J36" s="117">
        <f t="shared" si="3"/>
        <v>75955.050029738137</v>
      </c>
      <c r="K36" s="117">
        <f t="shared" si="3"/>
        <v>75955.050029738137</v>
      </c>
      <c r="L36" s="142">
        <f t="shared" si="3"/>
        <v>130309.43728012496</v>
      </c>
      <c r="M36" s="107" t="e">
        <v>#N/A</v>
      </c>
      <c r="N36" s="107" t="e">
        <v>#N/A</v>
      </c>
      <c r="O36" s="107" t="e">
        <v>#N/A</v>
      </c>
      <c r="P36" s="108">
        <f t="shared" si="0"/>
        <v>130309.43728012496</v>
      </c>
      <c r="Q36" t="s">
        <v>107</v>
      </c>
      <c r="S36" s="110" t="s">
        <v>65</v>
      </c>
      <c r="T36" s="110" t="s">
        <v>65</v>
      </c>
      <c r="U36" s="110" t="s">
        <v>65</v>
      </c>
      <c r="V36" s="110" t="s">
        <v>65</v>
      </c>
    </row>
    <row r="37" spans="5:22" x14ac:dyDescent="0.25">
      <c r="E37" s="189"/>
      <c r="F37" s="141"/>
      <c r="G37" s="192"/>
      <c r="H37" s="116">
        <v>149.13999999999999</v>
      </c>
      <c r="I37" s="116" t="s">
        <v>171</v>
      </c>
      <c r="J37" s="117">
        <f t="shared" si="3"/>
        <v>161635.0295607881</v>
      </c>
      <c r="K37" s="117">
        <f t="shared" si="3"/>
        <v>161635.0295607881</v>
      </c>
      <c r="L37" s="142">
        <f t="shared" si="3"/>
        <v>269718.15154761809</v>
      </c>
      <c r="M37" s="107" t="e">
        <v>#N/A</v>
      </c>
      <c r="N37" s="107" t="e">
        <v>#N/A</v>
      </c>
      <c r="O37" s="107" t="e">
        <v>#N/A</v>
      </c>
      <c r="P37" s="108">
        <f t="shared" si="0"/>
        <v>269718.15154761809</v>
      </c>
      <c r="Q37" t="s">
        <v>107</v>
      </c>
      <c r="S37" s="110" t="s">
        <v>65</v>
      </c>
      <c r="T37" s="110" t="s">
        <v>65</v>
      </c>
      <c r="U37" s="110" t="s">
        <v>65</v>
      </c>
      <c r="V37" s="110" t="s">
        <v>65</v>
      </c>
    </row>
    <row r="38" spans="5:22" x14ac:dyDescent="0.25">
      <c r="E38" s="189"/>
      <c r="F38" s="141"/>
      <c r="G38" s="192" t="s">
        <v>172</v>
      </c>
      <c r="H38" s="116">
        <v>1.86</v>
      </c>
      <c r="I38" s="116" t="s">
        <v>171</v>
      </c>
      <c r="J38" s="117">
        <f t="shared" si="3"/>
        <v>2108.0064678693739</v>
      </c>
      <c r="K38" s="117">
        <f t="shared" si="3"/>
        <v>2108.0064678693739</v>
      </c>
      <c r="L38" s="142">
        <f t="shared" si="3"/>
        <v>2108.0064678693739</v>
      </c>
      <c r="M38" s="107" t="e">
        <v>#N/A</v>
      </c>
      <c r="N38" s="107" t="e">
        <v>#N/A</v>
      </c>
      <c r="O38" s="107" t="e">
        <v>#N/A</v>
      </c>
      <c r="P38" s="108">
        <f t="shared" si="0"/>
        <v>2108.0064678693739</v>
      </c>
      <c r="Q38" t="s">
        <v>107</v>
      </c>
      <c r="S38" s="109" t="s">
        <v>64</v>
      </c>
      <c r="T38" s="109" t="s">
        <v>64</v>
      </c>
      <c r="U38" s="109" t="s">
        <v>64</v>
      </c>
      <c r="V38" s="109" t="s">
        <v>64</v>
      </c>
    </row>
    <row r="39" spans="5:22" x14ac:dyDescent="0.25">
      <c r="E39" s="189"/>
      <c r="F39" s="141"/>
      <c r="G39" s="192"/>
      <c r="H39" s="116">
        <v>9.32</v>
      </c>
      <c r="I39" s="116" t="s">
        <v>171</v>
      </c>
      <c r="J39" s="117">
        <f t="shared" si="3"/>
        <v>10470.767475144738</v>
      </c>
      <c r="K39" s="117">
        <f t="shared" si="3"/>
        <v>10470.767475144738</v>
      </c>
      <c r="L39" s="142">
        <f t="shared" si="3"/>
        <v>10470.767475144738</v>
      </c>
      <c r="M39" s="107" t="e">
        <v>#N/A</v>
      </c>
      <c r="N39" s="107" t="e">
        <v>#N/A</v>
      </c>
      <c r="O39" s="107" t="e">
        <v>#N/A</v>
      </c>
      <c r="P39" s="108">
        <f t="shared" si="0"/>
        <v>10470.767475144738</v>
      </c>
      <c r="Q39" t="s">
        <v>107</v>
      </c>
      <c r="S39" s="109" t="s">
        <v>64</v>
      </c>
      <c r="T39" s="109" t="s">
        <v>64</v>
      </c>
      <c r="U39" s="109" t="s">
        <v>64</v>
      </c>
      <c r="V39" s="109" t="s">
        <v>64</v>
      </c>
    </row>
    <row r="40" spans="5:22" x14ac:dyDescent="0.25">
      <c r="E40" s="189"/>
      <c r="F40" s="141"/>
      <c r="G40" s="192"/>
      <c r="H40" s="116">
        <v>26.1</v>
      </c>
      <c r="I40" s="116" t="s">
        <v>171</v>
      </c>
      <c r="J40" s="117">
        <f t="shared" si="3"/>
        <v>26490.013040821119</v>
      </c>
      <c r="K40" s="117">
        <f t="shared" si="3"/>
        <v>26490.013040821119</v>
      </c>
      <c r="L40" s="142">
        <f t="shared" si="3"/>
        <v>26490.013040821119</v>
      </c>
      <c r="M40" s="107" t="e">
        <v>#N/A</v>
      </c>
      <c r="N40" s="107" t="e">
        <v>#N/A</v>
      </c>
      <c r="O40" s="107" t="e">
        <v>#N/A</v>
      </c>
      <c r="P40" s="108">
        <f t="shared" si="0"/>
        <v>26490.013040821119</v>
      </c>
      <c r="Q40" t="s">
        <v>107</v>
      </c>
      <c r="S40" s="115" t="s">
        <v>61</v>
      </c>
      <c r="T40" s="115" t="s">
        <v>61</v>
      </c>
      <c r="U40" s="115" t="s">
        <v>61</v>
      </c>
      <c r="V40" s="115" t="s">
        <v>61</v>
      </c>
    </row>
    <row r="41" spans="5:22" x14ac:dyDescent="0.25">
      <c r="E41" s="189"/>
      <c r="F41" s="141"/>
      <c r="G41" s="192"/>
      <c r="H41" s="116">
        <v>74.569999999999993</v>
      </c>
      <c r="I41" s="116" t="s">
        <v>171</v>
      </c>
      <c r="J41" s="117">
        <f t="shared" si="3"/>
        <v>128654.71426704401</v>
      </c>
      <c r="K41" s="117">
        <f t="shared" si="3"/>
        <v>128654.71426704401</v>
      </c>
      <c r="L41" s="142">
        <f t="shared" si="3"/>
        <v>128654.71426704401</v>
      </c>
      <c r="M41" s="107" t="e">
        <v>#N/A</v>
      </c>
      <c r="N41" s="107" t="e">
        <v>#N/A</v>
      </c>
      <c r="O41" s="107" t="e">
        <v>#N/A</v>
      </c>
      <c r="P41" s="108">
        <f t="shared" si="0"/>
        <v>128654.71426704401</v>
      </c>
      <c r="Q41" t="s">
        <v>107</v>
      </c>
      <c r="S41" s="110" t="s">
        <v>65</v>
      </c>
      <c r="T41" s="110" t="s">
        <v>65</v>
      </c>
      <c r="U41" s="110" t="s">
        <v>65</v>
      </c>
      <c r="V41" s="110" t="s">
        <v>65</v>
      </c>
    </row>
    <row r="42" spans="5:22" ht="15.75" thickBot="1" x14ac:dyDescent="0.3">
      <c r="E42" s="190"/>
      <c r="F42" s="143"/>
      <c r="G42" s="193"/>
      <c r="H42" s="144">
        <v>149.13999999999999</v>
      </c>
      <c r="I42" s="144" t="s">
        <v>171</v>
      </c>
      <c r="J42" s="145">
        <f t="shared" si="3"/>
        <v>159659.76161153286</v>
      </c>
      <c r="K42" s="145">
        <f t="shared" si="3"/>
        <v>159659.76161153286</v>
      </c>
      <c r="L42" s="146">
        <f t="shared" si="3"/>
        <v>266598.38323318714</v>
      </c>
      <c r="M42" s="107" t="e">
        <v>#N/A</v>
      </c>
      <c r="N42" s="107" t="e">
        <v>#N/A</v>
      </c>
      <c r="O42" s="107" t="e">
        <v>#N/A</v>
      </c>
      <c r="P42" s="108">
        <f t="shared" si="0"/>
        <v>266598.38323318714</v>
      </c>
      <c r="Q42" t="s">
        <v>107</v>
      </c>
      <c r="S42" s="110" t="s">
        <v>65</v>
      </c>
      <c r="T42" s="110" t="s">
        <v>65</v>
      </c>
      <c r="U42" s="110" t="s">
        <v>65</v>
      </c>
      <c r="V42" s="110" t="s">
        <v>65</v>
      </c>
    </row>
    <row r="43" spans="5:22" ht="15.75" hidden="1" thickBot="1" x14ac:dyDescent="0.3">
      <c r="G43" s="208" t="s">
        <v>175</v>
      </c>
      <c r="H43" s="121" t="s">
        <v>176</v>
      </c>
      <c r="I43" s="121"/>
      <c r="J43" s="120">
        <v>121.68000000000004</v>
      </c>
      <c r="K43" s="120">
        <v>121.68000000000004</v>
      </c>
      <c r="L43" s="120">
        <v>121.68000000000004</v>
      </c>
      <c r="M43" s="107" t="e">
        <v>#N/A</v>
      </c>
      <c r="N43" s="107" t="e">
        <v>#N/A</v>
      </c>
      <c r="O43" s="107" t="e">
        <v>#N/A</v>
      </c>
      <c r="P43" s="108">
        <f t="shared" si="0"/>
        <v>121.68000000000004</v>
      </c>
      <c r="Q43" t="s">
        <v>107</v>
      </c>
      <c r="S43" s="118" t="s">
        <v>167</v>
      </c>
      <c r="T43" s="118" t="s">
        <v>167</v>
      </c>
      <c r="U43" s="118" t="s">
        <v>167</v>
      </c>
      <c r="V43" s="118" t="s">
        <v>167</v>
      </c>
    </row>
    <row r="44" spans="5:22" ht="15.75" hidden="1" thickBot="1" x14ac:dyDescent="0.3">
      <c r="G44" s="207"/>
      <c r="H44" s="113" t="s">
        <v>177</v>
      </c>
      <c r="I44" s="113"/>
      <c r="J44" s="114">
        <v>115.59599999999999</v>
      </c>
      <c r="K44" s="114">
        <v>115.59599999999999</v>
      </c>
      <c r="L44" s="114">
        <v>115.59599999999999</v>
      </c>
      <c r="M44" s="107" t="e">
        <v>#N/A</v>
      </c>
      <c r="N44" s="107" t="e">
        <v>#N/A</v>
      </c>
      <c r="O44" s="107" t="e">
        <v>#N/A</v>
      </c>
      <c r="P44" s="108">
        <f t="shared" si="0"/>
        <v>115.59599999999999</v>
      </c>
      <c r="Q44" t="s">
        <v>107</v>
      </c>
      <c r="S44" s="118" t="s">
        <v>167</v>
      </c>
      <c r="T44" s="118" t="s">
        <v>167</v>
      </c>
      <c r="U44" s="118" t="s">
        <v>167</v>
      </c>
      <c r="V44" s="118" t="s">
        <v>167</v>
      </c>
    </row>
    <row r="45" spans="5:22" ht="15.75" hidden="1" thickBot="1" x14ac:dyDescent="0.3">
      <c r="G45" s="206" t="s">
        <v>178</v>
      </c>
      <c r="H45" s="113" t="s">
        <v>176</v>
      </c>
      <c r="I45" s="113"/>
      <c r="J45" s="114">
        <v>93.6</v>
      </c>
      <c r="K45" s="114">
        <v>93.6</v>
      </c>
      <c r="L45" s="114">
        <v>93.6</v>
      </c>
      <c r="M45" s="107" t="e">
        <v>#N/A</v>
      </c>
      <c r="N45" s="107" t="e">
        <v>#N/A</v>
      </c>
      <c r="O45" s="107" t="e">
        <v>#N/A</v>
      </c>
      <c r="P45" s="108">
        <f t="shared" si="0"/>
        <v>93.6</v>
      </c>
      <c r="Q45" t="s">
        <v>107</v>
      </c>
      <c r="S45" s="112" t="s">
        <v>166</v>
      </c>
      <c r="T45" s="112" t="s">
        <v>166</v>
      </c>
      <c r="U45" s="112" t="s">
        <v>166</v>
      </c>
      <c r="V45" s="112" t="s">
        <v>166</v>
      </c>
    </row>
    <row r="46" spans="5:22" ht="15.75" hidden="1" thickBot="1" x14ac:dyDescent="0.3">
      <c r="G46" s="207"/>
      <c r="H46" s="113" t="s">
        <v>177</v>
      </c>
      <c r="I46" s="113"/>
      <c r="J46" s="114">
        <v>88.92</v>
      </c>
      <c r="K46" s="114">
        <v>88.92</v>
      </c>
      <c r="L46" s="114">
        <v>88.92</v>
      </c>
      <c r="M46" s="107" t="e">
        <v>#N/A</v>
      </c>
      <c r="N46" s="107" t="e">
        <v>#N/A</v>
      </c>
      <c r="O46" s="107" t="e">
        <v>#N/A</v>
      </c>
      <c r="P46" s="108">
        <f t="shared" si="0"/>
        <v>88.92</v>
      </c>
      <c r="Q46" t="s">
        <v>107</v>
      </c>
      <c r="S46" s="111" t="s">
        <v>165</v>
      </c>
      <c r="T46" s="111" t="s">
        <v>165</v>
      </c>
      <c r="U46" s="111" t="s">
        <v>165</v>
      </c>
      <c r="V46" s="111" t="s">
        <v>165</v>
      </c>
    </row>
    <row r="52" spans="1:30" s="147" customFormat="1" ht="23.25" hidden="1" customHeight="1" x14ac:dyDescent="0.25">
      <c r="A52"/>
      <c r="B52"/>
      <c r="C52"/>
      <c r="D52"/>
      <c r="E52"/>
      <c r="F52"/>
      <c r="G52" s="204" t="s">
        <v>179</v>
      </c>
      <c r="H52" s="205"/>
      <c r="I52" s="148" t="s">
        <v>180</v>
      </c>
      <c r="J52" s="149" t="s">
        <v>181</v>
      </c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s="147" customFormat="1" ht="23.25" hidden="1" x14ac:dyDescent="0.25">
      <c r="A53"/>
      <c r="B53"/>
      <c r="C53"/>
      <c r="D53"/>
      <c r="E53"/>
      <c r="F53"/>
      <c r="G53" s="150" t="s">
        <v>182</v>
      </c>
      <c r="H53" s="148">
        <v>188639</v>
      </c>
      <c r="I53" s="151">
        <f>+H53/$H$56</f>
        <v>8.3707595182172814E-2</v>
      </c>
      <c r="J53" s="151">
        <f>+H53/J56</f>
        <v>0.16072945520912235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s="147" customFormat="1" ht="23.25" hidden="1" x14ac:dyDescent="0.25">
      <c r="A54"/>
      <c r="B54"/>
      <c r="C54"/>
      <c r="D54"/>
      <c r="E54"/>
      <c r="F54"/>
      <c r="G54" s="150" t="s">
        <v>183</v>
      </c>
      <c r="H54" s="148">
        <v>985004</v>
      </c>
      <c r="I54" s="151">
        <f>+H54/$H$56</f>
        <v>0.43709050665462046</v>
      </c>
      <c r="J54" s="151">
        <f>+H54/J56</f>
        <v>0.83927054479087759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s="147" customFormat="1" hidden="1" x14ac:dyDescent="0.25">
      <c r="A55"/>
      <c r="B55"/>
      <c r="C55"/>
      <c r="D55"/>
      <c r="E55"/>
      <c r="F55"/>
      <c r="G55" s="150" t="s">
        <v>184</v>
      </c>
      <c r="H55" s="148">
        <v>1079904</v>
      </c>
      <c r="I55" s="151">
        <f>+H55/$H$56</f>
        <v>0.47920189816320674</v>
      </c>
      <c r="J55" s="151">
        <v>0</v>
      </c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s="147" customFormat="1" hidden="1" x14ac:dyDescent="0.25">
      <c r="A56"/>
      <c r="B56"/>
      <c r="C56"/>
      <c r="D56"/>
      <c r="E56"/>
      <c r="F56"/>
      <c r="G56" s="152"/>
      <c r="H56" s="148">
        <f>+SUM(H53:H55)</f>
        <v>2253547</v>
      </c>
      <c r="I56" s="148"/>
      <c r="J56" s="148">
        <f>+H53+H54</f>
        <v>1173643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s="147" customFormat="1" x14ac:dyDescent="0.25">
      <c r="A57"/>
      <c r="B57"/>
      <c r="C57"/>
      <c r="D57"/>
      <c r="E57"/>
      <c r="F57"/>
      <c r="G57" s="95"/>
      <c r="H57" s="96"/>
      <c r="I57" s="96"/>
      <c r="J57" s="96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</sheetData>
  <mergeCells count="20">
    <mergeCell ref="P1:P2"/>
    <mergeCell ref="Q1:Q2"/>
    <mergeCell ref="S1:S2"/>
    <mergeCell ref="T1:V1"/>
    <mergeCell ref="G52:H52"/>
    <mergeCell ref="G45:G46"/>
    <mergeCell ref="G43:G44"/>
    <mergeCell ref="G23:G27"/>
    <mergeCell ref="J1:L1"/>
    <mergeCell ref="E3:E12"/>
    <mergeCell ref="G3:G7"/>
    <mergeCell ref="G8:G12"/>
    <mergeCell ref="E23:E32"/>
    <mergeCell ref="G28:G32"/>
    <mergeCell ref="E33:E42"/>
    <mergeCell ref="G33:G37"/>
    <mergeCell ref="G38:G42"/>
    <mergeCell ref="E13:E22"/>
    <mergeCell ref="G13:G17"/>
    <mergeCell ref="G18:G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76E16-C2BD-4D6F-82D5-A1F54944A63C}">
  <dimension ref="A1"/>
  <sheetViews>
    <sheetView workbookViewId="0">
      <selection activeCell="J18" sqref="J18"/>
    </sheetView>
  </sheetViews>
  <sheetFormatPr baseColWidth="10" defaultColWidth="11.5703125" defaultRowHeight="15" x14ac:dyDescent="0.25"/>
  <cols>
    <col min="1" max="16384" width="11.57031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General</vt:lpstr>
      <vt:lpstr>Proveedores</vt:lpstr>
      <vt:lpstr>Formato</vt:lpstr>
      <vt:lpstr>Factores motores</vt:lpstr>
      <vt:lpstr>Factores calderas</vt:lpstr>
      <vt:lpstr>Resumen</vt:lpstr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Alfonso Cordova</cp:lastModifiedBy>
  <dcterms:created xsi:type="dcterms:W3CDTF">2019-07-22T14:17:44Z</dcterms:created>
  <dcterms:modified xsi:type="dcterms:W3CDTF">2020-12-28T15:23:05Z</dcterms:modified>
</cp:coreProperties>
</file>