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5B2FADFC-47B4-4E83-A47A-F1E796C8CF5A}" xr6:coauthVersionLast="45" xr6:coauthVersionMax="45" xr10:uidLastSave="{00000000-0000-0000-0000-000000000000}"/>
  <bookViews>
    <workbookView xWindow="-120" yWindow="-120" windowWidth="19440" windowHeight="15000" activeTab="4" xr2:uid="{00000000-000D-0000-FFFF-FFFF00000000}"/>
  </bookViews>
  <sheets>
    <sheet name="General" sheetId="3" r:id="rId1"/>
    <sheet name="Proveedores" sheetId="2" r:id="rId2"/>
    <sheet name="Variables" sheetId="4" r:id="rId3"/>
    <sheet name="Factores" sheetId="5" r:id="rId4"/>
    <sheet name="EEE Aire acondicionado" sheetId="8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8" l="1"/>
  <c r="I7" i="8"/>
  <c r="G8" i="8" l="1"/>
  <c r="G7" i="8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I9" i="8" l="1"/>
  <c r="L187" i="4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G11" authorId="0" shapeId="0" xr:uid="{00000000-0006-0000-0300-000001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 xr:uid="{00000000-0006-0000-0300-000002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 xr:uid="{00000000-0006-0000-0300-000003000000}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 xr:uid="{00000000-0006-0000-0300-000004000000}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<sst xmlns="http://schemas.openxmlformats.org/spreadsheetml/2006/main" count="1186" uniqueCount="282">
  <si>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</si>
  <si>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</si>
  <si>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</si>
  <si>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</si>
  <si>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</si>
  <si>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</si>
  <si>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</si>
  <si>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</si>
  <si>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</si>
  <si>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</si>
  <si>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</si>
  <si>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</si>
  <si>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</si>
  <si>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</si>
  <si>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</si>
  <si>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</si>
  <si>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</si>
  <si>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</si>
  <si>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</si>
  <si>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</si>
  <si>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</si>
  <si>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</si>
  <si>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</si>
  <si>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</si>
  <si>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</si>
  <si>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</si>
  <si>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</si>
  <si>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</si>
  <si>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</si>
  <si>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</si>
  <si>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</si>
  <si>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</si>
  <si>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</si>
  <si>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</si>
  <si>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</si>
  <si>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</si>
  <si>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</si>
  <si>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</si>
  <si>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</si>
  <si>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</si>
  <si>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</si>
  <si>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</si>
  <si>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</si>
  <si>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</si>
  <si>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</si>
  <si>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</si>
  <si>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</si>
  <si>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</si>
  <si>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</si>
  <si>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</si>
  <si>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</si>
  <si>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</si>
  <si>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</si>
  <si>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</si>
  <si>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</si>
  <si>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</si>
  <si>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</si>
  <si>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</si>
  <si>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</si>
  <si>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</si>
  <si>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</si>
  <si>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</si>
  <si>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</si>
  <si>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</si>
  <si>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</si>
  <si>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</si>
  <si>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</si>
  <si>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</si>
  <si>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</si>
  <si>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</si>
  <si>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</si>
  <si>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</si>
  <si>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</si>
  <si>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</si>
  <si>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</si>
  <si>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</si>
  <si>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</si>
  <si>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</si>
  <si>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</si>
  <si>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</si>
  <si>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</si>
  <si>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</si>
  <si>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</si>
  <si>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</si>
  <si>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</si>
  <si>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</si>
  <si>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</si>
  <si>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</si>
  <si>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</si>
  <si>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</si>
  <si>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</si>
  <si>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</si>
  <si>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</si>
  <si>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</si>
  <si>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</si>
  <si>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</si>
  <si>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</si>
  <si>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</si>
  <si>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</si>
  <si>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</si>
  <si>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</si>
  <si>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</si>
  <si>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</si>
  <si>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</si>
  <si>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</si>
  <si>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</si>
  <si>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</si>
  <si>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</si>
  <si>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</si>
  <si>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</si>
  <si>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</si>
  <si>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</si>
  <si>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</si>
  <si>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</si>
  <si>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</si>
  <si>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</si>
  <si>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</si>
  <si>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</si>
  <si>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</si>
  <si>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</si>
  <si>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</si>
  <si>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</si>
  <si>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</si>
  <si>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</si>
  <si>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</si>
  <si>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</si>
  <si>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</si>
  <si>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</si>
  <si>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</si>
  <si>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</si>
  <si>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</si>
  <si>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</si>
  <si>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</si>
  <si>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</si>
  <si>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</si>
  <si>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</si>
  <si>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</si>
  <si>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</si>
  <si>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</si>
  <si>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</si>
  <si>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</si>
  <si>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</si>
  <si>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</si>
  <si>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</si>
  <si>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</si>
  <si>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</si>
  <si>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</si>
  <si>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</si>
  <si>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</si>
  <si>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</si>
  <si>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</si>
  <si>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</si>
  <si>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</si>
  <si>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</si>
  <si>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</si>
  <si>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</si>
  <si>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</si>
  <si>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</si>
  <si>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</si>
  <si>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</si>
  <si>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</si>
  <si>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</si>
  <si>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</si>
  <si>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</si>
  <si>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</si>
  <si>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</si>
  <si>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</si>
  <si>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</si>
  <si>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</si>
  <si>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</si>
  <si>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</si>
  <si>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</si>
  <si>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</si>
  <si>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</si>
  <si>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</si>
  <si>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</si>
  <si>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</si>
  <si>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</si>
  <si>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</si>
  <si>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</si>
  <si>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</si>
  <si>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</si>
  <si>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</si>
  <si>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</si>
  <si>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</si>
  <si>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</si>
  <si>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</si>
  <si>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</si>
  <si>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</si>
  <si>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</si>
  <si>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</si>
  <si>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</si>
  <si>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</si>
  <si>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</si>
  <si>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</si>
  <si>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</si>
  <si>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</si>
  <si>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</si>
  <si>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</si>
  <si>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</si>
  <si>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</si>
  <si>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</si>
  <si>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</si>
  <si>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</si>
  <si>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</si>
  <si>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</si>
  <si>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</si>
  <si>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</si>
  <si>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</si>
  <si>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</si>
  <si>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</si>
  <si>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</si>
  <si>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</si>
  <si>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</si>
  <si>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</si>
  <si>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</si>
  <si>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</si>
  <si>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</si>
  <si>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</si>
  <si>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</si>
  <si>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</si>
  <si>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</si>
  <si>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</si>
  <si>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</si>
  <si>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</si>
  <si>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</si>
  <si>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</si>
  <si>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</si>
  <si>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</si>
  <si>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</si>
  <si>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</si>
  <si>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</si>
  <si>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</si>
  <si>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</si>
  <si>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</si>
  <si>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</si>
  <si>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</si>
  <si>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</si>
  <si>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</si>
  <si>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</si>
  <si>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</si>
  <si>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</si>
  <si>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</si>
  <si>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</si>
  <si>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</si>
  <si>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</si>
  <si>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</si>
  <si>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</si>
  <si>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</si>
  <si>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</si>
  <si>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</si>
  <si>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</si>
  <si>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</si>
  <si>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</si>
  <si>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</si>
  <si>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</si>
  <si>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</si>
  <si>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</si>
  <si>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</si>
  <si>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</si>
  <si>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</si>
  <si>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r>
      <t xml:space="preserve">Enfoque : </t>
    </r>
    <r>
      <rPr>
        <sz val="10"/>
        <color theme="1"/>
        <rFont val="Calibri"/>
        <family val="2"/>
        <scheme val="minor"/>
      </rPr>
      <t>EEE Aire acondicionado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</si>
  <si>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</si>
  <si>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</si>
  <si>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Capacidad (BTU)</t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</si>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</sst>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_ * #,##0.0_ ;_ * \-#,##0.0_ ;_ * &quot;-&quot;??_ ;_ @_ "/>
    <numFmt numFmtId="166" formatCode="0.0%"/>
    <numFmt numFmtId="167" formatCode="_ * #,##0_ ;_ * \-#,##0_ ;_ * &quot;-&quot;??_ ;_ @_ "/>
    <numFmt numFmtId="168" formatCode="_ * #,##0.000000_ ;_ * \-#,##0.000000_ ;_ * &quot;-&quot;??_ ;_ @_ "/>
    <numFmt numFmtId="169" formatCode="0.000000"/>
    <numFmt numFmtId="170" formatCode="0.0"/>
    <numFmt numFmtId="171" formatCode="_ * #,##0.0000_ ;_ * \-#,##0.0000_ ;_ * &quot;-&quot;??_ ;_ @_ "/>
    <numFmt numFmtId="179" formatCode="_ * #,##0.000000000000_ ;_ * \-#,##0.000000000000_ ;_ * &quot;-&quot;??_ ;_ @_ "/>
    <numFmt numFmtId="180" formatCode="_ * #,##0.0000000000000_ ;_ * \-#,##0.000000000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402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4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6" fontId="16" fillId="2" borderId="0" xfId="2" applyNumberFormat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2" xfId="1" applyFont="1" applyBorder="1"/>
    <xf numFmtId="167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164" fontId="0" fillId="2" borderId="0" xfId="1" applyFont="1" applyFill="1"/>
    <xf numFmtId="168" fontId="17" fillId="2" borderId="0" xfId="1" applyNumberFormat="1" applyFont="1" applyFill="1"/>
    <xf numFmtId="0" fontId="17" fillId="2" borderId="0" xfId="0" applyFont="1" applyFill="1"/>
    <xf numFmtId="169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164" fontId="0" fillId="2" borderId="7" xfId="1" applyFont="1" applyFill="1" applyBorder="1"/>
    <xf numFmtId="164" fontId="0" fillId="2" borderId="21" xfId="1" applyFont="1" applyFill="1" applyBorder="1"/>
    <xf numFmtId="164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0" borderId="6" xfId="1" applyNumberFormat="1" applyFont="1" applyBorder="1"/>
    <xf numFmtId="164" fontId="0" fillId="0" borderId="19" xfId="1" applyNumberFormat="1" applyFont="1" applyBorder="1"/>
    <xf numFmtId="164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7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164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164" fontId="0" fillId="2" borderId="0" xfId="1" applyFont="1" applyFill="1" applyBorder="1"/>
    <xf numFmtId="165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5" fontId="0" fillId="19" borderId="15" xfId="1" applyNumberFormat="1" applyFont="1" applyFill="1" applyBorder="1"/>
    <xf numFmtId="165" fontId="0" fillId="19" borderId="19" xfId="1" applyNumberFormat="1" applyFont="1" applyFill="1" applyBorder="1"/>
    <xf numFmtId="165" fontId="0" fillId="19" borderId="8" xfId="1" applyNumberFormat="1" applyFont="1" applyFill="1" applyBorder="1"/>
    <xf numFmtId="165" fontId="0" fillId="19" borderId="6" xfId="1" applyNumberFormat="1" applyFont="1" applyFill="1" applyBorder="1"/>
    <xf numFmtId="165" fontId="0" fillId="19" borderId="11" xfId="1" applyNumberFormat="1" applyFont="1" applyFill="1" applyBorder="1"/>
    <xf numFmtId="165" fontId="3" fillId="19" borderId="7" xfId="1" applyNumberFormat="1" applyFont="1" applyFill="1" applyBorder="1" applyAlignment="1">
      <alignment horizontal="center"/>
    </xf>
    <xf numFmtId="165" fontId="3" fillId="19" borderId="21" xfId="1" applyNumberFormat="1" applyFont="1" applyFill="1" applyBorder="1" applyAlignment="1">
      <alignment horizontal="center"/>
    </xf>
    <xf numFmtId="165" fontId="3" fillId="19" borderId="12" xfId="1" applyNumberFormat="1" applyFont="1" applyFill="1" applyBorder="1" applyAlignment="1">
      <alignment horizontal="center"/>
    </xf>
    <xf numFmtId="165" fontId="3" fillId="19" borderId="16" xfId="1" applyNumberFormat="1" applyFont="1" applyFill="1" applyBorder="1" applyAlignment="1">
      <alignment horizontal="center"/>
    </xf>
    <xf numFmtId="165" fontId="3" fillId="19" borderId="34" xfId="1" applyNumberFormat="1" applyFont="1" applyFill="1" applyBorder="1" applyAlignment="1">
      <alignment horizontal="center"/>
    </xf>
    <xf numFmtId="164" fontId="0" fillId="19" borderId="7" xfId="1" applyFont="1" applyFill="1" applyBorder="1"/>
    <xf numFmtId="164" fontId="0" fillId="19" borderId="21" xfId="1" applyFont="1" applyFill="1" applyBorder="1"/>
    <xf numFmtId="164" fontId="0" fillId="19" borderId="34" xfId="1" applyFont="1" applyFill="1" applyBorder="1"/>
    <xf numFmtId="164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7" fontId="0" fillId="19" borderId="7" xfId="1" applyNumberFormat="1" applyFont="1" applyFill="1" applyBorder="1" applyAlignment="1">
      <alignment horizontal="center"/>
    </xf>
    <xf numFmtId="167" fontId="0" fillId="19" borderId="21" xfId="1" applyNumberFormat="1" applyFont="1" applyFill="1" applyBorder="1" applyAlignment="1">
      <alignment horizontal="center"/>
    </xf>
    <xf numFmtId="167" fontId="0" fillId="19" borderId="34" xfId="1" applyNumberFormat="1" applyFont="1" applyFill="1" applyBorder="1" applyAlignment="1">
      <alignment horizontal="center"/>
    </xf>
    <xf numFmtId="167" fontId="0" fillId="19" borderId="12" xfId="1" applyNumberFormat="1" applyFont="1" applyFill="1" applyBorder="1" applyAlignment="1">
      <alignment horizontal="center"/>
    </xf>
    <xf numFmtId="167" fontId="0" fillId="19" borderId="16" xfId="1" applyNumberFormat="1" applyFont="1" applyFill="1" applyBorder="1" applyAlignment="1">
      <alignment horizontal="center"/>
    </xf>
    <xf numFmtId="167" fontId="3" fillId="19" borderId="7" xfId="1" applyNumberFormat="1" applyFont="1" applyFill="1" applyBorder="1" applyAlignment="1">
      <alignment horizontal="center"/>
    </xf>
    <xf numFmtId="167" fontId="3" fillId="19" borderId="16" xfId="1" applyNumberFormat="1" applyFont="1" applyFill="1" applyBorder="1" applyAlignment="1">
      <alignment horizontal="center"/>
    </xf>
    <xf numFmtId="167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1" fontId="0" fillId="19" borderId="19" xfId="1" applyNumberFormat="1" applyFont="1" applyFill="1" applyBorder="1"/>
    <xf numFmtId="166" fontId="0" fillId="19" borderId="19" xfId="2" applyNumberFormat="1" applyFont="1" applyFill="1" applyBorder="1"/>
    <xf numFmtId="166" fontId="3" fillId="19" borderId="19" xfId="2" applyNumberFormat="1" applyFont="1" applyFill="1" applyBorder="1"/>
    <xf numFmtId="171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7" fontId="0" fillId="19" borderId="19" xfId="1" applyNumberFormat="1" applyFont="1" applyFill="1" applyBorder="1" applyAlignment="1">
      <alignment horizontal="center"/>
    </xf>
    <xf numFmtId="165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164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19" borderId="55" xfId="1" applyFont="1" applyFill="1" applyBorder="1"/>
    <xf numFmtId="164" fontId="0" fillId="19" borderId="53" xfId="1" applyFont="1" applyFill="1" applyBorder="1"/>
    <xf numFmtId="164" fontId="0" fillId="19" borderId="59" xfId="1" applyFont="1" applyFill="1" applyBorder="1"/>
    <xf numFmtId="164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5" fontId="12" fillId="19" borderId="7" xfId="1" applyNumberFormat="1" applyFont="1" applyFill="1" applyBorder="1"/>
    <xf numFmtId="165" fontId="12" fillId="19" borderId="21" xfId="1" applyNumberFormat="1" applyFont="1" applyFill="1" applyBorder="1"/>
    <xf numFmtId="165" fontId="12" fillId="19" borderId="12" xfId="1" applyNumberFormat="1" applyFont="1" applyFill="1" applyBorder="1"/>
    <xf numFmtId="165" fontId="12" fillId="19" borderId="34" xfId="1" applyNumberFormat="1" applyFont="1" applyFill="1" applyBorder="1"/>
    <xf numFmtId="171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4" fontId="43" fillId="21" borderId="20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5" fillId="22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3" fontId="21" fillId="10" borderId="19" xfId="0" applyNumberFormat="1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5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2" fillId="2" borderId="0" xfId="0" applyFont="1" applyFill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top"/>
    </xf>
    <xf numFmtId="0" fontId="0" fillId="2" borderId="19" xfId="0" applyFill="1" applyBorder="1" applyAlignment="1">
      <alignment horizontal="center" vertic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179" fontId="0" fillId="19" borderId="15" xfId="1" applyNumberFormat="1" applyFont="1" applyFill="1" applyBorder="1"/>
    <xf numFmtId="179" fontId="0" fillId="19" borderId="19" xfId="1" applyNumberFormat="1" applyFont="1" applyFill="1" applyBorder="1"/>
    <xf numFmtId="180" fontId="0" fillId="19" borderId="19" xfId="1" applyNumberFormat="1" applyFont="1" applyFill="1" applyBorder="1"/>
  </cellXfs>
  <cellStyles count="5">
    <cellStyle name="Hipervínculo" xfId="3" builtinId="8"/>
    <cellStyle name="Millares" xfId="1" builtinId="3"/>
    <cellStyle name="Normal" xfId="0" builtinId="0"/>
    <cellStyle name="Normal 10 3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9-4DAB-AB50-07D69307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32336"/>
        <c:axId val="166032896"/>
      </c:barChart>
      <c:catAx>
        <c:axId val="1660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032896"/>
        <c:crosses val="autoZero"/>
        <c:auto val="1"/>
        <c:lblAlgn val="ctr"/>
        <c:lblOffset val="100"/>
        <c:noMultiLvlLbl val="0"/>
      </c:catAx>
      <c:valAx>
        <c:axId val="1660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0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2-4EC5-A614-7FE8931E8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842992"/>
        <c:axId val="263843552"/>
      </c:barChart>
      <c:catAx>
        <c:axId val="2638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843552"/>
        <c:crosses val="autoZero"/>
        <c:auto val="1"/>
        <c:lblAlgn val="ctr"/>
        <c:lblOffset val="100"/>
        <c:noMultiLvlLbl val="0"/>
      </c:catAx>
      <c:valAx>
        <c:axId val="2638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8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3-4AA9-96FD-6F389868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845792"/>
        <c:axId val="263846352"/>
      </c:barChart>
      <c:catAx>
        <c:axId val="2638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846352"/>
        <c:crosses val="autoZero"/>
        <c:auto val="1"/>
        <c:lblAlgn val="ctr"/>
        <c:lblOffset val="100"/>
        <c:noMultiLvlLbl val="0"/>
      </c:catAx>
      <c:valAx>
        <c:axId val="2638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8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F-4B0A-8531-86C619E8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848592"/>
        <c:axId val="263849152"/>
      </c:barChart>
      <c:catAx>
        <c:axId val="2638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849152"/>
        <c:crosses val="autoZero"/>
        <c:auto val="1"/>
        <c:lblAlgn val="ctr"/>
        <c:lblOffset val="100"/>
        <c:noMultiLvlLbl val="0"/>
      </c:catAx>
      <c:valAx>
        <c:axId val="2638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8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6-4D82-A53D-928773CA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23008"/>
        <c:axId val="263523568"/>
      </c:barChart>
      <c:catAx>
        <c:axId val="2635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523568"/>
        <c:crosses val="autoZero"/>
        <c:auto val="1"/>
        <c:lblAlgn val="ctr"/>
        <c:lblOffset val="100"/>
        <c:noMultiLvlLbl val="0"/>
      </c:catAx>
      <c:valAx>
        <c:axId val="2635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5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7-481A-92E3-10B15E37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25808"/>
        <c:axId val="263526368"/>
      </c:barChart>
      <c:catAx>
        <c:axId val="2635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526368"/>
        <c:crosses val="autoZero"/>
        <c:auto val="1"/>
        <c:lblAlgn val="ctr"/>
        <c:lblOffset val="100"/>
        <c:noMultiLvlLbl val="0"/>
      </c:catAx>
      <c:valAx>
        <c:axId val="2635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5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F-4AE3-B271-B274D0C9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28608"/>
        <c:axId val="263977056"/>
      </c:barChart>
      <c:catAx>
        <c:axId val="2635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977056"/>
        <c:crosses val="autoZero"/>
        <c:auto val="1"/>
        <c:lblAlgn val="ctr"/>
        <c:lblOffset val="100"/>
        <c:noMultiLvlLbl val="0"/>
      </c:catAx>
      <c:valAx>
        <c:axId val="2639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5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8" t="s">
        <v>70</v>
      </c>
      <c r="C4" s="349"/>
      <c r="D4" s="349"/>
      <c r="E4" s="350"/>
    </row>
    <row r="5" spans="1:5" x14ac:dyDescent="0.25">
      <c r="B5" s="351"/>
      <c r="C5" s="352"/>
      <c r="D5" s="352"/>
      <c r="E5" s="353"/>
    </row>
    <row r="6" spans="1:5" x14ac:dyDescent="0.25">
      <c r="B6" s="351"/>
      <c r="C6" s="352"/>
      <c r="D6" s="352"/>
      <c r="E6" s="353"/>
    </row>
    <row r="7" spans="1:5" ht="15.75" thickBot="1" x14ac:dyDescent="0.3">
      <c r="B7" s="354"/>
      <c r="C7" s="355"/>
      <c r="D7" s="355"/>
      <c r="E7" s="356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60" t="s">
        <v>1</v>
      </c>
      <c r="C4" s="360"/>
      <c r="D4" s="360"/>
      <c r="E4" s="360"/>
      <c r="F4" s="360"/>
      <c r="G4" s="360"/>
      <c r="K4" s="361" t="s">
        <v>2</v>
      </c>
      <c r="L4" s="361"/>
      <c r="M4" s="361"/>
      <c r="N4" s="361"/>
      <c r="O4" s="361"/>
      <c r="P4" s="361"/>
      <c r="Q4" s="361"/>
      <c r="R4" s="361"/>
      <c r="S4" s="361"/>
    </row>
    <row r="5" spans="2:19" x14ac:dyDescent="0.25">
      <c r="B5" s="5" t="s">
        <v>3</v>
      </c>
      <c r="D5" s="5" t="s">
        <v>4</v>
      </c>
      <c r="K5" s="362" t="s">
        <v>5</v>
      </c>
      <c r="L5" s="364" t="s">
        <v>6</v>
      </c>
      <c r="M5" s="365"/>
      <c r="N5" s="365"/>
      <c r="O5" s="366"/>
      <c r="P5" s="367" t="s">
        <v>7</v>
      </c>
      <c r="Q5" s="368"/>
      <c r="R5" s="368"/>
      <c r="S5" s="369"/>
    </row>
    <row r="6" spans="2:19" ht="30.75" thickBot="1" x14ac:dyDescent="0.3">
      <c r="B6" s="6" t="s">
        <v>8</v>
      </c>
      <c r="D6" s="6" t="s">
        <v>9</v>
      </c>
      <c r="K6" s="363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7" t="s">
        <v>33</v>
      </c>
      <c r="C14" s="358"/>
      <c r="D14" s="358"/>
      <c r="E14" s="358"/>
      <c r="F14" s="358"/>
      <c r="G14" s="359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Y305"/>
  <sheetViews>
    <sheetView topLeftCell="A182" zoomScale="85" zoomScaleNormal="85" workbookViewId="0">
      <selection activeCell="H183" sqref="H183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29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3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7" t="s">
        <v>139</v>
      </c>
      <c r="F3" s="387"/>
      <c r="G3" s="387"/>
      <c r="H3" s="387"/>
      <c r="I3" s="387"/>
      <c r="J3" s="387"/>
      <c r="K3" s="387"/>
      <c r="L3" s="387"/>
      <c r="M3" s="387"/>
      <c r="N3" s="387"/>
      <c r="P3" s="306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4">
        <v>200</v>
      </c>
      <c r="L4" s="132"/>
      <c r="M4" s="132"/>
      <c r="N4" s="132"/>
      <c r="P4" s="253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5"/>
      <c r="L5" s="132"/>
      <c r="M5" s="132"/>
      <c r="N5" s="132"/>
      <c r="P5" s="253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5"/>
      <c r="L6" s="132"/>
      <c r="M6" s="132"/>
      <c r="N6" s="132"/>
      <c r="P6" s="253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4">
        <v>20</v>
      </c>
      <c r="L7" s="124">
        <v>25</v>
      </c>
      <c r="M7" s="124">
        <v>35</v>
      </c>
      <c r="N7" s="124">
        <v>60</v>
      </c>
      <c r="P7" s="253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4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4"/>
      <c r="K10" s="286"/>
      <c r="P10" s="254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7" t="s">
        <v>74</v>
      </c>
      <c r="L11" s="148" t="s">
        <v>11</v>
      </c>
      <c r="M11" s="149" t="s">
        <v>75</v>
      </c>
      <c r="N11" s="46"/>
      <c r="P11" s="307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6">
        <f>[1]Resumen!$D$4</f>
        <v>184.39431999999999</v>
      </c>
      <c r="H12" s="50"/>
      <c r="J12" s="48" t="s">
        <v>166</v>
      </c>
      <c r="K12" s="288">
        <v>120</v>
      </c>
      <c r="L12" s="49" t="s">
        <v>78</v>
      </c>
      <c r="M12" s="186">
        <f>[1]Resumen!$D$8</f>
        <v>176.64380800000004</v>
      </c>
      <c r="N12" s="50"/>
      <c r="P12" s="308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7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4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9" t="s">
        <v>168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20">
        <f t="shared" si="0"/>
        <v>120</v>
      </c>
      <c r="F14" s="55" t="s">
        <v>82</v>
      </c>
      <c r="G14" s="258">
        <f>[1]Resumen!$F$4</f>
        <v>284.97304000000003</v>
      </c>
      <c r="H14" s="56">
        <f t="shared" si="1"/>
        <v>0.30769230769230793</v>
      </c>
      <c r="J14" s="54" t="s">
        <v>166</v>
      </c>
      <c r="K14" s="284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9" t="s">
        <v>168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20">
        <f t="shared" si="0"/>
        <v>120</v>
      </c>
      <c r="F15" s="55" t="s">
        <v>84</v>
      </c>
      <c r="G15" s="258">
        <f>[1]Resumen!$G$4</f>
        <v>343.64395999999999</v>
      </c>
      <c r="H15" s="56">
        <f t="shared" si="1"/>
        <v>0.20588235294117641</v>
      </c>
      <c r="J15" s="54" t="s">
        <v>166</v>
      </c>
      <c r="K15" s="284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9" t="s">
        <v>168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20">
        <f t="shared" si="0"/>
        <v>120</v>
      </c>
      <c r="F16" s="55" t="s">
        <v>86</v>
      </c>
      <c r="G16" s="258">
        <f>[1]Resumen!$H$4</f>
        <v>393.93332000000004</v>
      </c>
      <c r="H16" s="56">
        <f t="shared" si="1"/>
        <v>0.14634146341463428</v>
      </c>
      <c r="J16" s="54" t="s">
        <v>166</v>
      </c>
      <c r="K16" s="284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9" t="s">
        <v>168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20">
        <f t="shared" si="0"/>
        <v>120</v>
      </c>
      <c r="F17" s="55" t="s">
        <v>88</v>
      </c>
      <c r="G17" s="258">
        <f>[1]Resumen!$I$4</f>
        <v>460.98580000000004</v>
      </c>
      <c r="H17" s="56">
        <f t="shared" si="1"/>
        <v>0.17021276595744683</v>
      </c>
      <c r="J17" s="54" t="s">
        <v>166</v>
      </c>
      <c r="K17" s="284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9" t="s">
        <v>168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20">
        <f t="shared" si="0"/>
        <v>120</v>
      </c>
      <c r="F18" s="61" t="s">
        <v>90</v>
      </c>
      <c r="G18" s="259">
        <f>[1]Resumen!$J$4</f>
        <v>502.89359999999999</v>
      </c>
      <c r="H18" s="56">
        <f t="shared" si="1"/>
        <v>9.0909090909090828E-2</v>
      </c>
      <c r="J18" s="34" t="s">
        <v>166</v>
      </c>
      <c r="K18" s="284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10" t="s">
        <v>168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60">
        <f>[1]Resumen!$D$5</f>
        <v>203.7706</v>
      </c>
      <c r="H19" s="56"/>
      <c r="I19" s="50"/>
      <c r="J19" s="48" t="s">
        <v>166</v>
      </c>
      <c r="K19" s="288">
        <v>225</v>
      </c>
      <c r="L19" s="49" t="s">
        <v>78</v>
      </c>
      <c r="M19" s="186">
        <f>[1]Resumen!$D$9</f>
        <v>189.23839000000001</v>
      </c>
      <c r="N19" s="56"/>
      <c r="P19" s="311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186</v>
      </c>
      <c r="D20" s="54" t="s">
        <v>77</v>
      </c>
      <c r="E20" s="55">
        <v>225</v>
      </c>
      <c r="F20" s="55" t="s">
        <v>80</v>
      </c>
      <c r="G20" s="257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4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9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8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4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9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8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4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9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258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4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9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8">
        <f>[1]Resumen!$I$5</f>
        <v>509.42650000000003</v>
      </c>
      <c r="H24" s="56">
        <f t="shared" si="14"/>
        <v>0.17021276595744661</v>
      </c>
      <c r="J24" s="54" t="s">
        <v>166</v>
      </c>
      <c r="K24" s="284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9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9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9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10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60">
        <f>[1]Resumen!$D$6</f>
        <v>231.45099999999999</v>
      </c>
      <c r="H26" s="56"/>
      <c r="I26" s="68"/>
      <c r="J26" s="118" t="s">
        <v>166</v>
      </c>
      <c r="K26" s="290">
        <v>375</v>
      </c>
      <c r="L26" s="85" t="s">
        <v>78</v>
      </c>
      <c r="M26" s="189">
        <f>[1]Resumen!$D$10</f>
        <v>207.23065000000003</v>
      </c>
      <c r="N26" s="56"/>
      <c r="P26" s="311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7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4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9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8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4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9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8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4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9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8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4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9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8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4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9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9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91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10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60">
        <f>[1]Resumen!$D$7</f>
        <v>250.82728</v>
      </c>
      <c r="H33" s="56"/>
      <c r="I33" s="70"/>
      <c r="J33" s="48" t="s">
        <v>166</v>
      </c>
      <c r="K33" s="288">
        <v>480</v>
      </c>
      <c r="L33" s="49" t="s">
        <v>78</v>
      </c>
      <c r="M33" s="186">
        <f>[1]Resumen!$D$11</f>
        <v>219.825232</v>
      </c>
      <c r="N33" s="56"/>
      <c r="P33" s="311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7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4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9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8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4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9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8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4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9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8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4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9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8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4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9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1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9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2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8" t="s">
        <v>92</v>
      </c>
      <c r="E40" s="388"/>
      <c r="F40" s="388"/>
      <c r="G40" s="388"/>
      <c r="H40" s="222"/>
      <c r="I40" s="222"/>
      <c r="J40" s="388" t="s">
        <v>167</v>
      </c>
      <c r="K40" s="388"/>
      <c r="L40" s="388"/>
      <c r="M40" s="388"/>
      <c r="N40" s="222"/>
      <c r="O40" s="222"/>
      <c r="P40" s="313" t="s">
        <v>169</v>
      </c>
      <c r="Q40" s="225"/>
      <c r="R40" s="225"/>
      <c r="S40" s="225"/>
      <c r="T40" s="224"/>
      <c r="U40" s="224"/>
      <c r="V40" s="395" t="s">
        <v>171</v>
      </c>
      <c r="W40" s="395"/>
      <c r="X40" s="395"/>
      <c r="Y40" s="395"/>
      <c r="Z40" s="395"/>
      <c r="AA40" s="224"/>
      <c r="AB40" s="226" t="s">
        <v>174</v>
      </c>
      <c r="AC40" s="224"/>
      <c r="AD40" s="224"/>
      <c r="AG40" s="224"/>
      <c r="AH40" s="392" t="s">
        <v>175</v>
      </c>
      <c r="AI40" s="392"/>
      <c r="AJ40" s="392"/>
      <c r="AK40" s="392"/>
      <c r="AN40" s="395" t="s">
        <v>177</v>
      </c>
      <c r="AO40" s="395"/>
      <c r="AP40" s="395"/>
      <c r="AQ40" s="395"/>
      <c r="AR40" s="395"/>
      <c r="AU40" s="224"/>
      <c r="AV40" s="224"/>
      <c r="AW40" s="224"/>
      <c r="AX40" s="224"/>
      <c r="AY40" s="224"/>
    </row>
    <row r="41" spans="2:51" ht="15" customHeight="1" x14ac:dyDescent="0.25">
      <c r="D41" s="389" t="s">
        <v>93</v>
      </c>
      <c r="E41" s="389"/>
      <c r="F41" s="389"/>
      <c r="G41" s="389"/>
      <c r="H41" s="223"/>
      <c r="I41" s="223"/>
      <c r="J41" s="389" t="s">
        <v>93</v>
      </c>
      <c r="K41" s="389"/>
      <c r="L41" s="389"/>
      <c r="M41" s="389"/>
      <c r="N41" s="223"/>
      <c r="O41" s="223"/>
      <c r="P41" s="389" t="s">
        <v>93</v>
      </c>
      <c r="Q41" s="389"/>
      <c r="R41" s="389"/>
      <c r="S41" s="389"/>
      <c r="T41" s="223"/>
      <c r="U41" s="223"/>
      <c r="V41" s="389" t="s">
        <v>93</v>
      </c>
      <c r="W41" s="389"/>
      <c r="X41" s="389"/>
      <c r="Y41" s="389"/>
      <c r="Z41" s="389"/>
      <c r="AA41" s="223"/>
      <c r="AB41" s="389" t="s">
        <v>93</v>
      </c>
      <c r="AC41" s="389"/>
      <c r="AD41" s="389"/>
      <c r="AE41" s="389"/>
      <c r="AG41" s="223"/>
      <c r="AH41" s="389" t="s">
        <v>93</v>
      </c>
      <c r="AI41" s="389"/>
      <c r="AJ41" s="389"/>
      <c r="AK41" s="389"/>
      <c r="AN41" s="389" t="s">
        <v>93</v>
      </c>
      <c r="AO41" s="389"/>
      <c r="AP41" s="389"/>
      <c r="AQ41" s="389"/>
      <c r="AR41" s="389"/>
      <c r="AU41" s="223"/>
      <c r="AV41" s="223"/>
      <c r="AW41" s="223"/>
      <c r="AX41" s="223"/>
      <c r="AY41" s="223"/>
    </row>
    <row r="42" spans="2:51" x14ac:dyDescent="0.25">
      <c r="D42" s="389"/>
      <c r="E42" s="389"/>
      <c r="F42" s="389"/>
      <c r="G42" s="389"/>
      <c r="H42" s="223"/>
      <c r="I42" s="223"/>
      <c r="J42" s="389"/>
      <c r="K42" s="389"/>
      <c r="L42" s="389"/>
      <c r="M42" s="389"/>
      <c r="N42" s="223"/>
      <c r="O42" s="223"/>
      <c r="P42" s="389"/>
      <c r="Q42" s="389"/>
      <c r="R42" s="389"/>
      <c r="S42" s="389"/>
      <c r="T42" s="223"/>
      <c r="U42" s="223"/>
      <c r="V42" s="389"/>
      <c r="W42" s="389"/>
      <c r="X42" s="389"/>
      <c r="Y42" s="389"/>
      <c r="Z42" s="389"/>
      <c r="AA42" s="223"/>
      <c r="AB42" s="389"/>
      <c r="AC42" s="389"/>
      <c r="AD42" s="389"/>
      <c r="AE42" s="389"/>
      <c r="AF42" s="223"/>
      <c r="AG42" s="223"/>
      <c r="AH42" s="389"/>
      <c r="AI42" s="389"/>
      <c r="AJ42" s="389"/>
      <c r="AK42" s="389"/>
      <c r="AM42" s="223"/>
      <c r="AN42" s="389"/>
      <c r="AO42" s="389"/>
      <c r="AP42" s="389"/>
      <c r="AQ42" s="389"/>
      <c r="AR42" s="389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2"/>
      <c r="H43" s="223"/>
      <c r="I43" s="223"/>
      <c r="J43" s="249"/>
      <c r="K43" s="292"/>
      <c r="L43" s="249"/>
      <c r="M43" s="249"/>
      <c r="N43" s="223"/>
      <c r="O43" s="223"/>
      <c r="P43" s="262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256</v>
      </c>
      <c r="G44" s="254"/>
      <c r="K44" s="286"/>
      <c r="P44" s="254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3" t="s">
        <v>75</v>
      </c>
      <c r="M45" s="144" t="s">
        <v>51</v>
      </c>
      <c r="N45" s="145" t="s">
        <v>74</v>
      </c>
      <c r="O45" s="145" t="s">
        <v>11</v>
      </c>
      <c r="P45" s="314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3">
        <v>293.92962560000001</v>
      </c>
      <c r="H46" s="48" t="s">
        <v>136</v>
      </c>
      <c r="I46" s="49">
        <v>120</v>
      </c>
      <c r="J46" s="49" t="s">
        <v>78</v>
      </c>
      <c r="K46" s="294">
        <v>250.70822399999997</v>
      </c>
      <c r="M46" s="118" t="s">
        <v>178</v>
      </c>
      <c r="N46" s="49">
        <v>120</v>
      </c>
      <c r="O46" s="85" t="s">
        <v>78</v>
      </c>
      <c r="P46" s="315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4">
        <v>367.41203200000001</v>
      </c>
      <c r="H47" s="54" t="s">
        <v>136</v>
      </c>
      <c r="I47" s="123">
        <v>120</v>
      </c>
      <c r="J47" s="123" t="s">
        <v>80</v>
      </c>
      <c r="K47" s="295">
        <v>313.38527999999997</v>
      </c>
      <c r="M47" s="54" t="s">
        <v>178</v>
      </c>
      <c r="N47" s="220">
        <v>120</v>
      </c>
      <c r="O47" s="140" t="s">
        <v>80</v>
      </c>
      <c r="P47" s="315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4">
        <v>480.46188800000004</v>
      </c>
      <c r="H48" s="54" t="s">
        <v>136</v>
      </c>
      <c r="I48" s="123">
        <v>120</v>
      </c>
      <c r="J48" s="123" t="s">
        <v>82</v>
      </c>
      <c r="K48" s="295">
        <v>409.81151999999997</v>
      </c>
      <c r="M48" s="54" t="s">
        <v>178</v>
      </c>
      <c r="N48" s="220">
        <v>120</v>
      </c>
      <c r="O48" s="140" t="s">
        <v>82</v>
      </c>
      <c r="P48" s="315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4">
        <v>579.38051200000007</v>
      </c>
      <c r="H49" s="54" t="s">
        <v>136</v>
      </c>
      <c r="I49" s="123">
        <v>120</v>
      </c>
      <c r="J49" s="123" t="s">
        <v>84</v>
      </c>
      <c r="K49" s="295">
        <v>494.18447999999995</v>
      </c>
      <c r="M49" s="54" t="s">
        <v>178</v>
      </c>
      <c r="N49" s="220">
        <v>120</v>
      </c>
      <c r="O49" s="140" t="s">
        <v>84</v>
      </c>
      <c r="P49" s="315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4">
        <v>664.16790400000002</v>
      </c>
      <c r="H50" s="54" t="s">
        <v>136</v>
      </c>
      <c r="I50" s="123">
        <v>120</v>
      </c>
      <c r="J50" s="123" t="s">
        <v>86</v>
      </c>
      <c r="K50" s="295">
        <v>566.50415999999996</v>
      </c>
      <c r="M50" s="54" t="s">
        <v>178</v>
      </c>
      <c r="N50" s="220">
        <v>120</v>
      </c>
      <c r="O50" s="140" t="s">
        <v>86</v>
      </c>
      <c r="P50" s="315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186</v>
      </c>
      <c r="D51" s="54" t="s">
        <v>135</v>
      </c>
      <c r="E51" s="123">
        <v>120</v>
      </c>
      <c r="F51" s="123" t="s">
        <v>88</v>
      </c>
      <c r="G51" s="264">
        <v>777.21776</v>
      </c>
      <c r="H51" s="54" t="s">
        <v>136</v>
      </c>
      <c r="I51" s="123">
        <v>120</v>
      </c>
      <c r="J51" s="123" t="s">
        <v>88</v>
      </c>
      <c r="K51" s="295">
        <v>662.93039999999996</v>
      </c>
      <c r="M51" s="54" t="s">
        <v>178</v>
      </c>
      <c r="N51" s="220">
        <v>120</v>
      </c>
      <c r="O51" s="140" t="s">
        <v>88</v>
      </c>
      <c r="P51" s="315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135</v>
      </c>
      <c r="E52" s="61">
        <v>120</v>
      </c>
      <c r="F52" s="61" t="s">
        <v>90</v>
      </c>
      <c r="G52" s="265">
        <v>904.39884800000004</v>
      </c>
      <c r="H52" s="34" t="s">
        <v>136</v>
      </c>
      <c r="I52" s="71">
        <v>120</v>
      </c>
      <c r="J52" s="71" t="s">
        <v>90</v>
      </c>
      <c r="K52" s="296">
        <v>771.40991999999994</v>
      </c>
      <c r="M52" s="60" t="s">
        <v>178</v>
      </c>
      <c r="N52" s="61">
        <v>120</v>
      </c>
      <c r="O52" s="61" t="s">
        <v>90</v>
      </c>
      <c r="P52" s="316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135</v>
      </c>
      <c r="E53" s="49">
        <v>225</v>
      </c>
      <c r="F53" s="49" t="s">
        <v>78</v>
      </c>
      <c r="G53" s="266">
        <v>385.043048</v>
      </c>
      <c r="H53" s="118" t="s">
        <v>136</v>
      </c>
      <c r="I53" s="85">
        <v>225</v>
      </c>
      <c r="J53" s="85" t="s">
        <v>78</v>
      </c>
      <c r="K53" s="297">
        <v>317.19791999999995</v>
      </c>
      <c r="M53" s="48" t="s">
        <v>178</v>
      </c>
      <c r="N53" s="49">
        <v>225</v>
      </c>
      <c r="O53" s="49" t="s">
        <v>78</v>
      </c>
      <c r="P53" s="317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135</v>
      </c>
      <c r="E54" s="123">
        <v>225</v>
      </c>
      <c r="F54" s="123" t="s">
        <v>80</v>
      </c>
      <c r="G54" s="264">
        <v>481.30381</v>
      </c>
      <c r="H54" s="54" t="s">
        <v>136</v>
      </c>
      <c r="I54" s="123">
        <v>225</v>
      </c>
      <c r="J54" s="123" t="s">
        <v>80</v>
      </c>
      <c r="K54" s="295">
        <v>396.49739999999997</v>
      </c>
      <c r="M54" s="54" t="s">
        <v>178</v>
      </c>
      <c r="N54" s="220">
        <v>225</v>
      </c>
      <c r="O54" s="220" t="s">
        <v>80</v>
      </c>
      <c r="P54" s="315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135</v>
      </c>
      <c r="E55" s="123">
        <v>225</v>
      </c>
      <c r="F55" s="123" t="s">
        <v>82</v>
      </c>
      <c r="G55" s="264">
        <v>629.39729</v>
      </c>
      <c r="H55" s="54" t="s">
        <v>136</v>
      </c>
      <c r="I55" s="123">
        <v>225</v>
      </c>
      <c r="J55" s="123" t="s">
        <v>82</v>
      </c>
      <c r="K55" s="295">
        <v>518.49659999999994</v>
      </c>
      <c r="M55" s="54" t="s">
        <v>178</v>
      </c>
      <c r="N55" s="220">
        <v>225</v>
      </c>
      <c r="O55" s="220" t="s">
        <v>82</v>
      </c>
      <c r="P55" s="315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135</v>
      </c>
      <c r="E56" s="123">
        <v>225</v>
      </c>
      <c r="F56" s="123" t="s">
        <v>84</v>
      </c>
      <c r="G56" s="264">
        <v>758.97908500000005</v>
      </c>
      <c r="H56" s="54" t="s">
        <v>136</v>
      </c>
      <c r="I56" s="123">
        <v>225</v>
      </c>
      <c r="J56" s="123" t="s">
        <v>84</v>
      </c>
      <c r="K56" s="295">
        <v>625.24590000000001</v>
      </c>
      <c r="M56" s="54" t="s">
        <v>178</v>
      </c>
      <c r="N56" s="220">
        <v>225</v>
      </c>
      <c r="O56" s="220" t="s">
        <v>84</v>
      </c>
      <c r="P56" s="315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4">
        <v>870.04919500000005</v>
      </c>
      <c r="H57" s="54" t="s">
        <v>136</v>
      </c>
      <c r="I57" s="123">
        <v>225</v>
      </c>
      <c r="J57" s="123" t="s">
        <v>86</v>
      </c>
      <c r="K57" s="295">
        <v>716.74530000000004</v>
      </c>
      <c r="M57" s="54" t="s">
        <v>178</v>
      </c>
      <c r="N57" s="220">
        <v>225</v>
      </c>
      <c r="O57" s="220" t="s">
        <v>86</v>
      </c>
      <c r="P57" s="315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4">
        <v>1018.1426750000001</v>
      </c>
      <c r="H58" s="54" t="s">
        <v>136</v>
      </c>
      <c r="I58" s="123">
        <v>225</v>
      </c>
      <c r="J58" s="123" t="s">
        <v>88</v>
      </c>
      <c r="K58" s="295">
        <v>838.74450000000002</v>
      </c>
      <c r="M58" s="54" t="s">
        <v>178</v>
      </c>
      <c r="N58" s="220">
        <v>225</v>
      </c>
      <c r="O58" s="220" t="s">
        <v>88</v>
      </c>
      <c r="P58" s="315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5">
        <v>1184.74784</v>
      </c>
      <c r="H59" s="34" t="s">
        <v>136</v>
      </c>
      <c r="I59" s="71">
        <v>225</v>
      </c>
      <c r="J59" s="71" t="s">
        <v>90</v>
      </c>
      <c r="K59" s="296">
        <v>975.99360000000001</v>
      </c>
      <c r="M59" s="34" t="s">
        <v>178</v>
      </c>
      <c r="N59" s="71">
        <v>225</v>
      </c>
      <c r="O59" s="71" t="s">
        <v>90</v>
      </c>
      <c r="P59" s="318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6">
        <v>515.20508000000007</v>
      </c>
      <c r="H60" s="118" t="s">
        <v>136</v>
      </c>
      <c r="I60" s="85">
        <v>375</v>
      </c>
      <c r="J60" s="85" t="s">
        <v>78</v>
      </c>
      <c r="K60" s="297">
        <v>412.1832</v>
      </c>
      <c r="M60" s="118" t="s">
        <v>178</v>
      </c>
      <c r="N60" s="85">
        <v>375</v>
      </c>
      <c r="O60" s="85" t="s">
        <v>78</v>
      </c>
      <c r="P60" s="315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4">
        <v>644.00635</v>
      </c>
      <c r="H61" s="54" t="s">
        <v>136</v>
      </c>
      <c r="I61" s="123">
        <v>375</v>
      </c>
      <c r="J61" s="123" t="s">
        <v>80</v>
      </c>
      <c r="K61" s="295">
        <v>515.22900000000004</v>
      </c>
      <c r="M61" s="54" t="s">
        <v>178</v>
      </c>
      <c r="N61" s="140">
        <v>375</v>
      </c>
      <c r="O61" s="140" t="s">
        <v>80</v>
      </c>
      <c r="P61" s="315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4">
        <v>842.16215</v>
      </c>
      <c r="H62" s="54" t="s">
        <v>136</v>
      </c>
      <c r="I62" s="123">
        <v>375</v>
      </c>
      <c r="J62" s="123" t="s">
        <v>82</v>
      </c>
      <c r="K62" s="295">
        <v>673.76099999999997</v>
      </c>
      <c r="M62" s="54" t="s">
        <v>178</v>
      </c>
      <c r="N62" s="140">
        <v>375</v>
      </c>
      <c r="O62" s="140" t="s">
        <v>82</v>
      </c>
      <c r="P62" s="315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4">
        <v>1015.5484750000001</v>
      </c>
      <c r="H63" s="54" t="s">
        <v>136</v>
      </c>
      <c r="I63" s="123">
        <v>375</v>
      </c>
      <c r="J63" s="123" t="s">
        <v>84</v>
      </c>
      <c r="K63" s="295">
        <v>812.47649999999999</v>
      </c>
      <c r="M63" s="54" t="s">
        <v>178</v>
      </c>
      <c r="N63" s="140">
        <v>375</v>
      </c>
      <c r="O63" s="140" t="s">
        <v>84</v>
      </c>
      <c r="P63" s="315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4">
        <v>1164.1653249999999</v>
      </c>
      <c r="H64" s="54" t="s">
        <v>136</v>
      </c>
      <c r="I64" s="123">
        <v>375</v>
      </c>
      <c r="J64" s="123" t="s">
        <v>86</v>
      </c>
      <c r="K64" s="295">
        <v>931.37549999999999</v>
      </c>
      <c r="M64" s="54" t="s">
        <v>178</v>
      </c>
      <c r="N64" s="140">
        <v>375</v>
      </c>
      <c r="O64" s="140" t="s">
        <v>86</v>
      </c>
      <c r="P64" s="315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4">
        <v>1362.3211249999999</v>
      </c>
      <c r="H65" s="54" t="s">
        <v>136</v>
      </c>
      <c r="I65" s="123">
        <v>375</v>
      </c>
      <c r="J65" s="123" t="s">
        <v>88</v>
      </c>
      <c r="K65" s="295">
        <v>1089.9075</v>
      </c>
      <c r="M65" s="54" t="s">
        <v>178</v>
      </c>
      <c r="N65" s="140">
        <v>375</v>
      </c>
      <c r="O65" s="140" t="s">
        <v>88</v>
      </c>
      <c r="P65" s="315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5">
        <v>1585.2464000000002</v>
      </c>
      <c r="H66" s="34" t="s">
        <v>136</v>
      </c>
      <c r="I66" s="71">
        <v>375</v>
      </c>
      <c r="J66" s="71" t="s">
        <v>90</v>
      </c>
      <c r="K66" s="296">
        <v>1268.2559999999999</v>
      </c>
      <c r="M66" s="60" t="s">
        <v>178</v>
      </c>
      <c r="N66" s="61">
        <v>375</v>
      </c>
      <c r="O66" s="61" t="s">
        <v>90</v>
      </c>
      <c r="P66" s="316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6">
        <v>688.75445600000012</v>
      </c>
      <c r="H67" s="118" t="s">
        <v>136</v>
      </c>
      <c r="I67" s="85">
        <v>575</v>
      </c>
      <c r="J67" s="85" t="s">
        <v>78</v>
      </c>
      <c r="K67" s="297">
        <v>538.83024</v>
      </c>
      <c r="M67" s="48" t="s">
        <v>178</v>
      </c>
      <c r="N67" s="49">
        <v>575</v>
      </c>
      <c r="O67" s="49" t="s">
        <v>78</v>
      </c>
      <c r="P67" s="317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4">
        <v>860.94307000000003</v>
      </c>
      <c r="H68" s="54" t="s">
        <v>136</v>
      </c>
      <c r="I68" s="123">
        <v>575</v>
      </c>
      <c r="J68" s="123" t="s">
        <v>80</v>
      </c>
      <c r="K68" s="295">
        <v>673.53779999999995</v>
      </c>
      <c r="M68" s="54" t="s">
        <v>178</v>
      </c>
      <c r="N68" s="220">
        <v>575</v>
      </c>
      <c r="O68" s="220" t="s">
        <v>80</v>
      </c>
      <c r="P68" s="315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4">
        <v>1125.8486300000002</v>
      </c>
      <c r="H69" s="54" t="s">
        <v>136</v>
      </c>
      <c r="I69" s="123">
        <v>575</v>
      </c>
      <c r="J69" s="123" t="s">
        <v>82</v>
      </c>
      <c r="K69" s="295">
        <v>880.78020000000004</v>
      </c>
      <c r="M69" s="54" t="s">
        <v>178</v>
      </c>
      <c r="N69" s="220">
        <v>575</v>
      </c>
      <c r="O69" s="220" t="s">
        <v>82</v>
      </c>
      <c r="P69" s="315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4">
        <v>1357.6409950000002</v>
      </c>
      <c r="H70" s="54" t="s">
        <v>136</v>
      </c>
      <c r="I70" s="123">
        <v>575</v>
      </c>
      <c r="J70" s="123" t="s">
        <v>84</v>
      </c>
      <c r="K70" s="295">
        <v>1062.1172999999999</v>
      </c>
      <c r="M70" s="54" t="s">
        <v>178</v>
      </c>
      <c r="N70" s="220">
        <v>575</v>
      </c>
      <c r="O70" s="220" t="s">
        <v>84</v>
      </c>
      <c r="P70" s="315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4">
        <v>1556.3201650000001</v>
      </c>
      <c r="H71" s="54" t="s">
        <v>136</v>
      </c>
      <c r="I71" s="123">
        <v>575</v>
      </c>
      <c r="J71" s="123" t="s">
        <v>86</v>
      </c>
      <c r="K71" s="295">
        <v>1217.5491</v>
      </c>
      <c r="M71" s="54" t="s">
        <v>178</v>
      </c>
      <c r="N71" s="220">
        <v>575</v>
      </c>
      <c r="O71" s="220" t="s">
        <v>86</v>
      </c>
      <c r="P71" s="315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4">
        <v>1821.225725</v>
      </c>
      <c r="H72" s="54" t="s">
        <v>136</v>
      </c>
      <c r="I72" s="123">
        <v>575</v>
      </c>
      <c r="J72" s="123" t="s">
        <v>88</v>
      </c>
      <c r="K72" s="295">
        <v>1424.7915</v>
      </c>
      <c r="M72" s="54" t="s">
        <v>178</v>
      </c>
      <c r="N72" s="220">
        <v>575</v>
      </c>
      <c r="O72" s="220" t="s">
        <v>88</v>
      </c>
      <c r="P72" s="315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5">
        <v>2119.2444799999998</v>
      </c>
      <c r="H73" s="34" t="s">
        <v>136</v>
      </c>
      <c r="I73" s="71">
        <v>575</v>
      </c>
      <c r="J73" s="71" t="s">
        <v>90</v>
      </c>
      <c r="K73" s="296">
        <v>1657.9391999999998</v>
      </c>
      <c r="M73" s="34" t="s">
        <v>178</v>
      </c>
      <c r="N73" s="71">
        <v>575</v>
      </c>
      <c r="O73" s="71" t="s">
        <v>90</v>
      </c>
      <c r="P73" s="318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6">
        <v>901.35244160000002</v>
      </c>
      <c r="H74" s="48" t="s">
        <v>136</v>
      </c>
      <c r="I74" s="49">
        <v>820</v>
      </c>
      <c r="J74" s="49" t="s">
        <v>78</v>
      </c>
      <c r="K74" s="294">
        <v>693.97286399999996</v>
      </c>
      <c r="M74" s="118" t="s">
        <v>178</v>
      </c>
      <c r="N74" s="85">
        <v>820</v>
      </c>
      <c r="O74" s="85" t="s">
        <v>78</v>
      </c>
      <c r="P74" s="317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4">
        <v>1126.6905519999998</v>
      </c>
      <c r="H75" s="54" t="s">
        <v>136</v>
      </c>
      <c r="I75" s="134">
        <v>820</v>
      </c>
      <c r="J75" s="134" t="s">
        <v>80</v>
      </c>
      <c r="K75" s="295">
        <v>867.46608000000003</v>
      </c>
      <c r="M75" s="54" t="s">
        <v>178</v>
      </c>
      <c r="N75" s="220">
        <v>820</v>
      </c>
      <c r="O75" s="220" t="s">
        <v>80</v>
      </c>
      <c r="P75" s="315">
        <f t="shared" ref="P75:P80" si="36">K75</f>
        <v>867.46608000000003</v>
      </c>
      <c r="Q75" s="223"/>
      <c r="R75" s="223"/>
    </row>
    <row r="76" spans="4:27" x14ac:dyDescent="0.25">
      <c r="D76" s="54" t="s">
        <v>135</v>
      </c>
      <c r="E76" s="134">
        <v>820</v>
      </c>
      <c r="F76" s="134" t="s">
        <v>82</v>
      </c>
      <c r="G76" s="264">
        <v>1473.364568</v>
      </c>
      <c r="H76" s="54" t="s">
        <v>136</v>
      </c>
      <c r="I76" s="134">
        <v>820</v>
      </c>
      <c r="J76" s="134" t="s">
        <v>82</v>
      </c>
      <c r="K76" s="295">
        <v>1134.3787199999999</v>
      </c>
      <c r="M76" s="54" t="s">
        <v>178</v>
      </c>
      <c r="N76" s="220">
        <v>820</v>
      </c>
      <c r="O76" s="220" t="s">
        <v>82</v>
      </c>
      <c r="P76" s="315">
        <f t="shared" si="36"/>
        <v>1134.3787199999999</v>
      </c>
      <c r="Q76" s="223"/>
      <c r="R76" s="223"/>
    </row>
    <row r="77" spans="4:27" x14ac:dyDescent="0.25">
      <c r="D77" s="54" t="s">
        <v>135</v>
      </c>
      <c r="E77" s="134">
        <v>820</v>
      </c>
      <c r="F77" s="134" t="s">
        <v>84</v>
      </c>
      <c r="G77" s="264">
        <v>1776.704332</v>
      </c>
      <c r="H77" s="54" t="s">
        <v>136</v>
      </c>
      <c r="I77" s="134">
        <v>820</v>
      </c>
      <c r="J77" s="134" t="s">
        <v>84</v>
      </c>
      <c r="K77" s="295">
        <v>1367.9272800000001</v>
      </c>
      <c r="M77" s="54" t="s">
        <v>178</v>
      </c>
      <c r="N77" s="220">
        <v>820</v>
      </c>
      <c r="O77" s="220" t="s">
        <v>84</v>
      </c>
      <c r="P77" s="315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4">
        <v>2036.709844</v>
      </c>
      <c r="H78" s="54" t="s">
        <v>136</v>
      </c>
      <c r="I78" s="134">
        <v>820</v>
      </c>
      <c r="J78" s="134" t="s">
        <v>86</v>
      </c>
      <c r="K78" s="295">
        <v>1568.11176</v>
      </c>
      <c r="M78" s="54" t="s">
        <v>178</v>
      </c>
      <c r="N78" s="220">
        <v>820</v>
      </c>
      <c r="O78" s="220" t="s">
        <v>86</v>
      </c>
      <c r="P78" s="315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4">
        <v>2383.3838599999999</v>
      </c>
      <c r="H79" s="54" t="s">
        <v>136</v>
      </c>
      <c r="I79" s="134">
        <v>820</v>
      </c>
      <c r="J79" s="134" t="s">
        <v>88</v>
      </c>
      <c r="K79" s="295">
        <v>1835.0244</v>
      </c>
      <c r="M79" s="54" t="s">
        <v>178</v>
      </c>
      <c r="N79" s="220">
        <v>820</v>
      </c>
      <c r="O79" s="220" t="s">
        <v>88</v>
      </c>
      <c r="P79" s="315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7">
        <v>2773.392128</v>
      </c>
      <c r="H80" s="34" t="s">
        <v>136</v>
      </c>
      <c r="I80" s="71">
        <v>820</v>
      </c>
      <c r="J80" s="71" t="s">
        <v>90</v>
      </c>
      <c r="K80" s="296">
        <v>2135.3011200000001</v>
      </c>
      <c r="M80" s="34" t="s">
        <v>178</v>
      </c>
      <c r="N80" s="71">
        <v>820</v>
      </c>
      <c r="O80" s="71" t="s">
        <v>90</v>
      </c>
      <c r="P80" s="318">
        <f t="shared" si="36"/>
        <v>2135.3011200000001</v>
      </c>
    </row>
    <row r="81" spans="2:20" ht="15" customHeight="1" x14ac:dyDescent="0.25">
      <c r="D81" s="371" t="s">
        <v>239</v>
      </c>
      <c r="E81" s="371"/>
      <c r="F81" s="371"/>
      <c r="G81" s="371"/>
      <c r="H81" s="371"/>
      <c r="I81" s="371"/>
      <c r="J81" s="371"/>
      <c r="K81" s="371"/>
      <c r="M81" s="392" t="s">
        <v>179</v>
      </c>
      <c r="N81" s="392"/>
      <c r="O81" s="392"/>
      <c r="P81" s="392"/>
    </row>
    <row r="82" spans="2:20" x14ac:dyDescent="0.25">
      <c r="D82" s="372"/>
      <c r="E82" s="372"/>
      <c r="F82" s="372"/>
      <c r="G82" s="372"/>
      <c r="H82" s="372"/>
      <c r="I82" s="372"/>
      <c r="J82" s="372"/>
      <c r="K82" s="372"/>
      <c r="M82" s="389" t="s">
        <v>93</v>
      </c>
      <c r="N82" s="389"/>
      <c r="O82" s="389"/>
      <c r="P82" s="389"/>
    </row>
    <row r="83" spans="2:20" x14ac:dyDescent="0.25">
      <c r="M83" s="389"/>
      <c r="N83" s="389"/>
      <c r="O83" s="389"/>
      <c r="P83" s="389"/>
    </row>
    <row r="84" spans="2:20" s="179" customFormat="1" x14ac:dyDescent="0.25">
      <c r="D84" s="180" t="s">
        <v>238</v>
      </c>
      <c r="G84" s="254"/>
      <c r="K84" s="286"/>
      <c r="L84" s="179" t="s">
        <v>248</v>
      </c>
      <c r="P84" s="254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30" t="s">
        <v>184</v>
      </c>
      <c r="O85" s="230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46" t="s">
        <v>270</v>
      </c>
      <c r="T86" s="347" t="s">
        <v>271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272</v>
      </c>
      <c r="T87" s="220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273</v>
      </c>
      <c r="T88" s="220">
        <v>10</v>
      </c>
    </row>
    <row r="89" spans="2:20" x14ac:dyDescent="0.25">
      <c r="B89" s="1" t="s">
        <v>185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255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274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275</v>
      </c>
      <c r="T91" s="220">
        <v>7</v>
      </c>
    </row>
    <row r="92" spans="2:20" x14ac:dyDescent="0.25">
      <c r="B92" s="227" t="s">
        <v>245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8" t="s">
        <v>249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257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8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276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90" t="s">
        <v>239</v>
      </c>
      <c r="I94" s="390"/>
      <c r="J94" s="390"/>
      <c r="K94" s="298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277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91"/>
      <c r="I95" s="391"/>
      <c r="J95" s="391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278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91"/>
      <c r="I96" s="391"/>
      <c r="J96" s="391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279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280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281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9"/>
      <c r="L101" s="385" t="s">
        <v>239</v>
      </c>
      <c r="M101" s="385"/>
      <c r="N101" s="385"/>
      <c r="O101" s="385"/>
      <c r="P101" s="319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9"/>
      <c r="L102" s="386"/>
      <c r="M102" s="386"/>
      <c r="N102" s="386"/>
      <c r="O102" s="386"/>
      <c r="P102" s="319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9"/>
      <c r="L103" s="386"/>
      <c r="M103" s="386"/>
      <c r="N103" s="386"/>
      <c r="O103" s="386"/>
      <c r="P103" s="319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9"/>
      <c r="L104" s="50"/>
      <c r="M104" s="50"/>
      <c r="N104" s="229"/>
      <c r="O104" s="139"/>
      <c r="P104" s="319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9"/>
      <c r="L105" s="50"/>
      <c r="M105" s="50"/>
      <c r="N105" s="229"/>
      <c r="O105" s="139"/>
      <c r="P105" s="319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9"/>
      <c r="L106" s="50"/>
      <c r="M106" s="50"/>
      <c r="N106" s="229"/>
      <c r="O106" s="139"/>
      <c r="P106" s="319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9"/>
      <c r="L107" s="50"/>
      <c r="M107" s="50"/>
      <c r="N107" s="229"/>
      <c r="O107" s="139"/>
      <c r="P107" s="319"/>
    </row>
    <row r="108" spans="4:20" ht="15" customHeight="1" x14ac:dyDescent="0.25">
      <c r="D108" s="375" t="s">
        <v>239</v>
      </c>
      <c r="E108" s="375"/>
      <c r="F108" s="375"/>
      <c r="G108" s="268"/>
      <c r="H108" s="228"/>
      <c r="K108" s="299"/>
      <c r="L108" s="139"/>
      <c r="M108" s="139"/>
      <c r="N108" s="139"/>
      <c r="O108" s="139"/>
      <c r="P108" s="319"/>
    </row>
    <row r="109" spans="4:20" x14ac:dyDescent="0.25">
      <c r="D109" s="376"/>
      <c r="E109" s="376"/>
      <c r="F109" s="376"/>
      <c r="G109" s="268"/>
      <c r="H109" s="228"/>
      <c r="K109" s="299"/>
      <c r="L109" s="139"/>
      <c r="M109" s="139"/>
      <c r="N109" s="139"/>
      <c r="O109" s="139"/>
      <c r="P109" s="319"/>
    </row>
    <row r="110" spans="4:20" x14ac:dyDescent="0.25">
      <c r="D110" s="376"/>
      <c r="E110" s="376"/>
      <c r="F110" s="376"/>
      <c r="K110" s="299"/>
      <c r="L110" s="139"/>
      <c r="M110" s="139"/>
      <c r="N110" s="139"/>
      <c r="O110" s="139"/>
      <c r="P110" s="319"/>
    </row>
    <row r="111" spans="4:20" x14ac:dyDescent="0.25">
      <c r="D111" s="50"/>
      <c r="E111" s="50"/>
      <c r="F111" s="177"/>
      <c r="K111" s="299"/>
      <c r="L111" s="139"/>
      <c r="M111" s="139"/>
      <c r="N111" s="139"/>
      <c r="O111" s="139"/>
      <c r="P111" s="319"/>
    </row>
    <row r="112" spans="4:20" s="179" customFormat="1" ht="15.75" thickBot="1" x14ac:dyDescent="0.3">
      <c r="D112" s="180" t="s">
        <v>71</v>
      </c>
      <c r="G112" s="254"/>
      <c r="K112" s="286"/>
      <c r="P112" s="254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9" t="s">
        <v>116</v>
      </c>
      <c r="I113" s="380"/>
      <c r="J113" s="380"/>
      <c r="K113" s="380"/>
      <c r="L113" s="381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300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1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71" t="s">
        <v>239</v>
      </c>
      <c r="E149" s="371"/>
      <c r="F149" s="371"/>
    </row>
    <row r="150" spans="4:16" x14ac:dyDescent="0.25">
      <c r="D150" s="372"/>
      <c r="E150" s="372"/>
      <c r="F150" s="372"/>
    </row>
    <row r="151" spans="4:16" x14ac:dyDescent="0.25">
      <c r="D151" s="372"/>
      <c r="E151" s="372"/>
      <c r="F151" s="372"/>
    </row>
    <row r="153" spans="4:16" s="179" customFormat="1" ht="15.75" thickBot="1" x14ac:dyDescent="0.3">
      <c r="D153" s="180" t="s">
        <v>72</v>
      </c>
      <c r="G153" s="254"/>
      <c r="K153" s="286"/>
      <c r="P153" s="254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82" t="s">
        <v>251</v>
      </c>
      <c r="I154" s="383"/>
      <c r="J154" s="384"/>
    </row>
    <row r="155" spans="4:16" x14ac:dyDescent="0.25">
      <c r="D155" s="73" t="s">
        <v>78</v>
      </c>
      <c r="E155" s="49">
        <v>8</v>
      </c>
      <c r="F155" s="244">
        <f>[3]Resumen!$D$4</f>
        <v>21.566399999999998</v>
      </c>
      <c r="H155" s="109" t="s">
        <v>252</v>
      </c>
      <c r="I155" s="242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245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245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246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71" t="s">
        <v>239</v>
      </c>
      <c r="E176" s="371"/>
      <c r="F176" s="371"/>
    </row>
    <row r="177" spans="2:16" x14ac:dyDescent="0.25">
      <c r="D177" s="372"/>
      <c r="E177" s="372"/>
      <c r="F177" s="372"/>
    </row>
    <row r="178" spans="2:16" x14ac:dyDescent="0.25">
      <c r="D178" s="372"/>
      <c r="E178" s="372"/>
      <c r="F178" s="372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4"/>
      <c r="J180" s="179" t="s">
        <v>101</v>
      </c>
      <c r="K180" s="286"/>
      <c r="P180" s="254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9" t="s">
        <v>99</v>
      </c>
      <c r="H181" s="44" t="s">
        <v>75</v>
      </c>
      <c r="J181" s="87" t="s">
        <v>123</v>
      </c>
      <c r="K181" s="302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96" t="s">
        <v>123</v>
      </c>
      <c r="D182" s="73" t="s">
        <v>100</v>
      </c>
      <c r="E182" s="74">
        <v>10500</v>
      </c>
      <c r="F182" s="49" t="s">
        <v>78</v>
      </c>
      <c r="G182" s="270">
        <v>8</v>
      </c>
      <c r="H182" s="184">
        <v>139.03448275862021</v>
      </c>
      <c r="J182" s="90">
        <v>0.3</v>
      </c>
      <c r="K182" s="303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96"/>
      <c r="D183" s="75" t="s">
        <v>100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96"/>
      <c r="D184" s="75" t="s">
        <v>100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96"/>
      <c r="D185" s="75" t="s">
        <v>100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77"/>
      <c r="K185" s="378"/>
      <c r="L185" s="117" t="s">
        <v>111</v>
      </c>
    </row>
    <row r="186" spans="2:16" ht="15" customHeight="1" x14ac:dyDescent="0.25">
      <c r="B186" s="396"/>
      <c r="D186" s="75" t="s">
        <v>100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73" t="s">
        <v>112</v>
      </c>
      <c r="K186" s="374"/>
      <c r="L186" s="116">
        <f>H182*$J$182+H189*$K$182+H196*$L$182+H203*$M$182+H210*$N$182</f>
        <v>230.39999999999918</v>
      </c>
    </row>
    <row r="187" spans="2:16" ht="15" customHeight="1" x14ac:dyDescent="0.25">
      <c r="B187" s="396"/>
      <c r="D187" s="75" t="s">
        <v>100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73" t="s">
        <v>113</v>
      </c>
      <c r="K187" s="374"/>
      <c r="L187" s="116">
        <f t="shared" ref="L187:L192" si="44">H183*$J$182+H190*$K$182+H197*$L$182+H204*$M$182+H211*$N$182</f>
        <v>249.77943925233552</v>
      </c>
    </row>
    <row r="188" spans="2:16" ht="15.75" customHeight="1" thickBot="1" x14ac:dyDescent="0.3">
      <c r="B188" s="396"/>
      <c r="D188" s="77" t="s">
        <v>100</v>
      </c>
      <c r="E188" s="78">
        <v>10500</v>
      </c>
      <c r="F188" s="61" t="s">
        <v>90</v>
      </c>
      <c r="G188" s="271">
        <v>8</v>
      </c>
      <c r="H188" s="183">
        <v>260.1290322580636</v>
      </c>
      <c r="J188" s="373" t="s">
        <v>114</v>
      </c>
      <c r="K188" s="374"/>
      <c r="L188" s="116">
        <f t="shared" si="44"/>
        <v>275.52989690721552</v>
      </c>
    </row>
    <row r="189" spans="2:16" ht="15" customHeight="1" x14ac:dyDescent="0.25">
      <c r="B189" s="396" t="s">
        <v>124</v>
      </c>
      <c r="D189" s="73" t="s">
        <v>100</v>
      </c>
      <c r="E189" s="79">
        <v>15000</v>
      </c>
      <c r="F189" s="49" t="s">
        <v>78</v>
      </c>
      <c r="G189" s="270">
        <v>8</v>
      </c>
      <c r="H189" s="184">
        <v>198.6206896551717</v>
      </c>
      <c r="J189" s="373" t="s">
        <v>129</v>
      </c>
      <c r="K189" s="374"/>
      <c r="L189" s="116">
        <f t="shared" si="44"/>
        <v>307.19999999999891</v>
      </c>
    </row>
    <row r="190" spans="2:16" ht="15" customHeight="1" x14ac:dyDescent="0.25">
      <c r="B190" s="396"/>
      <c r="D190" s="75" t="s">
        <v>100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73" t="s">
        <v>130</v>
      </c>
      <c r="K190" s="374"/>
      <c r="L190" s="116">
        <f t="shared" si="44"/>
        <v>347.0961038961027</v>
      </c>
    </row>
    <row r="191" spans="2:16" ht="15" customHeight="1" x14ac:dyDescent="0.25">
      <c r="B191" s="396"/>
      <c r="D191" s="75" t="s">
        <v>100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73" t="s">
        <v>131</v>
      </c>
      <c r="K191" s="374"/>
      <c r="L191" s="116">
        <f t="shared" si="44"/>
        <v>398.90149253731192</v>
      </c>
    </row>
    <row r="192" spans="2:16" ht="15" customHeight="1" x14ac:dyDescent="0.25">
      <c r="B192" s="396"/>
      <c r="D192" s="75" t="s">
        <v>100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73" t="s">
        <v>132</v>
      </c>
      <c r="K192" s="374"/>
      <c r="L192" s="116">
        <f t="shared" si="44"/>
        <v>431.07096774193394</v>
      </c>
    </row>
    <row r="193" spans="2:8" x14ac:dyDescent="0.25">
      <c r="B193" s="396"/>
      <c r="D193" s="75" t="s">
        <v>100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96"/>
      <c r="D194" s="75" t="s">
        <v>100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96"/>
      <c r="D195" s="81" t="s">
        <v>100</v>
      </c>
      <c r="E195" s="82">
        <v>15000</v>
      </c>
      <c r="F195" s="71" t="s">
        <v>90</v>
      </c>
      <c r="G195" s="272">
        <v>8</v>
      </c>
      <c r="H195" s="185">
        <v>371.6129032258051</v>
      </c>
    </row>
    <row r="196" spans="2:8" x14ac:dyDescent="0.25">
      <c r="B196" s="396" t="s">
        <v>125</v>
      </c>
      <c r="D196" s="83" t="s">
        <v>100</v>
      </c>
      <c r="E196" s="84">
        <v>21000</v>
      </c>
      <c r="F196" s="85" t="s">
        <v>78</v>
      </c>
      <c r="G196" s="273">
        <v>8</v>
      </c>
      <c r="H196" s="181">
        <v>278.06896551724043</v>
      </c>
    </row>
    <row r="197" spans="2:8" x14ac:dyDescent="0.25">
      <c r="B197" s="396"/>
      <c r="D197" s="75" t="s">
        <v>100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96"/>
      <c r="D198" s="75" t="s">
        <v>100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96"/>
      <c r="D199" s="75" t="s">
        <v>100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96"/>
      <c r="D200" s="75" t="s">
        <v>100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96"/>
      <c r="D201" s="75" t="s">
        <v>100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96"/>
      <c r="D202" s="81" t="s">
        <v>100</v>
      </c>
      <c r="E202" s="82">
        <v>21000</v>
      </c>
      <c r="F202" s="71" t="s">
        <v>90</v>
      </c>
      <c r="G202" s="272">
        <v>8</v>
      </c>
      <c r="H202" s="185">
        <v>520.25806451612721</v>
      </c>
    </row>
    <row r="203" spans="2:8" x14ac:dyDescent="0.25">
      <c r="B203" s="396" t="s">
        <v>126</v>
      </c>
      <c r="D203" s="83" t="s">
        <v>100</v>
      </c>
      <c r="E203" s="84">
        <v>27000</v>
      </c>
      <c r="F203" s="85" t="s">
        <v>78</v>
      </c>
      <c r="G203" s="273">
        <v>8</v>
      </c>
      <c r="H203" s="399">
        <v>357.5172413793091</v>
      </c>
    </row>
    <row r="204" spans="2:8" x14ac:dyDescent="0.25">
      <c r="B204" s="396"/>
      <c r="D204" s="75" t="s">
        <v>100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96"/>
      <c r="D205" s="75" t="s">
        <v>100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96"/>
      <c r="D206" s="75" t="s">
        <v>100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96"/>
      <c r="D207" s="75" t="s">
        <v>100</v>
      </c>
      <c r="E207" s="80">
        <v>27000</v>
      </c>
      <c r="F207" s="115" t="s">
        <v>86</v>
      </c>
      <c r="G207" s="253">
        <v>8</v>
      </c>
      <c r="H207" s="400">
        <v>538.59740259740067</v>
      </c>
    </row>
    <row r="208" spans="2:8" x14ac:dyDescent="0.25">
      <c r="B208" s="396"/>
      <c r="D208" s="75" t="s">
        <v>100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96"/>
      <c r="D209" s="77" t="s">
        <v>100</v>
      </c>
      <c r="E209" s="86">
        <v>27000</v>
      </c>
      <c r="F209" s="61" t="s">
        <v>90</v>
      </c>
      <c r="G209" s="271">
        <v>8</v>
      </c>
      <c r="H209" s="183">
        <v>668.9032258064492</v>
      </c>
    </row>
    <row r="210" spans="2:20" x14ac:dyDescent="0.25">
      <c r="B210" s="396" t="s">
        <v>127</v>
      </c>
      <c r="D210" s="73" t="s">
        <v>100</v>
      </c>
      <c r="E210" s="79">
        <v>36000</v>
      </c>
      <c r="F210" s="49" t="s">
        <v>78</v>
      </c>
      <c r="G210" s="270">
        <v>8</v>
      </c>
      <c r="H210" s="184">
        <v>476.68965517241213</v>
      </c>
    </row>
    <row r="211" spans="2:20" x14ac:dyDescent="0.25">
      <c r="B211" s="396"/>
      <c r="D211" s="75" t="s">
        <v>100</v>
      </c>
      <c r="E211" s="80">
        <v>36000</v>
      </c>
      <c r="F211" s="115" t="s">
        <v>80</v>
      </c>
      <c r="G211" s="253">
        <v>8</v>
      </c>
      <c r="H211" s="401">
        <v>516.78504672896997</v>
      </c>
    </row>
    <row r="212" spans="2:20" x14ac:dyDescent="0.25">
      <c r="B212" s="396"/>
      <c r="D212" s="75" t="s">
        <v>100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96"/>
      <c r="D213" s="75" t="s">
        <v>100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96"/>
      <c r="D214" s="75" t="s">
        <v>100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96"/>
      <c r="D215" s="75" t="s">
        <v>100</v>
      </c>
      <c r="E215" s="80">
        <v>36000</v>
      </c>
      <c r="F215" s="115" t="s">
        <v>88</v>
      </c>
      <c r="G215" s="253">
        <v>8</v>
      </c>
      <c r="H215" s="400">
        <v>825.31343283581805</v>
      </c>
    </row>
    <row r="216" spans="2:20" ht="15.75" thickBot="1" x14ac:dyDescent="0.3">
      <c r="B216" s="396"/>
      <c r="D216" s="81" t="s">
        <v>100</v>
      </c>
      <c r="E216" s="82">
        <v>36000</v>
      </c>
      <c r="F216" s="71" t="s">
        <v>90</v>
      </c>
      <c r="G216" s="272">
        <v>8</v>
      </c>
      <c r="H216" s="185">
        <v>891.8709677419323</v>
      </c>
    </row>
    <row r="217" spans="2:20" ht="15" customHeight="1" x14ac:dyDescent="0.25">
      <c r="D217" s="371" t="s">
        <v>239</v>
      </c>
      <c r="E217" s="371"/>
      <c r="F217" s="371"/>
      <c r="G217" s="371"/>
      <c r="H217" s="371"/>
    </row>
    <row r="218" spans="2:20" x14ac:dyDescent="0.25">
      <c r="D218" s="372"/>
      <c r="E218" s="372"/>
      <c r="F218" s="372"/>
      <c r="G218" s="372"/>
      <c r="H218" s="372"/>
    </row>
    <row r="220" spans="2:20" s="179" customFormat="1" ht="15.75" thickBot="1" x14ac:dyDescent="0.3">
      <c r="D220" s="180" t="s">
        <v>32</v>
      </c>
      <c r="G220" s="254"/>
      <c r="K220" s="286"/>
      <c r="P220" s="254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9" t="s">
        <v>104</v>
      </c>
      <c r="H221" s="44" t="s">
        <v>99</v>
      </c>
      <c r="I221" s="45" t="s">
        <v>75</v>
      </c>
      <c r="K221" s="379" t="s">
        <v>105</v>
      </c>
      <c r="L221" s="380"/>
      <c r="M221" s="380"/>
      <c r="N221" s="380"/>
      <c r="O221" s="381"/>
      <c r="R221" s="377"/>
      <c r="S221" s="378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4">
        <v>0.85499999999999998</v>
      </c>
      <c r="H222" s="93">
        <v>8</v>
      </c>
      <c r="I222" s="200">
        <v>2547.7426900584796</v>
      </c>
      <c r="K222" s="304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93" t="s">
        <v>112</v>
      </c>
      <c r="S222" s="394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5">
        <v>0.82499999999999996</v>
      </c>
      <c r="H223" s="94">
        <v>8</v>
      </c>
      <c r="I223" s="201">
        <v>2640.3878787878789</v>
      </c>
      <c r="K223" s="305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93" t="s">
        <v>113</v>
      </c>
      <c r="S223" s="394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6">
        <v>0.78</v>
      </c>
      <c r="H224" s="95">
        <v>8</v>
      </c>
      <c r="I224" s="202">
        <v>2792.7179487179487</v>
      </c>
      <c r="R224" s="393" t="s">
        <v>114</v>
      </c>
      <c r="S224" s="394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4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5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7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8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5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6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4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5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7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8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5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7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9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80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1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71" t="s">
        <v>239</v>
      </c>
      <c r="E240" s="371"/>
      <c r="F240" s="371"/>
      <c r="G240" s="371"/>
      <c r="H240" s="371"/>
      <c r="I240" s="371"/>
    </row>
    <row r="241" spans="4:9" x14ac:dyDescent="0.25">
      <c r="D241" s="372"/>
      <c r="E241" s="372"/>
      <c r="F241" s="372"/>
      <c r="G241" s="372"/>
      <c r="H241" s="372"/>
      <c r="I241" s="372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B182:B188"/>
    <mergeCell ref="B189:B195"/>
    <mergeCell ref="B196:B202"/>
    <mergeCell ref="B203:B209"/>
    <mergeCell ref="B210:B216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R222:S222"/>
    <mergeCell ref="R223:S223"/>
    <mergeCell ref="R224:S224"/>
    <mergeCell ref="R221:S221"/>
    <mergeCell ref="K221:O221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40"/>
  <sheetViews>
    <sheetView topLeftCell="A10" workbookViewId="0">
      <selection activeCell="Q12" sqref="Q12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82" t="s">
        <v>258</v>
      </c>
      <c r="S4" s="282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214">
        <f>[4]Hoja1!$N$11</f>
        <v>0.61926999999999999</v>
      </c>
      <c r="R5" s="282" t="s">
        <v>258</v>
      </c>
      <c r="S5" s="282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7" t="s">
        <v>240</v>
      </c>
      <c r="P25" s="397"/>
      <c r="Q25" s="397"/>
    </row>
    <row r="26" spans="2:17" x14ac:dyDescent="0.25">
      <c r="B26" s="42" t="s">
        <v>214</v>
      </c>
      <c r="F26" s="42" t="s">
        <v>215</v>
      </c>
      <c r="O26" s="398"/>
      <c r="P26" s="398"/>
      <c r="Q26" s="398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398"/>
      <c r="P27" s="398"/>
      <c r="Q27" s="398"/>
    </row>
    <row r="28" spans="2:17" x14ac:dyDescent="0.25">
      <c r="B28" s="43" t="s">
        <v>230</v>
      </c>
      <c r="C28" s="215">
        <f>'[5]Fact. con.'!E180</f>
        <v>3.6036968416892283E-5</v>
      </c>
      <c r="D28" s="168" t="str">
        <f>'[5]Fact. con.'!F180</f>
        <v>TJ/m3</v>
      </c>
      <c r="F28" s="43" t="s">
        <v>230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232</v>
      </c>
      <c r="C29" s="215">
        <f>'[5]Fact. con.'!E179</f>
        <v>2.6392697222457118E-2</v>
      </c>
      <c r="D29" s="168" t="str">
        <f>'[5]Fact. con.'!F179</f>
        <v>TJ/m3</v>
      </c>
      <c r="F29" s="43" t="s">
        <v>232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230</v>
      </c>
      <c r="C30" s="216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216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229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231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 xr:uid="{00000000-0004-0000-0400-000000000000}"/>
    <hyperlink ref="D10" r:id="rId2" display="http://www.minem.gob.pe/minem/archivos/Capitulo 1  Balance e Indicadores 2016.pdf" xr:uid="{00000000-0004-0000-0400-000001000000}"/>
    <hyperlink ref="D9" r:id="rId3" display="http://www.minem.gob.pe/minem/archivos/Capitulo 1 Indicadores FINAL.pdf" xr:uid="{00000000-0004-0000-0400-000002000000}"/>
    <hyperlink ref="D8" r:id="rId4" display="http://www.minem.gob.pe/minem/archivos/BALANCE E INDICADORES 2014.pdf" xr:uid="{00000000-0004-0000-0400-000003000000}"/>
    <hyperlink ref="D7" r:id="rId5" display="http://www.minem.gob.pe/minem/archivos/Capitulo 1  Balance y Principales Indicadores 2013.pdf" xr:uid="{00000000-0004-0000-0400-000004000000}"/>
    <hyperlink ref="D6" r:id="rId6" display="http://www.minem.gob.pe/minem/archivos/Capitulo 1  Balance y Principales Indicadores 2012.pdf" xr:uid="{00000000-0004-0000-0400-000005000000}"/>
    <hyperlink ref="D5" r:id="rId7" display="http://www.minem.gob.pe/minem/archivos/Cap_1_  Balance y Principales Indicadores 2011.pdf" xr:uid="{00000000-0004-0000-0400-000006000000}"/>
    <hyperlink ref="D4" r:id="rId8" display="http://www.minem.gob.pe/minem/archivos/Cap%C3%83%C2%ADtulo1_- Balance y Principales Indicadores El%C3%83%C2%A9ctricos 2010 (2).pdf" xr:uid="{00000000-0004-0000-0400-000007000000}"/>
    <hyperlink ref="B40" r:id="rId9" xr:uid="{00000000-0004-0000-0400-000008000000}"/>
  </hyperlinks>
  <pageMargins left="0.7" right="0.7" top="0.75" bottom="0.75" header="0.3" footer="0.3"/>
  <pageSetup orientation="portrait" r:id="rId10"/>
  <legacy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9"/>
  <sheetViews>
    <sheetView tabSelected="1" workbookViewId="0">
      <selection activeCell="P9" sqref="P9"/>
    </sheetView>
  </sheetViews>
  <sheetFormatPr baseColWidth="10" defaultRowHeight="15" x14ac:dyDescent="0.25"/>
  <cols>
    <col min="3" max="3" width="15.28515625" customWidth="1"/>
    <col min="6" max="6" width="11.140625" customWidth="1"/>
    <col min="7" max="7" width="5" hidden="1" customWidth="1"/>
  </cols>
  <sheetData>
    <row r="1" spans="2:9" x14ac:dyDescent="0.25">
      <c r="B1" s="320" t="s">
        <v>260</v>
      </c>
      <c r="C1" s="320"/>
      <c r="D1" s="320"/>
      <c r="E1" s="320"/>
      <c r="F1" s="321"/>
      <c r="G1" s="321"/>
      <c r="H1" s="321"/>
      <c r="I1" s="320"/>
    </row>
    <row r="2" spans="2:9" x14ac:dyDescent="0.25">
      <c r="B2" s="322" t="s">
        <v>261</v>
      </c>
      <c r="C2" s="320"/>
      <c r="D2" s="320"/>
      <c r="E2" s="320"/>
      <c r="F2" s="321"/>
      <c r="G2" s="321"/>
      <c r="H2" s="321"/>
      <c r="I2" s="320"/>
    </row>
    <row r="3" spans="2:9" x14ac:dyDescent="0.25">
      <c r="B3" s="320"/>
      <c r="C3" s="320"/>
      <c r="D3" s="320"/>
      <c r="E3" s="320"/>
      <c r="F3" s="321"/>
      <c r="G3" s="321"/>
      <c r="H3" s="321"/>
      <c r="I3" s="320"/>
    </row>
    <row r="4" spans="2:9" x14ac:dyDescent="0.25">
      <c r="B4" s="323" t="s">
        <v>262</v>
      </c>
      <c r="C4" s="324"/>
      <c r="D4" s="325"/>
      <c r="E4" s="324"/>
      <c r="F4" s="326"/>
      <c r="G4" s="327"/>
      <c r="H4" s="327"/>
      <c r="I4" s="370" t="s">
        <v>263</v>
      </c>
    </row>
    <row r="5" spans="2:9" ht="38.25" x14ac:dyDescent="0.25">
      <c r="B5" s="328" t="s">
        <v>69</v>
      </c>
      <c r="C5" s="328" t="s">
        <v>264</v>
      </c>
      <c r="D5" s="329" t="s">
        <v>265</v>
      </c>
      <c r="E5" s="328" t="s">
        <v>266</v>
      </c>
      <c r="F5" s="330" t="s">
        <v>94</v>
      </c>
      <c r="G5" s="331"/>
      <c r="H5" s="332" t="s">
        <v>267</v>
      </c>
      <c r="I5" s="370"/>
    </row>
    <row r="6" spans="2:9" ht="60" x14ac:dyDescent="0.25">
      <c r="B6" s="333" t="s">
        <v>268</v>
      </c>
      <c r="C6" s="72" t="s">
        <v>97</v>
      </c>
      <c r="D6" s="72" t="s">
        <v>95</v>
      </c>
      <c r="E6" s="72" t="s">
        <v>95</v>
      </c>
      <c r="F6" s="72" t="s">
        <v>96</v>
      </c>
      <c r="G6" s="334"/>
      <c r="H6" s="335"/>
      <c r="I6" s="336" t="s">
        <v>269</v>
      </c>
    </row>
    <row r="7" spans="2:9" x14ac:dyDescent="0.25">
      <c r="B7" s="337">
        <v>2018</v>
      </c>
      <c r="C7" s="337" t="s">
        <v>126</v>
      </c>
      <c r="D7" s="337" t="s">
        <v>86</v>
      </c>
      <c r="E7" s="337" t="s">
        <v>78</v>
      </c>
      <c r="F7" s="338">
        <v>100000</v>
      </c>
      <c r="G7" s="80">
        <f>VLOOKUP(H7,Tabla_mes,2,FALSE)</f>
        <v>6</v>
      </c>
      <c r="H7" s="339" t="s">
        <v>257</v>
      </c>
      <c r="I7" s="340">
        <f>((Variables!H207-Variables!H203)/(1-Factores!$C$12)*1/1000*Factores!$Q$12*F7)*G7/12</f>
        <v>4180.8810765544795</v>
      </c>
    </row>
    <row r="8" spans="2:9" x14ac:dyDescent="0.25">
      <c r="B8" s="337">
        <v>2018</v>
      </c>
      <c r="C8" s="337" t="s">
        <v>127</v>
      </c>
      <c r="D8" s="337" t="s">
        <v>88</v>
      </c>
      <c r="E8" s="337" t="s">
        <v>80</v>
      </c>
      <c r="F8" s="338">
        <v>80000</v>
      </c>
      <c r="G8" s="80">
        <f>VLOOKUP(H8,Tabla_mes,2,FALSE)</f>
        <v>9</v>
      </c>
      <c r="H8" s="339" t="s">
        <v>255</v>
      </c>
      <c r="I8" s="340">
        <f>((Variables!H215-Variables!H211)/(1-Factores!$C$12)*1/1000*Factores!$Q$12*F8)*G8/12</f>
        <v>8548.173244668882</v>
      </c>
    </row>
    <row r="9" spans="2:9" x14ac:dyDescent="0.25">
      <c r="B9" s="341"/>
      <c r="D9" s="342"/>
      <c r="E9" s="343"/>
      <c r="F9" s="344"/>
      <c r="G9" s="344"/>
      <c r="H9" s="344"/>
      <c r="I9" s="345">
        <f>SUM(I7:I8)</f>
        <v>12729.054321223361</v>
      </c>
    </row>
  </sheetData>
  <mergeCells count="1">
    <mergeCell ref="I4:I5"/>
  </mergeCells>
  <dataValidations count="1">
    <dataValidation type="list" allowBlank="1" showInputMessage="1" showErrorMessage="1" sqref="H7:H8" xr:uid="{00000000-0002-0000-0200-000000000000}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Variables!#REF!</xm:f>
          </x14:formula1>
          <xm:sqref>C7:E8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Variables</vt:lpstr>
      <vt:lpstr>Factores</vt:lpstr>
      <vt:lpstr>EEE Aire acondicionado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2019-07-18T16:28:56Z</dcterms:created>
  <dcterms:modified xsi:type="dcterms:W3CDTF">2020-04-25T07:54:10Z</dcterms:modified>
</cp:coreProperties>
</file>