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24000" windowHeight="9435" activeTab="5"/>
  </bookViews>
  <sheets>
    <sheet name="General" sheetId="1" r:id="rId1"/>
    <sheet name="Proveedores" sheetId="2" r:id="rId2"/>
    <sheet name="Variables" sheetId="4" r:id="rId3"/>
    <sheet name="Desplegable" sheetId="5" r:id="rId4"/>
    <sheet name="Factores" sheetId="6" r:id="rId5"/>
    <sheet name="EESI Caldera" sheetId="8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7" i="8"/>
  <c r="I9" i="8" l="1"/>
  <c r="Q6" i="6" l="1"/>
  <c r="Q7" i="6" s="1"/>
  <c r="Q8" i="6" s="1"/>
  <c r="Q5" i="6"/>
  <c r="Q4" i="6"/>
  <c r="Q9" i="6" l="1"/>
  <c r="C8" i="6"/>
  <c r="G30" i="4"/>
  <c r="G32" i="4"/>
  <c r="G31" i="4"/>
  <c r="G27" i="4"/>
  <c r="E31" i="4"/>
  <c r="E32" i="4"/>
  <c r="E30" i="4"/>
  <c r="E27" i="4"/>
  <c r="D31" i="4"/>
  <c r="D32" i="4"/>
  <c r="D30" i="4"/>
  <c r="D27" i="4"/>
  <c r="H49" i="4" l="1"/>
  <c r="D18" i="4" l="1"/>
  <c r="G18" i="4" l="1"/>
  <c r="E19" i="4"/>
  <c r="E22" i="4" s="1"/>
  <c r="E25" i="4" s="1"/>
  <c r="E28" i="4" s="1"/>
  <c r="E20" i="4"/>
  <c r="E23" i="4" s="1"/>
  <c r="E26" i="4" s="1"/>
  <c r="E29" i="4" s="1"/>
  <c r="E18" i="4"/>
  <c r="E21" i="4" s="1"/>
  <c r="E24" i="4" s="1"/>
  <c r="D41" i="4" l="1"/>
  <c r="H33" i="6" l="1"/>
  <c r="I33" i="6"/>
  <c r="G33" i="6"/>
  <c r="H32" i="6"/>
  <c r="I32" i="6"/>
  <c r="G32" i="6"/>
  <c r="H31" i="6"/>
  <c r="I31" i="6"/>
  <c r="G31" i="6"/>
  <c r="G30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C28" i="6"/>
  <c r="C12" i="6" l="1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I27" i="4" s="1"/>
  <c r="D23" i="4" l="1"/>
  <c r="G23" i="4" s="1"/>
  <c r="G22" i="4"/>
  <c r="G25" i="4" s="1"/>
  <c r="G28" i="4" s="1"/>
  <c r="I28" i="4" s="1"/>
  <c r="D26" i="4"/>
  <c r="D29" i="4"/>
  <c r="G26" i="4" l="1"/>
  <c r="G29" i="4" l="1"/>
  <c r="I29" i="4" s="1"/>
</calcChain>
</file>

<file path=xl/comments1.xml><?xml version="1.0" encoding="utf-8"?>
<comments xmlns="http://schemas.openxmlformats.org/spreadsheetml/2006/main">
  <authors>
    <author>MRV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<sst xmlns="http://schemas.openxmlformats.org/spreadsheetml/2006/main" count="269" uniqueCount="181">
  <si>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</si>
  <si>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</si>
  <si>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</si>
  <si>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</si>
  <si>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</si>
  <si>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</si>
  <si>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</si>
  <si>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</si>
  <si>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</si>
  <si>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</si>
  <si>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</si>
  <si>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</si>
  <si>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</si>
  <si>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</si>
  <si>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</si>
  <si>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</si>
  <si>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</si>
  <si>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</si>
  <si>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</si>
  <si>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</si>
  <si>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</si>
  <si>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</si>
  <si>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</si>
  <si>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</si>
  <si>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</si>
  <si>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</si>
  <si>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</si>
  <si>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</si>
  <si>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</si>
  <si>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</si>
  <si>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</si>
  <si>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</si>
  <si>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</si>
  <si>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</si>
  <si>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</si>
  <si>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</si>
  <si>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</si>
  <si>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</si>
  <si>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</si>
  <si>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</si>
  <si>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</si>
  <si>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</si>
  <si>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</si>
  <si>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</si>
  <si>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</si>
  <si>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</si>
  <si>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</si>
  <si>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</si>
  <si>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</si>
  <si>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</si>
  <si>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</si>
  <si>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</si>
  <si>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</si>
  <si>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</si>
  <si>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</si>
  <si>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Año</t>
  </si>
  <si>
    <t>Número de unidades de este tipo, clase y descripción.</t>
  </si>
  <si>
    <t>Año al que corresponde el registro.</t>
  </si>
  <si>
    <t>Motor eléctrico</t>
  </si>
  <si>
    <t>B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</si>
  <si>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</si>
  <si>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</si>
  <si>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</si>
  <si>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</si>
  <si>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</si>
  <si>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</si>
  <si>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</si>
  <si>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</si>
  <si>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</si>
  <si>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</si>
  <si>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</si>
  <si>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</si>
  <si>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</si>
  <si>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</si>
  <si>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</si>
  <si>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</si>
  <si>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</si>
  <si>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</si>
  <si>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</si>
  <si>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</si>
  <si>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</si>
  <si>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</si>
  <si>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</si>
  <si>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</si>
  <si>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</si>
  <si>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</si>
  <si>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</si>
  <si>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</si>
  <si>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</si>
  <si>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</si>
  <si>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</si>
  <si>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</si>
  <si>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</si>
  <si>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</si>
  <si>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</si>
  <si>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</si>
  <si>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</si>
  <si>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</si>
  <si>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</si>
  <si>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</si>
  <si>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</si>
  <si>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</si>
  <si>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</si>
  <si>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</si>
  <si>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</si>
  <si>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</si>
  <si>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</si>
  <si>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</si>
  <si>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</si>
  <si>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</si>
  <si>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</si>
  <si>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</si>
  <si>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</si>
  <si>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</si>
  <si>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</si>
  <si>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</si>
  <si>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</si>
  <si>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</si>
  <si>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</si>
  <si>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</si>
  <si>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</si>
  <si>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</si>
  <si>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</si>
  <si>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</si>
  <si>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</si>
  <si>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</si>
  <si>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</si>
  <si>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</si>
  <si>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</si>
  <si>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</si>
  <si>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</si>
  <si>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</si>
  <si>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</si>
  <si>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</si>
  <si>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</si>
  <si>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</si>
  <si>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</si>
  <si>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</si>
  <si>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</si>
  <si>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</si>
  <si>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</si>
  <si>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</si>
  <si>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</si>
  <si>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</si>
  <si>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</si>
  <si>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</si>
  <si>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</si>
  <si>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</si>
  <si>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</si>
  <si>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</si>
  <si>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</si>
  <si>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</si>
  <si>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Indicar el combustible o energía que se consume antes de la iniciativa</t>
  </si>
  <si>
    <t>Cantidad de combustible que se consumió durante un año de operaciones</t>
  </si>
  <si>
    <t>Cantidad (unidades) de producto específico producido</t>
  </si>
  <si>
    <t>Unidades de consumo</t>
  </si>
  <si>
    <t>gal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</si>
  <si>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</si>
  <si>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</si>
  <si>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</si>
  <si>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</si>
  <si>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</si>
  <si>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</si>
  <si>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</si>
  <si>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</si>
  <si>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</si>
  <si>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</si>
  <si>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</si>
  <si>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</si>
  <si>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t>*otra medida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</si>
  <si>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</si>
  <si>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</si>
  <si>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Total de Reducción de Emisiones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</si>
  <si>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industrial</t>
    </r>
  </si>
  <si>
    <r>
      <t xml:space="preserve">Enfoque : </t>
    </r>
    <r>
      <rPr>
        <sz val="10"/>
        <color theme="1"/>
        <rFont val="Calibri"/>
        <family val="2"/>
        <scheme val="minor"/>
      </rPr>
      <t>EESI Caldera</t>
    </r>
  </si>
  <si>
    <t>Consumo anual BAU</t>
  </si>
  <si>
    <t>Combustible BAU</t>
  </si>
  <si>
    <t>Producción anual BAU</t>
  </si>
  <si>
    <t>Combustible INICIATIVA</t>
  </si>
  <si>
    <t>Consumo anual INICIATIVA</t>
  </si>
  <si>
    <t>Producción anual 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</si>
</sst>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0.000000000000"/>
    <numFmt numFmtId="170" formatCode="_ * #,##0.0_ ;_ * \-#,##0.0_ ;_ * &quot;-&quot;??_ ;_ 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236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6" fillId="9" borderId="9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0" borderId="45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0" fillId="11" borderId="0" xfId="0" applyFill="1"/>
    <xf numFmtId="0" fontId="20" fillId="2" borderId="0" xfId="0" applyFont="1" applyFill="1" applyAlignment="1">
      <alignment vertical="center"/>
    </xf>
    <xf numFmtId="0" fontId="0" fillId="9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24" fillId="2" borderId="0" xfId="0" applyFont="1" applyFill="1"/>
    <xf numFmtId="0" fontId="4" fillId="12" borderId="9" xfId="0" applyFont="1" applyFill="1" applyBorder="1" applyAlignment="1">
      <alignment horizontal="center"/>
    </xf>
    <xf numFmtId="0" fontId="0" fillId="2" borderId="0" xfId="0" applyFill="1" applyBorder="1"/>
    <xf numFmtId="168" fontId="0" fillId="10" borderId="9" xfId="1" applyNumberFormat="1" applyFont="1" applyFill="1" applyBorder="1"/>
    <xf numFmtId="0" fontId="26" fillId="2" borderId="0" xfId="3" applyFont="1" applyFill="1" applyBorder="1"/>
    <xf numFmtId="0" fontId="27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43" fontId="0" fillId="0" borderId="40" xfId="1" applyNumberFormat="1" applyFont="1" applyBorder="1" applyAlignment="1">
      <alignment horizontal="center"/>
    </xf>
    <xf numFmtId="0" fontId="0" fillId="14" borderId="21" xfId="0" applyFill="1" applyBorder="1"/>
    <xf numFmtId="0" fontId="0" fillId="14" borderId="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/>
    <xf numFmtId="0" fontId="0" fillId="14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3" borderId="21" xfId="1" applyNumberFormat="1" applyFont="1" applyFill="1" applyBorder="1" applyAlignment="1">
      <alignment horizontal="center" vertical="center"/>
    </xf>
    <xf numFmtId="166" fontId="4" fillId="13" borderId="9" xfId="1" applyNumberFormat="1" applyFont="1" applyFill="1" applyBorder="1" applyAlignment="1">
      <alignment horizontal="center" vertical="center"/>
    </xf>
    <xf numFmtId="166" fontId="4" fillId="13" borderId="24" xfId="1" applyNumberFormat="1" applyFont="1" applyFill="1" applyBorder="1" applyAlignment="1">
      <alignment horizontal="center" vertical="center"/>
    </xf>
    <xf numFmtId="166" fontId="0" fillId="13" borderId="21" xfId="1" applyNumberFormat="1" applyFont="1" applyFill="1" applyBorder="1" applyAlignment="1">
      <alignment horizontal="center"/>
    </xf>
    <xf numFmtId="166" fontId="0" fillId="13" borderId="9" xfId="1" applyNumberFormat="1" applyFont="1" applyFill="1" applyBorder="1" applyAlignment="1">
      <alignment horizontal="center"/>
    </xf>
    <xf numFmtId="166" fontId="0" fillId="13" borderId="26" xfId="1" applyNumberFormat="1" applyFont="1" applyFill="1" applyBorder="1" applyAlignment="1">
      <alignment horizontal="center"/>
    </xf>
    <xf numFmtId="166" fontId="0" fillId="13" borderId="28" xfId="1" applyNumberFormat="1" applyFont="1" applyFill="1" applyBorder="1" applyAlignment="1">
      <alignment horizontal="center"/>
    </xf>
    <xf numFmtId="0" fontId="35" fillId="2" borderId="0" xfId="0" applyFont="1" applyFill="1"/>
    <xf numFmtId="0" fontId="35" fillId="0" borderId="0" xfId="4" applyFont="1" applyAlignment="1">
      <alignment vertical="center"/>
    </xf>
    <xf numFmtId="0" fontId="36" fillId="2" borderId="0" xfId="3" applyFont="1" applyFill="1"/>
    <xf numFmtId="168" fontId="4" fillId="15" borderId="9" xfId="1" applyNumberFormat="1" applyFont="1" applyFill="1" applyBorder="1"/>
    <xf numFmtId="168" fontId="37" fillId="15" borderId="9" xfId="1" applyNumberFormat="1" applyFont="1" applyFill="1" applyBorder="1"/>
    <xf numFmtId="0" fontId="31" fillId="15" borderId="9" xfId="4" applyFont="1" applyFill="1" applyBorder="1" applyAlignment="1">
      <alignment horizontal="center" vertical="center"/>
    </xf>
    <xf numFmtId="0" fontId="0" fillId="2" borderId="0" xfId="0" applyNumberFormat="1" applyFill="1"/>
    <xf numFmtId="0" fontId="4" fillId="5" borderId="19" xfId="0" applyNumberFormat="1" applyFont="1" applyFill="1" applyBorder="1" applyAlignment="1">
      <alignment horizontal="center" vertical="center" wrapText="1"/>
    </xf>
    <xf numFmtId="0" fontId="0" fillId="13" borderId="21" xfId="1" applyNumberFormat="1" applyFont="1" applyFill="1" applyBorder="1" applyAlignment="1">
      <alignment horizontal="center"/>
    </xf>
    <xf numFmtId="0" fontId="0" fillId="13" borderId="9" xfId="1" applyNumberFormat="1" applyFont="1" applyFill="1" applyBorder="1" applyAlignment="1">
      <alignment horizontal="center"/>
    </xf>
    <xf numFmtId="0" fontId="0" fillId="13" borderId="24" xfId="1" applyNumberFormat="1" applyFont="1" applyFill="1" applyBorder="1" applyAlignment="1">
      <alignment horizontal="center"/>
    </xf>
    <xf numFmtId="0" fontId="0" fillId="13" borderId="26" xfId="1" applyNumberFormat="1" applyFont="1" applyFill="1" applyBorder="1" applyAlignment="1">
      <alignment horizontal="center"/>
    </xf>
    <xf numFmtId="0" fontId="0" fillId="13" borderId="28" xfId="1" applyNumberFormat="1" applyFont="1" applyFill="1" applyBorder="1" applyAlignment="1">
      <alignment horizontal="center"/>
    </xf>
    <xf numFmtId="0" fontId="0" fillId="13" borderId="22" xfId="1" applyNumberFormat="1" applyFont="1" applyFill="1" applyBorder="1" applyAlignment="1">
      <alignment horizontal="center"/>
    </xf>
    <xf numFmtId="0" fontId="0" fillId="13" borderId="23" xfId="1" applyNumberFormat="1" applyFont="1" applyFill="1" applyBorder="1" applyAlignment="1">
      <alignment horizontal="center"/>
    </xf>
    <xf numFmtId="0" fontId="0" fillId="13" borderId="27" xfId="1" applyNumberFormat="1" applyFont="1" applyFill="1" applyBorder="1" applyAlignment="1">
      <alignment horizontal="center"/>
    </xf>
    <xf numFmtId="0" fontId="3" fillId="13" borderId="22" xfId="1" applyNumberFormat="1" applyFont="1" applyFill="1" applyBorder="1" applyAlignment="1">
      <alignment horizontal="center"/>
    </xf>
    <xf numFmtId="0" fontId="3" fillId="13" borderId="29" xfId="1" applyNumberFormat="1" applyFont="1" applyFill="1" applyBorder="1" applyAlignment="1">
      <alignment horizontal="center"/>
    </xf>
    <xf numFmtId="0" fontId="3" fillId="13" borderId="51" xfId="1" applyNumberFormat="1" applyFont="1" applyFill="1" applyBorder="1" applyAlignment="1">
      <alignment horizontal="center"/>
    </xf>
    <xf numFmtId="0" fontId="3" fillId="13" borderId="52" xfId="1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/>
    </xf>
    <xf numFmtId="0" fontId="0" fillId="11" borderId="0" xfId="0" applyNumberFormat="1" applyFill="1"/>
    <xf numFmtId="0" fontId="3" fillId="2" borderId="21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/>
    </xf>
    <xf numFmtId="0" fontId="3" fillId="2" borderId="24" xfId="2" applyNumberFormat="1" applyFont="1" applyFill="1" applyBorder="1" applyAlignment="1">
      <alignment horizontal="center"/>
    </xf>
    <xf numFmtId="0" fontId="0" fillId="2" borderId="21" xfId="2" applyNumberFormat="1" applyFont="1" applyFill="1" applyBorder="1" applyAlignment="1">
      <alignment horizontal="center"/>
    </xf>
    <xf numFmtId="0" fontId="0" fillId="2" borderId="9" xfId="2" applyNumberFormat="1" applyFont="1" applyFill="1" applyBorder="1" applyAlignment="1">
      <alignment horizontal="center"/>
    </xf>
    <xf numFmtId="0" fontId="0" fillId="2" borderId="26" xfId="2" applyNumberFormat="1" applyFont="1" applyFill="1" applyBorder="1" applyAlignment="1">
      <alignment horizontal="center"/>
    </xf>
    <xf numFmtId="0" fontId="0" fillId="2" borderId="28" xfId="2" applyNumberFormat="1" applyFont="1" applyFill="1" applyBorder="1" applyAlignment="1">
      <alignment horizontal="center"/>
    </xf>
    <xf numFmtId="0" fontId="16" fillId="9" borderId="9" xfId="0" applyNumberFormat="1" applyFont="1" applyFill="1" applyBorder="1" applyAlignment="1">
      <alignment horizontal="left" vertical="top" wrapText="1"/>
    </xf>
    <xf numFmtId="0" fontId="4" fillId="12" borderId="9" xfId="0" applyNumberFormat="1" applyFont="1" applyFill="1" applyBorder="1" applyAlignment="1">
      <alignment horizontal="center"/>
    </xf>
    <xf numFmtId="0" fontId="0" fillId="15" borderId="9" xfId="2" applyNumberFormat="1" applyFont="1" applyFill="1" applyBorder="1"/>
    <xf numFmtId="0" fontId="3" fillId="15" borderId="9" xfId="2" applyNumberFormat="1" applyFont="1" applyFill="1" applyBorder="1"/>
    <xf numFmtId="0" fontId="0" fillId="10" borderId="9" xfId="2" applyNumberFormat="1" applyFont="1" applyFill="1" applyBorder="1"/>
    <xf numFmtId="0" fontId="4" fillId="5" borderId="9" xfId="0" applyNumberFormat="1" applyFon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/>
    </xf>
    <xf numFmtId="0" fontId="31" fillId="15" borderId="9" xfId="4" applyNumberFormat="1" applyFont="1" applyFill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169" fontId="0" fillId="15" borderId="9" xfId="0" applyNumberForma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 wrapText="1"/>
    </xf>
    <xf numFmtId="0" fontId="0" fillId="15" borderId="9" xfId="1" applyNumberFormat="1" applyFont="1" applyFill="1" applyBorder="1" applyAlignment="1">
      <alignment horizontal="right"/>
    </xf>
    <xf numFmtId="0" fontId="3" fillId="15" borderId="9" xfId="1" applyNumberFormat="1" applyFont="1" applyFill="1" applyBorder="1" applyAlignment="1">
      <alignment horizontal="right"/>
    </xf>
    <xf numFmtId="0" fontId="8" fillId="15" borderId="9" xfId="1" applyNumberFormat="1" applyFont="1" applyFill="1" applyBorder="1" applyAlignment="1">
      <alignment horizontal="right"/>
    </xf>
    <xf numFmtId="0" fontId="35" fillId="0" borderId="0" xfId="0" applyFont="1"/>
    <xf numFmtId="4" fontId="35" fillId="0" borderId="0" xfId="0" applyNumberFormat="1" applyFont="1" applyAlignment="1">
      <alignment horizontal="center"/>
    </xf>
    <xf numFmtId="0" fontId="38" fillId="0" borderId="0" xfId="0" applyFont="1"/>
    <xf numFmtId="0" fontId="38" fillId="16" borderId="17" xfId="0" applyFont="1" applyFill="1" applyBorder="1"/>
    <xf numFmtId="0" fontId="38" fillId="16" borderId="54" xfId="0" applyFont="1" applyFill="1" applyBorder="1"/>
    <xf numFmtId="3" fontId="35" fillId="16" borderId="54" xfId="0" applyNumberFormat="1" applyFont="1" applyFill="1" applyBorder="1" applyAlignment="1">
      <alignment horizontal="right"/>
    </xf>
    <xf numFmtId="4" fontId="38" fillId="16" borderId="54" xfId="0" applyNumberFormat="1" applyFont="1" applyFill="1" applyBorder="1" applyAlignment="1">
      <alignment horizontal="center"/>
    </xf>
    <xf numFmtId="0" fontId="38" fillId="16" borderId="28" xfId="0" applyFont="1" applyFill="1" applyBorder="1" applyAlignment="1">
      <alignment vertical="center" wrapText="1"/>
    </xf>
    <xf numFmtId="3" fontId="38" fillId="16" borderId="28" xfId="0" applyNumberFormat="1" applyFont="1" applyFill="1" applyBorder="1" applyAlignment="1">
      <alignment vertical="center" wrapText="1"/>
    </xf>
    <xf numFmtId="4" fontId="38" fillId="16" borderId="55" xfId="0" applyNumberFormat="1" applyFont="1" applyFill="1" applyBorder="1" applyAlignment="1">
      <alignment horizontal="center" vertical="center" wrapText="1"/>
    </xf>
    <xf numFmtId="0" fontId="35" fillId="17" borderId="9" xfId="1" applyNumberFormat="1" applyFont="1" applyFill="1" applyBorder="1" applyAlignment="1">
      <alignment horizontal="center" vertical="center"/>
    </xf>
    <xf numFmtId="166" fontId="35" fillId="17" borderId="9" xfId="1" applyNumberFormat="1" applyFont="1" applyFill="1" applyBorder="1" applyAlignment="1">
      <alignment horizontal="center" vertical="center"/>
    </xf>
    <xf numFmtId="4" fontId="35" fillId="17" borderId="9" xfId="0" applyNumberFormat="1" applyFont="1" applyFill="1" applyBorder="1"/>
    <xf numFmtId="0" fontId="35" fillId="2" borderId="0" xfId="0" applyFont="1" applyFill="1" applyBorder="1"/>
    <xf numFmtId="3" fontId="35" fillId="2" borderId="0" xfId="0" applyNumberFormat="1" applyFont="1" applyFill="1" applyBorder="1" applyAlignment="1">
      <alignment horizontal="right"/>
    </xf>
    <xf numFmtId="170" fontId="35" fillId="2" borderId="0" xfId="0" applyNumberFormat="1" applyFont="1" applyFill="1" applyBorder="1"/>
    <xf numFmtId="4" fontId="35" fillId="2" borderId="0" xfId="0" applyNumberFormat="1" applyFont="1" applyFill="1" applyBorder="1" applyAlignment="1">
      <alignment horizontal="center"/>
    </xf>
    <xf numFmtId="4" fontId="38" fillId="17" borderId="9" xfId="0" applyNumberFormat="1" applyFont="1" applyFill="1" applyBorder="1"/>
    <xf numFmtId="4" fontId="40" fillId="18" borderId="9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wrapText="1"/>
    </xf>
    <xf numFmtId="0" fontId="0" fillId="9" borderId="31" xfId="0" applyFill="1" applyBorder="1" applyAlignment="1">
      <alignment horizontal="center" wrapText="1"/>
    </xf>
    <xf numFmtId="0" fontId="0" fillId="9" borderId="32" xfId="0" applyFill="1" applyBorder="1" applyAlignment="1">
      <alignment horizontal="center" wrapText="1"/>
    </xf>
    <xf numFmtId="0" fontId="0" fillId="9" borderId="36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5" fillId="2" borderId="53" xfId="0" applyFont="1" applyFill="1" applyBorder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38" fillId="16" borderId="9" xfId="0" applyFont="1" applyFill="1" applyBorder="1" applyAlignment="1">
      <alignment horizontal="center" wrapText="1"/>
    </xf>
    <xf numFmtId="3" fontId="35" fillId="17" borderId="9" xfId="0" applyNumberFormat="1" applyFont="1" applyFill="1" applyBorder="1" applyAlignment="1">
      <alignment horizontal="center" vertical="center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/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/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/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/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/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 refreshError="1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34" workbookViewId="0">
      <selection activeCell="B4" sqref="B4:E6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199" t="s">
        <v>21</v>
      </c>
      <c r="C4" s="200"/>
      <c r="D4" s="200"/>
      <c r="E4" s="201"/>
    </row>
    <row r="5" spans="1:5" x14ac:dyDescent="0.25">
      <c r="B5" s="202"/>
      <c r="C5" s="203"/>
      <c r="D5" s="203"/>
      <c r="E5" s="204"/>
    </row>
    <row r="6" spans="1:5" ht="15.75" thickBot="1" x14ac:dyDescent="0.3">
      <c r="B6" s="205"/>
      <c r="C6" s="206"/>
      <c r="D6" s="206"/>
      <c r="E6" s="207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128</v>
      </c>
      <c r="D9" s="11" t="s">
        <v>20</v>
      </c>
      <c r="E9" s="5" t="s">
        <v>22</v>
      </c>
    </row>
    <row r="11" spans="1:5" ht="15.75" x14ac:dyDescent="0.25">
      <c r="B11" s="8" t="s">
        <v>112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113</v>
      </c>
    </row>
    <row r="26" spans="2:7" ht="24" x14ac:dyDescent="0.25">
      <c r="B26" s="90" t="s">
        <v>104</v>
      </c>
    </row>
    <row r="28" spans="2:7" x14ac:dyDescent="0.25">
      <c r="B28" s="1" t="s">
        <v>90</v>
      </c>
    </row>
    <row r="29" spans="2:7" ht="18" x14ac:dyDescent="0.35">
      <c r="B29" s="1" t="s">
        <v>105</v>
      </c>
      <c r="C29" s="9" t="s">
        <v>160</v>
      </c>
    </row>
    <row r="30" spans="2:7" ht="18" x14ac:dyDescent="0.35">
      <c r="B30" s="1" t="s">
        <v>93</v>
      </c>
      <c r="C30" s="9" t="s">
        <v>159</v>
      </c>
    </row>
    <row r="31" spans="2:7" ht="18" x14ac:dyDescent="0.35">
      <c r="B31" s="1" t="s">
        <v>92</v>
      </c>
      <c r="C31" s="9" t="s">
        <v>163</v>
      </c>
    </row>
    <row r="32" spans="2:7" ht="18" x14ac:dyDescent="0.35">
      <c r="B32" s="1" t="s">
        <v>91</v>
      </c>
      <c r="C32" s="9" t="s">
        <v>161</v>
      </c>
    </row>
    <row r="33" spans="2:3" ht="18" x14ac:dyDescent="0.35">
      <c r="B33" s="1" t="s">
        <v>98</v>
      </c>
      <c r="C33" s="9" t="s">
        <v>100</v>
      </c>
    </row>
    <row r="34" spans="2:3" ht="18" x14ac:dyDescent="0.35">
      <c r="B34" s="1" t="s">
        <v>99</v>
      </c>
      <c r="C34" s="9" t="s">
        <v>101</v>
      </c>
    </row>
    <row r="35" spans="2:3" ht="18" x14ac:dyDescent="0.35">
      <c r="B35" s="1" t="s">
        <v>94</v>
      </c>
      <c r="C35" s="9" t="s">
        <v>95</v>
      </c>
    </row>
    <row r="36" spans="2:3" ht="18" x14ac:dyDescent="0.35">
      <c r="B36" s="1" t="s">
        <v>96</v>
      </c>
      <c r="C36" s="9" t="s">
        <v>163</v>
      </c>
    </row>
    <row r="37" spans="2:3" ht="18" x14ac:dyDescent="0.35">
      <c r="B37" s="1" t="s">
        <v>97</v>
      </c>
      <c r="C37" s="9" t="s">
        <v>162</v>
      </c>
    </row>
    <row r="38" spans="2:3" ht="18" x14ac:dyDescent="0.35">
      <c r="B38" s="1" t="s">
        <v>110</v>
      </c>
      <c r="C38" s="9" t="s">
        <v>102</v>
      </c>
    </row>
    <row r="39" spans="2:3" ht="18" x14ac:dyDescent="0.35">
      <c r="B39" s="1" t="s">
        <v>111</v>
      </c>
      <c r="C39" s="9" t="s">
        <v>103</v>
      </c>
    </row>
    <row r="40" spans="2:3" ht="18" x14ac:dyDescent="0.35">
      <c r="B40" s="1" t="s">
        <v>106</v>
      </c>
      <c r="C40" s="9" t="s">
        <v>108</v>
      </c>
    </row>
    <row r="41" spans="2:3" ht="18" x14ac:dyDescent="0.35">
      <c r="B41" s="1" t="s">
        <v>107</v>
      </c>
      <c r="C41" s="9" t="s">
        <v>109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08" t="s">
        <v>23</v>
      </c>
      <c r="C3" s="208"/>
      <c r="D3" s="208"/>
      <c r="E3" s="208"/>
      <c r="F3" s="208"/>
      <c r="G3" s="208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09" t="s">
        <v>35</v>
      </c>
      <c r="C9" s="210"/>
      <c r="D9" s="210"/>
      <c r="E9" s="210"/>
      <c r="F9" s="210"/>
      <c r="G9" s="211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2"/>
  <sheetViews>
    <sheetView topLeftCell="A19" workbookViewId="0">
      <selection activeCell="H43" sqref="H43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42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9" ht="23.25" customHeight="1" thickBot="1" x14ac:dyDescent="0.3">
      <c r="B1" s="10" t="s">
        <v>8</v>
      </c>
    </row>
    <row r="2" spans="2:9" ht="30.75" thickBot="1" x14ac:dyDescent="0.3">
      <c r="B2" s="64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143" t="s">
        <v>65</v>
      </c>
    </row>
    <row r="3" spans="2:9" x14ac:dyDescent="0.25">
      <c r="B3" s="62" t="s">
        <v>66</v>
      </c>
      <c r="C3" s="24">
        <v>1</v>
      </c>
      <c r="D3" s="24">
        <v>0.746</v>
      </c>
      <c r="E3" s="25">
        <v>0.85499999999999998</v>
      </c>
      <c r="F3" s="26">
        <v>8</v>
      </c>
      <c r="G3" s="144">
        <v>2547.7426900584796</v>
      </c>
      <c r="H3" s="95"/>
      <c r="I3" s="94"/>
    </row>
    <row r="4" spans="2:9" x14ac:dyDescent="0.25">
      <c r="B4" s="55" t="s">
        <v>59</v>
      </c>
      <c r="C4" s="27">
        <v>1</v>
      </c>
      <c r="D4" s="27">
        <v>0.746</v>
      </c>
      <c r="E4" s="28">
        <v>0.82499999999999996</v>
      </c>
      <c r="F4" s="29">
        <v>8</v>
      </c>
      <c r="G4" s="145">
        <v>2640.3878787878789</v>
      </c>
      <c r="I4" s="94"/>
    </row>
    <row r="5" spans="2:9" ht="15.75" thickBot="1" x14ac:dyDescent="0.3">
      <c r="B5" s="58" t="s">
        <v>67</v>
      </c>
      <c r="C5" s="31">
        <v>1</v>
      </c>
      <c r="D5" s="31">
        <v>0.746</v>
      </c>
      <c r="E5" s="32">
        <v>0.78</v>
      </c>
      <c r="F5" s="33">
        <v>8</v>
      </c>
      <c r="G5" s="146">
        <v>2792.7179487179487</v>
      </c>
      <c r="I5" s="94"/>
    </row>
    <row r="6" spans="2:9" x14ac:dyDescent="0.25">
      <c r="B6" s="62" t="s">
        <v>66</v>
      </c>
      <c r="C6" s="24">
        <v>2</v>
      </c>
      <c r="D6" s="24">
        <v>1.492</v>
      </c>
      <c r="E6" s="25">
        <v>0.86499999999999999</v>
      </c>
      <c r="F6" s="26">
        <v>8</v>
      </c>
      <c r="G6" s="144">
        <v>5036.5780346820811</v>
      </c>
      <c r="I6" s="94"/>
    </row>
    <row r="7" spans="2:9" x14ac:dyDescent="0.25">
      <c r="B7" s="55" t="s">
        <v>59</v>
      </c>
      <c r="C7" s="27">
        <v>2</v>
      </c>
      <c r="D7" s="27">
        <v>1.492</v>
      </c>
      <c r="E7" s="28">
        <v>0.84</v>
      </c>
      <c r="F7" s="29">
        <v>8</v>
      </c>
      <c r="G7" s="145">
        <v>5186.4761904761908</v>
      </c>
      <c r="I7" s="94"/>
    </row>
    <row r="8" spans="2:9" ht="15.75" thickBot="1" x14ac:dyDescent="0.3">
      <c r="B8" s="56" t="s">
        <v>67</v>
      </c>
      <c r="C8" s="35">
        <v>2</v>
      </c>
      <c r="D8" s="35">
        <v>1.492</v>
      </c>
      <c r="E8" s="36">
        <v>0.81499999999999995</v>
      </c>
      <c r="F8" s="37">
        <v>8</v>
      </c>
      <c r="G8" s="147">
        <v>5345.5705521472391</v>
      </c>
      <c r="I8" s="94"/>
    </row>
    <row r="9" spans="2:9" x14ac:dyDescent="0.25">
      <c r="B9" s="60" t="s">
        <v>66</v>
      </c>
      <c r="C9" s="38">
        <v>5</v>
      </c>
      <c r="D9" s="38">
        <v>3.73</v>
      </c>
      <c r="E9" s="39">
        <v>0.89500000000000002</v>
      </c>
      <c r="F9" s="40">
        <v>8</v>
      </c>
      <c r="G9" s="148">
        <v>12169.385474860333</v>
      </c>
      <c r="I9" s="94"/>
    </row>
    <row r="10" spans="2:9" x14ac:dyDescent="0.25">
      <c r="B10" s="55" t="s">
        <v>59</v>
      </c>
      <c r="C10" s="27">
        <v>5</v>
      </c>
      <c r="D10" s="27">
        <v>3.73</v>
      </c>
      <c r="E10" s="28">
        <v>0.875</v>
      </c>
      <c r="F10" s="29">
        <v>8</v>
      </c>
      <c r="G10" s="145">
        <v>12447.542857142857</v>
      </c>
      <c r="I10" s="94"/>
    </row>
    <row r="11" spans="2:9" ht="15.75" thickBot="1" x14ac:dyDescent="0.3">
      <c r="B11" s="58" t="s">
        <v>67</v>
      </c>
      <c r="C11" s="31">
        <v>5</v>
      </c>
      <c r="D11" s="31">
        <v>3.73</v>
      </c>
      <c r="E11" s="32">
        <v>0.85</v>
      </c>
      <c r="F11" s="33">
        <v>8</v>
      </c>
      <c r="G11" s="146">
        <v>12813.64705882353</v>
      </c>
      <c r="I11" s="94"/>
    </row>
    <row r="12" spans="2:9" x14ac:dyDescent="0.25">
      <c r="B12" s="62" t="s">
        <v>66</v>
      </c>
      <c r="C12" s="24">
        <v>10</v>
      </c>
      <c r="D12" s="24">
        <v>7.46</v>
      </c>
      <c r="E12" s="25">
        <v>0.91700000000000004</v>
      </c>
      <c r="F12" s="26">
        <v>8</v>
      </c>
      <c r="G12" s="144">
        <v>23754.852780806981</v>
      </c>
      <c r="I12" s="94"/>
    </row>
    <row r="13" spans="2:9" x14ac:dyDescent="0.25">
      <c r="B13" s="55" t="s">
        <v>59</v>
      </c>
      <c r="C13" s="27">
        <v>10</v>
      </c>
      <c r="D13" s="27">
        <v>7.46</v>
      </c>
      <c r="E13" s="28">
        <v>0.89500000000000002</v>
      </c>
      <c r="F13" s="29">
        <v>8</v>
      </c>
      <c r="G13" s="145">
        <v>24338.770949720667</v>
      </c>
      <c r="I13" s="94"/>
    </row>
    <row r="14" spans="2:9" ht="15.75" thickBot="1" x14ac:dyDescent="0.3">
      <c r="B14" s="56" t="s">
        <v>67</v>
      </c>
      <c r="C14" s="35">
        <v>10</v>
      </c>
      <c r="D14" s="35">
        <v>7.46</v>
      </c>
      <c r="E14" s="36">
        <v>0.875</v>
      </c>
      <c r="F14" s="37">
        <v>8</v>
      </c>
      <c r="G14" s="147">
        <v>24895.085714285713</v>
      </c>
      <c r="I14" s="94"/>
    </row>
    <row r="15" spans="2:9" x14ac:dyDescent="0.25">
      <c r="B15" s="62" t="s">
        <v>66</v>
      </c>
      <c r="C15" s="24">
        <v>25</v>
      </c>
      <c r="D15" s="24">
        <v>18.649999999999999</v>
      </c>
      <c r="E15" s="25">
        <v>0.93600000000000005</v>
      </c>
      <c r="F15" s="26">
        <v>8</v>
      </c>
      <c r="G15" s="149">
        <v>58181.623931623923</v>
      </c>
      <c r="I15" s="94"/>
    </row>
    <row r="16" spans="2:9" x14ac:dyDescent="0.25">
      <c r="B16" s="55" t="s">
        <v>59</v>
      </c>
      <c r="C16" s="27">
        <v>25</v>
      </c>
      <c r="D16" s="27">
        <v>18.649999999999999</v>
      </c>
      <c r="E16" s="28">
        <v>0.92400000000000004</v>
      </c>
      <c r="F16" s="29">
        <v>8</v>
      </c>
      <c r="G16" s="150">
        <v>58937.229437229427</v>
      </c>
      <c r="I16" s="94"/>
    </row>
    <row r="17" spans="2:9" ht="15.75" thickBot="1" x14ac:dyDescent="0.3">
      <c r="B17" s="56" t="s">
        <v>67</v>
      </c>
      <c r="C17" s="35">
        <v>25</v>
      </c>
      <c r="D17" s="35">
        <v>18.649999999999999</v>
      </c>
      <c r="E17" s="36">
        <v>0.90500000000000003</v>
      </c>
      <c r="F17" s="37">
        <v>8</v>
      </c>
      <c r="G17" s="151">
        <v>60174.585635359108</v>
      </c>
      <c r="I17" s="94"/>
    </row>
    <row r="18" spans="2:9" x14ac:dyDescent="0.25">
      <c r="B18" s="62" t="s">
        <v>66</v>
      </c>
      <c r="C18" s="24">
        <v>50</v>
      </c>
      <c r="D18" s="24">
        <f>C18*D3</f>
        <v>37.299999999999997</v>
      </c>
      <c r="E18" s="121">
        <f>E15</f>
        <v>0.93600000000000005</v>
      </c>
      <c r="F18" s="123">
        <v>8</v>
      </c>
      <c r="G18" s="152">
        <f>D18*G15/D15</f>
        <v>116363.24786324785</v>
      </c>
      <c r="I18" s="94"/>
    </row>
    <row r="19" spans="2:9" x14ac:dyDescent="0.25">
      <c r="B19" s="55" t="s">
        <v>59</v>
      </c>
      <c r="C19" s="27">
        <v>50</v>
      </c>
      <c r="D19" s="27">
        <f>+D18</f>
        <v>37.299999999999997</v>
      </c>
      <c r="E19" s="124">
        <f t="shared" ref="E19:E29" si="0">E16</f>
        <v>0.92400000000000004</v>
      </c>
      <c r="F19" s="30">
        <v>8</v>
      </c>
      <c r="G19" s="153">
        <f t="shared" ref="G19:G32" si="1">D19*G16/D16</f>
        <v>117874.45887445885</v>
      </c>
      <c r="I19" s="94"/>
    </row>
    <row r="20" spans="2:9" ht="15.75" thickBot="1" x14ac:dyDescent="0.3">
      <c r="B20" s="56" t="s">
        <v>67</v>
      </c>
      <c r="C20" s="35">
        <v>50</v>
      </c>
      <c r="D20" s="35">
        <f>+D19</f>
        <v>37.299999999999997</v>
      </c>
      <c r="E20" s="127">
        <f t="shared" si="0"/>
        <v>0.90500000000000003</v>
      </c>
      <c r="F20" s="128">
        <v>8</v>
      </c>
      <c r="G20" s="154">
        <f t="shared" si="1"/>
        <v>120349.1712707182</v>
      </c>
      <c r="I20" s="94"/>
    </row>
    <row r="21" spans="2:9" x14ac:dyDescent="0.25">
      <c r="B21" s="60" t="s">
        <v>66</v>
      </c>
      <c r="C21" s="38">
        <v>100</v>
      </c>
      <c r="D21" s="38">
        <f>C21*D3</f>
        <v>74.599999999999994</v>
      </c>
      <c r="E21" s="122">
        <f>E18</f>
        <v>0.93600000000000005</v>
      </c>
      <c r="F21" s="126">
        <v>8</v>
      </c>
      <c r="G21" s="153">
        <f>D21*G18/D18</f>
        <v>232726.49572649569</v>
      </c>
      <c r="I21" s="94"/>
    </row>
    <row r="22" spans="2:9" x14ac:dyDescent="0.25">
      <c r="B22" s="55" t="s">
        <v>59</v>
      </c>
      <c r="C22" s="27">
        <v>100</v>
      </c>
      <c r="D22" s="27">
        <f>+D21</f>
        <v>74.599999999999994</v>
      </c>
      <c r="E22" s="124">
        <f t="shared" si="0"/>
        <v>0.92400000000000004</v>
      </c>
      <c r="F22" s="30">
        <v>8</v>
      </c>
      <c r="G22" s="153">
        <f t="shared" si="1"/>
        <v>235748.91774891771</v>
      </c>
      <c r="I22" s="94"/>
    </row>
    <row r="23" spans="2:9" ht="15.75" thickBot="1" x14ac:dyDescent="0.3">
      <c r="B23" s="58" t="s">
        <v>67</v>
      </c>
      <c r="C23" s="31">
        <v>100</v>
      </c>
      <c r="D23" s="31">
        <f>+D22</f>
        <v>74.599999999999994</v>
      </c>
      <c r="E23" s="125">
        <f t="shared" si="0"/>
        <v>0.90500000000000003</v>
      </c>
      <c r="F23" s="34">
        <v>8</v>
      </c>
      <c r="G23" s="155">
        <f t="shared" si="1"/>
        <v>240698.3425414364</v>
      </c>
      <c r="I23" s="94"/>
    </row>
    <row r="24" spans="2:9" x14ac:dyDescent="0.25">
      <c r="B24" s="62" t="s">
        <v>66</v>
      </c>
      <c r="C24" s="24">
        <v>200</v>
      </c>
      <c r="D24" s="24">
        <f>C24*D3</f>
        <v>149.19999999999999</v>
      </c>
      <c r="E24" s="121">
        <f>E21</f>
        <v>0.93600000000000005</v>
      </c>
      <c r="F24" s="123">
        <v>8</v>
      </c>
      <c r="G24" s="152">
        <f>D24*G21/D21</f>
        <v>465452.99145299138</v>
      </c>
      <c r="I24" s="94"/>
    </row>
    <row r="25" spans="2:9" x14ac:dyDescent="0.25">
      <c r="B25" s="55" t="s">
        <v>59</v>
      </c>
      <c r="C25" s="27">
        <v>200</v>
      </c>
      <c r="D25" s="27">
        <f>+D24</f>
        <v>149.19999999999999</v>
      </c>
      <c r="E25" s="124">
        <f t="shared" si="0"/>
        <v>0.92400000000000004</v>
      </c>
      <c r="F25" s="30">
        <v>8</v>
      </c>
      <c r="G25" s="153">
        <f t="shared" si="1"/>
        <v>471497.83549783542</v>
      </c>
      <c r="I25" s="94"/>
    </row>
    <row r="26" spans="2:9" ht="15.75" thickBot="1" x14ac:dyDescent="0.3">
      <c r="B26" s="56" t="s">
        <v>67</v>
      </c>
      <c r="C26" s="35">
        <v>200</v>
      </c>
      <c r="D26" s="35">
        <f>+D25</f>
        <v>149.19999999999999</v>
      </c>
      <c r="E26" s="127">
        <f t="shared" si="0"/>
        <v>0.90500000000000003</v>
      </c>
      <c r="F26" s="128">
        <v>8</v>
      </c>
      <c r="G26" s="154">
        <f t="shared" si="1"/>
        <v>481396.68508287281</v>
      </c>
      <c r="I26" s="94"/>
    </row>
    <row r="27" spans="2:9" x14ac:dyDescent="0.25">
      <c r="B27" s="62" t="s">
        <v>66</v>
      </c>
      <c r="C27" s="24">
        <v>500</v>
      </c>
      <c r="D27" s="24">
        <f>C27*D3</f>
        <v>373</v>
      </c>
      <c r="E27" s="121">
        <f>E24</f>
        <v>0.93600000000000005</v>
      </c>
      <c r="F27" s="123">
        <v>8</v>
      </c>
      <c r="G27" s="152">
        <f>D27*G24/D24</f>
        <v>1163632.4786324785</v>
      </c>
      <c r="I27" s="94">
        <f>G27*E27/D27</f>
        <v>2920</v>
      </c>
    </row>
    <row r="28" spans="2:9" x14ac:dyDescent="0.25">
      <c r="B28" s="55" t="s">
        <v>59</v>
      </c>
      <c r="C28" s="27">
        <v>500</v>
      </c>
      <c r="D28" s="27">
        <f>+D27</f>
        <v>373</v>
      </c>
      <c r="E28" s="124">
        <f t="shared" si="0"/>
        <v>0.92400000000000004</v>
      </c>
      <c r="F28" s="30">
        <v>8</v>
      </c>
      <c r="G28" s="153">
        <f t="shared" si="1"/>
        <v>1178744.5887445887</v>
      </c>
      <c r="I28" s="94">
        <f>G28*E28/D28</f>
        <v>2920</v>
      </c>
    </row>
    <row r="29" spans="2:9" ht="15.75" thickBot="1" x14ac:dyDescent="0.3">
      <c r="B29" s="56" t="s">
        <v>67</v>
      </c>
      <c r="C29" s="35">
        <v>500</v>
      </c>
      <c r="D29" s="35">
        <f>+D28</f>
        <v>373</v>
      </c>
      <c r="E29" s="127">
        <f t="shared" si="0"/>
        <v>0.90500000000000003</v>
      </c>
      <c r="F29" s="128">
        <v>8</v>
      </c>
      <c r="G29" s="154">
        <f t="shared" si="1"/>
        <v>1203491.7127071822</v>
      </c>
      <c r="I29" s="94">
        <f>G29*E29/D29</f>
        <v>2920</v>
      </c>
    </row>
    <row r="30" spans="2:9" x14ac:dyDescent="0.25">
      <c r="B30" s="60" t="s">
        <v>66</v>
      </c>
      <c r="C30" s="38">
        <v>700</v>
      </c>
      <c r="D30" s="38">
        <f>C30*D3</f>
        <v>522.20000000000005</v>
      </c>
      <c r="E30" s="121">
        <f>E18</f>
        <v>0.93600000000000005</v>
      </c>
      <c r="F30" s="123">
        <v>8</v>
      </c>
      <c r="G30" s="152">
        <f>D30*G27/D27</f>
        <v>1629085.47008547</v>
      </c>
      <c r="I30" s="94"/>
    </row>
    <row r="31" spans="2:9" x14ac:dyDescent="0.25">
      <c r="B31" s="55" t="s">
        <v>59</v>
      </c>
      <c r="C31" s="38">
        <v>700</v>
      </c>
      <c r="D31" s="38">
        <f>C31*D4</f>
        <v>522.20000000000005</v>
      </c>
      <c r="E31" s="124">
        <f>E19</f>
        <v>0.92400000000000004</v>
      </c>
      <c r="F31" s="30">
        <v>8</v>
      </c>
      <c r="G31" s="153">
        <f t="shared" si="1"/>
        <v>1650242.4242424243</v>
      </c>
      <c r="I31" s="94"/>
    </row>
    <row r="32" spans="2:9" ht="15.75" thickBot="1" x14ac:dyDescent="0.3">
      <c r="B32" s="56" t="s">
        <v>67</v>
      </c>
      <c r="C32" s="38">
        <v>700</v>
      </c>
      <c r="D32" s="38">
        <f>C32*D5</f>
        <v>522.20000000000005</v>
      </c>
      <c r="E32" s="127">
        <f>E20</f>
        <v>0.90500000000000003</v>
      </c>
      <c r="F32" s="128">
        <v>8</v>
      </c>
      <c r="G32" s="154">
        <f t="shared" si="1"/>
        <v>1684888.3977900553</v>
      </c>
      <c r="I32" s="94"/>
    </row>
    <row r="33" spans="2:18" x14ac:dyDescent="0.25">
      <c r="B33" s="212" t="s">
        <v>164</v>
      </c>
      <c r="C33" s="212"/>
      <c r="D33" s="212"/>
      <c r="E33" s="212"/>
      <c r="F33" s="212"/>
      <c r="G33" s="212"/>
    </row>
    <row r="34" spans="2:18" x14ac:dyDescent="0.25">
      <c r="B34" s="213"/>
      <c r="C34" s="213"/>
      <c r="D34" s="213"/>
      <c r="E34" s="213"/>
      <c r="F34" s="213"/>
      <c r="G34" s="213"/>
    </row>
    <row r="35" spans="2:18" ht="15.75" thickBot="1" x14ac:dyDescent="0.3"/>
    <row r="36" spans="2:18" ht="15.75" thickBot="1" x14ac:dyDescent="0.3">
      <c r="D36" s="221" t="s">
        <v>68</v>
      </c>
      <c r="E36" s="222"/>
      <c r="F36" s="222"/>
      <c r="G36" s="222"/>
      <c r="H36" s="223"/>
    </row>
    <row r="37" spans="2:18" x14ac:dyDescent="0.25">
      <c r="D37" s="41" t="s">
        <v>69</v>
      </c>
      <c r="E37" s="42" t="s">
        <v>70</v>
      </c>
      <c r="F37" s="42" t="s">
        <v>71</v>
      </c>
      <c r="G37" s="156" t="s">
        <v>72</v>
      </c>
      <c r="H37" s="43" t="s">
        <v>73</v>
      </c>
    </row>
    <row r="38" spans="2:18" ht="15.75" thickBot="1" x14ac:dyDescent="0.3">
      <c r="D38" s="44">
        <v>0.33</v>
      </c>
      <c r="E38" s="45">
        <v>0.35</v>
      </c>
      <c r="F38" s="45">
        <v>0.25</v>
      </c>
      <c r="G38" s="157">
        <v>0.05</v>
      </c>
      <c r="H38" s="46">
        <v>0.02</v>
      </c>
    </row>
    <row r="39" spans="2:18" ht="15.75" thickBot="1" x14ac:dyDescent="0.3"/>
    <row r="40" spans="2:18" ht="15.75" thickBot="1" x14ac:dyDescent="0.3">
      <c r="B40" s="230"/>
      <c r="C40" s="231"/>
      <c r="D40" s="91" t="s">
        <v>74</v>
      </c>
    </row>
    <row r="41" spans="2:18" x14ac:dyDescent="0.25">
      <c r="B41" s="224" t="s">
        <v>75</v>
      </c>
      <c r="C41" s="225"/>
      <c r="D41" s="115">
        <f>G3*$D$38+G6*$E$38+G9*$F$38+G12*$G$38+G15*$H$38</f>
        <v>7997.2788862459374</v>
      </c>
    </row>
    <row r="42" spans="2:18" x14ac:dyDescent="0.25">
      <c r="B42" s="226" t="s">
        <v>76</v>
      </c>
      <c r="C42" s="227"/>
      <c r="D42" s="92">
        <f>G4*$D$38+G7*$E$38+G10*$F$38+G13*$G$38+G16*$H$38</f>
        <v>8194.1635171830039</v>
      </c>
    </row>
    <row r="43" spans="2:18" ht="15.75" thickBot="1" x14ac:dyDescent="0.3">
      <c r="B43" s="228" t="s">
        <v>77</v>
      </c>
      <c r="C43" s="229"/>
      <c r="D43" s="93">
        <f>G5*$D$38+G8*$E$38+G11*$F$38+G14*$G$38+G17*$H$38</f>
        <v>8444.2043794558067</v>
      </c>
    </row>
    <row r="45" spans="2:18" s="89" customFormat="1" x14ac:dyDescent="0.25">
      <c r="G45" s="158"/>
    </row>
    <row r="47" spans="2:18" ht="15.75" thickBot="1" x14ac:dyDescent="0.3">
      <c r="B47" s="10" t="s">
        <v>79</v>
      </c>
      <c r="J47" s="10" t="s">
        <v>80</v>
      </c>
    </row>
    <row r="48" spans="2:18" ht="30.75" thickBot="1" x14ac:dyDescent="0.3">
      <c r="B48" s="64" t="s">
        <v>60</v>
      </c>
      <c r="C48" s="22" t="s">
        <v>78</v>
      </c>
      <c r="D48" s="22" t="s">
        <v>63</v>
      </c>
      <c r="E48" s="22" t="s">
        <v>64</v>
      </c>
      <c r="F48" s="22" t="s">
        <v>65</v>
      </c>
      <c r="G48" s="143" t="s">
        <v>64</v>
      </c>
      <c r="H48" s="23" t="s">
        <v>65</v>
      </c>
      <c r="J48" s="214" t="s">
        <v>54</v>
      </c>
      <c r="K48" s="216" t="s">
        <v>81</v>
      </c>
      <c r="L48" s="217"/>
      <c r="M48" s="217"/>
      <c r="N48" s="217"/>
      <c r="O48" s="218" t="s">
        <v>82</v>
      </c>
      <c r="P48" s="219"/>
      <c r="Q48" s="219"/>
      <c r="R48" s="220"/>
    </row>
    <row r="49" spans="2:18" ht="30.75" thickBot="1" x14ac:dyDescent="0.3">
      <c r="B49" s="111" t="s">
        <v>66</v>
      </c>
      <c r="C49" s="112">
        <v>800</v>
      </c>
      <c r="D49" s="113">
        <v>0.84</v>
      </c>
      <c r="E49" s="114">
        <v>8</v>
      </c>
      <c r="F49" s="129">
        <v>2780952.3809523801</v>
      </c>
      <c r="G49" s="159">
        <v>6</v>
      </c>
      <c r="H49" s="47">
        <f>F49*G49/E49</f>
        <v>2085714.285714285</v>
      </c>
      <c r="J49" s="215"/>
      <c r="K49" s="82" t="s">
        <v>87</v>
      </c>
      <c r="L49" s="83" t="s">
        <v>84</v>
      </c>
      <c r="M49" s="83" t="s">
        <v>85</v>
      </c>
      <c r="N49" s="84" t="s">
        <v>86</v>
      </c>
      <c r="O49" s="86" t="s">
        <v>87</v>
      </c>
      <c r="P49" s="87" t="s">
        <v>84</v>
      </c>
      <c r="Q49" s="87" t="s">
        <v>85</v>
      </c>
      <c r="R49" s="88" t="s">
        <v>86</v>
      </c>
    </row>
    <row r="50" spans="2:18" x14ac:dyDescent="0.25">
      <c r="B50" s="55" t="s">
        <v>59</v>
      </c>
      <c r="C50" s="27">
        <v>800</v>
      </c>
      <c r="D50" s="54">
        <v>0.81</v>
      </c>
      <c r="E50" s="29">
        <v>8</v>
      </c>
      <c r="F50" s="130">
        <v>2883950.6172839506</v>
      </c>
      <c r="G50" s="160">
        <v>6</v>
      </c>
      <c r="H50" s="48">
        <v>2883950.6172839506</v>
      </c>
      <c r="J50" s="73" t="s">
        <v>83</v>
      </c>
      <c r="K50" s="78"/>
      <c r="L50" s="79"/>
      <c r="M50" s="80"/>
      <c r="N50" s="81"/>
      <c r="O50" s="79"/>
      <c r="P50" s="79"/>
      <c r="Q50" s="80"/>
      <c r="R50" s="85"/>
    </row>
    <row r="51" spans="2:18" ht="15.75" thickBot="1" x14ac:dyDescent="0.3">
      <c r="B51" s="58" t="s">
        <v>67</v>
      </c>
      <c r="C51" s="31">
        <v>800</v>
      </c>
      <c r="D51" s="59">
        <v>0.79</v>
      </c>
      <c r="E51" s="33">
        <v>8</v>
      </c>
      <c r="F51" s="131">
        <v>2956962.0253164554</v>
      </c>
      <c r="G51" s="161">
        <v>6</v>
      </c>
      <c r="H51" s="49">
        <v>2956962.0253164554</v>
      </c>
      <c r="J51" s="74" t="s">
        <v>83</v>
      </c>
      <c r="K51" s="65"/>
      <c r="L51" s="68"/>
      <c r="M51" s="66"/>
      <c r="N51" s="76"/>
      <c r="O51" s="68"/>
      <c r="P51" s="68"/>
      <c r="Q51" s="66"/>
      <c r="R51" s="67"/>
    </row>
    <row r="52" spans="2:18" x14ac:dyDescent="0.25">
      <c r="B52" s="62" t="s">
        <v>66</v>
      </c>
      <c r="C52" s="116"/>
      <c r="D52" s="63">
        <v>0.84</v>
      </c>
      <c r="E52" s="26"/>
      <c r="F52" s="132"/>
      <c r="G52" s="162"/>
      <c r="H52" s="50"/>
      <c r="J52" s="74" t="s">
        <v>83</v>
      </c>
      <c r="K52" s="65"/>
      <c r="L52" s="68"/>
      <c r="M52" s="66"/>
      <c r="N52" s="76"/>
      <c r="O52" s="68"/>
      <c r="P52" s="68"/>
      <c r="Q52" s="66"/>
      <c r="R52" s="67"/>
    </row>
    <row r="53" spans="2:18" ht="15.75" thickBot="1" x14ac:dyDescent="0.3">
      <c r="B53" s="55" t="s">
        <v>59</v>
      </c>
      <c r="C53" s="117"/>
      <c r="D53" s="54">
        <v>0.81</v>
      </c>
      <c r="E53" s="29"/>
      <c r="F53" s="133"/>
      <c r="G53" s="163"/>
      <c r="H53" s="51"/>
      <c r="J53" s="75" t="s">
        <v>83</v>
      </c>
      <c r="K53" s="69"/>
      <c r="L53" s="72"/>
      <c r="M53" s="70"/>
      <c r="N53" s="77"/>
      <c r="O53" s="72"/>
      <c r="P53" s="72"/>
      <c r="Q53" s="70"/>
      <c r="R53" s="71"/>
    </row>
    <row r="54" spans="2:18" ht="15.75" thickBot="1" x14ac:dyDescent="0.3">
      <c r="B54" s="56" t="s">
        <v>67</v>
      </c>
      <c r="C54" s="118"/>
      <c r="D54" s="57">
        <v>0.79</v>
      </c>
      <c r="E54" s="37"/>
      <c r="F54" s="134"/>
      <c r="G54" s="164"/>
      <c r="H54" s="52"/>
    </row>
    <row r="55" spans="2:18" x14ac:dyDescent="0.25">
      <c r="B55" s="60" t="s">
        <v>66</v>
      </c>
      <c r="C55" s="119"/>
      <c r="D55" s="61">
        <v>0.84</v>
      </c>
      <c r="E55" s="40"/>
      <c r="F55" s="135"/>
      <c r="G55" s="165"/>
      <c r="H55" s="53"/>
    </row>
    <row r="56" spans="2:18" x14ac:dyDescent="0.25">
      <c r="B56" s="55" t="s">
        <v>59</v>
      </c>
      <c r="C56" s="117"/>
      <c r="D56" s="54">
        <v>0.81</v>
      </c>
      <c r="E56" s="29"/>
      <c r="F56" s="133"/>
      <c r="G56" s="163"/>
      <c r="H56" s="51"/>
    </row>
    <row r="57" spans="2:18" ht="15.75" thickBot="1" x14ac:dyDescent="0.3">
      <c r="B57" s="56" t="s">
        <v>67</v>
      </c>
      <c r="C57" s="118"/>
      <c r="D57" s="57">
        <v>0.79</v>
      </c>
      <c r="E57" s="37"/>
      <c r="F57" s="134"/>
      <c r="G57" s="164"/>
      <c r="H57" s="52"/>
    </row>
    <row r="58" spans="2:18" x14ac:dyDescent="0.25">
      <c r="B58" s="60" t="s">
        <v>66</v>
      </c>
      <c r="C58" s="120"/>
      <c r="D58" s="61">
        <v>0.84</v>
      </c>
      <c r="E58" s="40"/>
      <c r="F58" s="135"/>
      <c r="G58" s="165"/>
      <c r="H58" s="53"/>
    </row>
    <row r="59" spans="2:18" x14ac:dyDescent="0.25">
      <c r="B59" s="55" t="s">
        <v>59</v>
      </c>
      <c r="C59" s="117"/>
      <c r="D59" s="54">
        <v>0.81</v>
      </c>
      <c r="E59" s="29"/>
      <c r="F59" s="133"/>
      <c r="G59" s="163"/>
      <c r="H59" s="51"/>
    </row>
    <row r="60" spans="2:18" ht="15.75" thickBot="1" x14ac:dyDescent="0.3">
      <c r="B60" s="56" t="s">
        <v>67</v>
      </c>
      <c r="C60" s="118"/>
      <c r="D60" s="57">
        <v>0.79</v>
      </c>
      <c r="E60" s="37"/>
      <c r="F60" s="134"/>
      <c r="G60" s="164"/>
      <c r="H60" s="52"/>
    </row>
    <row r="61" spans="2:18" ht="15" customHeight="1" x14ac:dyDescent="0.25">
      <c r="B61" s="212" t="s">
        <v>164</v>
      </c>
      <c r="C61" s="212"/>
      <c r="D61" s="212"/>
      <c r="E61" s="212"/>
      <c r="F61" s="212"/>
      <c r="G61" s="212"/>
      <c r="H61" s="212"/>
    </row>
    <row r="62" spans="2:18" x14ac:dyDescent="0.25">
      <c r="B62" s="213"/>
      <c r="C62" s="213"/>
      <c r="D62" s="213"/>
      <c r="E62" s="213"/>
      <c r="F62" s="213"/>
      <c r="G62" s="213"/>
      <c r="H62" s="213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86</v>
      </c>
    </row>
    <row r="3" spans="2:13" x14ac:dyDescent="0.25">
      <c r="B3" s="1" t="s">
        <v>58</v>
      </c>
      <c r="C3" s="1" t="s">
        <v>89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83</v>
      </c>
      <c r="C4" s="1" t="s">
        <v>88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10" t="s">
        <v>84</v>
      </c>
      <c r="C6" s="110" t="s">
        <v>155</v>
      </c>
    </row>
    <row r="7" spans="2:13" x14ac:dyDescent="0.25">
      <c r="B7" s="109" t="s">
        <v>130</v>
      </c>
      <c r="C7" s="27" t="s">
        <v>156</v>
      </c>
    </row>
    <row r="8" spans="2:13" x14ac:dyDescent="0.25">
      <c r="B8" s="104" t="s">
        <v>132</v>
      </c>
      <c r="C8" s="27" t="s">
        <v>156</v>
      </c>
    </row>
    <row r="9" spans="2:13" ht="17.25" x14ac:dyDescent="0.25">
      <c r="B9" s="104" t="s">
        <v>133</v>
      </c>
      <c r="C9" s="27" t="s">
        <v>158</v>
      </c>
    </row>
    <row r="10" spans="2:13" x14ac:dyDescent="0.25">
      <c r="B10" s="104" t="s">
        <v>134</v>
      </c>
      <c r="C10" s="27" t="s">
        <v>157</v>
      </c>
    </row>
    <row r="11" spans="2:13" x14ac:dyDescent="0.25">
      <c r="B11" s="102" t="s">
        <v>131</v>
      </c>
      <c r="C11" s="27" t="s">
        <v>156</v>
      </c>
    </row>
    <row r="12" spans="2:13" x14ac:dyDescent="0.25">
      <c r="B12" s="104" t="s">
        <v>135</v>
      </c>
      <c r="C12" s="27" t="s">
        <v>156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2"/>
  <sheetViews>
    <sheetView topLeftCell="A16" workbookViewId="0">
      <selection activeCell="J22" sqref="J22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3" width="22.28515625" style="142" customWidth="1"/>
    <col min="4" max="4" width="11.42578125" style="1"/>
    <col min="5" max="5" width="10.28515625" style="1" customWidth="1"/>
    <col min="6" max="6" width="15.42578125" style="1" customWidth="1"/>
    <col min="7" max="9" width="11.42578125" style="142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8" width="13.28515625" style="1" customWidth="1"/>
    <col min="19" max="16384" width="11.42578125" style="1"/>
  </cols>
  <sheetData>
    <row r="2" spans="2:19" ht="18" x14ac:dyDescent="0.35">
      <c r="B2" s="96" t="s">
        <v>114</v>
      </c>
      <c r="O2" s="10" t="s">
        <v>124</v>
      </c>
    </row>
    <row r="3" spans="2:19" x14ac:dyDescent="0.25">
      <c r="B3" s="97" t="s">
        <v>55</v>
      </c>
      <c r="C3" s="167" t="s">
        <v>115</v>
      </c>
      <c r="D3" s="97" t="s">
        <v>31</v>
      </c>
      <c r="O3" s="97" t="s">
        <v>55</v>
      </c>
      <c r="P3" s="97" t="s">
        <v>125</v>
      </c>
      <c r="Q3" s="97" t="s">
        <v>126</v>
      </c>
      <c r="R3" s="97" t="s">
        <v>31</v>
      </c>
    </row>
    <row r="4" spans="2:19" x14ac:dyDescent="0.25">
      <c r="B4" s="27">
        <v>2010</v>
      </c>
      <c r="C4" s="168">
        <v>0.104</v>
      </c>
      <c r="D4" s="100" t="s">
        <v>116</v>
      </c>
      <c r="O4" s="27">
        <v>2010</v>
      </c>
      <c r="P4" s="99"/>
      <c r="Q4" s="139">
        <f>[1]Hoja1!$N$5</f>
        <v>0.59799999999999998</v>
      </c>
      <c r="R4" s="1" t="s">
        <v>169</v>
      </c>
      <c r="S4" s="1">
        <v>0.59599999999999997</v>
      </c>
    </row>
    <row r="5" spans="2:19" x14ac:dyDescent="0.25">
      <c r="B5" s="27">
        <v>2011</v>
      </c>
      <c r="C5" s="168">
        <v>0.108</v>
      </c>
      <c r="D5" s="100" t="s">
        <v>117</v>
      </c>
      <c r="O5" s="27">
        <v>2011</v>
      </c>
      <c r="P5" s="99"/>
      <c r="Q5" s="139">
        <f>[1]Hoja1!$N$11</f>
        <v>0.61926999999999999</v>
      </c>
      <c r="R5" s="1" t="s">
        <v>169</v>
      </c>
      <c r="S5" s="1">
        <v>0.61429999999999996</v>
      </c>
    </row>
    <row r="6" spans="2:19" x14ac:dyDescent="0.25">
      <c r="B6" s="27">
        <v>2012</v>
      </c>
      <c r="C6" s="168">
        <v>0.109</v>
      </c>
      <c r="D6" s="100" t="s">
        <v>118</v>
      </c>
      <c r="O6" s="27">
        <v>2012</v>
      </c>
      <c r="P6" s="99"/>
      <c r="Q6" s="139">
        <f>[1]Hoja1!$N$23</f>
        <v>0.62709999999999999</v>
      </c>
    </row>
    <row r="7" spans="2:19" x14ac:dyDescent="0.25">
      <c r="B7" s="27">
        <v>2013</v>
      </c>
      <c r="C7" s="168">
        <v>0.109</v>
      </c>
      <c r="D7" s="100" t="s">
        <v>119</v>
      </c>
      <c r="O7" s="27">
        <v>2013</v>
      </c>
      <c r="P7" s="99"/>
      <c r="Q7" s="140">
        <f>Q6</f>
        <v>0.62709999999999999</v>
      </c>
    </row>
    <row r="8" spans="2:19" x14ac:dyDescent="0.25">
      <c r="B8" s="27">
        <v>2014</v>
      </c>
      <c r="C8" s="168">
        <f>AVERAGE(C7,C9)</f>
        <v>0.111</v>
      </c>
      <c r="D8" s="100" t="s">
        <v>120</v>
      </c>
      <c r="O8" s="27">
        <v>2014</v>
      </c>
      <c r="P8" s="99"/>
      <c r="Q8" s="140">
        <f>Q7</f>
        <v>0.62709999999999999</v>
      </c>
    </row>
    <row r="9" spans="2:19" x14ac:dyDescent="0.25">
      <c r="B9" s="27">
        <v>2015</v>
      </c>
      <c r="C9" s="168">
        <v>0.113</v>
      </c>
      <c r="D9" s="100" t="s">
        <v>121</v>
      </c>
      <c r="O9" s="27">
        <v>2015</v>
      </c>
      <c r="P9" s="99"/>
      <c r="Q9" s="140">
        <f>Q8</f>
        <v>0.62709999999999999</v>
      </c>
    </row>
    <row r="10" spans="2:19" x14ac:dyDescent="0.25">
      <c r="B10" s="27">
        <v>2016</v>
      </c>
      <c r="C10" s="168">
        <v>0.109</v>
      </c>
      <c r="D10" s="100" t="s">
        <v>122</v>
      </c>
      <c r="O10" s="27">
        <v>2016</v>
      </c>
      <c r="P10" s="139">
        <v>0.43230000000000002</v>
      </c>
      <c r="Q10" s="139">
        <v>0.41189999999999999</v>
      </c>
      <c r="R10" s="101" t="s">
        <v>127</v>
      </c>
    </row>
    <row r="11" spans="2:19" x14ac:dyDescent="0.25">
      <c r="B11" s="27">
        <v>2017</v>
      </c>
      <c r="C11" s="168">
        <v>0.108</v>
      </c>
      <c r="D11" s="100" t="s">
        <v>123</v>
      </c>
      <c r="O11" s="27">
        <v>2017</v>
      </c>
      <c r="P11" s="139">
        <v>0.43230000000000002</v>
      </c>
      <c r="Q11" s="139">
        <v>0.41189999999999999</v>
      </c>
    </row>
    <row r="12" spans="2:19" x14ac:dyDescent="0.25">
      <c r="B12" s="27">
        <v>2018</v>
      </c>
      <c r="C12" s="169">
        <f>C11</f>
        <v>0.108</v>
      </c>
      <c r="D12" s="98"/>
      <c r="O12" s="27">
        <v>2018</v>
      </c>
      <c r="P12" s="139">
        <v>0.43230000000000002</v>
      </c>
      <c r="Q12" s="139">
        <v>0.41189999999999999</v>
      </c>
    </row>
    <row r="13" spans="2:19" x14ac:dyDescent="0.25">
      <c r="B13" s="27">
        <v>2019</v>
      </c>
      <c r="C13" s="170"/>
      <c r="D13" s="98"/>
      <c r="O13" s="27">
        <v>2019</v>
      </c>
      <c r="P13" s="99"/>
      <c r="Q13" s="99"/>
    </row>
    <row r="14" spans="2:19" x14ac:dyDescent="0.25">
      <c r="B14" s="27">
        <v>2020</v>
      </c>
      <c r="C14" s="170"/>
      <c r="D14" s="98"/>
      <c r="O14" s="27">
        <v>2020</v>
      </c>
      <c r="P14" s="99"/>
      <c r="Q14" s="99"/>
    </row>
    <row r="15" spans="2:19" x14ac:dyDescent="0.25">
      <c r="B15" s="27">
        <v>2021</v>
      </c>
      <c r="C15" s="170"/>
      <c r="D15" s="98"/>
      <c r="O15" s="27">
        <v>2021</v>
      </c>
      <c r="P15" s="99"/>
      <c r="Q15" s="99"/>
    </row>
    <row r="16" spans="2:19" x14ac:dyDescent="0.25">
      <c r="B16" s="27">
        <v>2022</v>
      </c>
      <c r="C16" s="170"/>
      <c r="D16" s="98"/>
      <c r="O16" s="27">
        <v>2022</v>
      </c>
      <c r="P16" s="99"/>
      <c r="Q16" s="99"/>
    </row>
    <row r="17" spans="2:17" x14ac:dyDescent="0.25">
      <c r="B17" s="27">
        <v>2023</v>
      </c>
      <c r="C17" s="170"/>
      <c r="D17" s="98"/>
      <c r="O17" s="27">
        <v>2023</v>
      </c>
      <c r="P17" s="99"/>
      <c r="Q17" s="99"/>
    </row>
    <row r="18" spans="2:17" x14ac:dyDescent="0.25">
      <c r="B18" s="27">
        <v>2024</v>
      </c>
      <c r="C18" s="170"/>
      <c r="D18" s="98"/>
      <c r="O18" s="27">
        <v>2024</v>
      </c>
      <c r="P18" s="99"/>
      <c r="Q18" s="99"/>
    </row>
    <row r="19" spans="2:17" x14ac:dyDescent="0.25">
      <c r="B19" s="27">
        <v>2025</v>
      </c>
      <c r="C19" s="170"/>
      <c r="D19" s="98"/>
      <c r="O19" s="27">
        <v>2025</v>
      </c>
      <c r="P19" s="99"/>
      <c r="Q19" s="99"/>
    </row>
    <row r="20" spans="2:17" x14ac:dyDescent="0.25">
      <c r="B20" s="27">
        <v>2026</v>
      </c>
      <c r="C20" s="170"/>
      <c r="D20" s="98"/>
      <c r="O20" s="27">
        <v>2026</v>
      </c>
      <c r="P20" s="99"/>
      <c r="Q20" s="99"/>
    </row>
    <row r="21" spans="2:17" x14ac:dyDescent="0.25">
      <c r="B21" s="27">
        <v>2027</v>
      </c>
      <c r="C21" s="170"/>
      <c r="D21" s="98"/>
      <c r="O21" s="27">
        <v>2027</v>
      </c>
      <c r="P21" s="99"/>
      <c r="Q21" s="99"/>
    </row>
    <row r="22" spans="2:17" x14ac:dyDescent="0.25">
      <c r="B22" s="27">
        <v>2028</v>
      </c>
      <c r="C22" s="170"/>
      <c r="D22" s="98"/>
      <c r="O22" s="27">
        <v>2028</v>
      </c>
      <c r="P22" s="99"/>
      <c r="Q22" s="99"/>
    </row>
    <row r="23" spans="2:17" x14ac:dyDescent="0.25">
      <c r="B23" s="27">
        <v>2029</v>
      </c>
      <c r="C23" s="170"/>
      <c r="D23" s="98"/>
      <c r="O23" s="27">
        <v>2029</v>
      </c>
      <c r="P23" s="99"/>
      <c r="Q23" s="99"/>
    </row>
    <row r="24" spans="2:17" x14ac:dyDescent="0.25">
      <c r="B24" s="27">
        <v>2030</v>
      </c>
      <c r="C24" s="170"/>
      <c r="D24" s="98"/>
      <c r="O24" s="27">
        <v>2030</v>
      </c>
      <c r="P24" s="99"/>
      <c r="Q24" s="99"/>
    </row>
    <row r="25" spans="2:17" x14ac:dyDescent="0.25">
      <c r="O25" s="232" t="s">
        <v>168</v>
      </c>
      <c r="P25" s="232"/>
      <c r="Q25" s="232"/>
    </row>
    <row r="26" spans="2:17" x14ac:dyDescent="0.25">
      <c r="B26" s="10" t="s">
        <v>136</v>
      </c>
      <c r="F26" s="10" t="s">
        <v>137</v>
      </c>
      <c r="O26" s="233"/>
      <c r="P26" s="233"/>
      <c r="Q26" s="233"/>
    </row>
    <row r="27" spans="2:17" x14ac:dyDescent="0.25">
      <c r="B27" s="4" t="s">
        <v>84</v>
      </c>
      <c r="C27" s="171" t="s">
        <v>129</v>
      </c>
      <c r="D27" s="4" t="s">
        <v>86</v>
      </c>
      <c r="F27" s="4" t="s">
        <v>84</v>
      </c>
      <c r="G27" s="176" t="s">
        <v>138</v>
      </c>
      <c r="H27" s="176" t="s">
        <v>139</v>
      </c>
      <c r="I27" s="176" t="s">
        <v>140</v>
      </c>
      <c r="J27" s="105" t="s">
        <v>141</v>
      </c>
      <c r="O27" s="233"/>
      <c r="P27" s="233"/>
      <c r="Q27" s="233"/>
    </row>
    <row r="28" spans="2:17" x14ac:dyDescent="0.25">
      <c r="B28" s="102" t="s">
        <v>130</v>
      </c>
      <c r="C28" s="175">
        <f>'[2]Fact. con.'!E165</f>
        <v>1.5071395665038287E-4</v>
      </c>
      <c r="D28" s="103" t="str">
        <f>'[2]Fact. con.'!F165</f>
        <v>TJ/gal</v>
      </c>
      <c r="F28" s="102" t="s">
        <v>130</v>
      </c>
      <c r="G28" s="177">
        <f>'[2]FE CE'!F15</f>
        <v>77400</v>
      </c>
      <c r="H28" s="177">
        <f>'[2]FE CE'!I15</f>
        <v>3</v>
      </c>
      <c r="I28" s="177">
        <f>'[2]FE CE'!L15</f>
        <v>0.6</v>
      </c>
      <c r="J28" s="104"/>
    </row>
    <row r="29" spans="2:17" x14ac:dyDescent="0.25">
      <c r="B29" s="104" t="s">
        <v>132</v>
      </c>
      <c r="C29" s="175">
        <f>'[2]Fact. con.'!E177</f>
        <v>1.3450438699049401E-4</v>
      </c>
      <c r="D29" s="103" t="str">
        <f>'[2]Fact. con.'!F177</f>
        <v>TJ/gal</v>
      </c>
      <c r="F29" s="104" t="s">
        <v>132</v>
      </c>
      <c r="G29" s="177">
        <f>'[2]FE CE'!F14</f>
        <v>74100</v>
      </c>
      <c r="H29" s="177">
        <f>'[2]FE CE'!I14</f>
        <v>3</v>
      </c>
      <c r="I29" s="177">
        <f>'[2]FE CE'!L14</f>
        <v>0.6</v>
      </c>
      <c r="J29" s="104"/>
    </row>
    <row r="30" spans="2:17" x14ac:dyDescent="0.25">
      <c r="B30" s="104" t="s">
        <v>133</v>
      </c>
      <c r="C30" s="175">
        <f>'[2]Fact. con.'!E180</f>
        <v>3.6036968416892283E-5</v>
      </c>
      <c r="D30" s="103" t="str">
        <f>'[2]Fact. con.'!F180</f>
        <v>TJ/m3</v>
      </c>
      <c r="F30" s="104" t="s">
        <v>133</v>
      </c>
      <c r="G30" s="177">
        <f>'[2]FE CE'!$F$39</f>
        <v>56126.26334612057</v>
      </c>
      <c r="H30" s="177">
        <f>'[2]FE CE'!I24</f>
        <v>1</v>
      </c>
      <c r="I30" s="177">
        <f>'[2]FE CE'!L24</f>
        <v>0.1</v>
      </c>
      <c r="J30" s="104"/>
    </row>
    <row r="31" spans="2:17" x14ac:dyDescent="0.25">
      <c r="B31" s="104" t="s">
        <v>134</v>
      </c>
      <c r="C31" s="175">
        <f>'[2]Fact. con.'!E179</f>
        <v>2.6392697222457118E-2</v>
      </c>
      <c r="D31" s="103" t="str">
        <f>'[2]Fact. con.'!F179</f>
        <v>TJ/m3</v>
      </c>
      <c r="F31" s="104" t="s">
        <v>134</v>
      </c>
      <c r="G31" s="177">
        <f>'[2]FE CE'!F16</f>
        <v>63100</v>
      </c>
      <c r="H31" s="177">
        <f>'[2]FE CE'!I16</f>
        <v>1</v>
      </c>
      <c r="I31" s="177">
        <f>'[2]FE CE'!L16</f>
        <v>0.1</v>
      </c>
      <c r="J31" s="104"/>
    </row>
    <row r="32" spans="2:17" ht="15" customHeight="1" x14ac:dyDescent="0.25">
      <c r="B32" s="102" t="s">
        <v>131</v>
      </c>
      <c r="C32" s="175">
        <f>'[2]Fact. con.'!E172</f>
        <v>1.1785939186739979E-4</v>
      </c>
      <c r="D32" s="103" t="str">
        <f>'[2]Fact. con.'!F172</f>
        <v>TJ/gal</v>
      </c>
      <c r="F32" s="102" t="s">
        <v>131</v>
      </c>
      <c r="G32" s="177">
        <f>'[2]FE CE'!F11</f>
        <v>69300</v>
      </c>
      <c r="H32" s="177">
        <f>'[2]FE CE'!I11</f>
        <v>3</v>
      </c>
      <c r="I32" s="177">
        <f>'[2]FE CE'!L11</f>
        <v>0.6</v>
      </c>
      <c r="J32" s="104"/>
    </row>
    <row r="33" spans="2:10" x14ac:dyDescent="0.25">
      <c r="B33" s="104" t="s">
        <v>135</v>
      </c>
      <c r="C33" s="175">
        <f>'[2]Fact. con.'!E187</f>
        <v>9.0452414483100003E-5</v>
      </c>
      <c r="D33" s="103" t="str">
        <f>'[2]Fact. con.'!F187</f>
        <v>TJ/gal</v>
      </c>
      <c r="F33" s="104" t="s">
        <v>135</v>
      </c>
      <c r="G33" s="178">
        <f>'[2]FE CE'!F26</f>
        <v>70800</v>
      </c>
      <c r="H33" s="179">
        <f>'[2]FE CE'!I26</f>
        <v>3</v>
      </c>
      <c r="I33" s="179">
        <f>'[2]FE CE'!L26</f>
        <v>0.6</v>
      </c>
      <c r="J33" s="104"/>
    </row>
    <row r="34" spans="2:10" x14ac:dyDescent="0.25">
      <c r="B34" s="136" t="s">
        <v>165</v>
      </c>
      <c r="F34" s="136" t="s">
        <v>166</v>
      </c>
    </row>
    <row r="35" spans="2:10" x14ac:dyDescent="0.25">
      <c r="F35" s="136" t="s">
        <v>167</v>
      </c>
    </row>
    <row r="36" spans="2:10" x14ac:dyDescent="0.25">
      <c r="B36" s="10" t="s">
        <v>151</v>
      </c>
    </row>
    <row r="37" spans="2:10" x14ac:dyDescent="0.25">
      <c r="B37" s="106" t="s">
        <v>142</v>
      </c>
      <c r="C37" s="172" t="s">
        <v>143</v>
      </c>
      <c r="D37" s="106" t="s">
        <v>144</v>
      </c>
      <c r="E37" s="106" t="s">
        <v>145</v>
      </c>
    </row>
    <row r="38" spans="2:10" ht="15.75" x14ac:dyDescent="0.25">
      <c r="B38" s="107" t="s">
        <v>146</v>
      </c>
      <c r="C38" s="173">
        <v>1</v>
      </c>
      <c r="D38" s="141">
        <v>1</v>
      </c>
      <c r="E38" s="141">
        <v>1</v>
      </c>
    </row>
    <row r="39" spans="2:10" ht="15.75" x14ac:dyDescent="0.25">
      <c r="B39" s="107" t="s">
        <v>147</v>
      </c>
      <c r="C39" s="173">
        <v>21</v>
      </c>
      <c r="D39" s="141">
        <v>25</v>
      </c>
      <c r="E39" s="141">
        <v>28</v>
      </c>
    </row>
    <row r="40" spans="2:10" ht="15" customHeight="1" x14ac:dyDescent="0.25">
      <c r="B40" s="107" t="s">
        <v>148</v>
      </c>
      <c r="C40" s="173">
        <v>310</v>
      </c>
      <c r="D40" s="141">
        <v>298</v>
      </c>
      <c r="E40" s="141">
        <v>265</v>
      </c>
    </row>
    <row r="41" spans="2:10" x14ac:dyDescent="0.25">
      <c r="B41" s="137" t="s">
        <v>149</v>
      </c>
      <c r="C41" s="174"/>
      <c r="D41" s="108"/>
      <c r="E41" s="108"/>
    </row>
    <row r="42" spans="2:10" x14ac:dyDescent="0.25">
      <c r="B42" s="138" t="s">
        <v>150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2" r:id="rId9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K10" sqref="K10"/>
    </sheetView>
  </sheetViews>
  <sheetFormatPr baseColWidth="10" defaultRowHeight="15" x14ac:dyDescent="0.25"/>
  <cols>
    <col min="3" max="3" width="13.85546875" customWidth="1"/>
    <col min="4" max="4" width="14" customWidth="1"/>
    <col min="5" max="5" width="14.5703125" customWidth="1"/>
    <col min="6" max="6" width="15.28515625" customWidth="1"/>
    <col min="7" max="7" width="18.140625" customWidth="1"/>
    <col min="8" max="8" width="16.28515625" customWidth="1"/>
    <col min="9" max="9" width="14.42578125" customWidth="1"/>
  </cols>
  <sheetData>
    <row r="1" spans="2:9" x14ac:dyDescent="0.25">
      <c r="B1" s="180" t="s">
        <v>173</v>
      </c>
      <c r="C1" s="180"/>
      <c r="D1" s="180"/>
      <c r="E1" s="180"/>
      <c r="F1" s="180"/>
      <c r="G1" s="181"/>
      <c r="H1" s="181"/>
      <c r="I1" s="180"/>
    </row>
    <row r="2" spans="2:9" x14ac:dyDescent="0.25">
      <c r="B2" s="182" t="s">
        <v>174</v>
      </c>
      <c r="C2" s="180"/>
      <c r="D2" s="180"/>
      <c r="E2" s="180"/>
      <c r="F2" s="180"/>
      <c r="G2" s="181"/>
      <c r="H2" s="181"/>
      <c r="I2" s="180"/>
    </row>
    <row r="3" spans="2:9" x14ac:dyDescent="0.25">
      <c r="B3" s="180"/>
      <c r="C3" s="180"/>
      <c r="D3" s="180"/>
      <c r="E3" s="180"/>
      <c r="F3" s="180"/>
      <c r="G3" s="181"/>
      <c r="H3" s="181"/>
      <c r="I3" s="180"/>
    </row>
    <row r="4" spans="2:9" ht="12.75" customHeight="1" x14ac:dyDescent="0.25">
      <c r="B4" s="183" t="s">
        <v>170</v>
      </c>
      <c r="C4" s="184"/>
      <c r="D4" s="184"/>
      <c r="E4" s="185"/>
      <c r="F4" s="184"/>
      <c r="G4" s="186"/>
      <c r="H4" s="186"/>
      <c r="I4" s="234" t="s">
        <v>171</v>
      </c>
    </row>
    <row r="5" spans="2:9" ht="38.25" x14ac:dyDescent="0.25">
      <c r="B5" s="187" t="s">
        <v>55</v>
      </c>
      <c r="C5" s="187" t="s">
        <v>176</v>
      </c>
      <c r="D5" s="187" t="s">
        <v>175</v>
      </c>
      <c r="E5" s="188" t="s">
        <v>177</v>
      </c>
      <c r="F5" s="187" t="s">
        <v>178</v>
      </c>
      <c r="G5" s="189" t="s">
        <v>179</v>
      </c>
      <c r="H5" s="189" t="s">
        <v>180</v>
      </c>
      <c r="I5" s="234"/>
    </row>
    <row r="6" spans="2:9" ht="72" x14ac:dyDescent="0.25">
      <c r="B6" s="21" t="s">
        <v>57</v>
      </c>
      <c r="C6" s="21" t="s">
        <v>152</v>
      </c>
      <c r="D6" s="21" t="s">
        <v>153</v>
      </c>
      <c r="E6" s="21" t="s">
        <v>154</v>
      </c>
      <c r="F6" s="166" t="s">
        <v>56</v>
      </c>
      <c r="G6" s="21" t="s">
        <v>153</v>
      </c>
      <c r="H6" s="21" t="s">
        <v>154</v>
      </c>
      <c r="I6" s="198" t="s">
        <v>172</v>
      </c>
    </row>
    <row r="7" spans="2:9" x14ac:dyDescent="0.25">
      <c r="B7" s="190">
        <v>2018</v>
      </c>
      <c r="C7" s="191" t="s">
        <v>130</v>
      </c>
      <c r="D7" s="235">
        <v>54032</v>
      </c>
      <c r="E7" s="235">
        <v>55000000</v>
      </c>
      <c r="F7" s="191" t="s">
        <v>133</v>
      </c>
      <c r="G7" s="235">
        <v>208054</v>
      </c>
      <c r="H7" s="235">
        <v>57050000</v>
      </c>
      <c r="I7" s="192">
        <f>(((D7*Factores!C28*(Factores!G28+Factores!H28*Factores!C39+Factores!I28*Factores!C40))/E7*1000)-((G7*Factores!$C$30*(Factores!$G$30+Factores!$H$30*Factores!$C$39+Factores!$I$30*Factores!$C$40))/H7*1000))*H7/1000000</f>
        <v>234.68938365116378</v>
      </c>
    </row>
    <row r="8" spans="2:9" x14ac:dyDescent="0.25">
      <c r="B8" s="190">
        <v>2018</v>
      </c>
      <c r="C8" s="191" t="s">
        <v>132</v>
      </c>
      <c r="D8" s="235">
        <v>183345</v>
      </c>
      <c r="E8" s="235">
        <v>113268457</v>
      </c>
      <c r="F8" s="191" t="s">
        <v>133</v>
      </c>
      <c r="G8" s="235">
        <v>768254</v>
      </c>
      <c r="H8" s="235">
        <v>132350000</v>
      </c>
      <c r="I8" s="192">
        <f>(((D8*Factores!C29*(Factores!G29+Factores!H29*Factores!C39+Factores!I29*Factores!C40))/E8*1000)-((G8*Factores!$C$30*(Factores!$G$30+Factores!$H$30*Factores!$C$39+Factores!$I$30*Factores!$C$40))/H8*1000))*H8/1000000</f>
        <v>587.04975343165029</v>
      </c>
    </row>
    <row r="9" spans="2:9" x14ac:dyDescent="0.25">
      <c r="B9" s="193"/>
      <c r="D9" s="193"/>
      <c r="E9" s="194"/>
      <c r="F9" s="195"/>
      <c r="G9" s="196"/>
      <c r="H9" s="196"/>
      <c r="I9" s="197">
        <f>SUM(I7:I8)</f>
        <v>821.73913708281407</v>
      </c>
    </row>
  </sheetData>
  <mergeCells count="1">
    <mergeCell ref="I4:I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Desplegable!$B$7:$B$12</xm:f>
          </x14:formula1>
          <xm:sqref>C7:C8 F7:F8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Proveedores</vt:lpstr>
      <vt:lpstr>Variables</vt:lpstr>
      <vt:lpstr>Desplegable</vt:lpstr>
      <vt:lpstr>Factores</vt:lpstr>
      <vt:lpstr>EESI Caldera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2019-07-22T14:17:44Z</dcterms:created>
  <dcterms:modified xsi:type="dcterms:W3CDTF">2020-03-22T16:49:26Z</dcterms:modified>
</cp:coreProperties>
</file>