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K\Desktop\EXCEL EXPORTAR LISTOS\"/>
    </mc:Choice>
  </mc:AlternateContent>
  <bookViews>
    <workbookView xWindow="0" yWindow="0" windowWidth="20490" windowHeight="7755" activeTab="4"/>
  </bookViews>
  <sheets>
    <sheet name="General" sheetId="1" r:id="rId1"/>
    <sheet name="Proveedores" sheetId="2" r:id="rId2"/>
    <sheet name="Variables" sheetId="4" r:id="rId3"/>
    <sheet name="Factores" sheetId="5" r:id="rId4"/>
    <sheet name="ER" sheetId="6" r:id="rId5"/>
  </sheets>
  <externalReferences>
    <externalReference r:id="rId6"/>
    <externalReference r:id="rId7"/>
  </externalReferences>
  <definedNames>
    <definedName name="DB5_CH4">Factores!#REF!</definedName>
    <definedName name="DB5_CO2">Factores!#REF!</definedName>
    <definedName name="DB5_density">Factores!$L$71</definedName>
    <definedName name="DB5_N2O">Factores!#REF!</definedName>
    <definedName name="GH_CH4">Factores!$G$21</definedName>
    <definedName name="GH_CO2">Factores!$F$21</definedName>
    <definedName name="GH_N2O">Factores!$H$21</definedName>
    <definedName name="GLP_density">Factores!$L$68</definedName>
    <definedName name="Lista_meses">Variables!$Y$8:$Y$19</definedName>
    <definedName name="Meses">Factores!$D$34:$D$45</definedName>
    <definedName name="Regiones">Factores!$D$29:$D$31</definedName>
    <definedName name="RQ_CH4">Factores!$G$22</definedName>
    <definedName name="RQ_CO2">Factores!$F$22</definedName>
    <definedName name="RQ_density">Factores!$L$73</definedName>
    <definedName name="RQ_N2O">Factores!$H$22</definedName>
    <definedName name="Tabla_mes">Variables!$Y$8:$Z$19</definedName>
    <definedName name="VE_CO2">Factores!$F$23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6" l="1"/>
  <c r="G8" i="6" s="1"/>
  <c r="C9" i="6"/>
  <c r="G9" i="6" s="1"/>
  <c r="C7" i="6"/>
  <c r="G7" i="6" s="1"/>
  <c r="E25" i="4" l="1"/>
  <c r="G10" i="6" l="1"/>
  <c r="K52" i="4" l="1"/>
  <c r="C4" i="4" l="1"/>
  <c r="D4" i="4" s="1"/>
  <c r="E4" i="4" s="1"/>
  <c r="C20" i="5" l="1"/>
  <c r="C5" i="4" s="1"/>
  <c r="C6" i="4" s="1"/>
  <c r="D5" i="4" l="1"/>
  <c r="D6" i="4" s="1"/>
  <c r="E5" i="4"/>
  <c r="E6" i="4" s="1"/>
  <c r="C23" i="5"/>
  <c r="C24" i="5" s="1"/>
  <c r="C7" i="4" s="1"/>
  <c r="D7" i="4" s="1"/>
  <c r="E7" i="4" s="1"/>
  <c r="N52" i="4" l="1"/>
  <c r="N42" i="4"/>
  <c r="L52" i="4"/>
  <c r="L42" i="4"/>
  <c r="J52" i="4"/>
  <c r="J42" i="4"/>
  <c r="H52" i="4"/>
  <c r="H42" i="4"/>
  <c r="F52" i="4"/>
  <c r="F42" i="4"/>
  <c r="G15" i="5" l="1"/>
  <c r="H7" i="5"/>
  <c r="E11" i="4" l="1"/>
  <c r="C11" i="4"/>
  <c r="G17" i="5"/>
  <c r="E7" i="5"/>
  <c r="D11" i="4"/>
  <c r="C15" i="5"/>
  <c r="C5" i="5"/>
  <c r="G5" i="5"/>
  <c r="F5" i="5"/>
  <c r="E5" i="5"/>
  <c r="C13" i="4" l="1"/>
  <c r="D5" i="5"/>
  <c r="E13" i="4" l="1"/>
  <c r="D13" i="4"/>
  <c r="C14" i="5"/>
  <c r="C14" i="4" s="1"/>
  <c r="C12" i="4" l="1"/>
  <c r="D14" i="4"/>
  <c r="E14" i="4"/>
  <c r="D12" i="4"/>
  <c r="E12" i="4"/>
  <c r="N36" i="4"/>
  <c r="I18" i="4" s="1"/>
  <c r="L36" i="4"/>
  <c r="J36" i="4"/>
  <c r="H36" i="4"/>
  <c r="F18" i="4" s="1"/>
  <c r="F36" i="4"/>
  <c r="E18" i="4" s="1"/>
  <c r="D52" i="4"/>
  <c r="D19" i="4" s="1"/>
  <c r="D42" i="4"/>
  <c r="D20" i="4" s="1"/>
  <c r="D36" i="4"/>
  <c r="D18" i="4" s="1"/>
  <c r="P37" i="4"/>
  <c r="I37" i="4" s="1"/>
  <c r="D15" i="4" l="1"/>
  <c r="E15" i="4"/>
  <c r="L53" i="4"/>
  <c r="H18" i="4"/>
  <c r="J53" i="4"/>
  <c r="G18" i="4"/>
  <c r="F53" i="4"/>
  <c r="N53" i="4"/>
  <c r="D53" i="4"/>
  <c r="H53" i="4"/>
  <c r="O37" i="4"/>
  <c r="G37" i="4"/>
  <c r="M37" i="4"/>
  <c r="E37" i="4"/>
  <c r="K37" i="4"/>
  <c r="Q37" i="4" l="1"/>
  <c r="P51" i="4" l="1"/>
  <c r="I51" i="4" s="1"/>
  <c r="P50" i="4"/>
  <c r="K50" i="4" s="1"/>
  <c r="P49" i="4"/>
  <c r="I49" i="4" s="1"/>
  <c r="P48" i="4"/>
  <c r="K48" i="4" s="1"/>
  <c r="P47" i="4"/>
  <c r="I47" i="4" s="1"/>
  <c r="P46" i="4"/>
  <c r="K46" i="4" s="1"/>
  <c r="P45" i="4"/>
  <c r="K45" i="4" s="1"/>
  <c r="P44" i="4"/>
  <c r="K44" i="4" s="1"/>
  <c r="P43" i="4"/>
  <c r="O43" i="4" s="1"/>
  <c r="P41" i="4"/>
  <c r="K41" i="4" s="1"/>
  <c r="P40" i="4"/>
  <c r="K40" i="4" s="1"/>
  <c r="P39" i="4"/>
  <c r="I39" i="4" s="1"/>
  <c r="P38" i="4"/>
  <c r="P35" i="4"/>
  <c r="K35" i="4" s="1"/>
  <c r="P34" i="4"/>
  <c r="I34" i="4" s="1"/>
  <c r="P33" i="4"/>
  <c r="I33" i="4" s="1"/>
  <c r="P32" i="4"/>
  <c r="K32" i="4" s="1"/>
  <c r="P31" i="4"/>
  <c r="I31" i="4" s="1"/>
  <c r="P30" i="4"/>
  <c r="K30" i="4" s="1"/>
  <c r="P29" i="4"/>
  <c r="K29" i="4" s="1"/>
  <c r="P28" i="4"/>
  <c r="I28" i="4" s="1"/>
  <c r="P27" i="4"/>
  <c r="I27" i="4" s="1"/>
  <c r="P26" i="4"/>
  <c r="K26" i="4" s="1"/>
  <c r="P25" i="4"/>
  <c r="I21" i="4"/>
  <c r="H21" i="4"/>
  <c r="G21" i="4"/>
  <c r="F21" i="4"/>
  <c r="E21" i="4"/>
  <c r="D21" i="4"/>
  <c r="J20" i="4"/>
  <c r="J19" i="4"/>
  <c r="J18" i="4"/>
  <c r="M43" i="4" l="1"/>
  <c r="E50" i="4"/>
  <c r="O34" i="4"/>
  <c r="E46" i="4"/>
  <c r="M50" i="4"/>
  <c r="P36" i="4"/>
  <c r="K38" i="4"/>
  <c r="P42" i="4"/>
  <c r="E32" i="4"/>
  <c r="K43" i="4"/>
  <c r="P52" i="4"/>
  <c r="O46" i="4"/>
  <c r="O49" i="4"/>
  <c r="O50" i="4"/>
  <c r="O28" i="4"/>
  <c r="E31" i="4"/>
  <c r="O33" i="4"/>
  <c r="O35" i="4"/>
  <c r="O39" i="4"/>
  <c r="O27" i="4"/>
  <c r="O38" i="4"/>
  <c r="O40" i="4"/>
  <c r="O26" i="4"/>
  <c r="E28" i="4"/>
  <c r="O29" i="4"/>
  <c r="O31" i="4"/>
  <c r="E35" i="4"/>
  <c r="E40" i="4"/>
  <c r="M45" i="4"/>
  <c r="G46" i="4"/>
  <c r="M28" i="4"/>
  <c r="M35" i="4"/>
  <c r="M40" i="4"/>
  <c r="E43" i="4"/>
  <c r="G44" i="4"/>
  <c r="O45" i="4"/>
  <c r="M46" i="4"/>
  <c r="O48" i="4"/>
  <c r="E45" i="4"/>
  <c r="E27" i="4"/>
  <c r="E26" i="4"/>
  <c r="M27" i="4"/>
  <c r="G28" i="4"/>
  <c r="E29" i="4"/>
  <c r="O30" i="4"/>
  <c r="M31" i="4"/>
  <c r="M34" i="4"/>
  <c r="G35" i="4"/>
  <c r="M39" i="4"/>
  <c r="G40" i="4"/>
  <c r="G45" i="4"/>
  <c r="M49" i="4"/>
  <c r="G50" i="4"/>
  <c r="E51" i="4"/>
  <c r="M30" i="4"/>
  <c r="G31" i="4"/>
  <c r="E34" i="4"/>
  <c r="E39" i="4"/>
  <c r="E47" i="4"/>
  <c r="G41" i="4"/>
  <c r="G47" i="4"/>
  <c r="E48" i="4"/>
  <c r="G51" i="4"/>
  <c r="G26" i="4"/>
  <c r="I29" i="4"/>
  <c r="E30" i="4"/>
  <c r="M32" i="4"/>
  <c r="G33" i="4"/>
  <c r="M41" i="4"/>
  <c r="G43" i="4"/>
  <c r="M44" i="4"/>
  <c r="M47" i="4"/>
  <c r="G48" i="4"/>
  <c r="E49" i="4"/>
  <c r="M51" i="4"/>
  <c r="O25" i="4"/>
  <c r="M26" i="4"/>
  <c r="G27" i="4"/>
  <c r="M29" i="4"/>
  <c r="G30" i="4"/>
  <c r="O32" i="4"/>
  <c r="M33" i="4"/>
  <c r="G34" i="4"/>
  <c r="M38" i="4"/>
  <c r="G39" i="4"/>
  <c r="O41" i="4"/>
  <c r="I43" i="4"/>
  <c r="E44" i="4"/>
  <c r="O44" i="4"/>
  <c r="I45" i="4"/>
  <c r="O47" i="4"/>
  <c r="M48" i="4"/>
  <c r="G49" i="4"/>
  <c r="O51" i="4"/>
  <c r="G25" i="4"/>
  <c r="E41" i="4"/>
  <c r="I25" i="4"/>
  <c r="G29" i="4"/>
  <c r="G32" i="4"/>
  <c r="E38" i="4"/>
  <c r="J21" i="4"/>
  <c r="E33" i="4"/>
  <c r="I44" i="4"/>
  <c r="M25" i="4"/>
  <c r="G38" i="4"/>
  <c r="I26" i="4"/>
  <c r="I30" i="4"/>
  <c r="I32" i="4"/>
  <c r="I35" i="4"/>
  <c r="I38" i="4"/>
  <c r="I40" i="4"/>
  <c r="I41" i="4"/>
  <c r="I46" i="4"/>
  <c r="I48" i="4"/>
  <c r="I50" i="4"/>
  <c r="K25" i="4"/>
  <c r="K27" i="4"/>
  <c r="K28" i="4"/>
  <c r="K31" i="4"/>
  <c r="K33" i="4"/>
  <c r="K34" i="4"/>
  <c r="K39" i="4"/>
  <c r="K47" i="4"/>
  <c r="K49" i="4"/>
  <c r="K51" i="4"/>
  <c r="G42" i="4" l="1"/>
  <c r="K42" i="4"/>
  <c r="W27" i="4" s="1"/>
  <c r="P53" i="4"/>
  <c r="Q53" i="4" s="1"/>
  <c r="Q28" i="4"/>
  <c r="Q46" i="4"/>
  <c r="Q52" i="4"/>
  <c r="W26" i="4"/>
  <c r="O52" i="4"/>
  <c r="Y26" i="4" s="1"/>
  <c r="I52" i="4"/>
  <c r="V26" i="4" s="1"/>
  <c r="M52" i="4"/>
  <c r="X26" i="4" s="1"/>
  <c r="E52" i="4"/>
  <c r="G52" i="4"/>
  <c r="U26" i="4" s="1"/>
  <c r="E53" i="4"/>
  <c r="T28" i="4" s="1"/>
  <c r="K36" i="4"/>
  <c r="W25" i="4" s="1"/>
  <c r="Q36" i="4"/>
  <c r="G36" i="4"/>
  <c r="U25" i="4" s="1"/>
  <c r="I36" i="4"/>
  <c r="V25" i="4" s="1"/>
  <c r="O36" i="4"/>
  <c r="Y25" i="4" s="1"/>
  <c r="E36" i="4"/>
  <c r="M36" i="4"/>
  <c r="X25" i="4" s="1"/>
  <c r="Q42" i="4"/>
  <c r="E42" i="4"/>
  <c r="O42" i="4"/>
  <c r="Y27" i="4" s="1"/>
  <c r="M42" i="4"/>
  <c r="X27" i="4" s="1"/>
  <c r="I42" i="4"/>
  <c r="V27" i="4" s="1"/>
  <c r="U27" i="4"/>
  <c r="K53" i="4"/>
  <c r="W28" i="4" s="1"/>
  <c r="Q25" i="4"/>
  <c r="Q43" i="4"/>
  <c r="Q26" i="4"/>
  <c r="Q29" i="4"/>
  <c r="Q27" i="4"/>
  <c r="Q49" i="4"/>
  <c r="Q40" i="4"/>
  <c r="Q44" i="4"/>
  <c r="Q32" i="4"/>
  <c r="Q51" i="4"/>
  <c r="Q35" i="4"/>
  <c r="Q30" i="4"/>
  <c r="Q47" i="4"/>
  <c r="Q39" i="4"/>
  <c r="Q31" i="4"/>
  <c r="Q50" i="4"/>
  <c r="Q33" i="4"/>
  <c r="Q45" i="4"/>
  <c r="Q38" i="4"/>
  <c r="Q34" i="4"/>
  <c r="Q41" i="4"/>
  <c r="Q48" i="4"/>
  <c r="J7" i="5"/>
  <c r="I7" i="5"/>
  <c r="M53" i="4" l="1"/>
  <c r="X28" i="4" s="1"/>
  <c r="T25" i="4"/>
  <c r="C15" i="4"/>
  <c r="T26" i="4"/>
  <c r="T27" i="4"/>
  <c r="Z27" i="4" s="1"/>
  <c r="G53" i="4"/>
  <c r="U28" i="4" s="1"/>
  <c r="Z28" i="4" s="1"/>
  <c r="O53" i="4"/>
  <c r="Y28" i="4" s="1"/>
  <c r="I53" i="4"/>
  <c r="V28" i="4" s="1"/>
  <c r="Z25" i="4"/>
  <c r="Z26" i="4"/>
</calcChain>
</file>

<file path=xl/comments1.xml><?xml version="1.0" encoding="utf-8"?>
<comments xmlns="http://schemas.openxmlformats.org/spreadsheetml/2006/main">
  <authors>
    <author>Cordova Rau Alfonso</author>
    <author>MRV</author>
  </authors>
  <commentList>
    <comment ref="B5" authorId="0" shapeId="0">
      <text>
        <r>
          <rPr>
            <sz val="9"/>
            <color indexed="81"/>
            <rFont val="Tahoma"/>
            <family val="2"/>
          </rPr>
          <t>Algunos modelos de generador diesel, con un bajo consumo informado, con 1 litro de combustible se puede producir electricidad durante al menos 2 horas. Se considera un consumo de 1l/día.
http://www.generadorelectrico.com/generador-electrico-diesel/</t>
        </r>
      </text>
    </comment>
    <comment ref="B7" authorId="1" shapeId="0">
      <text>
        <r>
          <rPr>
            <b/>
            <sz val="9"/>
            <color indexed="81"/>
            <rFont val="Tahoma"/>
            <family val="2"/>
          </rPr>
          <t>galones por 30 días por 30 días</t>
        </r>
      </text>
    </comment>
    <comment ref="B14" authorId="0" shapeId="0">
      <text>
        <r>
          <rPr>
            <sz val="9"/>
            <color indexed="81"/>
            <rFont val="Tahoma"/>
            <family val="2"/>
          </rPr>
          <t>Según estudio: Evaluación de las emisiones producidas por mecheros a diesel (SO2, PM2.5, CO2) tradicionales /GIZ mecheros consumen durante 3.5 horas diarias aproximadamente 80g.</t>
        </r>
      </text>
    </comment>
  </commentList>
</comments>
</file>

<file path=xl/sharedStrings.xml><?xml version="1.0" encoding="utf-8"?>
<sst xmlns="http://schemas.openxmlformats.org/spreadsheetml/2006/main" count="282" uniqueCount="193">
  <si>
    <t>Medida</t>
  </si>
  <si>
    <t>Finalidad</t>
  </si>
  <si>
    <t>Indicadores</t>
  </si>
  <si>
    <t>Fuente (s)</t>
  </si>
  <si>
    <t>Brindar el servicio de electricidad a usuarios ubicados en áreas no conectadas a la red utilizando como fuente de generación los recursos energéticos renovables (RER), mediante la instalación de sistemas fotovoltaicos (paneles solares).</t>
  </si>
  <si>
    <t>Combustibles para generar iluminación, inventario de SFV instalados.</t>
  </si>
  <si>
    <t xml:space="preserve">2.2. </t>
  </si>
  <si>
    <t xml:space="preserve">Medida de Electrificación rural </t>
  </si>
  <si>
    <t>OSINERGMIN/FISE, MINEM/DGER, encuestas.</t>
  </si>
  <si>
    <t>Electrificación rural</t>
  </si>
  <si>
    <t>Llevar el servicio de electricidad a usuarios ubicados en áreas no conectadas a la red eléctrica utilizando como fuente de generación los recursos energéticos renovables (RER), mediante la instalación de sistemas fotovoltaicos (paneles solares), con lo cual se reducirán las emisiones de gases de efecto invernadero (GEI) al sustituir el uso de combustibles fósiles en los hogares para generar electricidad, por una energía eléctrica con fuentes renovables que no produce emisiones.</t>
  </si>
  <si>
    <t>Costa</t>
  </si>
  <si>
    <t>Sierra</t>
  </si>
  <si>
    <t>Selva</t>
  </si>
  <si>
    <t>Vela</t>
  </si>
  <si>
    <t>Mechero</t>
  </si>
  <si>
    <t>Metodología</t>
  </si>
  <si>
    <t>Tipo de combustible</t>
  </si>
  <si>
    <r>
      <t xml:space="preserve">Valor calórico neto
</t>
    </r>
    <r>
      <rPr>
        <sz val="10"/>
        <color rgb="FF0070C0"/>
        <rFont val="Arial"/>
        <family val="2"/>
      </rPr>
      <t>[TJ/t</t>
    </r>
    <r>
      <rPr>
        <vertAlign val="subscript"/>
        <sz val="10"/>
        <color rgb="FF0070C0"/>
        <rFont val="Arial"/>
        <family val="2"/>
      </rPr>
      <t>fuel</t>
    </r>
    <r>
      <rPr>
        <sz val="10"/>
        <color rgb="FF0070C0"/>
        <rFont val="Arial"/>
        <family val="2"/>
      </rPr>
      <t>]</t>
    </r>
  </si>
  <si>
    <r>
      <t xml:space="preserve">Factores de emisión para Contaminantes Locales </t>
    </r>
    <r>
      <rPr>
        <sz val="10"/>
        <color rgb="FF0070C0"/>
        <rFont val="Arial"/>
        <family val="2"/>
      </rPr>
      <t>[t</t>
    </r>
    <r>
      <rPr>
        <vertAlign val="subscript"/>
        <sz val="10"/>
        <color rgb="FF0070C0"/>
        <rFont val="Arial"/>
        <family val="2"/>
      </rPr>
      <t>CL</t>
    </r>
    <r>
      <rPr>
        <sz val="10"/>
        <color rgb="FF0070C0"/>
        <rFont val="Arial"/>
        <family val="2"/>
      </rPr>
      <t>/t</t>
    </r>
    <r>
      <rPr>
        <vertAlign val="subscript"/>
        <sz val="10"/>
        <color rgb="FF0070C0"/>
        <rFont val="Arial"/>
        <family val="2"/>
      </rPr>
      <t>fuel</t>
    </r>
    <r>
      <rPr>
        <sz val="10"/>
        <color rgb="FF0070C0"/>
        <rFont val="Arial"/>
        <family val="2"/>
      </rPr>
      <t>]</t>
    </r>
  </si>
  <si>
    <t>CO</t>
  </si>
  <si>
    <r>
      <t>PM</t>
    </r>
    <r>
      <rPr>
        <vertAlign val="subscript"/>
        <sz val="10"/>
        <color theme="1"/>
        <rFont val="Arial"/>
        <family val="2"/>
      </rPr>
      <t>2.5</t>
    </r>
  </si>
  <si>
    <r>
      <t>PM</t>
    </r>
    <r>
      <rPr>
        <vertAlign val="subscript"/>
        <sz val="10"/>
        <color theme="1"/>
        <rFont val="Arial"/>
        <family val="2"/>
      </rPr>
      <t>10</t>
    </r>
  </si>
  <si>
    <t>NOx</t>
  </si>
  <si>
    <t>SOx</t>
  </si>
  <si>
    <t>COV</t>
  </si>
  <si>
    <t>BC</t>
  </si>
  <si>
    <t>Diésel 5</t>
  </si>
  <si>
    <t>Gasolina</t>
  </si>
  <si>
    <t xml:space="preserve">Residual </t>
  </si>
  <si>
    <t>Velas</t>
  </si>
  <si>
    <t>gCL/tvela</t>
  </si>
  <si>
    <r>
      <rPr>
        <vertAlign val="superscript"/>
        <sz val="10"/>
        <color theme="9" tint="-0.249977111117893"/>
        <rFont val="Arial"/>
        <family val="2"/>
      </rPr>
      <t>1</t>
    </r>
    <r>
      <rPr>
        <sz val="10"/>
        <color theme="1"/>
        <rFont val="Arial"/>
        <family val="2"/>
      </rPr>
      <t xml:space="preserve"> </t>
    </r>
    <r>
      <rPr>
        <sz val="9"/>
        <color theme="1"/>
        <rFont val="Arial"/>
        <family val="2"/>
      </rPr>
      <t>Tomado de: https://enochthered.wordpress.com/2008/03/31/earth-hour-candles-and-carbon/</t>
    </r>
  </si>
  <si>
    <r>
      <t>CO</t>
    </r>
    <r>
      <rPr>
        <b/>
        <vertAlign val="subscript"/>
        <sz val="10"/>
        <color theme="1"/>
        <rFont val="Arial"/>
        <family val="2"/>
      </rPr>
      <t>2</t>
    </r>
  </si>
  <si>
    <r>
      <t>CH</t>
    </r>
    <r>
      <rPr>
        <b/>
        <vertAlign val="subscript"/>
        <sz val="10"/>
        <color theme="1"/>
        <rFont val="Arial"/>
        <family val="2"/>
      </rPr>
      <t>4</t>
    </r>
  </si>
  <si>
    <r>
      <t>N</t>
    </r>
    <r>
      <rPr>
        <b/>
        <vertAlign val="subscript"/>
        <sz val="10"/>
        <color theme="1"/>
        <rFont val="Arial"/>
        <family val="2"/>
      </rPr>
      <t>2</t>
    </r>
    <r>
      <rPr>
        <b/>
        <sz val="10"/>
        <color theme="1"/>
        <rFont val="Arial"/>
        <family val="2"/>
      </rPr>
      <t>O</t>
    </r>
  </si>
  <si>
    <r>
      <t>CO</t>
    </r>
    <r>
      <rPr>
        <b/>
        <vertAlign val="subscript"/>
        <sz val="10"/>
        <color theme="1"/>
        <rFont val="Arial"/>
        <family val="2"/>
      </rPr>
      <t>2e</t>
    </r>
  </si>
  <si>
    <r>
      <t xml:space="preserve">Factores de emisión GEI </t>
    </r>
    <r>
      <rPr>
        <b/>
        <sz val="10"/>
        <color rgb="FF0070C0"/>
        <rFont val="Arial"/>
        <family val="2"/>
      </rPr>
      <t>[t</t>
    </r>
    <r>
      <rPr>
        <b/>
        <vertAlign val="subscript"/>
        <sz val="10"/>
        <color rgb="FF0070C0"/>
        <rFont val="Arial"/>
        <family val="2"/>
      </rPr>
      <t>GEI</t>
    </r>
    <r>
      <rPr>
        <b/>
        <sz val="10"/>
        <color rgb="FF0070C0"/>
        <rFont val="Arial"/>
        <family val="2"/>
      </rPr>
      <t>/TJ</t>
    </r>
    <r>
      <rPr>
        <b/>
        <vertAlign val="subscript"/>
        <sz val="10"/>
        <color rgb="FF0070C0"/>
        <rFont val="Arial"/>
        <family val="2"/>
      </rPr>
      <t>fuel</t>
    </r>
    <r>
      <rPr>
        <b/>
        <sz val="10"/>
        <color rgb="FF0070C0"/>
        <rFont val="Arial"/>
        <family val="2"/>
      </rPr>
      <t>]</t>
    </r>
  </si>
  <si>
    <t>PROVEEDORES</t>
  </si>
  <si>
    <t>Diseño detallado</t>
  </si>
  <si>
    <t>Programación Tentativa Sectorial</t>
  </si>
  <si>
    <t>1. MEM-DGER</t>
  </si>
  <si>
    <t>2. OSINERGMIN-FISE</t>
  </si>
  <si>
    <t>2. OSINERGMIN</t>
  </si>
  <si>
    <t>3. Estudio (COMBUSTIBLES - ILUMINACIÓN)</t>
  </si>
  <si>
    <t>Etapa</t>
  </si>
  <si>
    <t>Información</t>
  </si>
  <si>
    <t>Fuente</t>
  </si>
  <si>
    <t>Responsable</t>
  </si>
  <si>
    <t>Frecuencia</t>
  </si>
  <si>
    <t>¿Requiere acuerdo?</t>
  </si>
  <si>
    <t>Cocción limpia</t>
  </si>
  <si>
    <t>M</t>
  </si>
  <si>
    <t># de módulos fotovoltaicos (por potencia) adjudicados a través de la subasta de electrificación rural.</t>
  </si>
  <si>
    <t>OSINERGMIN</t>
  </si>
  <si>
    <t>DGEE</t>
  </si>
  <si>
    <t>Anual</t>
  </si>
  <si>
    <t># de módulos fotovoltaicos (por potencia) instalados a través de la Tarifa de BT8.</t>
  </si>
  <si>
    <t>Consumo per cápita de Combustibles Convencionales para la Iluminación</t>
  </si>
  <si>
    <t>Consultoría/estudio</t>
  </si>
  <si>
    <t>R</t>
  </si>
  <si>
    <t>Efecto del reemplazo de cocinas tradicionales (fogon) por otras mejoradas</t>
  </si>
  <si>
    <t>DGEE en base a información de FONCODES y OSINERGMIN</t>
  </si>
  <si>
    <t xml:space="preserve">DGEE </t>
  </si>
  <si>
    <t>Bienal</t>
  </si>
  <si>
    <t>No</t>
  </si>
  <si>
    <t>V</t>
  </si>
  <si>
    <t>Reportes generados por DGEE, procedimientos de medición, otra información de soporte</t>
  </si>
  <si>
    <t>Auditor externo</t>
  </si>
  <si>
    <t>Cada 2 años o según lo demanden algunas autoridades o donantes</t>
  </si>
  <si>
    <t xml:space="preserve">No </t>
  </si>
  <si>
    <t>Donde:</t>
  </si>
  <si>
    <r>
      <t>gCO</t>
    </r>
    <r>
      <rPr>
        <b/>
        <vertAlign val="subscript"/>
        <sz val="10"/>
        <color theme="1"/>
        <rFont val="Arial"/>
        <family val="2"/>
      </rPr>
      <t>2</t>
    </r>
    <r>
      <rPr>
        <b/>
        <sz val="10"/>
        <color theme="1"/>
        <rFont val="Arial"/>
        <family val="2"/>
      </rPr>
      <t>/kg vela</t>
    </r>
  </si>
  <si>
    <t>Departamento</t>
  </si>
  <si>
    <t>Región</t>
  </si>
  <si>
    <t>Generador (diesel)</t>
  </si>
  <si>
    <t>Generador (gasolina)</t>
  </si>
  <si>
    <t>Batería</t>
  </si>
  <si>
    <t>Petróleo (lámpara)</t>
  </si>
  <si>
    <t>Amazonas</t>
  </si>
  <si>
    <t>Ancash</t>
  </si>
  <si>
    <t>Apurímac</t>
  </si>
  <si>
    <t>Arequipa</t>
  </si>
  <si>
    <t>Ayacucho</t>
  </si>
  <si>
    <t>Cajamarca</t>
  </si>
  <si>
    <t>Callao</t>
  </si>
  <si>
    <t>Cusco</t>
  </si>
  <si>
    <t>Huancavelica</t>
  </si>
  <si>
    <t>Huanuco</t>
  </si>
  <si>
    <t>Ica</t>
  </si>
  <si>
    <t>Junín</t>
  </si>
  <si>
    <t>La Libertad</t>
  </si>
  <si>
    <t>Lambayeque</t>
  </si>
  <si>
    <t>Lima</t>
  </si>
  <si>
    <t>Loreto</t>
  </si>
  <si>
    <t>Madre de Dios</t>
  </si>
  <si>
    <t>Moquegua</t>
  </si>
  <si>
    <t>Pasco</t>
  </si>
  <si>
    <t>Piura</t>
  </si>
  <si>
    <t>Puno</t>
  </si>
  <si>
    <t>San Martín</t>
  </si>
  <si>
    <t>Tacna</t>
  </si>
  <si>
    <t>Tumbes</t>
  </si>
  <si>
    <t>Ucayali</t>
  </si>
  <si>
    <t>Total</t>
  </si>
  <si>
    <t>Año</t>
  </si>
  <si>
    <t>Cantidad de Sistemas Fotovoltaicos</t>
  </si>
  <si>
    <t>Sub-total</t>
  </si>
  <si>
    <t>Generador diesel</t>
  </si>
  <si>
    <t>Generador gasolina</t>
  </si>
  <si>
    <t>Petróleo lámpara</t>
  </si>
  <si>
    <t>Nacional</t>
  </si>
  <si>
    <t>Variable</t>
  </si>
  <si>
    <t xml:space="preserve">Sierra </t>
  </si>
  <si>
    <t>Consumo mensual</t>
  </si>
  <si>
    <t xml:space="preserve">Velas </t>
  </si>
  <si>
    <t>Generador diesel (gal)</t>
  </si>
  <si>
    <t>Generador gasolina (gal)</t>
  </si>
  <si>
    <t>https://energypedia.info/images/5/5a/Evaluaci%C3%B3n_de_emisiones_de_mecheros_di%C3%A9sel_-_2013.pdf</t>
  </si>
  <si>
    <t>3.5 horas es tiempo promedio que las familias en las zonas rurales utilizan el mechero como artefacto de iluminación.</t>
  </si>
  <si>
    <t>Descripción en español del tipo de combustible</t>
  </si>
  <si>
    <t>Gas/Diesel Oil</t>
  </si>
  <si>
    <r>
      <t>Emisiones de GEI mensual (tCO</t>
    </r>
    <r>
      <rPr>
        <b/>
        <vertAlign val="subscript"/>
        <sz val="11"/>
        <color theme="1"/>
        <rFont val="Calibri"/>
        <family val="2"/>
        <scheme val="minor"/>
      </rPr>
      <t>2</t>
    </r>
    <r>
      <rPr>
        <b/>
        <sz val="11"/>
        <color theme="1"/>
        <rFont val="Calibri"/>
        <family val="2"/>
        <scheme val="minor"/>
      </rPr>
      <t>e/mes)</t>
    </r>
  </si>
  <si>
    <t>Mechero diesel (kg)</t>
  </si>
  <si>
    <t>Gasolina para motores</t>
  </si>
  <si>
    <t>Total ponderado</t>
  </si>
  <si>
    <r>
      <t xml:space="preserve">Generador 
</t>
    </r>
    <r>
      <rPr>
        <sz val="11"/>
        <color theme="0"/>
        <rFont val="Calibri"/>
        <family val="2"/>
        <scheme val="minor"/>
      </rPr>
      <t>(diesel)</t>
    </r>
  </si>
  <si>
    <r>
      <t xml:space="preserve">Generador 
</t>
    </r>
    <r>
      <rPr>
        <sz val="11"/>
        <color theme="0"/>
        <rFont val="Calibri"/>
        <family val="2"/>
        <scheme val="minor"/>
      </rPr>
      <t>(gasolina)</t>
    </r>
  </si>
  <si>
    <r>
      <t xml:space="preserve">Petróleo 
</t>
    </r>
    <r>
      <rPr>
        <sz val="11"/>
        <color theme="0"/>
        <rFont val="Calibri"/>
        <family val="2"/>
        <scheme val="minor"/>
      </rPr>
      <t>(lámpara)</t>
    </r>
  </si>
  <si>
    <r>
      <t xml:space="preserve">Mechero
</t>
    </r>
    <r>
      <rPr>
        <sz val="11"/>
        <color theme="0"/>
        <rFont val="Calibri"/>
        <family val="2"/>
        <scheme val="minor"/>
      </rPr>
      <t>(diesel)</t>
    </r>
  </si>
  <si>
    <r>
      <t>BE</t>
    </r>
    <r>
      <rPr>
        <vertAlign val="subscript"/>
        <sz val="12"/>
        <color theme="1"/>
        <rFont val="Calibri"/>
        <family val="2"/>
        <scheme val="minor"/>
      </rPr>
      <t>CO2,y</t>
    </r>
  </si>
  <si>
    <r>
      <t>FC</t>
    </r>
    <r>
      <rPr>
        <vertAlign val="subscript"/>
        <sz val="11"/>
        <color theme="1"/>
        <rFont val="Calibri"/>
        <family val="2"/>
        <scheme val="minor"/>
      </rPr>
      <t>j,y</t>
    </r>
  </si>
  <si>
    <r>
      <t>NCV</t>
    </r>
    <r>
      <rPr>
        <vertAlign val="subscript"/>
        <sz val="11"/>
        <color theme="1"/>
        <rFont val="Calibri"/>
        <family val="2"/>
        <scheme val="minor"/>
      </rPr>
      <t>j</t>
    </r>
  </si>
  <si>
    <r>
      <t>EF</t>
    </r>
    <r>
      <rPr>
        <vertAlign val="subscript"/>
        <sz val="11"/>
        <color theme="1"/>
        <rFont val="Calibri"/>
        <family val="2"/>
        <scheme val="minor"/>
      </rPr>
      <t>CO2,j</t>
    </r>
  </si>
  <si>
    <r>
      <t>Emisiones de línea base en año y (tCO</t>
    </r>
    <r>
      <rPr>
        <vertAlign val="subscript"/>
        <sz val="11"/>
        <rFont val="Calibri"/>
        <family val="2"/>
        <scheme val="minor"/>
      </rPr>
      <t>2</t>
    </r>
    <r>
      <rPr>
        <sz val="11"/>
        <rFont val="Calibri"/>
        <family val="2"/>
        <scheme val="minor"/>
      </rPr>
      <t>e)</t>
    </r>
  </si>
  <si>
    <t>Consumo de combustible según tipo</t>
  </si>
  <si>
    <t>Valor caloríco neto de cada combustible</t>
  </si>
  <si>
    <t>Factor de emisión de GEI de cada combustible</t>
  </si>
  <si>
    <t>j</t>
  </si>
  <si>
    <t>Combustibles usados para combustión</t>
  </si>
  <si>
    <r>
      <t>PE</t>
    </r>
    <r>
      <rPr>
        <vertAlign val="subscript"/>
        <sz val="11"/>
        <color theme="1"/>
        <rFont val="Calibri"/>
        <family val="2"/>
        <scheme val="minor"/>
      </rPr>
      <t>y</t>
    </r>
    <r>
      <rPr>
        <sz val="11"/>
        <color theme="1"/>
        <rFont val="Calibri"/>
        <family val="2"/>
        <scheme val="minor"/>
      </rPr>
      <t xml:space="preserve"> </t>
    </r>
  </si>
  <si>
    <t>Emisiones del proyecto (son equivalentes a cero por tratarde de sistemas fotovoltaicos)</t>
  </si>
  <si>
    <t>Emisiones del proyecto (cero por tratarde de sistemas fotovoltaicos)</t>
  </si>
  <si>
    <t>AMS-I.A.</t>
  </si>
  <si>
    <t>Small-scale Methodology - Electricity generation by the user</t>
  </si>
  <si>
    <r>
      <t>PE</t>
    </r>
    <r>
      <rPr>
        <b/>
        <vertAlign val="subscript"/>
        <sz val="11"/>
        <color theme="1"/>
        <rFont val="Calibri"/>
        <family val="2"/>
        <scheme val="minor"/>
      </rPr>
      <t>y</t>
    </r>
    <r>
      <rPr>
        <b/>
        <sz val="11"/>
        <color theme="1"/>
        <rFont val="Calibri"/>
        <family val="2"/>
        <scheme val="minor"/>
      </rPr>
      <t xml:space="preserve"> = 0</t>
    </r>
  </si>
  <si>
    <r>
      <t>ER = BE</t>
    </r>
    <r>
      <rPr>
        <b/>
        <vertAlign val="subscript"/>
        <sz val="11"/>
        <color theme="1"/>
        <rFont val="Calibri"/>
        <family val="2"/>
        <scheme val="minor"/>
      </rPr>
      <t>CO2,y</t>
    </r>
    <r>
      <rPr>
        <b/>
        <sz val="11"/>
        <color theme="1"/>
        <rFont val="Calibri"/>
        <family val="2"/>
        <scheme val="minor"/>
      </rPr>
      <t xml:space="preserve"> - PE</t>
    </r>
    <r>
      <rPr>
        <b/>
        <vertAlign val="subscript"/>
        <sz val="11"/>
        <color theme="1"/>
        <rFont val="Calibri"/>
        <family val="2"/>
        <scheme val="minor"/>
      </rPr>
      <t>y</t>
    </r>
  </si>
  <si>
    <t>Vela (peso)</t>
  </si>
  <si>
    <t>g</t>
  </si>
  <si>
    <t xml:space="preserve">http://cne.minem.gob.pe:4200/#/login </t>
  </si>
  <si>
    <t xml:space="preserve">Fuente: Obtenido de Plataforma para Censo de Necesidades Energéticas </t>
  </si>
  <si>
    <t>Fuente:Directrices IPCC 2006, Vol. 2, cap. 1, tabla 1.2</t>
  </si>
  <si>
    <t>Fuente: Directrices IPCC 2006, Vol. 2, cap. 2, tabla 2.5</t>
  </si>
  <si>
    <r>
      <t>gCO</t>
    </r>
    <r>
      <rPr>
        <vertAlign val="subscript"/>
        <sz val="11"/>
        <color theme="1"/>
        <rFont val="Calibri"/>
        <family val="2"/>
        <scheme val="minor"/>
      </rPr>
      <t>2</t>
    </r>
    <r>
      <rPr>
        <sz val="11"/>
        <color theme="1"/>
        <rFont val="Calibri"/>
        <family val="2"/>
        <scheme val="minor"/>
      </rPr>
      <t xml:space="preserve">/vela </t>
    </r>
    <r>
      <rPr>
        <sz val="8"/>
        <color theme="1"/>
        <rFont val="Calibri"/>
        <family val="2"/>
        <scheme val="minor"/>
      </rPr>
      <t>(50 g)</t>
    </r>
  </si>
  <si>
    <t>https://www.michaelsmithnews.com/2014/03/the-chemistry-of-earth-hour-1-candle-x-1-hour-8-x-the-co2-from-1-lightbulb-x-1-hour.html</t>
  </si>
  <si>
    <t>Velas (unidades)</t>
  </si>
  <si>
    <t>Mechero diesel (gal)</t>
  </si>
  <si>
    <t>¿Cuál es la fuente de energía para iluminación? Fuente: Plataforma Censo de Necesidades Energéticas (CNE) - Noviembre 2019</t>
  </si>
  <si>
    <r>
      <t>gCO</t>
    </r>
    <r>
      <rPr>
        <b/>
        <vertAlign val="subscript"/>
        <sz val="11"/>
        <color theme="1"/>
        <rFont val="Calibri"/>
        <family val="2"/>
        <scheme val="minor"/>
      </rPr>
      <t>2</t>
    </r>
    <r>
      <rPr>
        <b/>
        <sz val="11"/>
        <color theme="1"/>
        <rFont val="Calibri"/>
        <family val="2"/>
        <scheme val="minor"/>
      </rPr>
      <t>/gvela</t>
    </r>
  </si>
  <si>
    <t>Mechero diesel</t>
  </si>
  <si>
    <r>
      <t xml:space="preserve">Valor calórico neto 
</t>
    </r>
    <r>
      <rPr>
        <sz val="10"/>
        <color theme="1"/>
        <rFont val="Arial"/>
        <family val="2"/>
      </rPr>
      <t>(TJ/kg)</t>
    </r>
  </si>
  <si>
    <t>g diesel/día</t>
  </si>
  <si>
    <t>kg diesel/mes</t>
  </si>
  <si>
    <t>gal diesel/mes</t>
  </si>
  <si>
    <t>l diesel/día</t>
  </si>
  <si>
    <t>Abril</t>
  </si>
  <si>
    <t>Mayo</t>
  </si>
  <si>
    <t>Octubre</t>
  </si>
  <si>
    <t>Febrero</t>
  </si>
  <si>
    <t>Junio</t>
  </si>
  <si>
    <t>Julio</t>
  </si>
  <si>
    <t>Marzo</t>
  </si>
  <si>
    <t>Agosto</t>
  </si>
  <si>
    <t>Noviembre</t>
  </si>
  <si>
    <t>Iniciativa de Mitigacion</t>
  </si>
  <si>
    <r>
      <t>Emisiones de GEI Reducidas (tCO</t>
    </r>
    <r>
      <rPr>
        <b/>
        <vertAlign val="subscript"/>
        <sz val="10"/>
        <color theme="1"/>
        <rFont val="Calibri"/>
        <family val="2"/>
        <scheme val="minor"/>
      </rPr>
      <t>2</t>
    </r>
    <r>
      <rPr>
        <b/>
        <sz val="10"/>
        <color theme="1"/>
        <rFont val="Calibri"/>
        <family val="2"/>
        <scheme val="minor"/>
      </rPr>
      <t>e)</t>
    </r>
  </si>
  <si>
    <t>Cantidad</t>
  </si>
  <si>
    <t>Año de Implementación de la Iniciativa</t>
  </si>
  <si>
    <t>Total de Reducción de Emisiones</t>
  </si>
  <si>
    <t>Mes</t>
  </si>
  <si>
    <t>|</t>
  </si>
  <si>
    <t>Region</t>
  </si>
  <si>
    <t>Factor</t>
  </si>
  <si>
    <t>Id_region</t>
  </si>
  <si>
    <t>Enero</t>
  </si>
  <si>
    <t>Septiembre</t>
  </si>
  <si>
    <t>Diciembre</t>
  </si>
  <si>
    <t>Id_Mes</t>
  </si>
  <si>
    <t>Region del Perú</t>
  </si>
  <si>
    <t>Mes de Implementacion</t>
  </si>
  <si>
    <t>Codigo</t>
  </si>
  <si>
    <r>
      <rPr>
        <b/>
        <sz val="10"/>
        <color theme="1"/>
        <rFont val="Calibri"/>
        <family val="2"/>
        <scheme val="minor"/>
      </rPr>
      <t>Medida Mitigación:</t>
    </r>
    <r>
      <rPr>
        <sz val="10"/>
        <color theme="1"/>
        <rFont val="Calibri"/>
        <family val="2"/>
        <scheme val="minor"/>
      </rPr>
      <t xml:space="preserve"> Electrificación rural</t>
    </r>
  </si>
  <si>
    <r>
      <t xml:space="preserve">Enfoque : </t>
    </r>
    <r>
      <rPr>
        <sz val="10"/>
        <color theme="1"/>
        <rFont val="Calibri"/>
        <family val="2"/>
        <scheme val="minor"/>
      </rPr>
      <t>Electrificacion Rural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</si>
</sst>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_-* #,##0.00_-;\-* #,##0.00_-;_-* &quot;-&quot;??_-;_-@_-"/>
    <numFmt numFmtId="165" formatCode="0.0%"/>
    <numFmt numFmtId="166" formatCode="_ * #,##0_ ;_ * \-#,##0_ ;_ * &quot;-&quot;??_ ;_ @_ "/>
    <numFmt numFmtId="167" formatCode="0.0"/>
    <numFmt numFmtId="168" formatCode="0.000"/>
    <numFmt numFmtId="169" formatCode="_ * #,##0.000_ ;_ * \-#,##0.000_ ;_ * &quot;-&quot;??_ ;_ @_ "/>
    <numFmt numFmtId="170" formatCode="_ * #,##0.0000_ ;_ * \-#,##0.0000_ ;_ * &quot;-&quot;??_ ;_ @_ "/>
    <numFmt numFmtId="171" formatCode="_ * #,##0.0_ ;_ * \-#,##0.0_ ;_ * &quot;-&quot;??_ ;_ @_ "/>
  </numFmts>
  <fonts count="4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color theme="1"/>
      <name val="Arial"/>
      <family val="2"/>
    </font>
    <font>
      <vertAlign val="superscript"/>
      <sz val="10"/>
      <color theme="9" tint="-0.249977111117893"/>
      <name val="Arial"/>
      <family val="2"/>
    </font>
    <font>
      <sz val="10"/>
      <color rgb="FF0070C0"/>
      <name val="Arial"/>
      <family val="2"/>
    </font>
    <font>
      <sz val="9"/>
      <color theme="1"/>
      <name val="Arial"/>
      <family val="2"/>
    </font>
    <font>
      <vertAlign val="subscript"/>
      <sz val="10"/>
      <color rgb="FF0070C0"/>
      <name val="Arial"/>
      <family val="2"/>
    </font>
    <font>
      <b/>
      <u/>
      <sz val="12"/>
      <color theme="1"/>
      <name val="Eras Medium ITC"/>
      <family val="2"/>
    </font>
    <font>
      <b/>
      <sz val="10"/>
      <color theme="1"/>
      <name val="Arial"/>
      <family val="2"/>
    </font>
    <font>
      <vertAlign val="subscript"/>
      <sz val="10"/>
      <color theme="1"/>
      <name val="Arial"/>
      <family val="2"/>
    </font>
    <font>
      <sz val="8"/>
      <color theme="1"/>
      <name val="Arial"/>
      <family val="2"/>
    </font>
    <font>
      <b/>
      <vertAlign val="subscript"/>
      <sz val="10"/>
      <color theme="1"/>
      <name val="Arial"/>
      <family val="2"/>
    </font>
    <font>
      <b/>
      <sz val="10"/>
      <color rgb="FF0070C0"/>
      <name val="Arial"/>
      <family val="2"/>
    </font>
    <font>
      <b/>
      <vertAlign val="subscript"/>
      <sz val="10"/>
      <color rgb="FF0070C0"/>
      <name val="Arial"/>
      <family val="2"/>
    </font>
    <font>
      <u/>
      <sz val="11"/>
      <color theme="1"/>
      <name val="Calibri"/>
      <family val="2"/>
      <scheme val="minor"/>
    </font>
    <font>
      <sz val="9"/>
      <name val="Arial"/>
      <family val="2"/>
    </font>
    <font>
      <b/>
      <sz val="9"/>
      <color rgb="FFFFFFFF"/>
      <name val="Arial"/>
      <family val="2"/>
    </font>
    <font>
      <b/>
      <sz val="9"/>
      <color rgb="FF003657"/>
      <name val="Arial"/>
      <family val="2"/>
    </font>
    <font>
      <sz val="9"/>
      <color rgb="FF003657"/>
      <name val="Arial"/>
      <family val="2"/>
    </font>
    <font>
      <sz val="16"/>
      <color theme="1"/>
      <name val="Calibri"/>
      <family val="2"/>
      <scheme val="minor"/>
    </font>
    <font>
      <sz val="11"/>
      <color theme="0"/>
      <name val="Calibri"/>
      <family val="2"/>
      <scheme val="minor"/>
    </font>
    <font>
      <sz val="11"/>
      <color rgb="FFFF0000"/>
      <name val="Calibri"/>
      <family val="2"/>
      <scheme val="minor"/>
    </font>
    <font>
      <u/>
      <sz val="11"/>
      <color theme="10"/>
      <name val="Calibri"/>
      <family val="2"/>
      <scheme val="minor"/>
    </font>
    <font>
      <b/>
      <vertAlign val="subscript"/>
      <sz val="11"/>
      <color theme="1"/>
      <name val="Calibri"/>
      <family val="2"/>
      <scheme val="minor"/>
    </font>
    <font>
      <b/>
      <sz val="9"/>
      <color indexed="81"/>
      <name val="Tahoma"/>
      <family val="2"/>
    </font>
    <font>
      <b/>
      <sz val="11"/>
      <color rgb="FFFF0000"/>
      <name val="Calibri"/>
      <family val="2"/>
      <scheme val="minor"/>
    </font>
    <font>
      <vertAlign val="subscript"/>
      <sz val="11"/>
      <color theme="1"/>
      <name val="Calibri"/>
      <family val="2"/>
      <scheme val="minor"/>
    </font>
    <font>
      <sz val="11"/>
      <name val="Calibri"/>
      <family val="2"/>
      <scheme val="minor"/>
    </font>
    <font>
      <vertAlign val="subscript"/>
      <sz val="11"/>
      <name val="Calibri"/>
      <family val="2"/>
      <scheme val="minor"/>
    </font>
    <font>
      <sz val="12"/>
      <color theme="1"/>
      <name val="Calibri"/>
      <family val="2"/>
      <scheme val="minor"/>
    </font>
    <font>
      <vertAlign val="subscript"/>
      <sz val="12"/>
      <color theme="1"/>
      <name val="Calibri"/>
      <family val="2"/>
      <scheme val="minor"/>
    </font>
    <font>
      <sz val="11"/>
      <color theme="4" tint="-0.249977111117893"/>
      <name val="Calibri"/>
      <family val="2"/>
      <scheme val="minor"/>
    </font>
    <font>
      <sz val="11"/>
      <color theme="5" tint="-0.249977111117893"/>
      <name val="Calibri"/>
      <family val="2"/>
      <scheme val="minor"/>
    </font>
    <font>
      <sz val="8"/>
      <color theme="1"/>
      <name val="Calibri"/>
      <family val="2"/>
      <scheme val="minor"/>
    </font>
    <font>
      <sz val="9"/>
      <color indexed="81"/>
      <name val="Tahoma"/>
      <family val="2"/>
    </font>
    <font>
      <b/>
      <sz val="10"/>
      <color theme="1"/>
      <name val="Calibri"/>
      <family val="2"/>
      <scheme val="minor"/>
    </font>
    <font>
      <sz val="10"/>
      <color theme="1"/>
      <name val="Calibri"/>
      <family val="2"/>
      <scheme val="minor"/>
    </font>
    <font>
      <b/>
      <vertAlign val="subscript"/>
      <sz val="10"/>
      <color theme="1"/>
      <name val="Calibri"/>
      <family val="2"/>
      <scheme val="minor"/>
    </font>
    <font>
      <i/>
      <sz val="10"/>
      <name val="Calibri"/>
      <family val="2"/>
      <scheme val="minor"/>
    </font>
    <font>
      <i/>
      <sz val="10"/>
      <color theme="1"/>
      <name val="Calibri"/>
      <family val="2"/>
      <scheme val="minor"/>
    </font>
    <font>
      <b/>
      <sz val="1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003657"/>
        <bgColor indexed="64"/>
      </patternFill>
    </fill>
    <fill>
      <patternFill patternType="solid">
        <fgColor rgb="FFF2F2F2"/>
        <bgColor indexed="64"/>
      </patternFill>
    </fill>
    <fill>
      <patternFill patternType="solid">
        <fgColor theme="9" tint="-0.499984740745262"/>
        <bgColor indexed="64"/>
      </patternFill>
    </fill>
    <fill>
      <patternFill patternType="solid">
        <fgColor rgb="FF00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bgColor indexed="64"/>
      </patternFill>
    </fill>
    <fill>
      <patternFill patternType="solid">
        <fgColor theme="4"/>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59996337778862885"/>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right style="thin">
        <color indexed="64"/>
      </right>
      <top/>
      <bottom style="medium">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dotted">
        <color rgb="FFFFFFFF"/>
      </right>
      <top/>
      <bottom/>
      <diagonal/>
    </border>
    <border>
      <left style="dotted">
        <color rgb="FFFFFFFF"/>
      </left>
      <right/>
      <top/>
      <bottom/>
      <diagonal/>
    </border>
    <border>
      <left style="dotted">
        <color rgb="FF003657"/>
      </left>
      <right/>
      <top style="dotted">
        <color rgb="FF003657"/>
      </top>
      <bottom style="dotted">
        <color rgb="FF003657"/>
      </bottom>
      <diagonal/>
    </border>
    <border>
      <left/>
      <right/>
      <top style="dotted">
        <color rgb="FF003657"/>
      </top>
      <bottom style="dotted">
        <color rgb="FF003657"/>
      </bottom>
      <diagonal/>
    </border>
    <border>
      <left/>
      <right style="dotted">
        <color rgb="FF003657"/>
      </right>
      <top style="dotted">
        <color rgb="FF003657"/>
      </top>
      <bottom style="dotted">
        <color rgb="FF003657"/>
      </bottom>
      <diagonal/>
    </border>
    <border>
      <left style="dotted">
        <color rgb="FF003657"/>
      </left>
      <right style="dotted">
        <color rgb="FF003657"/>
      </right>
      <top style="dotted">
        <color rgb="FF003657"/>
      </top>
      <bottom/>
      <diagonal/>
    </border>
    <border>
      <left/>
      <right style="dotted">
        <color rgb="FF003657"/>
      </right>
      <top/>
      <bottom style="dotted">
        <color rgb="FF003657"/>
      </bottom>
      <diagonal/>
    </border>
    <border>
      <left style="dotted">
        <color rgb="FF003657"/>
      </left>
      <right style="dotted">
        <color rgb="FF003657"/>
      </right>
      <top/>
      <bottom/>
      <diagonal/>
    </border>
    <border>
      <left style="dotted">
        <color rgb="FF003657"/>
      </left>
      <right style="dotted">
        <color rgb="FF003657"/>
      </right>
      <top/>
      <bottom style="dotted">
        <color rgb="FF003657"/>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4" fillId="0" borderId="0" applyNumberFormat="0" applyFill="0" applyBorder="0" applyAlignment="0" applyProtection="0"/>
    <xf numFmtId="0" fontId="1" fillId="0" borderId="0"/>
  </cellStyleXfs>
  <cellXfs count="173">
    <xf numFmtId="0" fontId="0" fillId="0" borderId="0" xfId="0"/>
    <xf numFmtId="0" fontId="0" fillId="2" borderId="0" xfId="0" applyFill="1"/>
    <xf numFmtId="0" fontId="3" fillId="3" borderId="1" xfId="0" applyFont="1" applyFill="1" applyBorder="1" applyAlignment="1">
      <alignment horizontal="center"/>
    </xf>
    <xf numFmtId="0" fontId="2" fillId="4" borderId="0" xfId="0" applyFont="1" applyFill="1"/>
    <xf numFmtId="0" fontId="0" fillId="2" borderId="1" xfId="0" applyFill="1" applyBorder="1" applyAlignment="1">
      <alignment horizontal="left" vertical="top" wrapText="1"/>
    </xf>
    <xf numFmtId="0" fontId="5" fillId="0" borderId="0" xfId="0" applyFont="1"/>
    <xf numFmtId="0" fontId="9" fillId="2" borderId="0" xfId="0" applyFont="1" applyFill="1"/>
    <xf numFmtId="0" fontId="4" fillId="0" borderId="0" xfId="0" applyFont="1"/>
    <xf numFmtId="0" fontId="12" fillId="0" borderId="0" xfId="0" applyFont="1"/>
    <xf numFmtId="0" fontId="10" fillId="0" borderId="17" xfId="0" applyFont="1" applyBorder="1"/>
    <xf numFmtId="0" fontId="10" fillId="0" borderId="13" xfId="0" applyFont="1" applyBorder="1"/>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10" fillId="6" borderId="23" xfId="0" applyFont="1" applyFill="1" applyBorder="1"/>
    <xf numFmtId="0" fontId="10" fillId="6" borderId="1" xfId="0" applyFont="1" applyFill="1" applyBorder="1"/>
    <xf numFmtId="0" fontId="10" fillId="6" borderId="16" xfId="0" applyFont="1" applyFill="1" applyBorder="1"/>
    <xf numFmtId="0" fontId="10" fillId="6" borderId="19" xfId="0" applyFont="1" applyFill="1" applyBorder="1"/>
    <xf numFmtId="0" fontId="10" fillId="6" borderId="17" xfId="0" applyFont="1" applyFill="1" applyBorder="1"/>
    <xf numFmtId="0" fontId="10" fillId="6" borderId="20" xfId="0" applyFont="1" applyFill="1" applyBorder="1"/>
    <xf numFmtId="0" fontId="10" fillId="6" borderId="13" xfId="0" applyFont="1" applyFill="1" applyBorder="1"/>
    <xf numFmtId="0" fontId="4" fillId="0" borderId="30" xfId="0" applyFont="1" applyBorder="1" applyAlignment="1">
      <alignment vertical="center"/>
    </xf>
    <xf numFmtId="0" fontId="4" fillId="0" borderId="31" xfId="0" applyFont="1" applyBorder="1" applyAlignment="1">
      <alignment vertical="center"/>
    </xf>
    <xf numFmtId="0" fontId="4" fillId="0" borderId="31" xfId="0" applyFont="1" applyBorder="1"/>
    <xf numFmtId="0" fontId="4" fillId="0" borderId="32" xfId="0" applyFont="1" applyBorder="1"/>
    <xf numFmtId="0" fontId="16" fillId="2" borderId="0" xfId="0" applyFont="1" applyFill="1"/>
    <xf numFmtId="0" fontId="17" fillId="2" borderId="0" xfId="0" applyFont="1" applyFill="1" applyBorder="1" applyAlignment="1">
      <alignment horizontal="left" vertical="center" wrapText="1"/>
    </xf>
    <xf numFmtId="0" fontId="18" fillId="2" borderId="0" xfId="0" applyFont="1" applyFill="1" applyBorder="1" applyAlignment="1">
      <alignment horizontal="center" vertical="center" wrapText="1"/>
    </xf>
    <xf numFmtId="0" fontId="17" fillId="2" borderId="0" xfId="0" applyFont="1" applyFill="1" applyBorder="1" applyAlignment="1">
      <alignment vertical="center"/>
    </xf>
    <xf numFmtId="0" fontId="19" fillId="2" borderId="0" xfId="0" applyFont="1" applyFill="1" applyBorder="1" applyAlignment="1">
      <alignment vertical="center" wrapText="1"/>
    </xf>
    <xf numFmtId="0" fontId="19" fillId="2" borderId="0" xfId="0" applyFont="1" applyFill="1" applyBorder="1" applyAlignment="1">
      <alignment horizontal="center" vertical="center" wrapText="1"/>
    </xf>
    <xf numFmtId="0" fontId="20" fillId="2" borderId="0" xfId="0" applyFont="1" applyFill="1" applyBorder="1" applyAlignment="1">
      <alignment horizontal="justify" vertical="center" wrapText="1"/>
    </xf>
    <xf numFmtId="0" fontId="20" fillId="2" borderId="0" xfId="0" applyFont="1" applyFill="1" applyBorder="1" applyAlignment="1">
      <alignment horizontal="left" vertical="center" wrapText="1"/>
    </xf>
    <xf numFmtId="0" fontId="18" fillId="7" borderId="33" xfId="0" applyFont="1" applyFill="1" applyBorder="1" applyAlignment="1">
      <alignment horizontal="center" vertical="center" wrapText="1"/>
    </xf>
    <xf numFmtId="0" fontId="18" fillId="7" borderId="0" xfId="0" applyFont="1" applyFill="1" applyAlignment="1">
      <alignment horizontal="center" vertical="center" wrapText="1"/>
    </xf>
    <xf numFmtId="0" fontId="18" fillId="7" borderId="34" xfId="0" applyFont="1" applyFill="1" applyBorder="1" applyAlignment="1">
      <alignment horizontal="center" vertical="center" wrapText="1"/>
    </xf>
    <xf numFmtId="0" fontId="20" fillId="0" borderId="39" xfId="0" applyFont="1" applyBorder="1" applyAlignment="1">
      <alignment horizontal="left" vertical="center" wrapText="1"/>
    </xf>
    <xf numFmtId="0" fontId="19" fillId="0" borderId="41" xfId="0" applyFont="1" applyBorder="1" applyAlignment="1">
      <alignment horizontal="center" vertical="center" wrapText="1"/>
    </xf>
    <xf numFmtId="0" fontId="3" fillId="3" borderId="10" xfId="0" applyFont="1" applyFill="1" applyBorder="1" applyAlignment="1">
      <alignment horizontal="center"/>
    </xf>
    <xf numFmtId="0" fontId="0" fillId="2" borderId="1" xfId="0" applyFill="1" applyBorder="1"/>
    <xf numFmtId="0" fontId="0" fillId="2" borderId="1" xfId="0" applyFill="1" applyBorder="1" applyAlignment="1">
      <alignment horizontal="center"/>
    </xf>
    <xf numFmtId="165" fontId="0" fillId="2" borderId="1" xfId="2" applyNumberFormat="1" applyFont="1" applyFill="1" applyBorder="1" applyAlignment="1">
      <alignment horizontal="center"/>
    </xf>
    <xf numFmtId="9" fontId="0" fillId="2" borderId="1" xfId="2" applyFont="1" applyFill="1" applyBorder="1"/>
    <xf numFmtId="0" fontId="3" fillId="3"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3" fillId="2" borderId="1" xfId="0" applyFont="1" applyFill="1" applyBorder="1"/>
    <xf numFmtId="0" fontId="21" fillId="2" borderId="0" xfId="0" applyFont="1" applyFill="1" applyAlignment="1">
      <alignment vertical="center"/>
    </xf>
    <xf numFmtId="0" fontId="3" fillId="2" borderId="1" xfId="0" applyFont="1" applyFill="1" applyBorder="1" applyAlignment="1">
      <alignment horizontal="center"/>
    </xf>
    <xf numFmtId="165" fontId="0" fillId="2" borderId="1" xfId="0" applyNumberFormat="1" applyFill="1" applyBorder="1"/>
    <xf numFmtId="0" fontId="24" fillId="0" borderId="0" xfId="3"/>
    <xf numFmtId="0" fontId="10" fillId="3" borderId="1" xfId="4" applyFont="1" applyFill="1" applyBorder="1" applyAlignment="1">
      <alignment horizontal="center" vertical="center" wrapText="1"/>
    </xf>
    <xf numFmtId="11" fontId="4" fillId="0" borderId="1" xfId="4" applyNumberFormat="1" applyFont="1" applyBorder="1" applyAlignment="1">
      <alignment horizontal="center" vertical="center"/>
    </xf>
    <xf numFmtId="0" fontId="3" fillId="3" borderId="1" xfId="0" applyFont="1" applyFill="1" applyBorder="1" applyAlignment="1">
      <alignment horizontal="center"/>
    </xf>
    <xf numFmtId="0" fontId="10" fillId="3" borderId="10" xfId="4" applyFont="1" applyFill="1" applyBorder="1" applyAlignment="1">
      <alignment vertical="center" wrapText="1"/>
    </xf>
    <xf numFmtId="0" fontId="4" fillId="0" borderId="10" xfId="4" applyFont="1" applyBorder="1" applyAlignment="1">
      <alignment vertical="center"/>
    </xf>
    <xf numFmtId="0" fontId="10" fillId="6" borderId="45" xfId="0" applyFont="1" applyFill="1" applyBorder="1" applyAlignment="1">
      <alignment horizontal="center" vertical="center"/>
    </xf>
    <xf numFmtId="0" fontId="10" fillId="6" borderId="46" xfId="0" applyFont="1" applyFill="1" applyBorder="1" applyAlignment="1">
      <alignment horizontal="center" vertical="center"/>
    </xf>
    <xf numFmtId="0" fontId="10" fillId="6" borderId="12" xfId="0" applyFont="1" applyFill="1" applyBorder="1"/>
    <xf numFmtId="0" fontId="10" fillId="6" borderId="21" xfId="0" applyFont="1" applyFill="1" applyBorder="1"/>
    <xf numFmtId="167" fontId="10" fillId="0" borderId="10" xfId="0" applyNumberFormat="1" applyFont="1" applyBorder="1"/>
    <xf numFmtId="168" fontId="10" fillId="0" borderId="1" xfId="0" applyNumberFormat="1" applyFont="1" applyBorder="1"/>
    <xf numFmtId="0" fontId="10" fillId="6" borderId="47" xfId="0" applyFont="1" applyFill="1" applyBorder="1" applyAlignment="1">
      <alignment horizontal="center" vertical="center"/>
    </xf>
    <xf numFmtId="0" fontId="10" fillId="0" borderId="42" xfId="0" applyFont="1" applyBorder="1"/>
    <xf numFmtId="167" fontId="10" fillId="0" borderId="15" xfId="0" applyNumberFormat="1" applyFont="1" applyBorder="1"/>
    <xf numFmtId="0" fontId="3" fillId="2" borderId="0" xfId="0" applyFont="1" applyFill="1" applyBorder="1"/>
    <xf numFmtId="0" fontId="0" fillId="2" borderId="0" xfId="0" applyFill="1" applyBorder="1"/>
    <xf numFmtId="167" fontId="23" fillId="2" borderId="0" xfId="0" applyNumberFormat="1" applyFont="1" applyFill="1" applyBorder="1" applyAlignment="1">
      <alignment horizontal="center"/>
    </xf>
    <xf numFmtId="0" fontId="29" fillId="2" borderId="0" xfId="0" applyFont="1" applyFill="1"/>
    <xf numFmtId="168" fontId="10" fillId="0" borderId="12" xfId="0" applyNumberFormat="1" applyFont="1" applyBorder="1"/>
    <xf numFmtId="168" fontId="10" fillId="0" borderId="14" xfId="0" applyNumberFormat="1" applyFont="1" applyBorder="1"/>
    <xf numFmtId="0" fontId="31" fillId="0" borderId="0" xfId="0" applyFont="1"/>
    <xf numFmtId="0" fontId="33" fillId="2" borderId="0" xfId="0" applyFont="1" applyFill="1"/>
    <xf numFmtId="0" fontId="24" fillId="2" borderId="0" xfId="3" applyFill="1"/>
    <xf numFmtId="0" fontId="0" fillId="2" borderId="0" xfId="0" applyFont="1" applyFill="1"/>
    <xf numFmtId="43" fontId="34" fillId="2" borderId="0" xfId="0" applyNumberFormat="1" applyFont="1" applyFill="1"/>
    <xf numFmtId="166" fontId="10" fillId="10" borderId="13" xfId="1" applyNumberFormat="1" applyFont="1" applyFill="1" applyBorder="1"/>
    <xf numFmtId="11" fontId="4" fillId="10" borderId="18" xfId="1" applyNumberFormat="1" applyFont="1" applyFill="1" applyBorder="1"/>
    <xf numFmtId="11" fontId="4" fillId="10" borderId="23" xfId="1" applyNumberFormat="1" applyFont="1" applyFill="1" applyBorder="1"/>
    <xf numFmtId="11" fontId="4" fillId="10" borderId="19" xfId="1" applyNumberFormat="1" applyFont="1" applyFill="1" applyBorder="1"/>
    <xf numFmtId="43" fontId="4" fillId="10" borderId="44" xfId="1" applyFont="1" applyFill="1" applyBorder="1"/>
    <xf numFmtId="43" fontId="4" fillId="10" borderId="14" xfId="1" applyFont="1" applyFill="1" applyBorder="1"/>
    <xf numFmtId="43" fontId="4" fillId="10" borderId="24" xfId="1" applyFont="1" applyFill="1" applyBorder="1"/>
    <xf numFmtId="11" fontId="4" fillId="10" borderId="44" xfId="1" applyNumberFormat="1" applyFont="1" applyFill="1" applyBorder="1"/>
    <xf numFmtId="11" fontId="4" fillId="10" borderId="14" xfId="1" applyNumberFormat="1" applyFont="1" applyFill="1" applyBorder="1"/>
    <xf numFmtId="11" fontId="4" fillId="10" borderId="24" xfId="1" applyNumberFormat="1" applyFont="1" applyFill="1" applyBorder="1"/>
    <xf numFmtId="11" fontId="4" fillId="10" borderId="43" xfId="1" applyNumberFormat="1" applyFont="1" applyFill="1" applyBorder="1"/>
    <xf numFmtId="11" fontId="4" fillId="10" borderId="26" xfId="1" applyNumberFormat="1" applyFont="1" applyFill="1" applyBorder="1"/>
    <xf numFmtId="43" fontId="4" fillId="10" borderId="22" xfId="1" applyFont="1" applyFill="1" applyBorder="1"/>
    <xf numFmtId="43" fontId="4" fillId="10" borderId="25" xfId="1" applyFont="1" applyFill="1" applyBorder="1"/>
    <xf numFmtId="0" fontId="3" fillId="11" borderId="1" xfId="0" applyFont="1" applyFill="1" applyBorder="1" applyAlignment="1">
      <alignment horizontal="center"/>
    </xf>
    <xf numFmtId="165" fontId="3" fillId="11" borderId="1" xfId="2" applyNumberFormat="1" applyFont="1" applyFill="1" applyBorder="1" applyAlignment="1">
      <alignment horizontal="center"/>
    </xf>
    <xf numFmtId="0" fontId="3" fillId="12" borderId="1" xfId="0" applyFont="1" applyFill="1" applyBorder="1" applyAlignment="1">
      <alignment horizontal="center"/>
    </xf>
    <xf numFmtId="165" fontId="3" fillId="12" borderId="1" xfId="2" applyNumberFormat="1" applyFont="1" applyFill="1" applyBorder="1" applyAlignment="1">
      <alignment horizontal="center"/>
    </xf>
    <xf numFmtId="0" fontId="3" fillId="2" borderId="30" xfId="0" applyFont="1" applyFill="1" applyBorder="1" applyAlignment="1">
      <alignment horizontal="right"/>
    </xf>
    <xf numFmtId="0" fontId="27" fillId="10" borderId="31" xfId="0" applyFont="1" applyFill="1" applyBorder="1"/>
    <xf numFmtId="0" fontId="3" fillId="2" borderId="32" xfId="0" applyFont="1" applyFill="1" applyBorder="1"/>
    <xf numFmtId="169" fontId="27" fillId="10" borderId="30" xfId="1" applyNumberFormat="1" applyFont="1" applyFill="1" applyBorder="1"/>
    <xf numFmtId="2" fontId="0" fillId="2" borderId="1" xfId="0" applyNumberFormat="1" applyFill="1" applyBorder="1"/>
    <xf numFmtId="0" fontId="0" fillId="2" borderId="23" xfId="0" applyFill="1" applyBorder="1"/>
    <xf numFmtId="0" fontId="0" fillId="2" borderId="19" xfId="0" applyFill="1" applyBorder="1"/>
    <xf numFmtId="0" fontId="0" fillId="2" borderId="20" xfId="0" applyFill="1" applyBorder="1"/>
    <xf numFmtId="169" fontId="3" fillId="2" borderId="12" xfId="1" applyNumberFormat="1" applyFont="1" applyFill="1" applyBorder="1"/>
    <xf numFmtId="0" fontId="3" fillId="2" borderId="21" xfId="0" applyFont="1" applyFill="1" applyBorder="1"/>
    <xf numFmtId="43" fontId="3" fillId="2" borderId="12" xfId="1" applyFont="1" applyFill="1" applyBorder="1"/>
    <xf numFmtId="2" fontId="23" fillId="10" borderId="1" xfId="0" applyNumberFormat="1" applyFont="1" applyFill="1" applyBorder="1" applyAlignment="1">
      <alignment horizontal="center"/>
    </xf>
    <xf numFmtId="2" fontId="0" fillId="10" borderId="1" xfId="0" applyNumberFormat="1" applyFont="1" applyFill="1" applyBorder="1" applyAlignment="1">
      <alignment horizontal="center"/>
    </xf>
    <xf numFmtId="11" fontId="23" fillId="2" borderId="1" xfId="0" applyNumberFormat="1" applyFont="1" applyFill="1" applyBorder="1" applyAlignment="1">
      <alignment horizontal="center"/>
    </xf>
    <xf numFmtId="164" fontId="0" fillId="2" borderId="0" xfId="0" applyNumberFormat="1" applyFill="1"/>
    <xf numFmtId="1" fontId="29" fillId="10" borderId="1" xfId="0" applyNumberFormat="1" applyFont="1" applyFill="1" applyBorder="1" applyAlignment="1">
      <alignment horizontal="center"/>
    </xf>
    <xf numFmtId="170" fontId="27" fillId="2" borderId="1" xfId="1" applyNumberFormat="1" applyFont="1" applyFill="1" applyBorder="1" applyAlignment="1">
      <alignment horizontal="center"/>
    </xf>
    <xf numFmtId="0" fontId="37" fillId="0" borderId="0" xfId="0" applyFont="1"/>
    <xf numFmtId="0" fontId="38" fillId="0" borderId="0" xfId="0" applyFont="1"/>
    <xf numFmtId="0" fontId="38" fillId="0" borderId="0" xfId="0" applyFont="1" applyFill="1" applyBorder="1"/>
    <xf numFmtId="171" fontId="38" fillId="0" borderId="0" xfId="0" applyNumberFormat="1" applyFont="1" applyFill="1" applyBorder="1"/>
    <xf numFmtId="0" fontId="0" fillId="2" borderId="0" xfId="0" applyFill="1" applyAlignment="1">
      <alignment horizontal="right"/>
    </xf>
    <xf numFmtId="0" fontId="0" fillId="2" borderId="1" xfId="0" applyFill="1" applyBorder="1" applyAlignment="1">
      <alignment horizontal="right"/>
    </xf>
    <xf numFmtId="0" fontId="0" fillId="13" borderId="1" xfId="0" applyFill="1" applyBorder="1"/>
    <xf numFmtId="0" fontId="3" fillId="2" borderId="0" xfId="0" applyFont="1" applyFill="1" applyAlignment="1">
      <alignment horizontal="left" vertical="center"/>
    </xf>
    <xf numFmtId="0" fontId="3" fillId="3" borderId="1" xfId="0" applyFont="1" applyFill="1" applyBorder="1" applyAlignment="1">
      <alignment horizontal="center"/>
    </xf>
    <xf numFmtId="0" fontId="0" fillId="2" borderId="1" xfId="0" applyFill="1" applyBorder="1" applyAlignment="1">
      <alignment horizontal="left" vertical="top" wrapText="1"/>
    </xf>
    <xf numFmtId="0" fontId="0" fillId="5" borderId="2" xfId="0" applyFill="1" applyBorder="1" applyAlignment="1">
      <alignment horizontal="justify" vertical="top" wrapText="1"/>
    </xf>
    <xf numFmtId="0" fontId="0" fillId="5" borderId="3" xfId="0" applyFill="1" applyBorder="1" applyAlignment="1">
      <alignment horizontal="justify" vertical="top" wrapText="1"/>
    </xf>
    <xf numFmtId="0" fontId="0" fillId="5" borderId="4" xfId="0" applyFill="1" applyBorder="1" applyAlignment="1">
      <alignment horizontal="justify" vertical="top" wrapText="1"/>
    </xf>
    <xf numFmtId="0" fontId="0" fillId="5" borderId="5" xfId="0" applyFill="1" applyBorder="1" applyAlignment="1">
      <alignment horizontal="justify" vertical="top" wrapText="1"/>
    </xf>
    <xf numFmtId="0" fontId="0" fillId="5" borderId="0" xfId="0" applyFill="1" applyBorder="1" applyAlignment="1">
      <alignment horizontal="justify" vertical="top" wrapText="1"/>
    </xf>
    <xf numFmtId="0" fontId="0" fillId="5" borderId="6" xfId="0" applyFill="1" applyBorder="1" applyAlignment="1">
      <alignment horizontal="justify" vertical="top" wrapText="1"/>
    </xf>
    <xf numFmtId="0" fontId="0" fillId="5" borderId="7" xfId="0" applyFill="1" applyBorder="1" applyAlignment="1">
      <alignment horizontal="justify" vertical="top" wrapText="1"/>
    </xf>
    <xf numFmtId="0" fontId="0" fillId="5" borderId="8" xfId="0" applyFill="1" applyBorder="1" applyAlignment="1">
      <alignment horizontal="justify" vertical="top" wrapText="1"/>
    </xf>
    <xf numFmtId="0" fontId="0" fillId="5" borderId="9" xfId="0" applyFill="1" applyBorder="1" applyAlignment="1">
      <alignment horizontal="justify" vertical="top" wrapText="1"/>
    </xf>
    <xf numFmtId="0" fontId="3" fillId="2" borderId="0" xfId="0" applyFont="1" applyFill="1" applyAlignment="1">
      <alignment horizontal="center"/>
    </xf>
    <xf numFmtId="0" fontId="19" fillId="8" borderId="35" xfId="0" applyFont="1" applyFill="1" applyBorder="1" applyAlignment="1">
      <alignment horizontal="left" vertical="center" wrapText="1"/>
    </xf>
    <xf numFmtId="0" fontId="19" fillId="8" borderId="36" xfId="0" applyFont="1" applyFill="1" applyBorder="1" applyAlignment="1">
      <alignment horizontal="left" vertical="center" wrapText="1"/>
    </xf>
    <xf numFmtId="0" fontId="19" fillId="8" borderId="37" xfId="0" applyFont="1" applyFill="1" applyBorder="1" applyAlignment="1">
      <alignment horizontal="left" vertical="center" wrapText="1"/>
    </xf>
    <xf numFmtId="0" fontId="19" fillId="0" borderId="38" xfId="0" applyFont="1" applyBorder="1" applyAlignment="1">
      <alignment horizontal="center" vertical="center" wrapText="1"/>
    </xf>
    <xf numFmtId="0" fontId="19" fillId="0" borderId="40" xfId="0" applyFont="1" applyBorder="1" applyAlignment="1">
      <alignment horizontal="center" vertical="center" wrapText="1"/>
    </xf>
    <xf numFmtId="0" fontId="19" fillId="0" borderId="41" xfId="0" applyFont="1" applyBorder="1" applyAlignment="1">
      <alignment horizontal="center" vertical="center" wrapText="1"/>
    </xf>
    <xf numFmtId="0" fontId="3" fillId="12" borderId="10" xfId="0" applyFont="1" applyFill="1" applyBorder="1" applyAlignment="1">
      <alignment horizontal="right"/>
    </xf>
    <xf numFmtId="0" fontId="3" fillId="12" borderId="11" xfId="0" applyFont="1" applyFill="1" applyBorder="1" applyAlignment="1">
      <alignment horizontal="right"/>
    </xf>
    <xf numFmtId="0" fontId="3" fillId="11" borderId="10" xfId="0" applyFont="1" applyFill="1" applyBorder="1" applyAlignment="1">
      <alignment horizontal="right"/>
    </xf>
    <xf numFmtId="0" fontId="3" fillId="11" borderId="11" xfId="0" applyFont="1" applyFill="1" applyBorder="1" applyAlignment="1">
      <alignment horizontal="right"/>
    </xf>
    <xf numFmtId="0" fontId="2" fillId="9" borderId="10" xfId="0" applyFont="1" applyFill="1" applyBorder="1" applyAlignment="1">
      <alignment horizontal="center"/>
    </xf>
    <xf numFmtId="0" fontId="2" fillId="9" borderId="11" xfId="0" applyFont="1" applyFill="1" applyBorder="1" applyAlignment="1">
      <alignment horizontal="center"/>
    </xf>
    <xf numFmtId="0" fontId="3" fillId="3" borderId="1"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3" xfId="0" applyFont="1" applyFill="1" applyBorder="1" applyAlignment="1">
      <alignment horizontal="center" vertical="center"/>
    </xf>
    <xf numFmtId="0" fontId="10" fillId="0" borderId="16" xfId="0" applyFont="1" applyBorder="1" applyAlignment="1">
      <alignment horizontal="center" vertical="center"/>
    </xf>
    <xf numFmtId="0" fontId="10" fillId="0" borderId="13" xfId="0" applyFont="1" applyBorder="1" applyAlignment="1">
      <alignment horizontal="center" vertical="center"/>
    </xf>
    <xf numFmtId="0" fontId="10" fillId="2" borderId="0" xfId="0" applyFont="1" applyFill="1" applyBorder="1" applyAlignment="1">
      <alignment horizontal="center"/>
    </xf>
    <xf numFmtId="0" fontId="4" fillId="0" borderId="23" xfId="0" applyFont="1" applyBorder="1" applyAlignment="1">
      <alignment horizontal="center" vertical="center" wrapText="1"/>
    </xf>
    <xf numFmtId="0" fontId="4" fillId="0" borderId="12" xfId="0" applyFont="1" applyBorder="1" applyAlignment="1">
      <alignment horizontal="center" vertical="center"/>
    </xf>
    <xf numFmtId="0" fontId="10" fillId="0" borderId="19" xfId="0" applyFont="1" applyBorder="1" applyAlignment="1">
      <alignment horizontal="center" vertical="center"/>
    </xf>
    <xf numFmtId="0" fontId="10" fillId="0" borderId="21" xfId="0" applyFont="1" applyBorder="1" applyAlignment="1">
      <alignment horizontal="center" vertical="center"/>
    </xf>
    <xf numFmtId="0" fontId="10" fillId="6" borderId="18"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19" xfId="0" applyFont="1" applyFill="1" applyBorder="1" applyAlignment="1">
      <alignment horizontal="center" vertical="center"/>
    </xf>
    <xf numFmtId="0" fontId="10" fillId="6" borderId="48" xfId="0" applyFont="1" applyFill="1" applyBorder="1" applyAlignment="1">
      <alignment horizontal="center"/>
    </xf>
    <xf numFmtId="0" fontId="10" fillId="6" borderId="32" xfId="0" applyFont="1" applyFill="1" applyBorder="1" applyAlignment="1">
      <alignment horizontal="center"/>
    </xf>
    <xf numFmtId="0" fontId="37" fillId="14" borderId="1" xfId="0" applyFont="1" applyFill="1" applyBorder="1" applyAlignment="1">
      <alignment horizontal="center" wrapText="1"/>
    </xf>
    <xf numFmtId="0" fontId="0" fillId="15" borderId="1" xfId="0" applyFill="1" applyBorder="1"/>
    <xf numFmtId="0" fontId="0" fillId="15" borderId="1" xfId="0" applyFill="1" applyBorder="1" applyAlignment="1">
      <alignment horizontal="center"/>
    </xf>
    <xf numFmtId="0" fontId="42" fillId="14" borderId="51" xfId="0" applyFont="1" applyFill="1" applyBorder="1" applyAlignment="1">
      <alignment horizontal="center"/>
    </xf>
    <xf numFmtId="0" fontId="42" fillId="14" borderId="14" xfId="0" applyFont="1" applyFill="1" applyBorder="1" applyAlignment="1">
      <alignment horizontal="center" vertical="center" wrapText="1"/>
    </xf>
    <xf numFmtId="0" fontId="42" fillId="14" borderId="10" xfId="0" applyFont="1" applyFill="1" applyBorder="1" applyAlignment="1">
      <alignment horizontal="left" vertical="top"/>
    </xf>
    <xf numFmtId="0" fontId="42" fillId="14" borderId="15" xfId="0" applyFont="1" applyFill="1" applyBorder="1" applyAlignment="1">
      <alignment horizontal="center" vertical="center" wrapText="1"/>
    </xf>
    <xf numFmtId="0" fontId="38" fillId="16" borderId="1" xfId="1" applyNumberFormat="1" applyFont="1" applyFill="1" applyBorder="1" applyAlignment="1">
      <alignment horizontal="center" vertical="center"/>
    </xf>
    <xf numFmtId="0" fontId="38" fillId="16" borderId="1" xfId="0" applyFont="1" applyFill="1" applyBorder="1" applyAlignment="1">
      <alignment horizontal="left" vertical="center"/>
    </xf>
    <xf numFmtId="4" fontId="38" fillId="16" borderId="1" xfId="0" applyNumberFormat="1" applyFont="1" applyFill="1" applyBorder="1"/>
    <xf numFmtId="4" fontId="37" fillId="16" borderId="1" xfId="0" applyNumberFormat="1" applyFont="1" applyFill="1" applyBorder="1"/>
    <xf numFmtId="0" fontId="40" fillId="17" borderId="1" xfId="0" applyFont="1" applyFill="1" applyBorder="1" applyAlignment="1">
      <alignment vertical="top" wrapText="1"/>
    </xf>
    <xf numFmtId="4" fontId="41" fillId="17" borderId="1" xfId="0" applyNumberFormat="1" applyFont="1" applyFill="1" applyBorder="1" applyAlignment="1">
      <alignment horizontal="left" vertical="top" wrapText="1"/>
    </xf>
  </cellXfs>
  <cellStyles count="5">
    <cellStyle name="Hipervínculo" xfId="3" builtinId="8"/>
    <cellStyle name="Millares" xfId="1" builtinId="3"/>
    <cellStyle name="Normal" xfId="0" builtinId="0"/>
    <cellStyle name="Normal 10 3" xfId="4"/>
    <cellStyle name="Porcentaje" xfId="2" builtinId="5"/>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Costa</a:t>
            </a:r>
          </a:p>
        </c:rich>
      </c:tx>
      <c:layout>
        <c:manualLayout>
          <c:xMode val="edge"/>
          <c:yMode val="edge"/>
          <c:x val="0.44806233595800526"/>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31291338582677164"/>
          <c:y val="0.17392898804316129"/>
          <c:w val="0.37972900262467185"/>
          <c:h val="0.63288167104111981"/>
        </c:manualLayout>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239A-4180-9E5B-5D39FF0566EC}"/>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239A-4180-9E5B-5D39FF0566EC}"/>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239A-4180-9E5B-5D39FF0566EC}"/>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239A-4180-9E5B-5D39FF0566EC}"/>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239A-4180-9E5B-5D39FF0566EC}"/>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239A-4180-9E5B-5D39FF0566EC}"/>
              </c:ext>
            </c:extLst>
          </c:dPt>
          <c:dLbls>
            <c:dLbl>
              <c:idx val="4"/>
              <c:layout>
                <c:manualLayout>
                  <c:x val="2.1581364829396325E-2"/>
                  <c:y val="1.92960775736366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239A-4180-9E5B-5D39FF0566EC}"/>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Variables!$T$24:$Y$24</c:f>
              <c:strCache>
                <c:ptCount val="6"/>
                <c:pt idx="0">
                  <c:v>Vela</c:v>
                </c:pt>
                <c:pt idx="1">
                  <c:v>Generador diesel</c:v>
                </c:pt>
                <c:pt idx="2">
                  <c:v>Generador gasolina</c:v>
                </c:pt>
                <c:pt idx="3">
                  <c:v>Mechero</c:v>
                </c:pt>
                <c:pt idx="4">
                  <c:v>Batería</c:v>
                </c:pt>
                <c:pt idx="5">
                  <c:v>Petróleo lámpara</c:v>
                </c:pt>
              </c:strCache>
            </c:strRef>
          </c:cat>
          <c:val>
            <c:numRef>
              <c:f>Variables!$T$25:$Y$25</c:f>
              <c:numCache>
                <c:formatCode>0.0%</c:formatCode>
                <c:ptCount val="6"/>
                <c:pt idx="0">
                  <c:v>0.79487179487179482</c:v>
                </c:pt>
                <c:pt idx="1">
                  <c:v>5.128205128205128E-2</c:v>
                </c:pt>
                <c:pt idx="2">
                  <c:v>0</c:v>
                </c:pt>
                <c:pt idx="3">
                  <c:v>5.128205128205128E-2</c:v>
                </c:pt>
                <c:pt idx="4">
                  <c:v>0.10256410256410256</c:v>
                </c:pt>
                <c:pt idx="5">
                  <c:v>0</c:v>
                </c:pt>
              </c:numCache>
            </c:numRef>
          </c:val>
          <c:extLst xmlns:c16r2="http://schemas.microsoft.com/office/drawing/2015/06/chart">
            <c:ext xmlns:c16="http://schemas.microsoft.com/office/drawing/2014/chart" uri="{C3380CC4-5D6E-409C-BE32-E72D297353CC}">
              <c16:uniqueId val="{0000000C-239A-4180-9E5B-5D39FF0566E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6109667541557304"/>
          <c:y val="0.85069335083114628"/>
          <c:w val="0.67780643044619426"/>
          <c:h val="0.1400473899095946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Sierra</a:t>
            </a:r>
          </a:p>
        </c:rich>
      </c:tx>
      <c:layout>
        <c:manualLayout>
          <c:xMode val="edge"/>
          <c:yMode val="edge"/>
          <c:x val="0.44806233595800526"/>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31291338582677164"/>
          <c:y val="0.17392898804316129"/>
          <c:w val="0.37972900262467185"/>
          <c:h val="0.63288167104111981"/>
        </c:manualLayout>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A66-4865-8F87-95A03E26ADA9}"/>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A66-4865-8F87-95A03E26ADA9}"/>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9A66-4865-8F87-95A03E26ADA9}"/>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9A66-4865-8F87-95A03E26ADA9}"/>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9A66-4865-8F87-95A03E26ADA9}"/>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9A66-4865-8F87-95A03E26ADA9}"/>
              </c:ext>
            </c:extLst>
          </c:dPt>
          <c:dLbls>
            <c:dLbl>
              <c:idx val="1"/>
              <c:layout>
                <c:manualLayout>
                  <c:x val="-3.1485236220472439E-2"/>
                  <c:y val="4.106955380577427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9A66-4865-8F87-95A03E26ADA9}"/>
                </c:ext>
                <c:ext xmlns:c15="http://schemas.microsoft.com/office/drawing/2012/chart" uri="{CE6537A1-D6FC-4f65-9D91-7224C49458BB}">
                  <c15:layout/>
                </c:ext>
              </c:extLst>
            </c:dLbl>
            <c:dLbl>
              <c:idx val="2"/>
              <c:layout>
                <c:manualLayout>
                  <c:x val="-1.8453849518810149E-2"/>
                  <c:y val="-2.392060367454068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9A66-4865-8F87-95A03E26ADA9}"/>
                </c:ext>
                <c:ext xmlns:c15="http://schemas.microsoft.com/office/drawing/2012/chart" uri="{CE6537A1-D6FC-4f65-9D91-7224C49458BB}">
                  <c15:layout/>
                </c:ext>
              </c:extLst>
            </c:dLbl>
            <c:dLbl>
              <c:idx val="3"/>
              <c:layout>
                <c:manualLayout>
                  <c:x val="6.3888888888888939E-2"/>
                  <c:y val="1.26345144356955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9A66-4865-8F87-95A03E26ADA9}"/>
                </c:ext>
                <c:ext xmlns:c15="http://schemas.microsoft.com/office/drawing/2012/chart" uri="{CE6537A1-D6FC-4f65-9D91-7224C49458BB}">
                  <c15:layout>
                    <c:manualLayout>
                      <c:w val="8.1250000000000003E-2"/>
                      <c:h val="9.4907407407407413E-2"/>
                    </c:manualLayout>
                  </c15:layout>
                </c:ext>
              </c:extLst>
            </c:dLbl>
            <c:dLbl>
              <c:idx val="5"/>
              <c:layout>
                <c:manualLayout>
                  <c:x val="8.1240266841644801E-2"/>
                  <c:y val="-1.66786964129483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9A66-4865-8F87-95A03E26ADA9}"/>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Variables!$T$24:$Y$24</c:f>
              <c:strCache>
                <c:ptCount val="6"/>
                <c:pt idx="0">
                  <c:v>Vela</c:v>
                </c:pt>
                <c:pt idx="1">
                  <c:v>Generador diesel</c:v>
                </c:pt>
                <c:pt idx="2">
                  <c:v>Generador gasolina</c:v>
                </c:pt>
                <c:pt idx="3">
                  <c:v>Mechero</c:v>
                </c:pt>
                <c:pt idx="4">
                  <c:v>Batería</c:v>
                </c:pt>
                <c:pt idx="5">
                  <c:v>Petróleo lámpara</c:v>
                </c:pt>
              </c:strCache>
            </c:strRef>
          </c:cat>
          <c:val>
            <c:numRef>
              <c:f>Variables!$T$26:$Y$26</c:f>
              <c:numCache>
                <c:formatCode>0.0%</c:formatCode>
                <c:ptCount val="6"/>
                <c:pt idx="0">
                  <c:v>0.93113553113553116</c:v>
                </c:pt>
                <c:pt idx="1">
                  <c:v>2.9304029304029304E-3</c:v>
                </c:pt>
                <c:pt idx="2">
                  <c:v>2.1978021978021978E-3</c:v>
                </c:pt>
                <c:pt idx="3">
                  <c:v>5.1282051282051282E-3</c:v>
                </c:pt>
                <c:pt idx="4">
                  <c:v>5.5677655677655681E-2</c:v>
                </c:pt>
                <c:pt idx="5">
                  <c:v>2.9304029304029304E-3</c:v>
                </c:pt>
              </c:numCache>
            </c:numRef>
          </c:val>
          <c:extLst xmlns:c16r2="http://schemas.microsoft.com/office/drawing/2015/06/chart">
            <c:ext xmlns:c16="http://schemas.microsoft.com/office/drawing/2014/chart" uri="{C3380CC4-5D6E-409C-BE32-E72D297353CC}">
              <c16:uniqueId val="{0000000C-9A66-4865-8F87-95A03E26ADA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6109667541557304"/>
          <c:y val="0.85069335083114628"/>
          <c:w val="0.67780643044619426"/>
          <c:h val="0.1400473899095946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Selva</a:t>
            </a:r>
          </a:p>
        </c:rich>
      </c:tx>
      <c:layout>
        <c:manualLayout>
          <c:xMode val="edge"/>
          <c:yMode val="edge"/>
          <c:x val="0.44806233595800526"/>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31291338582677164"/>
          <c:y val="0.17392898804316129"/>
          <c:w val="0.37972900262467185"/>
          <c:h val="0.63288167104111981"/>
        </c:manualLayout>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A835-4CB6-BBDB-DA57FAB3024B}"/>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A835-4CB6-BBDB-DA57FAB3024B}"/>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A835-4CB6-BBDB-DA57FAB3024B}"/>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A835-4CB6-BBDB-DA57FAB3024B}"/>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A835-4CB6-BBDB-DA57FAB3024B}"/>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A835-4CB6-BBDB-DA57FAB302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Variables!$T$24:$Y$24</c:f>
              <c:strCache>
                <c:ptCount val="6"/>
                <c:pt idx="0">
                  <c:v>Vela</c:v>
                </c:pt>
                <c:pt idx="1">
                  <c:v>Generador diesel</c:v>
                </c:pt>
                <c:pt idx="2">
                  <c:v>Generador gasolina</c:v>
                </c:pt>
                <c:pt idx="3">
                  <c:v>Mechero</c:v>
                </c:pt>
                <c:pt idx="4">
                  <c:v>Batería</c:v>
                </c:pt>
                <c:pt idx="5">
                  <c:v>Petróleo lámpara</c:v>
                </c:pt>
              </c:strCache>
            </c:strRef>
          </c:cat>
          <c:val>
            <c:numRef>
              <c:f>Variables!$T$27:$Y$27</c:f>
              <c:numCache>
                <c:formatCode>0.0%</c:formatCode>
                <c:ptCount val="6"/>
                <c:pt idx="0">
                  <c:v>7.9812206572769953E-2</c:v>
                </c:pt>
                <c:pt idx="1">
                  <c:v>0.18309859154929578</c:v>
                </c:pt>
                <c:pt idx="2">
                  <c:v>0.15962441314553991</c:v>
                </c:pt>
                <c:pt idx="3">
                  <c:v>0.31924882629107981</c:v>
                </c:pt>
                <c:pt idx="4">
                  <c:v>4.6948356807511735E-2</c:v>
                </c:pt>
                <c:pt idx="5">
                  <c:v>0.21126760563380281</c:v>
                </c:pt>
              </c:numCache>
            </c:numRef>
          </c:val>
          <c:extLst xmlns:c16r2="http://schemas.microsoft.com/office/drawing/2015/06/chart">
            <c:ext xmlns:c16="http://schemas.microsoft.com/office/drawing/2014/chart" uri="{C3380CC4-5D6E-409C-BE32-E72D297353CC}">
              <c16:uniqueId val="{0000000C-A835-4CB6-BBDB-DA57FAB3024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6109667541557304"/>
          <c:y val="0.85069335083114628"/>
          <c:w val="0.67780643044619426"/>
          <c:h val="0.1400473899095946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9525</xdr:colOff>
      <xdr:row>11</xdr:row>
      <xdr:rowOff>47625</xdr:rowOff>
    </xdr:from>
    <xdr:ext cx="3714750" cy="469039"/>
    <mc:AlternateContent xmlns:mc="http://schemas.openxmlformats.org/markup-compatibility/2006" xmlns:a14="http://schemas.microsoft.com/office/drawing/2010/main">
      <mc:Choice Requires="a14">
        <xdr:sp macro="" textlink="">
          <xdr:nvSpPr>
            <xdr:cNvPr id="2" name="CuadroTexto 2">
              <a:extLst>
                <a:ext uri="{FF2B5EF4-FFF2-40B4-BE49-F238E27FC236}">
                  <a16:creationId xmlns:a16="http://schemas.microsoft.com/office/drawing/2014/main" xmlns="" id="{00000000-0008-0000-0000-000002000000}"/>
                </a:ext>
              </a:extLst>
            </xdr:cNvPr>
            <xdr:cNvSpPr txBox="1"/>
          </xdr:nvSpPr>
          <xdr:spPr>
            <a:xfrm>
              <a:off x="285750" y="2400300"/>
              <a:ext cx="3714750" cy="469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
                  </m:oMathParaPr>
                  <m:oMath xmlns:m="http://schemas.openxmlformats.org/officeDocument/2006/math">
                    <m:sSub>
                      <m:sSubPr>
                        <m:ctrlPr>
                          <a:rPr lang="es-PE" sz="1200" b="1" i="1">
                            <a:latin typeface="Cambria Math" panose="02040503050406030204" pitchFamily="18" charset="0"/>
                          </a:rPr>
                        </m:ctrlPr>
                      </m:sSubPr>
                      <m:e>
                        <m:r>
                          <a:rPr lang="es-PE" sz="1200" b="1" i="0">
                            <a:latin typeface="Cambria Math" panose="02040503050406030204" pitchFamily="18" charset="0"/>
                          </a:rPr>
                          <m:t>  </m:t>
                        </m:r>
                        <m:r>
                          <a:rPr lang="es-PE" sz="1200" b="1" i="0">
                            <a:latin typeface="Cambria Math" panose="02040503050406030204" pitchFamily="18" charset="0"/>
                          </a:rPr>
                          <m:t>𝐁𝐄</m:t>
                        </m:r>
                      </m:e>
                      <m:sub>
                        <m:r>
                          <a:rPr lang="es-ES" sz="1200" b="1" i="0">
                            <a:latin typeface="Cambria Math" panose="02040503050406030204" pitchFamily="18" charset="0"/>
                          </a:rPr>
                          <m:t>𝐂𝐎𝟐</m:t>
                        </m:r>
                        <m:r>
                          <a:rPr lang="es-ES" sz="1200" b="1" i="0">
                            <a:latin typeface="Cambria Math" panose="02040503050406030204" pitchFamily="18" charset="0"/>
                          </a:rPr>
                          <m:t>,</m:t>
                        </m:r>
                        <m:r>
                          <a:rPr lang="es-PE" sz="1200" b="1" i="0">
                            <a:latin typeface="Cambria Math" panose="02040503050406030204" pitchFamily="18" charset="0"/>
                          </a:rPr>
                          <m:t>𝐲</m:t>
                        </m:r>
                      </m:sub>
                    </m:sSub>
                    <m:r>
                      <a:rPr lang="es-PE" sz="1200" b="1" i="0">
                        <a:latin typeface="Cambria Math" panose="02040503050406030204" pitchFamily="18" charset="0"/>
                      </a:rPr>
                      <m:t>=</m:t>
                    </m:r>
                    <m:nary>
                      <m:naryPr>
                        <m:chr m:val="∑"/>
                        <m:supHide m:val="on"/>
                        <m:ctrlPr>
                          <a:rPr lang="es-PE" sz="1200" b="1" i="1">
                            <a:latin typeface="Cambria Math" panose="02040503050406030204" pitchFamily="18" charset="0"/>
                          </a:rPr>
                        </m:ctrlPr>
                      </m:naryPr>
                      <m:sub>
                        <m:r>
                          <m:rPr>
                            <m:brk m:alnAt="23"/>
                          </m:rPr>
                          <a:rPr lang="es-ES" sz="1200" b="1" i="1">
                            <a:latin typeface="Cambria Math" panose="02040503050406030204" pitchFamily="18" charset="0"/>
                          </a:rPr>
                          <m:t>𝒋</m:t>
                        </m:r>
                      </m:sub>
                      <m:sup/>
                      <m:e>
                        <m:sSub>
                          <m:sSubPr>
                            <m:ctrlPr>
                              <a:rPr lang="es-PE" sz="1200" b="1" i="1">
                                <a:latin typeface="Cambria Math" panose="02040503050406030204" pitchFamily="18" charset="0"/>
                              </a:rPr>
                            </m:ctrlPr>
                          </m:sSubPr>
                          <m:e>
                            <m:r>
                              <a:rPr lang="es-ES" sz="1200" b="1" i="0">
                                <a:latin typeface="Cambria Math" panose="02040503050406030204" pitchFamily="18" charset="0"/>
                              </a:rPr>
                              <m:t>𝐅𝐂</m:t>
                            </m:r>
                          </m:e>
                          <m:sub>
                            <m:r>
                              <a:rPr lang="es-ES" sz="1200" b="1" i="0">
                                <a:latin typeface="Cambria Math" panose="02040503050406030204" pitchFamily="18" charset="0"/>
                              </a:rPr>
                              <m:t>𝐣</m:t>
                            </m:r>
                            <m:r>
                              <a:rPr lang="es-ES" sz="1200" b="1" i="0">
                                <a:latin typeface="Cambria Math" panose="02040503050406030204" pitchFamily="18" charset="0"/>
                              </a:rPr>
                              <m:t>,</m:t>
                            </m:r>
                            <m:r>
                              <a:rPr lang="es-ES" sz="1200" b="1" i="0">
                                <a:latin typeface="Cambria Math" panose="02040503050406030204" pitchFamily="18" charset="0"/>
                              </a:rPr>
                              <m:t>𝐲</m:t>
                            </m:r>
                          </m:sub>
                        </m:sSub>
                        <m:r>
                          <a:rPr lang="es-PE" sz="1200" b="1" i="0">
                            <a:latin typeface="Cambria Math" panose="02040503050406030204" pitchFamily="18" charset="0"/>
                          </a:rPr>
                          <m:t> </m:t>
                        </m:r>
                        <m:r>
                          <a:rPr lang="es-PE" sz="1200" b="1" i="1">
                            <a:solidFill>
                              <a:schemeClr val="tx1"/>
                            </a:solidFill>
                            <a:effectLst/>
                            <a:latin typeface="Cambria Math" panose="02040503050406030204" pitchFamily="18" charset="0"/>
                            <a:ea typeface="+mn-ea"/>
                            <a:cs typeface="+mn-cs"/>
                          </a:rPr>
                          <m:t>×</m:t>
                        </m:r>
                        <m:r>
                          <a:rPr lang="es-PE" sz="1200" b="1" i="0">
                            <a:solidFill>
                              <a:schemeClr val="tx1"/>
                            </a:solidFill>
                            <a:effectLst/>
                            <a:latin typeface="Cambria Math" panose="02040503050406030204" pitchFamily="18" charset="0"/>
                            <a:ea typeface="+mn-ea"/>
                            <a:cs typeface="+mn-cs"/>
                          </a:rPr>
                          <m:t> </m:t>
                        </m:r>
                        <m:sSub>
                          <m:sSubPr>
                            <m:ctrlPr>
                              <a:rPr lang="es-PE" sz="1200" b="1" i="1">
                                <a:solidFill>
                                  <a:schemeClr val="tx1"/>
                                </a:solidFill>
                                <a:effectLst/>
                                <a:latin typeface="Cambria Math" panose="02040503050406030204" pitchFamily="18" charset="0"/>
                                <a:ea typeface="+mn-ea"/>
                                <a:cs typeface="+mn-cs"/>
                              </a:rPr>
                            </m:ctrlPr>
                          </m:sSubPr>
                          <m:e>
                            <m:r>
                              <a:rPr lang="es-ES" sz="1200" b="1" i="0">
                                <a:solidFill>
                                  <a:schemeClr val="tx1"/>
                                </a:solidFill>
                                <a:effectLst/>
                                <a:latin typeface="Cambria Math" panose="02040503050406030204" pitchFamily="18" charset="0"/>
                                <a:ea typeface="+mn-ea"/>
                                <a:cs typeface="+mn-cs"/>
                              </a:rPr>
                              <m:t>𝐍𝐂𝐕</m:t>
                            </m:r>
                          </m:e>
                          <m:sub>
                            <m:r>
                              <a:rPr lang="es-ES" sz="1200" b="1" i="0">
                                <a:solidFill>
                                  <a:schemeClr val="tx1"/>
                                </a:solidFill>
                                <a:effectLst/>
                                <a:latin typeface="Cambria Math" panose="02040503050406030204" pitchFamily="18" charset="0"/>
                                <a:ea typeface="+mn-ea"/>
                                <a:cs typeface="+mn-cs"/>
                              </a:rPr>
                              <m:t>𝐣</m:t>
                            </m:r>
                          </m:sub>
                        </m:sSub>
                        <m:r>
                          <a:rPr lang="es-PE" sz="1200" b="1" i="1">
                            <a:latin typeface="Cambria Math" panose="02040503050406030204" pitchFamily="18" charset="0"/>
                            <a:ea typeface="Cambria Math" panose="02040503050406030204" pitchFamily="18" charset="0"/>
                          </a:rPr>
                          <m:t>×</m:t>
                        </m:r>
                        <m:r>
                          <a:rPr lang="es-PE" sz="1200" b="1" i="0">
                            <a:latin typeface="Cambria Math" panose="02040503050406030204" pitchFamily="18" charset="0"/>
                          </a:rPr>
                          <m:t> </m:t>
                        </m:r>
                        <m:sSub>
                          <m:sSubPr>
                            <m:ctrlPr>
                              <a:rPr lang="es-PE" sz="1200" b="1" i="1">
                                <a:latin typeface="Cambria Math" panose="02040503050406030204" pitchFamily="18" charset="0"/>
                              </a:rPr>
                            </m:ctrlPr>
                          </m:sSubPr>
                          <m:e>
                            <m:r>
                              <a:rPr lang="es-PE" sz="1200" b="1" i="0">
                                <a:latin typeface="Cambria Math" panose="02040503050406030204" pitchFamily="18" charset="0"/>
                              </a:rPr>
                              <m:t>𝐄𝐅</m:t>
                            </m:r>
                          </m:e>
                          <m:sub>
                            <m:r>
                              <a:rPr lang="es-PE" sz="1200" b="1" i="0">
                                <a:latin typeface="Cambria Math" panose="02040503050406030204" pitchFamily="18" charset="0"/>
                              </a:rPr>
                              <m:t>𝐂𝐎𝟐</m:t>
                            </m:r>
                            <m:r>
                              <a:rPr lang="es-PE" sz="1200" b="1" i="0">
                                <a:latin typeface="Cambria Math" panose="02040503050406030204" pitchFamily="18" charset="0"/>
                              </a:rPr>
                              <m:t>,</m:t>
                            </m:r>
                            <m:r>
                              <a:rPr lang="es-ES" sz="1200" b="1" i="0">
                                <a:latin typeface="Cambria Math" panose="02040503050406030204" pitchFamily="18" charset="0"/>
                              </a:rPr>
                              <m:t>𝐣</m:t>
                            </m:r>
                          </m:sub>
                        </m:sSub>
                      </m:e>
                    </m:nary>
                  </m:oMath>
                </m:oMathPara>
              </a14:m>
              <a:endParaRPr lang="es-PE" sz="1200" b="1" i="0">
                <a:latin typeface="Bernard MT Condensed" panose="02050806060905020404" pitchFamily="18" charset="0"/>
                <a:cs typeface="Times New Roman" panose="02020603050405020304" pitchFamily="18" charset="0"/>
              </a:endParaRPr>
            </a:p>
          </xdr:txBody>
        </xdr:sp>
      </mc:Choice>
      <mc:Fallback xmlns="">
        <xdr:sp macro="" textlink="">
          <xdr:nvSpPr>
            <xdr:cNvPr id="2" name="CuadroTexto 2"/>
            <xdr:cNvSpPr txBox="1"/>
          </xdr:nvSpPr>
          <xdr:spPr>
            <a:xfrm>
              <a:off x="285750" y="2400300"/>
              <a:ext cx="3714750" cy="469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200" b="1" i="0">
                  <a:latin typeface="Cambria Math" panose="02040503050406030204" pitchFamily="18" charset="0"/>
                </a:rPr>
                <a:t>〖  𝐁𝐄〗_(</a:t>
              </a:r>
              <a:r>
                <a:rPr lang="es-ES" sz="1200" b="1" i="0">
                  <a:latin typeface="Cambria Math" panose="02040503050406030204" pitchFamily="18" charset="0"/>
                </a:rPr>
                <a:t>𝐂𝐎𝟐,</a:t>
              </a:r>
              <a:r>
                <a:rPr lang="es-PE" sz="1200" b="1" i="0">
                  <a:latin typeface="Cambria Math" panose="02040503050406030204" pitchFamily="18" charset="0"/>
                </a:rPr>
                <a:t>𝐲)=∑</a:t>
              </a:r>
              <a:r>
                <a:rPr lang="es-ES" sz="1200" b="1" i="0">
                  <a:latin typeface="Cambria Math" panose="02040503050406030204" pitchFamily="18" charset="0"/>
                </a:rPr>
                <a:t>_𝒋▒</a:t>
              </a:r>
              <a:r>
                <a:rPr lang="es-PE" sz="1200" b="1" i="0">
                  <a:latin typeface="Cambria Math" panose="02040503050406030204" pitchFamily="18" charset="0"/>
                </a:rPr>
                <a:t>〖〖</a:t>
              </a:r>
              <a:r>
                <a:rPr lang="es-ES" sz="1200" b="1" i="0">
                  <a:latin typeface="Cambria Math" panose="02040503050406030204" pitchFamily="18" charset="0"/>
                </a:rPr>
                <a:t>𝐅𝐂</a:t>
              </a:r>
              <a:r>
                <a:rPr lang="es-PE" sz="1200" b="1" i="0">
                  <a:latin typeface="Cambria Math" panose="02040503050406030204" pitchFamily="18" charset="0"/>
                </a:rPr>
                <a:t>〗_(</a:t>
              </a:r>
              <a:r>
                <a:rPr lang="es-ES" sz="1200" b="1" i="0">
                  <a:latin typeface="Cambria Math" panose="02040503050406030204" pitchFamily="18" charset="0"/>
                </a:rPr>
                <a:t>𝐣,𝐲</a:t>
              </a:r>
              <a:r>
                <a:rPr lang="es-PE" sz="1200" b="1" i="0">
                  <a:latin typeface="Cambria Math" panose="02040503050406030204" pitchFamily="18" charset="0"/>
                </a:rPr>
                <a:t>)  </a:t>
              </a:r>
              <a:r>
                <a:rPr lang="es-PE" sz="1200" b="1" i="0">
                  <a:solidFill>
                    <a:schemeClr val="tx1"/>
                  </a:solidFill>
                  <a:effectLst/>
                  <a:latin typeface="Cambria Math" panose="02040503050406030204" pitchFamily="18" charset="0"/>
                  <a:ea typeface="+mn-ea"/>
                  <a:cs typeface="+mn-cs"/>
                </a:rPr>
                <a:t>× 〖</a:t>
              </a:r>
              <a:r>
                <a:rPr lang="es-ES" sz="1200" b="1" i="0">
                  <a:solidFill>
                    <a:schemeClr val="tx1"/>
                  </a:solidFill>
                  <a:effectLst/>
                  <a:latin typeface="Cambria Math" panose="02040503050406030204" pitchFamily="18" charset="0"/>
                  <a:ea typeface="+mn-ea"/>
                  <a:cs typeface="+mn-cs"/>
                </a:rPr>
                <a:t>𝐍𝐂𝐕</a:t>
              </a:r>
              <a:r>
                <a:rPr lang="es-PE" sz="1200" b="1" i="0">
                  <a:solidFill>
                    <a:schemeClr val="tx1"/>
                  </a:solidFill>
                  <a:effectLst/>
                  <a:latin typeface="Cambria Math" panose="02040503050406030204" pitchFamily="18" charset="0"/>
                  <a:ea typeface="+mn-ea"/>
                  <a:cs typeface="+mn-cs"/>
                </a:rPr>
                <a:t>〗_</a:t>
              </a:r>
              <a:r>
                <a:rPr lang="es-ES" sz="1200" b="1" i="0">
                  <a:solidFill>
                    <a:schemeClr val="tx1"/>
                  </a:solidFill>
                  <a:effectLst/>
                  <a:latin typeface="Cambria Math" panose="02040503050406030204" pitchFamily="18" charset="0"/>
                  <a:ea typeface="+mn-ea"/>
                  <a:cs typeface="+mn-cs"/>
                </a:rPr>
                <a:t>𝐣</a:t>
              </a:r>
              <a:r>
                <a:rPr lang="es-PE" sz="1200" b="1" i="0">
                  <a:latin typeface="Cambria Math" panose="02040503050406030204" pitchFamily="18" charset="0"/>
                  <a:ea typeface="Cambria Math" panose="02040503050406030204" pitchFamily="18" charset="0"/>
                </a:rPr>
                <a:t>×</a:t>
              </a:r>
              <a:r>
                <a:rPr lang="es-PE" sz="1200" b="1" i="0">
                  <a:latin typeface="Cambria Math" panose="02040503050406030204" pitchFamily="18" charset="0"/>
                </a:rPr>
                <a:t> 〖𝐄𝐅〗_(𝐂𝐎𝟐,</a:t>
              </a:r>
              <a:r>
                <a:rPr lang="es-ES" sz="1200" b="1" i="0">
                  <a:latin typeface="Cambria Math" panose="02040503050406030204" pitchFamily="18" charset="0"/>
                </a:rPr>
                <a:t>𝐣</a:t>
              </a:r>
              <a:r>
                <a:rPr lang="es-PE" sz="1200" b="1" i="0">
                  <a:latin typeface="Cambria Math" panose="02040503050406030204" pitchFamily="18" charset="0"/>
                </a:rPr>
                <a:t>)</a:t>
              </a:r>
              <a:r>
                <a:rPr lang="es-ES" sz="1200" b="1" i="0">
                  <a:latin typeface="Cambria Math" panose="02040503050406030204" pitchFamily="18" charset="0"/>
                </a:rPr>
                <a:t> </a:t>
              </a:r>
              <a:r>
                <a:rPr lang="es-PE" sz="1200" b="1" i="0">
                  <a:latin typeface="Cambria Math" panose="02040503050406030204" pitchFamily="18" charset="0"/>
                </a:rPr>
                <a:t>〗</a:t>
              </a:r>
              <a:endParaRPr lang="es-PE" sz="1200" b="1" i="0">
                <a:latin typeface="Bernard MT Condensed" panose="02050806060905020404" pitchFamily="18" charset="0"/>
                <a:cs typeface="Times New Roman" panose="02020603050405020304" pitchFamily="18" charset="0"/>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17</xdr:col>
      <xdr:colOff>752475</xdr:colOff>
      <xdr:row>28</xdr:row>
      <xdr:rowOff>128587</xdr:rowOff>
    </xdr:from>
    <xdr:to>
      <xdr:col>23</xdr:col>
      <xdr:colOff>314325</xdr:colOff>
      <xdr:row>43</xdr:row>
      <xdr:rowOff>14287</xdr:rowOff>
    </xdr:to>
    <xdr:graphicFrame macro="">
      <xdr:nvGraphicFramePr>
        <xdr:cNvPr id="2" name="Gráfico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371475</xdr:colOff>
      <xdr:row>28</xdr:row>
      <xdr:rowOff>133350</xdr:rowOff>
    </xdr:from>
    <xdr:to>
      <xdr:col>29</xdr:col>
      <xdr:colOff>323850</xdr:colOff>
      <xdr:row>43</xdr:row>
      <xdr:rowOff>19050</xdr:rowOff>
    </xdr:to>
    <xdr:graphicFrame macro="">
      <xdr:nvGraphicFramePr>
        <xdr:cNvPr id="3" name="Gráfico 2">
          <a:extLst>
            <a:ext uri="{FF2B5EF4-FFF2-40B4-BE49-F238E27FC236}">
              <a16:creationId xmlns:a16="http://schemas.microsoft.com/office/drawing/2014/main" xmlns=""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390525</xdr:colOff>
      <xdr:row>28</xdr:row>
      <xdr:rowOff>114300</xdr:rowOff>
    </xdr:from>
    <xdr:to>
      <xdr:col>35</xdr:col>
      <xdr:colOff>390525</xdr:colOff>
      <xdr:row>43</xdr:row>
      <xdr:rowOff>0</xdr:rowOff>
    </xdr:to>
    <xdr:graphicFrame macro="">
      <xdr:nvGraphicFramePr>
        <xdr:cNvPr id="4" name="Gráfico 3">
          <a:extLst>
            <a:ext uri="{FF2B5EF4-FFF2-40B4-BE49-F238E27FC236}">
              <a16:creationId xmlns:a16="http://schemas.microsoft.com/office/drawing/2014/main" xmlns=""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1504951</xdr:colOff>
      <xdr:row>1</xdr:row>
      <xdr:rowOff>47625</xdr:rowOff>
    </xdr:from>
    <xdr:to>
      <xdr:col>10</xdr:col>
      <xdr:colOff>800101</xdr:colOff>
      <xdr:row>5</xdr:row>
      <xdr:rowOff>142875</xdr:rowOff>
    </xdr:to>
    <xdr:pic>
      <xdr:nvPicPr>
        <xdr:cNvPr id="5" name="Imagen 4">
          <a:extLst>
            <a:ext uri="{FF2B5EF4-FFF2-40B4-BE49-F238E27FC236}">
              <a16:creationId xmlns:a16="http://schemas.microsoft.com/office/drawing/2014/main" xmlns="" id="{00000000-0008-0000-0300-000005000000}"/>
            </a:ext>
          </a:extLst>
        </xdr:cNvPr>
        <xdr:cNvPicPr>
          <a:picLocks noChangeAspect="1"/>
        </xdr:cNvPicPr>
      </xdr:nvPicPr>
      <xdr:blipFill rotWithShape="1">
        <a:blip xmlns:r="http://schemas.openxmlformats.org/officeDocument/2006/relationships" r:embed="rId4"/>
        <a:srcRect l="34129" t="30559" r="30867" b="59439"/>
        <a:stretch/>
      </xdr:blipFill>
      <xdr:spPr>
        <a:xfrm>
          <a:off x="7038976" y="238125"/>
          <a:ext cx="5334000" cy="857250"/>
        </a:xfrm>
        <a:prstGeom prst="rect">
          <a:avLst/>
        </a:prstGeom>
      </xdr:spPr>
    </xdr:pic>
    <xdr:clientData/>
  </xdr:twoCellAnchor>
  <xdr:twoCellAnchor editAs="oneCell">
    <xdr:from>
      <xdr:col>17</xdr:col>
      <xdr:colOff>680763</xdr:colOff>
      <xdr:row>0</xdr:row>
      <xdr:rowOff>0</xdr:rowOff>
    </xdr:from>
    <xdr:to>
      <xdr:col>22</xdr:col>
      <xdr:colOff>175389</xdr:colOff>
      <xdr:row>18</xdr:row>
      <xdr:rowOff>19050</xdr:rowOff>
    </xdr:to>
    <xdr:pic>
      <xdr:nvPicPr>
        <xdr:cNvPr id="6" name="Imagen 5">
          <a:extLst>
            <a:ext uri="{FF2B5EF4-FFF2-40B4-BE49-F238E27FC236}">
              <a16:creationId xmlns:a16="http://schemas.microsoft.com/office/drawing/2014/main" xmlns="" id="{F2266D9F-FDE7-4442-AF88-31B651775AC2}"/>
            </a:ext>
          </a:extLst>
        </xdr:cNvPr>
        <xdr:cNvPicPr>
          <a:picLocks noChangeAspect="1"/>
        </xdr:cNvPicPr>
      </xdr:nvPicPr>
      <xdr:blipFill rotWithShape="1">
        <a:blip xmlns:r="http://schemas.openxmlformats.org/officeDocument/2006/relationships" r:embed="rId5"/>
        <a:srcRect l="37140" t="25837" r="33377" b="22675"/>
        <a:stretch/>
      </xdr:blipFill>
      <xdr:spPr>
        <a:xfrm>
          <a:off x="18092463" y="0"/>
          <a:ext cx="3742776" cy="3676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342900</xdr:colOff>
      <xdr:row>9</xdr:row>
      <xdr:rowOff>57151</xdr:rowOff>
    </xdr:from>
    <xdr:to>
      <xdr:col>15</xdr:col>
      <xdr:colOff>76200</xdr:colOff>
      <xdr:row>13</xdr:row>
      <xdr:rowOff>119496</xdr:rowOff>
    </xdr:to>
    <xdr:pic>
      <xdr:nvPicPr>
        <xdr:cNvPr id="2" name="Imagen 1">
          <a:extLst>
            <a:ext uri="{FF2B5EF4-FFF2-40B4-BE49-F238E27FC236}">
              <a16:creationId xmlns:a16="http://schemas.microsoft.com/office/drawing/2014/main" xmlns="" id="{00000000-0008-0000-0400-000002000000}"/>
            </a:ext>
          </a:extLst>
        </xdr:cNvPr>
        <xdr:cNvPicPr>
          <a:picLocks noChangeAspect="1"/>
        </xdr:cNvPicPr>
      </xdr:nvPicPr>
      <xdr:blipFill rotWithShape="1">
        <a:blip xmlns:r="http://schemas.openxmlformats.org/officeDocument/2006/relationships" r:embed="rId1"/>
        <a:srcRect l="20440" t="34670" r="35554" b="53551"/>
        <a:stretch/>
      </xdr:blipFill>
      <xdr:spPr>
        <a:xfrm>
          <a:off x="7086600" y="1838326"/>
          <a:ext cx="6705600" cy="10096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DGEE\PROYECTOS\NAMAS\MRV\Sistema%20MRV\Medidas%20de%20mitigaci&#243;n\Soporte\Acceso%20Universal%20a%20la%20Energ&#237;a%20sostenible\Electrificaci&#243;n%20rural\Datos%20estad&#237;sticos%20-%20iluminaci&#243;n%20en%20region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GEE\PROYECTOS\NAMAS\RAGEI\RAGEI%202016\3.%20Libro%20de%20c&#225;lculo\INGEI2016%20-%20Energ&#237;a%20(Fuentes%20estacionarias%20y%20emisiones%20fugitivas)%20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Regiones"/>
    </sheetNames>
    <sheetDataSet>
      <sheetData sheetId="0"/>
      <sheetData sheetId="1">
        <row r="102">
          <cell r="C102">
            <v>38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QC"/>
      <sheetName val="Instrucciones"/>
      <sheetName val="Características de datos"/>
      <sheetName val="IB 1A1ai y aii-1A1b-1A1ci y cii"/>
      <sheetName val="IP 1A1ai y aii-1A1b-1A1ci y cii"/>
      <sheetName val="GEI - 1A1ai "/>
      <sheetName val="PyO - 1A1ai"/>
      <sheetName val="GEI-1A1aii"/>
      <sheetName val="PyO - 1A1aii"/>
      <sheetName val="GEI 1A1b "/>
      <sheetName val="PyO - 1A1b"/>
      <sheetName val="GEI - 1A1ci "/>
      <sheetName val="PyO - 1A1ci"/>
      <sheetName val="GEI - 1A1cii "/>
      <sheetName val="PyO - 1A1cii"/>
      <sheetName val="IB 1A3ei"/>
      <sheetName val="IP 1A3ei"/>
      <sheetName val="GEI - 1A3ei"/>
      <sheetName val="PyO - 1A3ei"/>
      <sheetName val="IB 1A2-1A4"/>
      <sheetName val="IP 1A2-1A4"/>
      <sheetName val="GEI - 1A2i "/>
      <sheetName val="PyO - 1A2i"/>
      <sheetName val="GEI - 1A2m "/>
      <sheetName val="PyO - 1A2m"/>
      <sheetName val="GEI - 1A4a"/>
      <sheetName val="PyO - 1A4a"/>
      <sheetName val="GEI - 1A4b"/>
      <sheetName val="PyO - 1A4b"/>
      <sheetName val="GEI - 1A4c"/>
      <sheetName val="GEI - 1A4c (cont.) "/>
      <sheetName val="Hoja1"/>
      <sheetName val="PyO - 1A4c"/>
      <sheetName val="IB 1B1a"/>
      <sheetName val="IP 1B1a"/>
      <sheetName val="GEI - 1B1a"/>
      <sheetName val="IB 1B2a"/>
      <sheetName val="IB 1B2b"/>
      <sheetName val="IP 1B2a"/>
      <sheetName val="IP 1B2b"/>
      <sheetName val="GEI -1B2"/>
      <sheetName val="PyO - 1B2"/>
      <sheetName val="Fact. con."/>
      <sheetName val="FE CE"/>
      <sheetName val="FE GN2014"/>
      <sheetName val="M. Referencia"/>
      <sheetName val="FE GN"/>
      <sheetName val="FE EF"/>
      <sheetName val="FE PyO"/>
      <sheetName val="Met. Ref."/>
      <sheetName val="NO CONSIDERADAS ANTES"/>
      <sheetName val="Resultados GEI"/>
      <sheetName val="Resumen Energía 2016"/>
      <sheetName val="Categorías principales"/>
      <sheetName val="INGEI 2010"/>
      <sheetName val="Incertidumbre"/>
      <sheetName val="Valores incertidumbre"/>
      <sheetName val="Situación sectorial"/>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95">
          <cell r="E95">
            <v>3.1418917773999999E-6</v>
          </cell>
        </row>
        <row r="120">
          <cell r="F120">
            <v>44.3</v>
          </cell>
        </row>
      </sheetData>
      <sheetData sheetId="43">
        <row r="11">
          <cell r="F11">
            <v>69300</v>
          </cell>
          <cell r="I11">
            <v>3</v>
          </cell>
          <cell r="L11">
            <v>0.6</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ne.minem.gob.pe:4200/" TargetMode="External"/><Relationship Id="rId1" Type="http://schemas.openxmlformats.org/officeDocument/2006/relationships/hyperlink" Target="https://energypedia.info/images/5/5a/Evaluaci%C3%B3n_de_emisiones_de_mecheros_di%C3%A9sel_-_2013.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michaelsmithnews.com/2014/03/the-chemistry-of-earth-hour-1-candle-x-1-hour-8-x-the-co2-from-1-lightbulb-x-1-hour.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2:H23"/>
  <sheetViews>
    <sheetView workbookViewId="0">
      <selection activeCell="D15" sqref="D15"/>
    </sheetView>
  </sheetViews>
  <sheetFormatPr baseColWidth="10" defaultRowHeight="15" x14ac:dyDescent="0.25"/>
  <cols>
    <col min="1" max="1" width="4.140625" style="1" customWidth="1"/>
    <col min="2" max="2" width="13.7109375" style="1" customWidth="1"/>
    <col min="3" max="3" width="43" style="1" customWidth="1"/>
    <col min="4" max="4" width="7.85546875" style="1" customWidth="1"/>
    <col min="5" max="5" width="62.85546875" style="1" customWidth="1"/>
    <col min="6" max="6" width="9" style="1" customWidth="1"/>
    <col min="7" max="7" width="35.42578125" style="1" customWidth="1"/>
    <col min="8" max="8" width="39" style="1" customWidth="1"/>
    <col min="9" max="16384" width="11.42578125" style="1"/>
  </cols>
  <sheetData>
    <row r="2" spans="1:8" s="3" customFormat="1" x14ac:dyDescent="0.25">
      <c r="A2" s="3" t="s">
        <v>6</v>
      </c>
      <c r="B2" s="3" t="s">
        <v>7</v>
      </c>
    </row>
    <row r="3" spans="1:8" ht="15.75" thickBot="1" x14ac:dyDescent="0.3"/>
    <row r="4" spans="1:8" x14ac:dyDescent="0.25">
      <c r="B4" s="120" t="s">
        <v>10</v>
      </c>
      <c r="C4" s="121"/>
      <c r="D4" s="121"/>
      <c r="E4" s="122"/>
    </row>
    <row r="5" spans="1:8" x14ac:dyDescent="0.25">
      <c r="B5" s="123"/>
      <c r="C5" s="124"/>
      <c r="D5" s="124"/>
      <c r="E5" s="125"/>
    </row>
    <row r="6" spans="1:8" ht="15.75" thickBot="1" x14ac:dyDescent="0.3">
      <c r="B6" s="126"/>
      <c r="C6" s="127"/>
      <c r="D6" s="127"/>
      <c r="E6" s="128"/>
    </row>
    <row r="8" spans="1:8" x14ac:dyDescent="0.25">
      <c r="B8" s="52" t="s">
        <v>0</v>
      </c>
      <c r="C8" s="118" t="s">
        <v>1</v>
      </c>
      <c r="D8" s="118"/>
      <c r="E8" s="118"/>
      <c r="F8" s="118" t="s">
        <v>2</v>
      </c>
      <c r="G8" s="118"/>
      <c r="H8" s="52" t="s">
        <v>3</v>
      </c>
    </row>
    <row r="9" spans="1:8" ht="30" customHeight="1" x14ac:dyDescent="0.25">
      <c r="B9" s="4" t="s">
        <v>9</v>
      </c>
      <c r="C9" s="119" t="s">
        <v>4</v>
      </c>
      <c r="D9" s="119"/>
      <c r="E9" s="119"/>
      <c r="F9" s="119" t="s">
        <v>5</v>
      </c>
      <c r="G9" s="119"/>
      <c r="H9" s="4" t="s">
        <v>8</v>
      </c>
    </row>
    <row r="11" spans="1:8" ht="15.75" x14ac:dyDescent="0.25">
      <c r="B11" s="6" t="s">
        <v>16</v>
      </c>
    </row>
    <row r="12" spans="1:8" ht="18" customHeight="1" x14ac:dyDescent="0.25">
      <c r="D12" s="117" t="s">
        <v>145</v>
      </c>
      <c r="F12" s="117" t="s">
        <v>146</v>
      </c>
      <c r="G12" s="117"/>
    </row>
    <row r="13" spans="1:8" ht="21" x14ac:dyDescent="0.25">
      <c r="B13" s="46"/>
      <c r="D13" s="117"/>
      <c r="F13" s="117"/>
      <c r="G13" s="117"/>
    </row>
    <row r="14" spans="1:8" x14ac:dyDescent="0.25">
      <c r="B14" s="1" t="s">
        <v>71</v>
      </c>
      <c r="D14" s="1" t="s">
        <v>71</v>
      </c>
      <c r="F14" s="1" t="s">
        <v>71</v>
      </c>
    </row>
    <row r="15" spans="1:8" ht="18.75" x14ac:dyDescent="0.35">
      <c r="B15" s="70" t="s">
        <v>130</v>
      </c>
      <c r="C15" s="67" t="s">
        <v>134</v>
      </c>
      <c r="D15" s="1" t="s">
        <v>140</v>
      </c>
      <c r="E15" s="67" t="s">
        <v>142</v>
      </c>
      <c r="F15" s="70" t="s">
        <v>130</v>
      </c>
      <c r="G15" s="67" t="s">
        <v>134</v>
      </c>
    </row>
    <row r="16" spans="1:8" ht="18" x14ac:dyDescent="0.35">
      <c r="B16" s="1" t="s">
        <v>131</v>
      </c>
      <c r="C16" s="67" t="s">
        <v>135</v>
      </c>
      <c r="F16" s="1" t="s">
        <v>140</v>
      </c>
      <c r="G16" s="67" t="s">
        <v>141</v>
      </c>
    </row>
    <row r="17" spans="2:3" ht="18" x14ac:dyDescent="0.35">
      <c r="B17" s="1" t="s">
        <v>132</v>
      </c>
      <c r="C17" s="67" t="s">
        <v>136</v>
      </c>
    </row>
    <row r="18" spans="2:3" ht="18" x14ac:dyDescent="0.35">
      <c r="B18" s="1" t="s">
        <v>133</v>
      </c>
      <c r="C18" s="67" t="s">
        <v>137</v>
      </c>
    </row>
    <row r="19" spans="2:3" x14ac:dyDescent="0.25">
      <c r="B19" s="1" t="s">
        <v>138</v>
      </c>
      <c r="C19" s="67" t="s">
        <v>139</v>
      </c>
    </row>
    <row r="20" spans="2:3" x14ac:dyDescent="0.25">
      <c r="C20" s="67"/>
    </row>
    <row r="21" spans="2:3" x14ac:dyDescent="0.25">
      <c r="B21" s="71" t="s">
        <v>143</v>
      </c>
      <c r="C21" s="67"/>
    </row>
    <row r="22" spans="2:3" x14ac:dyDescent="0.25">
      <c r="B22" s="71" t="s">
        <v>144</v>
      </c>
      <c r="C22" s="67"/>
    </row>
    <row r="23" spans="2:3" x14ac:dyDescent="0.25">
      <c r="B23"/>
    </row>
  </sheetData>
  <mergeCells count="7">
    <mergeCell ref="F12:G13"/>
    <mergeCell ref="D12:D13"/>
    <mergeCell ref="F8:G8"/>
    <mergeCell ref="F9:G9"/>
    <mergeCell ref="B4:E6"/>
    <mergeCell ref="C8:E8"/>
    <mergeCell ref="C9:E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2:G16"/>
  <sheetViews>
    <sheetView workbookViewId="0">
      <selection activeCell="B21" sqref="B21"/>
    </sheetView>
  </sheetViews>
  <sheetFormatPr baseColWidth="10" defaultRowHeight="15" x14ac:dyDescent="0.25"/>
  <cols>
    <col min="1" max="1" width="4.5703125" style="1" bestFit="1" customWidth="1"/>
    <col min="2" max="2" width="23.28515625" style="1" customWidth="1"/>
    <col min="3" max="3" width="53.5703125" style="1" customWidth="1"/>
    <col min="4" max="4" width="31.5703125" style="1" customWidth="1"/>
    <col min="5" max="5" width="23.85546875" style="1" customWidth="1"/>
    <col min="6" max="6" width="31.85546875" style="1" customWidth="1"/>
    <col min="7" max="7" width="26.140625" style="1" customWidth="1"/>
    <col min="8" max="16384" width="11.42578125" style="1"/>
  </cols>
  <sheetData>
    <row r="2" spans="1:7" s="3" customFormat="1" x14ac:dyDescent="0.25">
      <c r="A2" s="3" t="s">
        <v>6</v>
      </c>
      <c r="B2" s="3" t="s">
        <v>7</v>
      </c>
    </row>
    <row r="4" spans="1:7" x14ac:dyDescent="0.25">
      <c r="B4" s="129" t="s">
        <v>38</v>
      </c>
      <c r="C4" s="129"/>
      <c r="D4" s="129"/>
      <c r="E4" s="129"/>
      <c r="F4" s="129"/>
      <c r="G4" s="129"/>
    </row>
    <row r="5" spans="1:7" x14ac:dyDescent="0.25">
      <c r="B5" s="25" t="s">
        <v>39</v>
      </c>
      <c r="D5" s="25" t="s">
        <v>40</v>
      </c>
    </row>
    <row r="6" spans="1:7" x14ac:dyDescent="0.25">
      <c r="B6" s="26" t="s">
        <v>41</v>
      </c>
      <c r="C6" s="27"/>
      <c r="D6" s="26" t="s">
        <v>41</v>
      </c>
      <c r="E6" s="27"/>
      <c r="F6" s="27"/>
      <c r="G6" s="27"/>
    </row>
    <row r="7" spans="1:7" x14ac:dyDescent="0.25">
      <c r="B7" s="28" t="s">
        <v>42</v>
      </c>
      <c r="C7" s="29"/>
      <c r="D7" s="26" t="s">
        <v>43</v>
      </c>
      <c r="E7" s="29"/>
      <c r="F7" s="29"/>
      <c r="G7" s="29"/>
    </row>
    <row r="8" spans="1:7" x14ac:dyDescent="0.25">
      <c r="B8" s="28" t="s">
        <v>44</v>
      </c>
      <c r="C8" s="29"/>
      <c r="D8" s="29"/>
      <c r="E8" s="29"/>
      <c r="F8" s="29"/>
      <c r="G8" s="29"/>
    </row>
    <row r="9" spans="1:7" ht="9" customHeight="1" x14ac:dyDescent="0.25">
      <c r="B9" s="30"/>
      <c r="C9" s="31"/>
      <c r="D9" s="32"/>
      <c r="E9" s="32"/>
      <c r="F9" s="32"/>
      <c r="G9" s="32"/>
    </row>
    <row r="10" spans="1:7" x14ac:dyDescent="0.25">
      <c r="B10" s="33" t="s">
        <v>45</v>
      </c>
      <c r="C10" s="33" t="s">
        <v>46</v>
      </c>
      <c r="D10" s="33" t="s">
        <v>47</v>
      </c>
      <c r="E10" s="34" t="s">
        <v>48</v>
      </c>
      <c r="F10" s="35" t="s">
        <v>49</v>
      </c>
      <c r="G10" s="35" t="s">
        <v>50</v>
      </c>
    </row>
    <row r="11" spans="1:7" x14ac:dyDescent="0.25">
      <c r="B11" s="130" t="s">
        <v>51</v>
      </c>
      <c r="C11" s="131"/>
      <c r="D11" s="131"/>
      <c r="E11" s="131"/>
      <c r="F11" s="131"/>
      <c r="G11" s="132"/>
    </row>
    <row r="12" spans="1:7" ht="24" x14ac:dyDescent="0.25">
      <c r="B12" s="133" t="s">
        <v>52</v>
      </c>
      <c r="C12" s="36" t="s">
        <v>53</v>
      </c>
      <c r="D12" s="36" t="s">
        <v>54</v>
      </c>
      <c r="E12" s="36" t="s">
        <v>55</v>
      </c>
      <c r="F12" s="36" t="s">
        <v>56</v>
      </c>
      <c r="G12" s="36"/>
    </row>
    <row r="13" spans="1:7" ht="24" x14ac:dyDescent="0.25">
      <c r="B13" s="134"/>
      <c r="C13" s="36" t="s">
        <v>57</v>
      </c>
      <c r="D13" s="36" t="s">
        <v>54</v>
      </c>
      <c r="E13" s="36" t="s">
        <v>55</v>
      </c>
      <c r="F13" s="36" t="s">
        <v>56</v>
      </c>
      <c r="G13" s="36"/>
    </row>
    <row r="14" spans="1:7" ht="24" x14ac:dyDescent="0.25">
      <c r="B14" s="135"/>
      <c r="C14" s="36" t="s">
        <v>58</v>
      </c>
      <c r="D14" s="36" t="s">
        <v>59</v>
      </c>
      <c r="E14" s="36" t="s">
        <v>55</v>
      </c>
      <c r="F14" s="36" t="s">
        <v>56</v>
      </c>
      <c r="G14" s="36"/>
    </row>
    <row r="15" spans="1:7" ht="24" x14ac:dyDescent="0.25">
      <c r="B15" s="37" t="s">
        <v>60</v>
      </c>
      <c r="C15" s="36" t="s">
        <v>61</v>
      </c>
      <c r="D15" s="36" t="s">
        <v>62</v>
      </c>
      <c r="E15" s="36" t="s">
        <v>63</v>
      </c>
      <c r="F15" s="36" t="s">
        <v>64</v>
      </c>
      <c r="G15" s="36" t="s">
        <v>65</v>
      </c>
    </row>
    <row r="16" spans="1:7" ht="24" x14ac:dyDescent="0.25">
      <c r="B16" s="37" t="s">
        <v>66</v>
      </c>
      <c r="C16" s="36" t="s">
        <v>67</v>
      </c>
      <c r="D16" s="36" t="s">
        <v>55</v>
      </c>
      <c r="E16" s="36" t="s">
        <v>68</v>
      </c>
      <c r="F16" s="36" t="s">
        <v>69</v>
      </c>
      <c r="G16" s="36" t="s">
        <v>70</v>
      </c>
    </row>
  </sheetData>
  <mergeCells count="3">
    <mergeCell ref="B4:G4"/>
    <mergeCell ref="B11:G11"/>
    <mergeCell ref="B12: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B2:Z54"/>
  <sheetViews>
    <sheetView topLeftCell="L1" workbookViewId="0">
      <selection activeCell="Y4" sqref="Y4"/>
    </sheetView>
  </sheetViews>
  <sheetFormatPr baseColWidth="10" defaultRowHeight="15" x14ac:dyDescent="0.25"/>
  <cols>
    <col min="1" max="1" width="3.85546875" style="1" customWidth="1"/>
    <col min="2" max="2" width="24.140625" style="1" customWidth="1"/>
    <col min="3" max="3" width="21.28515625" style="1" customWidth="1"/>
    <col min="4" max="4" width="19.5703125" style="1" customWidth="1"/>
    <col min="5" max="5" width="18.7109375" style="1" customWidth="1"/>
    <col min="6" max="6" width="16.42578125" style="1" customWidth="1"/>
    <col min="7" max="7" width="20.42578125" style="1" customWidth="1"/>
    <col min="8" max="8" width="13.7109375" style="1" bestFit="1" customWidth="1"/>
    <col min="9" max="9" width="14.7109375" style="1" bestFit="1" customWidth="1"/>
    <col min="10" max="10" width="19.140625" style="1" customWidth="1"/>
    <col min="11" max="11" width="20.5703125" style="1" customWidth="1"/>
    <col min="12" max="19" width="11.42578125" style="1"/>
    <col min="20" max="20" width="6.140625" style="1" bestFit="1" customWidth="1"/>
    <col min="21" max="21" width="16.42578125" style="1" bestFit="1" customWidth="1"/>
    <col min="22" max="22" width="18.28515625" style="1" bestFit="1" customWidth="1"/>
    <col min="23" max="23" width="11.42578125" style="1"/>
    <col min="24" max="24" width="7.140625" style="1" bestFit="1" customWidth="1"/>
    <col min="25" max="25" width="16.42578125" style="1" bestFit="1" customWidth="1"/>
    <col min="26" max="16384" width="11.42578125" style="1"/>
  </cols>
  <sheetData>
    <row r="2" spans="2:26" x14ac:dyDescent="0.25">
      <c r="B2" s="142" t="s">
        <v>112</v>
      </c>
      <c r="C2" s="118" t="s">
        <v>114</v>
      </c>
      <c r="D2" s="118"/>
      <c r="E2" s="118"/>
    </row>
    <row r="3" spans="2:26" x14ac:dyDescent="0.25">
      <c r="B3" s="142"/>
      <c r="C3" s="2" t="s">
        <v>11</v>
      </c>
      <c r="D3" s="2" t="s">
        <v>113</v>
      </c>
      <c r="E3" s="2" t="s">
        <v>13</v>
      </c>
    </row>
    <row r="4" spans="2:26" x14ac:dyDescent="0.25">
      <c r="B4" s="39" t="s">
        <v>155</v>
      </c>
      <c r="C4" s="108">
        <f>[1]Regiones!$C$102</f>
        <v>38</v>
      </c>
      <c r="D4" s="108">
        <f>C4</f>
        <v>38</v>
      </c>
      <c r="E4" s="108">
        <f>D4</f>
        <v>38</v>
      </c>
    </row>
    <row r="5" spans="2:26" x14ac:dyDescent="0.25">
      <c r="B5" s="39" t="s">
        <v>116</v>
      </c>
      <c r="C5" s="105">
        <f>Factores!C20</f>
        <v>8.0334705199999998</v>
      </c>
      <c r="D5" s="105">
        <f>C5*1.2</f>
        <v>9.6401646239999987</v>
      </c>
      <c r="E5" s="105">
        <f>C5*1.5</f>
        <v>12.050205779999999</v>
      </c>
    </row>
    <row r="6" spans="2:26" x14ac:dyDescent="0.25">
      <c r="B6" s="39" t="s">
        <v>117</v>
      </c>
      <c r="C6" s="104">
        <f>C5</f>
        <v>8.0334705199999998</v>
      </c>
      <c r="D6" s="104">
        <f t="shared" ref="D6:E6" si="0">D5</f>
        <v>9.6401646239999987</v>
      </c>
      <c r="E6" s="104">
        <f t="shared" si="0"/>
        <v>12.050205779999999</v>
      </c>
    </row>
    <row r="7" spans="2:26" x14ac:dyDescent="0.25">
      <c r="B7" s="39" t="s">
        <v>156</v>
      </c>
      <c r="C7" s="105">
        <f>Factores!C24</f>
        <v>0.77431056585061875</v>
      </c>
      <c r="D7" s="105">
        <f>C7</f>
        <v>0.77431056585061875</v>
      </c>
      <c r="E7" s="105">
        <f>D7</f>
        <v>0.77431056585061875</v>
      </c>
      <c r="G7" t="s">
        <v>119</v>
      </c>
      <c r="Y7" s="161" t="s">
        <v>179</v>
      </c>
      <c r="Z7" s="162" t="s">
        <v>190</v>
      </c>
    </row>
    <row r="8" spans="2:26" x14ac:dyDescent="0.25">
      <c r="G8" s="49" t="s">
        <v>118</v>
      </c>
      <c r="Y8" s="39" t="s">
        <v>184</v>
      </c>
      <c r="Z8" s="40">
        <v>11</v>
      </c>
    </row>
    <row r="9" spans="2:26" ht="18" x14ac:dyDescent="0.35">
      <c r="B9" s="142" t="s">
        <v>112</v>
      </c>
      <c r="C9" s="118" t="s">
        <v>122</v>
      </c>
      <c r="D9" s="118"/>
      <c r="E9" s="118"/>
      <c r="Y9" s="39" t="s">
        <v>168</v>
      </c>
      <c r="Z9" s="40">
        <v>10</v>
      </c>
    </row>
    <row r="10" spans="2:26" x14ac:dyDescent="0.25">
      <c r="B10" s="142"/>
      <c r="C10" s="2" t="s">
        <v>11</v>
      </c>
      <c r="D10" s="2" t="s">
        <v>113</v>
      </c>
      <c r="E10" s="2" t="s">
        <v>13</v>
      </c>
      <c r="Y10" s="39" t="s">
        <v>171</v>
      </c>
      <c r="Z10" s="40">
        <v>9</v>
      </c>
    </row>
    <row r="11" spans="2:26" x14ac:dyDescent="0.25">
      <c r="B11" s="39" t="s">
        <v>115</v>
      </c>
      <c r="C11" s="106">
        <f>C4*Factores!$E$17*Factores!$G$15/1000000</f>
        <v>7.1112623341272538E-3</v>
      </c>
      <c r="D11" s="106">
        <f>D4*Factores!$E$17*Factores!$G$15/1000000</f>
        <v>7.1112623341272538E-3</v>
      </c>
      <c r="E11" s="106">
        <f>E4*Factores!$E$17*Factores!$G$15/1000000</f>
        <v>7.1112623341272538E-3</v>
      </c>
      <c r="Y11" s="39" t="s">
        <v>165</v>
      </c>
      <c r="Z11" s="40">
        <v>8</v>
      </c>
    </row>
    <row r="12" spans="2:26" x14ac:dyDescent="0.25">
      <c r="B12" s="39" t="s">
        <v>116</v>
      </c>
      <c r="C12" s="106">
        <f>C5*Factores!$C$14*(Factores!$E$4+Factores!$F$4*21+Factores!$G$4*310)</f>
        <v>2.5733841053890559E-2</v>
      </c>
      <c r="D12" s="106">
        <f>D5*Factores!$C$14*(Factores!$E$4+Factores!$F$4*21+Factores!$G$4*310)</f>
        <v>3.0880609264668665E-2</v>
      </c>
      <c r="E12" s="106">
        <f>E5*Factores!$C$14*(Factores!$E$4+Factores!$F$4*21+Factores!$G$4*310)</f>
        <v>3.8600761580835835E-2</v>
      </c>
      <c r="Y12" s="39" t="s">
        <v>166</v>
      </c>
      <c r="Z12" s="40">
        <v>7</v>
      </c>
    </row>
    <row r="13" spans="2:26" x14ac:dyDescent="0.25">
      <c r="B13" s="39" t="s">
        <v>117</v>
      </c>
      <c r="C13" s="106">
        <f>C6*Factores!$C$15*(Factores!$E$5+Factores!$F$5*21+Factores!$G$5*310)</f>
        <v>2.4751288964959765E-2</v>
      </c>
      <c r="D13" s="106">
        <f>D6*Factores!$C$15*(Factores!$E$5+Factores!$F$5*21+Factores!$G$5*310)</f>
        <v>2.9701546757951714E-2</v>
      </c>
      <c r="E13" s="106">
        <f>E6*Factores!$C$15*(Factores!$E$5+Factores!$F$5*21+Factores!$G$5*310)</f>
        <v>3.7126933447439649E-2</v>
      </c>
      <c r="Y13" s="39" t="s">
        <v>169</v>
      </c>
      <c r="Z13" s="40">
        <v>6</v>
      </c>
    </row>
    <row r="14" spans="2:26" x14ac:dyDescent="0.25">
      <c r="B14" s="39" t="s">
        <v>123</v>
      </c>
      <c r="C14" s="106">
        <f>C7*Factores!$C$14*(Factores!$E$4+Factores!$F$4*21+Factores!$G$4*310)</f>
        <v>2.4803707162851306E-3</v>
      </c>
      <c r="D14" s="106">
        <f>D7*Factores!$C$14*(Factores!$E$4+Factores!$F$4*21+Factores!$G$4*310)</f>
        <v>2.4803707162851306E-3</v>
      </c>
      <c r="E14" s="106">
        <f>E7*Factores!$C$14*(Factores!$E$4+Factores!$F$4*21+Factores!$G$4*310)</f>
        <v>2.4803707162851306E-3</v>
      </c>
      <c r="Y14" s="39" t="s">
        <v>170</v>
      </c>
      <c r="Z14" s="40">
        <v>5</v>
      </c>
    </row>
    <row r="15" spans="2:26" x14ac:dyDescent="0.25">
      <c r="B15" s="45" t="s">
        <v>125</v>
      </c>
      <c r="C15" s="109">
        <f>E36*C11+G36*C12+I36*C13+K36*C14</f>
        <v>7.0994245102127245E-3</v>
      </c>
      <c r="D15" s="109">
        <f>D11*E52+G52*D12+I52*D13+K52*D14</f>
        <v>6.7900396329833449E-3</v>
      </c>
      <c r="E15" s="109">
        <f>E42*E11+G42*E12+I42*E13+K42*E14</f>
        <v>1.4353531019967596E-2</v>
      </c>
      <c r="G15" s="107"/>
      <c r="H15" s="107"/>
      <c r="I15" s="107"/>
      <c r="Y15" s="39" t="s">
        <v>172</v>
      </c>
      <c r="Z15" s="40">
        <v>4</v>
      </c>
    </row>
    <row r="16" spans="2:26" x14ac:dyDescent="0.25">
      <c r="B16" s="65"/>
      <c r="C16" s="66"/>
      <c r="D16" s="66"/>
      <c r="E16" s="66"/>
      <c r="Y16" s="39" t="s">
        <v>185</v>
      </c>
      <c r="Z16" s="40">
        <v>3</v>
      </c>
    </row>
    <row r="17" spans="2:26" ht="30" x14ac:dyDescent="0.25">
      <c r="C17" s="43" t="s">
        <v>74</v>
      </c>
      <c r="D17" s="44" t="s">
        <v>14</v>
      </c>
      <c r="E17" s="44" t="s">
        <v>126</v>
      </c>
      <c r="F17" s="44" t="s">
        <v>127</v>
      </c>
      <c r="G17" s="44" t="s">
        <v>129</v>
      </c>
      <c r="H17" s="44" t="s">
        <v>77</v>
      </c>
      <c r="I17" s="44" t="s">
        <v>128</v>
      </c>
      <c r="J17" s="44" t="s">
        <v>104</v>
      </c>
      <c r="Y17" s="39" t="s">
        <v>167</v>
      </c>
      <c r="Z17" s="40">
        <v>2</v>
      </c>
    </row>
    <row r="18" spans="2:26" x14ac:dyDescent="0.25">
      <c r="C18" s="39" t="s">
        <v>11</v>
      </c>
      <c r="D18" s="39">
        <f>D36</f>
        <v>31</v>
      </c>
      <c r="E18" s="39">
        <f>F36</f>
        <v>2</v>
      </c>
      <c r="F18" s="39">
        <f>H36</f>
        <v>0</v>
      </c>
      <c r="G18" s="39">
        <f>J36</f>
        <v>2</v>
      </c>
      <c r="H18" s="39">
        <f>L36</f>
        <v>4</v>
      </c>
      <c r="I18" s="39">
        <f>N36</f>
        <v>0</v>
      </c>
      <c r="J18" s="39">
        <f>D18+E18+F18+G18+H18+I18</f>
        <v>39</v>
      </c>
      <c r="Y18" s="39" t="s">
        <v>173</v>
      </c>
      <c r="Z18" s="40">
        <v>1</v>
      </c>
    </row>
    <row r="19" spans="2:26" x14ac:dyDescent="0.25">
      <c r="C19" s="39" t="s">
        <v>12</v>
      </c>
      <c r="D19" s="39">
        <f>D52</f>
        <v>1271</v>
      </c>
      <c r="E19" s="39">
        <v>4</v>
      </c>
      <c r="F19" s="39">
        <v>3</v>
      </c>
      <c r="G19" s="39">
        <v>7</v>
      </c>
      <c r="H19" s="39">
        <v>76</v>
      </c>
      <c r="I19" s="39">
        <v>4</v>
      </c>
      <c r="J19" s="39">
        <f>D19+E19+F19+G19+H19+I19</f>
        <v>1365</v>
      </c>
      <c r="Y19" s="39" t="s">
        <v>186</v>
      </c>
      <c r="Z19" s="40">
        <v>0</v>
      </c>
    </row>
    <row r="20" spans="2:26" x14ac:dyDescent="0.25">
      <c r="C20" s="39" t="s">
        <v>13</v>
      </c>
      <c r="D20" s="39">
        <f>D42</f>
        <v>17</v>
      </c>
      <c r="E20" s="39">
        <v>39</v>
      </c>
      <c r="F20" s="39">
        <v>34</v>
      </c>
      <c r="G20" s="39">
        <v>68</v>
      </c>
      <c r="H20" s="39">
        <v>10</v>
      </c>
      <c r="I20" s="39">
        <v>45</v>
      </c>
      <c r="J20" s="39">
        <f>D20+E20+F20+G20+H20+I20</f>
        <v>213</v>
      </c>
    </row>
    <row r="21" spans="2:26" x14ac:dyDescent="0.25">
      <c r="C21" s="45" t="s">
        <v>104</v>
      </c>
      <c r="D21" s="45">
        <f>SUM(D18:D20)</f>
        <v>1319</v>
      </c>
      <c r="E21" s="45">
        <f t="shared" ref="E21:I21" si="1">SUM(E18:E20)</f>
        <v>45</v>
      </c>
      <c r="F21" s="45">
        <f t="shared" si="1"/>
        <v>37</v>
      </c>
      <c r="G21" s="45">
        <f t="shared" si="1"/>
        <v>77</v>
      </c>
      <c r="H21" s="45">
        <f t="shared" si="1"/>
        <v>90</v>
      </c>
      <c r="I21" s="45">
        <f t="shared" si="1"/>
        <v>49</v>
      </c>
      <c r="J21" s="39">
        <f>D21+E21+F21+G21+H21+I21</f>
        <v>1617</v>
      </c>
    </row>
    <row r="22" spans="2:26" x14ac:dyDescent="0.25">
      <c r="C22" s="64"/>
      <c r="D22" s="64"/>
      <c r="E22" s="64"/>
      <c r="F22" s="64"/>
      <c r="G22" s="64"/>
      <c r="H22" s="64"/>
      <c r="I22" s="64"/>
      <c r="J22" s="65"/>
    </row>
    <row r="23" spans="2:26" x14ac:dyDescent="0.25">
      <c r="B23" s="1" t="s">
        <v>157</v>
      </c>
      <c r="C23" s="64"/>
      <c r="D23" s="64"/>
      <c r="E23" s="64"/>
      <c r="F23" s="64"/>
      <c r="G23" s="64"/>
      <c r="H23" s="64"/>
      <c r="I23" s="64"/>
      <c r="J23" s="65"/>
    </row>
    <row r="24" spans="2:26" x14ac:dyDescent="0.25">
      <c r="B24" s="2" t="s">
        <v>73</v>
      </c>
      <c r="C24" s="38" t="s">
        <v>74</v>
      </c>
      <c r="D24" s="140" t="s">
        <v>14</v>
      </c>
      <c r="E24" s="141"/>
      <c r="F24" s="140" t="s">
        <v>75</v>
      </c>
      <c r="G24" s="141"/>
      <c r="H24" s="140" t="s">
        <v>76</v>
      </c>
      <c r="I24" s="141"/>
      <c r="J24" s="140" t="s">
        <v>15</v>
      </c>
      <c r="K24" s="141"/>
      <c r="L24" s="140" t="s">
        <v>77</v>
      </c>
      <c r="M24" s="141"/>
      <c r="N24" s="140" t="s">
        <v>78</v>
      </c>
      <c r="O24" s="141"/>
      <c r="P24" s="140" t="s">
        <v>104</v>
      </c>
      <c r="Q24" s="141"/>
      <c r="S24" s="45" t="s">
        <v>74</v>
      </c>
      <c r="T24" s="47" t="s">
        <v>14</v>
      </c>
      <c r="U24" s="47" t="s">
        <v>108</v>
      </c>
      <c r="V24" s="47" t="s">
        <v>109</v>
      </c>
      <c r="W24" s="47" t="s">
        <v>15</v>
      </c>
      <c r="X24" s="47" t="s">
        <v>77</v>
      </c>
      <c r="Y24" s="47" t="s">
        <v>110</v>
      </c>
      <c r="Z24" s="47" t="s">
        <v>104</v>
      </c>
    </row>
    <row r="25" spans="2:26" x14ac:dyDescent="0.25">
      <c r="B25" s="39" t="s">
        <v>80</v>
      </c>
      <c r="C25" s="39" t="s">
        <v>11</v>
      </c>
      <c r="D25" s="40">
        <v>0</v>
      </c>
      <c r="E25" s="41" t="e">
        <f>D25/$P25</f>
        <v>#DIV/0!</v>
      </c>
      <c r="F25" s="40">
        <v>0</v>
      </c>
      <c r="G25" s="41" t="e">
        <f t="shared" ref="G25:G51" si="2">F25/$P25</f>
        <v>#DIV/0!</v>
      </c>
      <c r="H25" s="40">
        <v>0</v>
      </c>
      <c r="I25" s="41" t="e">
        <f t="shared" ref="I25:I51" si="3">H25/$P25</f>
        <v>#DIV/0!</v>
      </c>
      <c r="J25" s="40">
        <v>0</v>
      </c>
      <c r="K25" s="41" t="e">
        <f t="shared" ref="K25:K51" si="4">J25/$P25</f>
        <v>#DIV/0!</v>
      </c>
      <c r="L25" s="40">
        <v>0</v>
      </c>
      <c r="M25" s="41" t="e">
        <f t="shared" ref="M25:M51" si="5">L25/$P25</f>
        <v>#DIV/0!</v>
      </c>
      <c r="N25" s="40">
        <v>0</v>
      </c>
      <c r="O25" s="41" t="e">
        <f t="shared" ref="O25:O51" si="6">N25/$P25</f>
        <v>#DIV/0!</v>
      </c>
      <c r="P25" s="40">
        <f t="shared" ref="P25:Q51" si="7">D25+F25+H25+J25+L25+N25</f>
        <v>0</v>
      </c>
      <c r="Q25" s="42" t="e">
        <f t="shared" si="7"/>
        <v>#DIV/0!</v>
      </c>
      <c r="S25" s="39" t="s">
        <v>11</v>
      </c>
      <c r="T25" s="48">
        <f>E36</f>
        <v>0.79487179487179482</v>
      </c>
      <c r="U25" s="48">
        <f>G36</f>
        <v>5.128205128205128E-2</v>
      </c>
      <c r="V25" s="48">
        <f>I36</f>
        <v>0</v>
      </c>
      <c r="W25" s="48">
        <f>K36</f>
        <v>5.128205128205128E-2</v>
      </c>
      <c r="X25" s="48">
        <f>M36</f>
        <v>0.10256410256410256</v>
      </c>
      <c r="Y25" s="48">
        <f>O36</f>
        <v>0</v>
      </c>
      <c r="Z25" s="48">
        <f>SUM(T25:Y25)</f>
        <v>1</v>
      </c>
    </row>
    <row r="26" spans="2:26" x14ac:dyDescent="0.25">
      <c r="B26" s="39" t="s">
        <v>82</v>
      </c>
      <c r="C26" s="39" t="s">
        <v>11</v>
      </c>
      <c r="D26" s="40">
        <v>19</v>
      </c>
      <c r="E26" s="41">
        <f t="shared" ref="E25:E51" si="8">D26/$P26</f>
        <v>0.90476190476190477</v>
      </c>
      <c r="F26" s="40">
        <v>0</v>
      </c>
      <c r="G26" s="41">
        <f t="shared" si="2"/>
        <v>0</v>
      </c>
      <c r="H26" s="40">
        <v>0</v>
      </c>
      <c r="I26" s="41">
        <f t="shared" si="3"/>
        <v>0</v>
      </c>
      <c r="J26" s="40">
        <v>2</v>
      </c>
      <c r="K26" s="41">
        <f t="shared" si="4"/>
        <v>9.5238095238095233E-2</v>
      </c>
      <c r="L26" s="40">
        <v>0</v>
      </c>
      <c r="M26" s="41">
        <f t="shared" si="5"/>
        <v>0</v>
      </c>
      <c r="N26" s="40">
        <v>0</v>
      </c>
      <c r="O26" s="41">
        <f t="shared" si="6"/>
        <v>0</v>
      </c>
      <c r="P26" s="40">
        <f t="shared" si="7"/>
        <v>21</v>
      </c>
      <c r="Q26" s="42">
        <f t="shared" si="7"/>
        <v>1</v>
      </c>
      <c r="S26" s="39" t="s">
        <v>12</v>
      </c>
      <c r="T26" s="48">
        <f>E52</f>
        <v>0.93113553113553116</v>
      </c>
      <c r="U26" s="48">
        <f>G52</f>
        <v>2.9304029304029304E-3</v>
      </c>
      <c r="V26" s="48">
        <f>I52</f>
        <v>2.1978021978021978E-3</v>
      </c>
      <c r="W26" s="48">
        <f>K52</f>
        <v>5.1282051282051282E-3</v>
      </c>
      <c r="X26" s="48">
        <f>M52</f>
        <v>5.5677655677655681E-2</v>
      </c>
      <c r="Y26" s="48">
        <f>O52</f>
        <v>2.9304029304029304E-3</v>
      </c>
      <c r="Z26" s="48">
        <f t="shared" ref="Z26:Z28" si="9">SUM(T26:Y26)</f>
        <v>1</v>
      </c>
    </row>
    <row r="27" spans="2:26" x14ac:dyDescent="0.25">
      <c r="B27" s="39" t="s">
        <v>85</v>
      </c>
      <c r="C27" s="39" t="s">
        <v>11</v>
      </c>
      <c r="D27" s="40">
        <v>0</v>
      </c>
      <c r="E27" s="41" t="e">
        <f t="shared" si="8"/>
        <v>#DIV/0!</v>
      </c>
      <c r="F27" s="40">
        <v>0</v>
      </c>
      <c r="G27" s="41" t="e">
        <f t="shared" si="2"/>
        <v>#DIV/0!</v>
      </c>
      <c r="H27" s="40">
        <v>0</v>
      </c>
      <c r="I27" s="41" t="e">
        <f t="shared" si="3"/>
        <v>#DIV/0!</v>
      </c>
      <c r="J27" s="40">
        <v>0</v>
      </c>
      <c r="K27" s="41" t="e">
        <f t="shared" si="4"/>
        <v>#DIV/0!</v>
      </c>
      <c r="L27" s="40">
        <v>0</v>
      </c>
      <c r="M27" s="41" t="e">
        <f t="shared" si="5"/>
        <v>#DIV/0!</v>
      </c>
      <c r="N27" s="40">
        <v>0</v>
      </c>
      <c r="O27" s="41" t="e">
        <f t="shared" si="6"/>
        <v>#DIV/0!</v>
      </c>
      <c r="P27" s="40">
        <f t="shared" si="7"/>
        <v>0</v>
      </c>
      <c r="Q27" s="42" t="e">
        <f t="shared" si="7"/>
        <v>#DIV/0!</v>
      </c>
      <c r="S27" s="39" t="s">
        <v>13</v>
      </c>
      <c r="T27" s="48">
        <f>E42</f>
        <v>7.9812206572769953E-2</v>
      </c>
      <c r="U27" s="48">
        <f>G42</f>
        <v>0.18309859154929578</v>
      </c>
      <c r="V27" s="48">
        <f>I42</f>
        <v>0.15962441314553991</v>
      </c>
      <c r="W27" s="48">
        <f>K42</f>
        <v>0.31924882629107981</v>
      </c>
      <c r="X27" s="48">
        <f>M42</f>
        <v>4.6948356807511735E-2</v>
      </c>
      <c r="Y27" s="48">
        <f>O42</f>
        <v>0.21126760563380281</v>
      </c>
      <c r="Z27" s="48">
        <f t="shared" si="9"/>
        <v>1</v>
      </c>
    </row>
    <row r="28" spans="2:26" x14ac:dyDescent="0.25">
      <c r="B28" s="39" t="s">
        <v>89</v>
      </c>
      <c r="C28" s="39" t="s">
        <v>11</v>
      </c>
      <c r="D28" s="40">
        <v>0</v>
      </c>
      <c r="E28" s="41" t="e">
        <f t="shared" si="8"/>
        <v>#DIV/0!</v>
      </c>
      <c r="F28" s="40">
        <v>0</v>
      </c>
      <c r="G28" s="41" t="e">
        <f t="shared" si="2"/>
        <v>#DIV/0!</v>
      </c>
      <c r="H28" s="40">
        <v>0</v>
      </c>
      <c r="I28" s="41" t="e">
        <f t="shared" si="3"/>
        <v>#DIV/0!</v>
      </c>
      <c r="J28" s="40">
        <v>0</v>
      </c>
      <c r="K28" s="41" t="e">
        <f t="shared" si="4"/>
        <v>#DIV/0!</v>
      </c>
      <c r="L28" s="40">
        <v>0</v>
      </c>
      <c r="M28" s="41" t="e">
        <f t="shared" si="5"/>
        <v>#DIV/0!</v>
      </c>
      <c r="N28" s="40">
        <v>0</v>
      </c>
      <c r="O28" s="41" t="e">
        <f t="shared" si="6"/>
        <v>#DIV/0!</v>
      </c>
      <c r="P28" s="40">
        <f t="shared" si="7"/>
        <v>0</v>
      </c>
      <c r="Q28" s="42" t="e">
        <f t="shared" si="7"/>
        <v>#DIV/0!</v>
      </c>
      <c r="S28" s="39" t="s">
        <v>111</v>
      </c>
      <c r="T28" s="48">
        <f>E53</f>
        <v>0.81570810142238714</v>
      </c>
      <c r="U28" s="48">
        <f>G53</f>
        <v>2.7829313543599257E-2</v>
      </c>
      <c r="V28" s="48">
        <f>I53</f>
        <v>2.2881880024737167E-2</v>
      </c>
      <c r="W28" s="48">
        <f>K53</f>
        <v>4.7619047619047616E-2</v>
      </c>
      <c r="X28" s="48">
        <f>M53</f>
        <v>5.5658627087198514E-2</v>
      </c>
      <c r="Y28" s="48">
        <f>O53</f>
        <v>3.0303030303030304E-2</v>
      </c>
      <c r="Z28" s="48">
        <f t="shared" si="9"/>
        <v>0.99999999999999989</v>
      </c>
    </row>
    <row r="29" spans="2:26" x14ac:dyDescent="0.25">
      <c r="B29" s="39" t="s">
        <v>91</v>
      </c>
      <c r="C29" s="39" t="s">
        <v>11</v>
      </c>
      <c r="D29" s="40">
        <v>1</v>
      </c>
      <c r="E29" s="41">
        <f t="shared" si="8"/>
        <v>1</v>
      </c>
      <c r="F29" s="40">
        <v>0</v>
      </c>
      <c r="G29" s="41">
        <f t="shared" si="2"/>
        <v>0</v>
      </c>
      <c r="H29" s="40">
        <v>0</v>
      </c>
      <c r="I29" s="41">
        <f t="shared" si="3"/>
        <v>0</v>
      </c>
      <c r="J29" s="40">
        <v>0</v>
      </c>
      <c r="K29" s="41">
        <f t="shared" si="4"/>
        <v>0</v>
      </c>
      <c r="L29" s="40">
        <v>0</v>
      </c>
      <c r="M29" s="41">
        <f t="shared" si="5"/>
        <v>0</v>
      </c>
      <c r="N29" s="40">
        <v>0</v>
      </c>
      <c r="O29" s="41">
        <f t="shared" si="6"/>
        <v>0</v>
      </c>
      <c r="P29" s="40">
        <f t="shared" si="7"/>
        <v>1</v>
      </c>
      <c r="Q29" s="42">
        <f t="shared" si="7"/>
        <v>1</v>
      </c>
    </row>
    <row r="30" spans="2:26" x14ac:dyDescent="0.25">
      <c r="B30" s="39" t="s">
        <v>92</v>
      </c>
      <c r="C30" s="39" t="s">
        <v>11</v>
      </c>
      <c r="D30" s="40">
        <v>0</v>
      </c>
      <c r="E30" s="41" t="e">
        <f t="shared" si="8"/>
        <v>#DIV/0!</v>
      </c>
      <c r="F30" s="40">
        <v>0</v>
      </c>
      <c r="G30" s="41" t="e">
        <f t="shared" si="2"/>
        <v>#DIV/0!</v>
      </c>
      <c r="H30" s="40">
        <v>0</v>
      </c>
      <c r="I30" s="41" t="e">
        <f t="shared" si="3"/>
        <v>#DIV/0!</v>
      </c>
      <c r="J30" s="40">
        <v>0</v>
      </c>
      <c r="K30" s="41" t="e">
        <f t="shared" si="4"/>
        <v>#DIV/0!</v>
      </c>
      <c r="L30" s="40">
        <v>0</v>
      </c>
      <c r="M30" s="41" t="e">
        <f t="shared" si="5"/>
        <v>#DIV/0!</v>
      </c>
      <c r="N30" s="40">
        <v>0</v>
      </c>
      <c r="O30" s="41" t="e">
        <f t="shared" si="6"/>
        <v>#DIV/0!</v>
      </c>
      <c r="P30" s="40">
        <f t="shared" si="7"/>
        <v>0</v>
      </c>
      <c r="Q30" s="42" t="e">
        <f t="shared" si="7"/>
        <v>#DIV/0!</v>
      </c>
    </row>
    <row r="31" spans="2:26" x14ac:dyDescent="0.25">
      <c r="B31" s="39" t="s">
        <v>93</v>
      </c>
      <c r="C31" s="39" t="s">
        <v>11</v>
      </c>
      <c r="D31" s="40">
        <v>8</v>
      </c>
      <c r="E31" s="41">
        <f t="shared" si="8"/>
        <v>0.5714285714285714</v>
      </c>
      <c r="F31" s="40">
        <v>2</v>
      </c>
      <c r="G31" s="41">
        <f t="shared" si="2"/>
        <v>0.14285714285714285</v>
      </c>
      <c r="H31" s="40">
        <v>0</v>
      </c>
      <c r="I31" s="41">
        <f t="shared" si="3"/>
        <v>0</v>
      </c>
      <c r="J31" s="40">
        <v>0</v>
      </c>
      <c r="K31" s="41">
        <f t="shared" si="4"/>
        <v>0</v>
      </c>
      <c r="L31" s="40">
        <v>4</v>
      </c>
      <c r="M31" s="41">
        <f t="shared" si="5"/>
        <v>0.2857142857142857</v>
      </c>
      <c r="N31" s="40">
        <v>0</v>
      </c>
      <c r="O31" s="41">
        <f t="shared" si="6"/>
        <v>0</v>
      </c>
      <c r="P31" s="40">
        <f t="shared" si="7"/>
        <v>14</v>
      </c>
      <c r="Q31" s="42">
        <f t="shared" si="7"/>
        <v>0.99999999999999989</v>
      </c>
    </row>
    <row r="32" spans="2:26" x14ac:dyDescent="0.25">
      <c r="B32" s="39" t="s">
        <v>96</v>
      </c>
      <c r="C32" s="39" t="s">
        <v>11</v>
      </c>
      <c r="D32" s="40">
        <v>0</v>
      </c>
      <c r="E32" s="41" t="e">
        <f t="shared" si="8"/>
        <v>#DIV/0!</v>
      </c>
      <c r="F32" s="40">
        <v>0</v>
      </c>
      <c r="G32" s="41" t="e">
        <f t="shared" si="2"/>
        <v>#DIV/0!</v>
      </c>
      <c r="H32" s="40">
        <v>0</v>
      </c>
      <c r="I32" s="41" t="e">
        <f t="shared" si="3"/>
        <v>#DIV/0!</v>
      </c>
      <c r="J32" s="40">
        <v>0</v>
      </c>
      <c r="K32" s="41" t="e">
        <f t="shared" si="4"/>
        <v>#DIV/0!</v>
      </c>
      <c r="L32" s="40">
        <v>0</v>
      </c>
      <c r="M32" s="41" t="e">
        <f t="shared" si="5"/>
        <v>#DIV/0!</v>
      </c>
      <c r="N32" s="40">
        <v>0</v>
      </c>
      <c r="O32" s="41" t="e">
        <f t="shared" si="6"/>
        <v>#DIV/0!</v>
      </c>
      <c r="P32" s="40">
        <f t="shared" si="7"/>
        <v>0</v>
      </c>
      <c r="Q32" s="42" t="e">
        <f t="shared" si="7"/>
        <v>#DIV/0!</v>
      </c>
    </row>
    <row r="33" spans="2:17" x14ac:dyDescent="0.25">
      <c r="B33" s="39" t="s">
        <v>98</v>
      </c>
      <c r="C33" s="39" t="s">
        <v>11</v>
      </c>
      <c r="D33" s="40">
        <v>0</v>
      </c>
      <c r="E33" s="41" t="e">
        <f t="shared" si="8"/>
        <v>#DIV/0!</v>
      </c>
      <c r="F33" s="40">
        <v>0</v>
      </c>
      <c r="G33" s="41" t="e">
        <f t="shared" si="2"/>
        <v>#DIV/0!</v>
      </c>
      <c r="H33" s="40">
        <v>0</v>
      </c>
      <c r="I33" s="41" t="e">
        <f t="shared" si="3"/>
        <v>#DIV/0!</v>
      </c>
      <c r="J33" s="40">
        <v>0</v>
      </c>
      <c r="K33" s="41" t="e">
        <f t="shared" si="4"/>
        <v>#DIV/0!</v>
      </c>
      <c r="L33" s="40">
        <v>0</v>
      </c>
      <c r="M33" s="41" t="e">
        <f t="shared" si="5"/>
        <v>#DIV/0!</v>
      </c>
      <c r="N33" s="40">
        <v>0</v>
      </c>
      <c r="O33" s="41" t="e">
        <f t="shared" si="6"/>
        <v>#DIV/0!</v>
      </c>
      <c r="P33" s="40">
        <f t="shared" si="7"/>
        <v>0</v>
      </c>
      <c r="Q33" s="42" t="e">
        <f t="shared" si="7"/>
        <v>#DIV/0!</v>
      </c>
    </row>
    <row r="34" spans="2:17" x14ac:dyDescent="0.25">
      <c r="B34" s="39" t="s">
        <v>101</v>
      </c>
      <c r="C34" s="39" t="s">
        <v>11</v>
      </c>
      <c r="D34" s="40">
        <v>3</v>
      </c>
      <c r="E34" s="41">
        <f t="shared" si="8"/>
        <v>1</v>
      </c>
      <c r="F34" s="40">
        <v>0</v>
      </c>
      <c r="G34" s="41">
        <f t="shared" si="2"/>
        <v>0</v>
      </c>
      <c r="H34" s="40">
        <v>0</v>
      </c>
      <c r="I34" s="41">
        <f t="shared" si="3"/>
        <v>0</v>
      </c>
      <c r="J34" s="40">
        <v>0</v>
      </c>
      <c r="K34" s="41">
        <f t="shared" si="4"/>
        <v>0</v>
      </c>
      <c r="L34" s="40">
        <v>0</v>
      </c>
      <c r="M34" s="41">
        <f t="shared" si="5"/>
        <v>0</v>
      </c>
      <c r="N34" s="40">
        <v>0</v>
      </c>
      <c r="O34" s="41">
        <f t="shared" si="6"/>
        <v>0</v>
      </c>
      <c r="P34" s="40">
        <f t="shared" si="7"/>
        <v>3</v>
      </c>
      <c r="Q34" s="42">
        <f t="shared" si="7"/>
        <v>1</v>
      </c>
    </row>
    <row r="35" spans="2:17" x14ac:dyDescent="0.25">
      <c r="B35" s="39" t="s">
        <v>102</v>
      </c>
      <c r="C35" s="39" t="s">
        <v>11</v>
      </c>
      <c r="D35" s="40">
        <v>0</v>
      </c>
      <c r="E35" s="41" t="e">
        <f t="shared" si="8"/>
        <v>#DIV/0!</v>
      </c>
      <c r="F35" s="40">
        <v>0</v>
      </c>
      <c r="G35" s="41" t="e">
        <f t="shared" si="2"/>
        <v>#DIV/0!</v>
      </c>
      <c r="H35" s="40">
        <v>0</v>
      </c>
      <c r="I35" s="41" t="e">
        <f t="shared" si="3"/>
        <v>#DIV/0!</v>
      </c>
      <c r="J35" s="40">
        <v>0</v>
      </c>
      <c r="K35" s="41" t="e">
        <f t="shared" si="4"/>
        <v>#DIV/0!</v>
      </c>
      <c r="L35" s="40">
        <v>0</v>
      </c>
      <c r="M35" s="41" t="e">
        <f t="shared" si="5"/>
        <v>#DIV/0!</v>
      </c>
      <c r="N35" s="40">
        <v>0</v>
      </c>
      <c r="O35" s="41" t="e">
        <f t="shared" si="6"/>
        <v>#DIV/0!</v>
      </c>
      <c r="P35" s="40">
        <f t="shared" si="7"/>
        <v>0</v>
      </c>
      <c r="Q35" s="42" t="e">
        <f t="shared" si="7"/>
        <v>#DIV/0!</v>
      </c>
    </row>
    <row r="36" spans="2:17" x14ac:dyDescent="0.25">
      <c r="B36" s="138" t="s">
        <v>107</v>
      </c>
      <c r="C36" s="139"/>
      <c r="D36" s="89">
        <f>SUM(D25:D35)</f>
        <v>31</v>
      </c>
      <c r="E36" s="90">
        <f>D36/$P$36</f>
        <v>0.79487179487179482</v>
      </c>
      <c r="F36" s="89">
        <f>SUM(F25:F35)</f>
        <v>2</v>
      </c>
      <c r="G36" s="90">
        <f>F36/$P$36</f>
        <v>5.128205128205128E-2</v>
      </c>
      <c r="H36" s="89">
        <f>SUM(H25:H35)</f>
        <v>0</v>
      </c>
      <c r="I36" s="90">
        <f>H36/$P$36</f>
        <v>0</v>
      </c>
      <c r="J36" s="89">
        <f>SUM(J25:J35)</f>
        <v>2</v>
      </c>
      <c r="K36" s="90">
        <f>J36/$P$36</f>
        <v>5.128205128205128E-2</v>
      </c>
      <c r="L36" s="89">
        <f>SUM(L25:L35)</f>
        <v>4</v>
      </c>
      <c r="M36" s="90">
        <f>L36/$P$36</f>
        <v>0.10256410256410256</v>
      </c>
      <c r="N36" s="89">
        <f>SUM(N25:N35)</f>
        <v>0</v>
      </c>
      <c r="O36" s="90">
        <f>N36/$P$36</f>
        <v>0</v>
      </c>
      <c r="P36" s="89">
        <f>SUM(P25:P35)</f>
        <v>39</v>
      </c>
      <c r="Q36" s="90">
        <f>P36/$P$36</f>
        <v>1</v>
      </c>
    </row>
    <row r="37" spans="2:17" x14ac:dyDescent="0.25">
      <c r="B37" s="39" t="s">
        <v>79</v>
      </c>
      <c r="C37" s="39" t="s">
        <v>13</v>
      </c>
      <c r="D37" s="40">
        <v>0</v>
      </c>
      <c r="E37" s="41">
        <f t="shared" si="8"/>
        <v>0</v>
      </c>
      <c r="F37" s="40">
        <v>2</v>
      </c>
      <c r="G37" s="41">
        <f t="shared" si="2"/>
        <v>0.66666666666666663</v>
      </c>
      <c r="H37" s="40">
        <v>0</v>
      </c>
      <c r="I37" s="41">
        <f t="shared" si="3"/>
        <v>0</v>
      </c>
      <c r="J37" s="40">
        <v>1</v>
      </c>
      <c r="K37" s="41">
        <f t="shared" si="4"/>
        <v>0.33333333333333331</v>
      </c>
      <c r="L37" s="40">
        <v>0</v>
      </c>
      <c r="M37" s="41">
        <f t="shared" si="5"/>
        <v>0</v>
      </c>
      <c r="N37" s="40">
        <v>0</v>
      </c>
      <c r="O37" s="41">
        <f t="shared" si="6"/>
        <v>0</v>
      </c>
      <c r="P37" s="40">
        <f t="shared" si="7"/>
        <v>3</v>
      </c>
      <c r="Q37" s="42">
        <f t="shared" si="7"/>
        <v>1</v>
      </c>
    </row>
    <row r="38" spans="2:17" x14ac:dyDescent="0.25">
      <c r="B38" s="39" t="s">
        <v>94</v>
      </c>
      <c r="C38" s="39" t="s">
        <v>13</v>
      </c>
      <c r="D38" s="40">
        <v>8</v>
      </c>
      <c r="E38" s="41">
        <f t="shared" si="8"/>
        <v>4.2105263157894736E-2</v>
      </c>
      <c r="F38" s="40">
        <v>37</v>
      </c>
      <c r="G38" s="41">
        <f t="shared" si="2"/>
        <v>0.19473684210526315</v>
      </c>
      <c r="H38" s="40">
        <v>33</v>
      </c>
      <c r="I38" s="41">
        <f t="shared" si="3"/>
        <v>0.1736842105263158</v>
      </c>
      <c r="J38" s="40">
        <v>66</v>
      </c>
      <c r="K38" s="41">
        <f t="shared" si="4"/>
        <v>0.3473684210526316</v>
      </c>
      <c r="L38" s="40">
        <v>1</v>
      </c>
      <c r="M38" s="41">
        <f t="shared" si="5"/>
        <v>5.263157894736842E-3</v>
      </c>
      <c r="N38" s="40">
        <v>45</v>
      </c>
      <c r="O38" s="41">
        <f t="shared" si="6"/>
        <v>0.23684210526315788</v>
      </c>
      <c r="P38" s="40">
        <f t="shared" si="7"/>
        <v>190</v>
      </c>
      <c r="Q38" s="42">
        <f t="shared" si="7"/>
        <v>1</v>
      </c>
    </row>
    <row r="39" spans="2:17" x14ac:dyDescent="0.25">
      <c r="B39" s="39" t="s">
        <v>95</v>
      </c>
      <c r="C39" s="39" t="s">
        <v>13</v>
      </c>
      <c r="D39" s="40">
        <v>0</v>
      </c>
      <c r="E39" s="41" t="e">
        <f t="shared" si="8"/>
        <v>#DIV/0!</v>
      </c>
      <c r="F39" s="40">
        <v>0</v>
      </c>
      <c r="G39" s="41" t="e">
        <f t="shared" si="2"/>
        <v>#DIV/0!</v>
      </c>
      <c r="H39" s="40">
        <v>0</v>
      </c>
      <c r="I39" s="41" t="e">
        <f t="shared" si="3"/>
        <v>#DIV/0!</v>
      </c>
      <c r="J39" s="40">
        <v>0</v>
      </c>
      <c r="K39" s="41" t="e">
        <f t="shared" si="4"/>
        <v>#DIV/0!</v>
      </c>
      <c r="L39" s="40">
        <v>0</v>
      </c>
      <c r="M39" s="41" t="e">
        <f t="shared" si="5"/>
        <v>#DIV/0!</v>
      </c>
      <c r="N39" s="40">
        <v>0</v>
      </c>
      <c r="O39" s="41" t="e">
        <f t="shared" si="6"/>
        <v>#DIV/0!</v>
      </c>
      <c r="P39" s="40">
        <f t="shared" si="7"/>
        <v>0</v>
      </c>
      <c r="Q39" s="42" t="e">
        <f t="shared" si="7"/>
        <v>#DIV/0!</v>
      </c>
    </row>
    <row r="40" spans="2:17" x14ac:dyDescent="0.25">
      <c r="B40" s="39" t="s">
        <v>100</v>
      </c>
      <c r="C40" s="39" t="s">
        <v>13</v>
      </c>
      <c r="D40" s="40">
        <v>5</v>
      </c>
      <c r="E40" s="41">
        <f t="shared" si="8"/>
        <v>0.83333333333333337</v>
      </c>
      <c r="F40" s="40">
        <v>0</v>
      </c>
      <c r="G40" s="41">
        <f t="shared" si="2"/>
        <v>0</v>
      </c>
      <c r="H40" s="40">
        <v>1</v>
      </c>
      <c r="I40" s="41">
        <f t="shared" si="3"/>
        <v>0.16666666666666666</v>
      </c>
      <c r="J40" s="40">
        <v>0</v>
      </c>
      <c r="K40" s="41">
        <f t="shared" si="4"/>
        <v>0</v>
      </c>
      <c r="L40" s="40">
        <v>0</v>
      </c>
      <c r="M40" s="41">
        <f t="shared" si="5"/>
        <v>0</v>
      </c>
      <c r="N40" s="40">
        <v>0</v>
      </c>
      <c r="O40" s="41">
        <f t="shared" si="6"/>
        <v>0</v>
      </c>
      <c r="P40" s="40">
        <f t="shared" si="7"/>
        <v>6</v>
      </c>
      <c r="Q40" s="42">
        <f t="shared" si="7"/>
        <v>1</v>
      </c>
    </row>
    <row r="41" spans="2:17" x14ac:dyDescent="0.25">
      <c r="B41" s="39" t="s">
        <v>103</v>
      </c>
      <c r="C41" s="39" t="s">
        <v>13</v>
      </c>
      <c r="D41" s="40">
        <v>4</v>
      </c>
      <c r="E41" s="41">
        <f t="shared" si="8"/>
        <v>0.2857142857142857</v>
      </c>
      <c r="F41" s="40">
        <v>0</v>
      </c>
      <c r="G41" s="41">
        <f t="shared" si="2"/>
        <v>0</v>
      </c>
      <c r="H41" s="40">
        <v>0</v>
      </c>
      <c r="I41" s="41">
        <f t="shared" si="3"/>
        <v>0</v>
      </c>
      <c r="J41" s="40">
        <v>1</v>
      </c>
      <c r="K41" s="41">
        <f t="shared" si="4"/>
        <v>7.1428571428571425E-2</v>
      </c>
      <c r="L41" s="40">
        <v>9</v>
      </c>
      <c r="M41" s="41">
        <f t="shared" si="5"/>
        <v>0.6428571428571429</v>
      </c>
      <c r="N41" s="40">
        <v>0</v>
      </c>
      <c r="O41" s="41">
        <f t="shared" si="6"/>
        <v>0</v>
      </c>
      <c r="P41" s="40">
        <f t="shared" si="7"/>
        <v>14</v>
      </c>
      <c r="Q41" s="42">
        <f t="shared" si="7"/>
        <v>1</v>
      </c>
    </row>
    <row r="42" spans="2:17" x14ac:dyDescent="0.25">
      <c r="B42" s="138" t="s">
        <v>107</v>
      </c>
      <c r="C42" s="139"/>
      <c r="D42" s="89">
        <f>SUM(D37:D41)</f>
        <v>17</v>
      </c>
      <c r="E42" s="90">
        <f>D42/$P$42</f>
        <v>7.9812206572769953E-2</v>
      </c>
      <c r="F42" s="89">
        <f>E20</f>
        <v>39</v>
      </c>
      <c r="G42" s="90">
        <f>F42/$P$42</f>
        <v>0.18309859154929578</v>
      </c>
      <c r="H42" s="89">
        <f>F20</f>
        <v>34</v>
      </c>
      <c r="I42" s="90">
        <f>H42/$P$42</f>
        <v>0.15962441314553991</v>
      </c>
      <c r="J42" s="89">
        <f>G20</f>
        <v>68</v>
      </c>
      <c r="K42" s="90">
        <f>J42/$P$42</f>
        <v>0.31924882629107981</v>
      </c>
      <c r="L42" s="89">
        <f>H20</f>
        <v>10</v>
      </c>
      <c r="M42" s="90">
        <f>L42/$P$42</f>
        <v>4.6948356807511735E-2</v>
      </c>
      <c r="N42" s="89">
        <f>I20</f>
        <v>45</v>
      </c>
      <c r="O42" s="90">
        <f>N42/$P$42</f>
        <v>0.21126760563380281</v>
      </c>
      <c r="P42" s="89">
        <f>SUM(P37:P41)</f>
        <v>213</v>
      </c>
      <c r="Q42" s="90">
        <f>P42/$P$42</f>
        <v>1</v>
      </c>
    </row>
    <row r="43" spans="2:17" x14ac:dyDescent="0.25">
      <c r="B43" s="39" t="s">
        <v>81</v>
      </c>
      <c r="C43" s="39" t="s">
        <v>12</v>
      </c>
      <c r="D43" s="40">
        <v>0</v>
      </c>
      <c r="E43" s="41" t="e">
        <f t="shared" si="8"/>
        <v>#DIV/0!</v>
      </c>
      <c r="F43" s="40">
        <v>0</v>
      </c>
      <c r="G43" s="41" t="e">
        <f t="shared" si="2"/>
        <v>#DIV/0!</v>
      </c>
      <c r="H43" s="40">
        <v>0</v>
      </c>
      <c r="I43" s="41" t="e">
        <f t="shared" si="3"/>
        <v>#DIV/0!</v>
      </c>
      <c r="J43" s="40">
        <v>0</v>
      </c>
      <c r="K43" s="41" t="e">
        <f t="shared" si="4"/>
        <v>#DIV/0!</v>
      </c>
      <c r="L43" s="40">
        <v>0</v>
      </c>
      <c r="M43" s="41" t="e">
        <f t="shared" si="5"/>
        <v>#DIV/0!</v>
      </c>
      <c r="N43" s="40">
        <v>0</v>
      </c>
      <c r="O43" s="41" t="e">
        <f t="shared" si="6"/>
        <v>#DIV/0!</v>
      </c>
      <c r="P43" s="40">
        <f t="shared" si="7"/>
        <v>0</v>
      </c>
      <c r="Q43" s="42" t="e">
        <f t="shared" si="7"/>
        <v>#DIV/0!</v>
      </c>
    </row>
    <row r="44" spans="2:17" x14ac:dyDescent="0.25">
      <c r="B44" s="39" t="s">
        <v>83</v>
      </c>
      <c r="C44" s="39" t="s">
        <v>12</v>
      </c>
      <c r="D44" s="40">
        <v>0</v>
      </c>
      <c r="E44" s="41" t="e">
        <f t="shared" si="8"/>
        <v>#DIV/0!</v>
      </c>
      <c r="F44" s="40">
        <v>0</v>
      </c>
      <c r="G44" s="41" t="e">
        <f t="shared" si="2"/>
        <v>#DIV/0!</v>
      </c>
      <c r="H44" s="40">
        <v>0</v>
      </c>
      <c r="I44" s="41" t="e">
        <f t="shared" si="3"/>
        <v>#DIV/0!</v>
      </c>
      <c r="J44" s="40">
        <v>0</v>
      </c>
      <c r="K44" s="41" t="e">
        <f t="shared" si="4"/>
        <v>#DIV/0!</v>
      </c>
      <c r="L44" s="40">
        <v>0</v>
      </c>
      <c r="M44" s="41" t="e">
        <f t="shared" si="5"/>
        <v>#DIV/0!</v>
      </c>
      <c r="N44" s="40">
        <v>0</v>
      </c>
      <c r="O44" s="41" t="e">
        <f t="shared" si="6"/>
        <v>#DIV/0!</v>
      </c>
      <c r="P44" s="40">
        <f t="shared" si="7"/>
        <v>0</v>
      </c>
      <c r="Q44" s="42" t="e">
        <f t="shared" si="7"/>
        <v>#DIV/0!</v>
      </c>
    </row>
    <row r="45" spans="2:17" x14ac:dyDescent="0.25">
      <c r="B45" s="39" t="s">
        <v>84</v>
      </c>
      <c r="C45" s="39" t="s">
        <v>12</v>
      </c>
      <c r="D45" s="40">
        <v>874</v>
      </c>
      <c r="E45" s="41">
        <f t="shared" si="8"/>
        <v>0.99431171786120587</v>
      </c>
      <c r="F45" s="40">
        <v>0</v>
      </c>
      <c r="G45" s="41">
        <f t="shared" si="2"/>
        <v>0</v>
      </c>
      <c r="H45" s="40">
        <v>3</v>
      </c>
      <c r="I45" s="41">
        <f t="shared" si="3"/>
        <v>3.4129692832764505E-3</v>
      </c>
      <c r="J45" s="40">
        <v>0</v>
      </c>
      <c r="K45" s="41">
        <f t="shared" si="4"/>
        <v>0</v>
      </c>
      <c r="L45" s="40">
        <v>2</v>
      </c>
      <c r="M45" s="41">
        <f t="shared" si="5"/>
        <v>2.2753128555176336E-3</v>
      </c>
      <c r="N45" s="40">
        <v>0</v>
      </c>
      <c r="O45" s="41">
        <f t="shared" si="6"/>
        <v>0</v>
      </c>
      <c r="P45" s="40">
        <f t="shared" si="7"/>
        <v>879</v>
      </c>
      <c r="Q45" s="42">
        <f t="shared" si="7"/>
        <v>1</v>
      </c>
    </row>
    <row r="46" spans="2:17" x14ac:dyDescent="0.25">
      <c r="B46" s="39" t="s">
        <v>86</v>
      </c>
      <c r="C46" s="39" t="s">
        <v>12</v>
      </c>
      <c r="D46" s="40">
        <v>0</v>
      </c>
      <c r="E46" s="41" t="e">
        <f t="shared" si="8"/>
        <v>#DIV/0!</v>
      </c>
      <c r="F46" s="40">
        <v>0</v>
      </c>
      <c r="G46" s="41" t="e">
        <f t="shared" si="2"/>
        <v>#DIV/0!</v>
      </c>
      <c r="H46" s="40">
        <v>0</v>
      </c>
      <c r="I46" s="41" t="e">
        <f t="shared" si="3"/>
        <v>#DIV/0!</v>
      </c>
      <c r="J46" s="40">
        <v>0</v>
      </c>
      <c r="K46" s="41" t="e">
        <f t="shared" si="4"/>
        <v>#DIV/0!</v>
      </c>
      <c r="L46" s="40">
        <v>0</v>
      </c>
      <c r="M46" s="41" t="e">
        <f t="shared" si="5"/>
        <v>#DIV/0!</v>
      </c>
      <c r="N46" s="40">
        <v>0</v>
      </c>
      <c r="O46" s="41" t="e">
        <f t="shared" si="6"/>
        <v>#DIV/0!</v>
      </c>
      <c r="P46" s="40">
        <f t="shared" si="7"/>
        <v>0</v>
      </c>
      <c r="Q46" s="42" t="e">
        <f t="shared" si="7"/>
        <v>#DIV/0!</v>
      </c>
    </row>
    <row r="47" spans="2:17" x14ac:dyDescent="0.25">
      <c r="B47" s="39" t="s">
        <v>87</v>
      </c>
      <c r="C47" s="39" t="s">
        <v>12</v>
      </c>
      <c r="D47" s="40">
        <v>35</v>
      </c>
      <c r="E47" s="41">
        <f t="shared" si="8"/>
        <v>1</v>
      </c>
      <c r="F47" s="40">
        <v>0</v>
      </c>
      <c r="G47" s="41">
        <f t="shared" si="2"/>
        <v>0</v>
      </c>
      <c r="H47" s="40">
        <v>0</v>
      </c>
      <c r="I47" s="41">
        <f t="shared" si="3"/>
        <v>0</v>
      </c>
      <c r="J47" s="40">
        <v>0</v>
      </c>
      <c r="K47" s="41">
        <f t="shared" si="4"/>
        <v>0</v>
      </c>
      <c r="L47" s="40">
        <v>0</v>
      </c>
      <c r="M47" s="41">
        <f t="shared" si="5"/>
        <v>0</v>
      </c>
      <c r="N47" s="40">
        <v>0</v>
      </c>
      <c r="O47" s="41">
        <f t="shared" si="6"/>
        <v>0</v>
      </c>
      <c r="P47" s="40">
        <f t="shared" si="7"/>
        <v>35</v>
      </c>
      <c r="Q47" s="42">
        <f t="shared" si="7"/>
        <v>1</v>
      </c>
    </row>
    <row r="48" spans="2:17" x14ac:dyDescent="0.25">
      <c r="B48" s="39" t="s">
        <v>88</v>
      </c>
      <c r="C48" s="39" t="s">
        <v>12</v>
      </c>
      <c r="D48" s="40">
        <v>81</v>
      </c>
      <c r="E48" s="41">
        <f t="shared" si="8"/>
        <v>0.49390243902439024</v>
      </c>
      <c r="F48" s="40">
        <v>1</v>
      </c>
      <c r="G48" s="41">
        <f t="shared" si="2"/>
        <v>6.0975609756097563E-3</v>
      </c>
      <c r="H48" s="40">
        <v>0</v>
      </c>
      <c r="I48" s="41">
        <f t="shared" si="3"/>
        <v>0</v>
      </c>
      <c r="J48" s="40">
        <v>5</v>
      </c>
      <c r="K48" s="41">
        <f t="shared" si="4"/>
        <v>3.048780487804878E-2</v>
      </c>
      <c r="L48" s="40">
        <v>73</v>
      </c>
      <c r="M48" s="41">
        <f t="shared" si="5"/>
        <v>0.4451219512195122</v>
      </c>
      <c r="N48" s="40">
        <v>4</v>
      </c>
      <c r="O48" s="41">
        <f t="shared" si="6"/>
        <v>2.4390243902439025E-2</v>
      </c>
      <c r="P48" s="40">
        <f t="shared" si="7"/>
        <v>164</v>
      </c>
      <c r="Q48" s="42">
        <f t="shared" si="7"/>
        <v>1</v>
      </c>
    </row>
    <row r="49" spans="2:17" x14ac:dyDescent="0.25">
      <c r="B49" s="39" t="s">
        <v>90</v>
      </c>
      <c r="C49" s="39" t="s">
        <v>12</v>
      </c>
      <c r="D49" s="40">
        <v>1</v>
      </c>
      <c r="E49" s="41">
        <f t="shared" si="8"/>
        <v>1</v>
      </c>
      <c r="F49" s="40">
        <v>0</v>
      </c>
      <c r="G49" s="41">
        <f t="shared" si="2"/>
        <v>0</v>
      </c>
      <c r="H49" s="40">
        <v>0</v>
      </c>
      <c r="I49" s="41">
        <f t="shared" si="3"/>
        <v>0</v>
      </c>
      <c r="J49" s="40">
        <v>0</v>
      </c>
      <c r="K49" s="41">
        <f t="shared" si="4"/>
        <v>0</v>
      </c>
      <c r="L49" s="40">
        <v>0</v>
      </c>
      <c r="M49" s="41">
        <f t="shared" si="5"/>
        <v>0</v>
      </c>
      <c r="N49" s="40">
        <v>0</v>
      </c>
      <c r="O49" s="41">
        <f t="shared" si="6"/>
        <v>0</v>
      </c>
      <c r="P49" s="40">
        <f t="shared" si="7"/>
        <v>1</v>
      </c>
      <c r="Q49" s="42">
        <f t="shared" si="7"/>
        <v>1</v>
      </c>
    </row>
    <row r="50" spans="2:17" x14ac:dyDescent="0.25">
      <c r="B50" s="39" t="s">
        <v>97</v>
      </c>
      <c r="C50" s="39" t="s">
        <v>12</v>
      </c>
      <c r="D50" s="40">
        <v>266</v>
      </c>
      <c r="E50" s="41">
        <f t="shared" si="8"/>
        <v>0.98518518518518516</v>
      </c>
      <c r="F50" s="40">
        <v>3</v>
      </c>
      <c r="G50" s="41">
        <f t="shared" si="2"/>
        <v>1.1111111111111112E-2</v>
      </c>
      <c r="H50" s="40">
        <v>0</v>
      </c>
      <c r="I50" s="41">
        <f t="shared" si="3"/>
        <v>0</v>
      </c>
      <c r="J50" s="40">
        <v>0</v>
      </c>
      <c r="K50" s="41">
        <f t="shared" si="4"/>
        <v>0</v>
      </c>
      <c r="L50" s="40">
        <v>1</v>
      </c>
      <c r="M50" s="41">
        <f t="shared" si="5"/>
        <v>3.7037037037037038E-3</v>
      </c>
      <c r="N50" s="40">
        <v>0</v>
      </c>
      <c r="O50" s="41">
        <f t="shared" si="6"/>
        <v>0</v>
      </c>
      <c r="P50" s="40">
        <f t="shared" si="7"/>
        <v>270</v>
      </c>
      <c r="Q50" s="42">
        <f t="shared" si="7"/>
        <v>0.99999999999999989</v>
      </c>
    </row>
    <row r="51" spans="2:17" x14ac:dyDescent="0.25">
      <c r="B51" s="39" t="s">
        <v>99</v>
      </c>
      <c r="C51" s="39" t="s">
        <v>12</v>
      </c>
      <c r="D51" s="40">
        <v>14</v>
      </c>
      <c r="E51" s="41">
        <f t="shared" si="8"/>
        <v>0.875</v>
      </c>
      <c r="F51" s="40">
        <v>0</v>
      </c>
      <c r="G51" s="41">
        <f t="shared" si="2"/>
        <v>0</v>
      </c>
      <c r="H51" s="40">
        <v>0</v>
      </c>
      <c r="I51" s="41">
        <f t="shared" si="3"/>
        <v>0</v>
      </c>
      <c r="J51" s="40">
        <v>2</v>
      </c>
      <c r="K51" s="41">
        <f t="shared" si="4"/>
        <v>0.125</v>
      </c>
      <c r="L51" s="40">
        <v>0</v>
      </c>
      <c r="M51" s="41">
        <f t="shared" si="5"/>
        <v>0</v>
      </c>
      <c r="N51" s="40">
        <v>0</v>
      </c>
      <c r="O51" s="41">
        <f t="shared" si="6"/>
        <v>0</v>
      </c>
      <c r="P51" s="40">
        <f t="shared" si="7"/>
        <v>16</v>
      </c>
      <c r="Q51" s="42">
        <f t="shared" si="7"/>
        <v>1</v>
      </c>
    </row>
    <row r="52" spans="2:17" x14ac:dyDescent="0.25">
      <c r="B52" s="138" t="s">
        <v>107</v>
      </c>
      <c r="C52" s="139"/>
      <c r="D52" s="89">
        <f>SUM(D43:D51)</f>
        <v>1271</v>
      </c>
      <c r="E52" s="90">
        <f>D52/$P$52</f>
        <v>0.93113553113553116</v>
      </c>
      <c r="F52" s="89">
        <f>E19</f>
        <v>4</v>
      </c>
      <c r="G52" s="90">
        <f>F52/$P$52</f>
        <v>2.9304029304029304E-3</v>
      </c>
      <c r="H52" s="89">
        <f>F19</f>
        <v>3</v>
      </c>
      <c r="I52" s="90">
        <f>H52/$P$52</f>
        <v>2.1978021978021978E-3</v>
      </c>
      <c r="J52" s="89">
        <f>G19</f>
        <v>7</v>
      </c>
      <c r="K52" s="90">
        <f>J52/$P$52</f>
        <v>5.1282051282051282E-3</v>
      </c>
      <c r="L52" s="89">
        <f>H19</f>
        <v>76</v>
      </c>
      <c r="M52" s="90">
        <f>L52/$P$52</f>
        <v>5.5677655677655681E-2</v>
      </c>
      <c r="N52" s="89">
        <f>I19</f>
        <v>4</v>
      </c>
      <c r="O52" s="90">
        <f>N52/$P$52</f>
        <v>2.9304029304029304E-3</v>
      </c>
      <c r="P52" s="89">
        <f>SUM(P43:P51)</f>
        <v>1365</v>
      </c>
      <c r="Q52" s="90">
        <f>P52/$P$52</f>
        <v>1</v>
      </c>
    </row>
    <row r="53" spans="2:17" x14ac:dyDescent="0.25">
      <c r="B53" s="136" t="s">
        <v>104</v>
      </c>
      <c r="C53" s="137"/>
      <c r="D53" s="91">
        <f>D36+D42+D52</f>
        <v>1319</v>
      </c>
      <c r="E53" s="92">
        <f>D53/$P$53</f>
        <v>0.81570810142238714</v>
      </c>
      <c r="F53" s="91">
        <f>F36+F42+F52</f>
        <v>45</v>
      </c>
      <c r="G53" s="92">
        <f>F53/$P$53</f>
        <v>2.7829313543599257E-2</v>
      </c>
      <c r="H53" s="91">
        <f>H36+H42+H52</f>
        <v>37</v>
      </c>
      <c r="I53" s="92">
        <f>H53/$P$53</f>
        <v>2.2881880024737167E-2</v>
      </c>
      <c r="J53" s="91">
        <f>J36+J42+J52</f>
        <v>77</v>
      </c>
      <c r="K53" s="92">
        <f>J53/$P$53</f>
        <v>4.7619047619047616E-2</v>
      </c>
      <c r="L53" s="91">
        <f>L36+L42+L52</f>
        <v>90</v>
      </c>
      <c r="M53" s="92">
        <f>L53/$P$53</f>
        <v>5.5658627087198514E-2</v>
      </c>
      <c r="N53" s="91">
        <f>N36+N42+N52</f>
        <v>49</v>
      </c>
      <c r="O53" s="92">
        <f>N53/$P$53</f>
        <v>3.0303030303030304E-2</v>
      </c>
      <c r="P53" s="91">
        <f>P36+P42+P52</f>
        <v>1617</v>
      </c>
      <c r="Q53" s="92">
        <f>P53/$P$53</f>
        <v>1</v>
      </c>
    </row>
    <row r="54" spans="2:17" x14ac:dyDescent="0.25">
      <c r="B54" s="73" t="s">
        <v>150</v>
      </c>
      <c r="E54" s="72" t="s">
        <v>149</v>
      </c>
    </row>
  </sheetData>
  <mergeCells count="15">
    <mergeCell ref="C2:E2"/>
    <mergeCell ref="B2:B3"/>
    <mergeCell ref="B9:B10"/>
    <mergeCell ref="C9:E9"/>
    <mergeCell ref="B36:C36"/>
    <mergeCell ref="P24:Q24"/>
    <mergeCell ref="D24:E24"/>
    <mergeCell ref="F24:G24"/>
    <mergeCell ref="H24:I24"/>
    <mergeCell ref="J24:K24"/>
    <mergeCell ref="B53:C53"/>
    <mergeCell ref="B42:C42"/>
    <mergeCell ref="B52:C52"/>
    <mergeCell ref="L24:M24"/>
    <mergeCell ref="N24:O24"/>
  </mergeCells>
  <hyperlinks>
    <hyperlink ref="G8" r:id="rId1"/>
    <hyperlink ref="E54" r:id="rId2" location="/login "/>
  </hyperlinks>
  <pageMargins left="0.7" right="0.7" top="0.75" bottom="0.75" header="0.3" footer="0.3"/>
  <pageSetup orientation="portrait" r:id="rId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O45"/>
  <sheetViews>
    <sheetView topLeftCell="A26" zoomScale="110" zoomScaleNormal="110" workbookViewId="0">
      <selection activeCell="D33" sqref="D33"/>
    </sheetView>
  </sheetViews>
  <sheetFormatPr baseColWidth="10" defaultRowHeight="15" x14ac:dyDescent="0.25"/>
  <cols>
    <col min="1" max="1" width="6" style="1" customWidth="1"/>
    <col min="2" max="2" width="28.5703125" style="1" customWidth="1"/>
    <col min="3" max="3" width="17.85546875" style="1" customWidth="1"/>
    <col min="4" max="4" width="17.42578125" style="1" customWidth="1"/>
    <col min="5" max="5" width="11.42578125" style="1"/>
    <col min="6" max="6" width="12.42578125" style="1" customWidth="1"/>
    <col min="7" max="7" width="11.85546875" style="1" customWidth="1"/>
    <col min="8" max="8" width="12.7109375" style="1" customWidth="1"/>
    <col min="9" max="16384" width="11.42578125" style="1"/>
  </cols>
  <sheetData>
    <row r="1" spans="1:15" ht="15.75" thickBot="1" x14ac:dyDescent="0.3"/>
    <row r="2" spans="1:15" ht="16.5" thickBot="1" x14ac:dyDescent="0.3">
      <c r="B2" s="148" t="s">
        <v>17</v>
      </c>
      <c r="C2" s="151" t="s">
        <v>18</v>
      </c>
      <c r="D2" s="153" t="s">
        <v>36</v>
      </c>
      <c r="E2" s="155" t="s">
        <v>37</v>
      </c>
      <c r="F2" s="156"/>
      <c r="G2" s="157"/>
      <c r="H2" s="21" t="s">
        <v>19</v>
      </c>
      <c r="I2" s="22"/>
      <c r="J2" s="22"/>
      <c r="K2" s="23"/>
      <c r="L2" s="23"/>
      <c r="M2" s="23"/>
      <c r="N2" s="24"/>
    </row>
    <row r="3" spans="1:15" ht="16.5" thickBot="1" x14ac:dyDescent="0.3">
      <c r="B3" s="149"/>
      <c r="C3" s="152"/>
      <c r="D3" s="154"/>
      <c r="E3" s="61" t="s">
        <v>33</v>
      </c>
      <c r="F3" s="55" t="s">
        <v>34</v>
      </c>
      <c r="G3" s="56" t="s">
        <v>35</v>
      </c>
      <c r="H3" s="11" t="s">
        <v>20</v>
      </c>
      <c r="I3" s="12" t="s">
        <v>21</v>
      </c>
      <c r="J3" s="12" t="s">
        <v>22</v>
      </c>
      <c r="K3" s="12" t="s">
        <v>23</v>
      </c>
      <c r="L3" s="12" t="s">
        <v>24</v>
      </c>
      <c r="M3" s="12" t="s">
        <v>25</v>
      </c>
      <c r="N3" s="13" t="s">
        <v>26</v>
      </c>
    </row>
    <row r="4" spans="1:15" x14ac:dyDescent="0.25">
      <c r="B4" s="62" t="s">
        <v>27</v>
      </c>
      <c r="C4" s="69">
        <v>4.2999999999999997E-2</v>
      </c>
      <c r="D4" s="63">
        <v>74.495999999999995</v>
      </c>
      <c r="E4" s="16">
        <v>74.099999999999994</v>
      </c>
      <c r="F4" s="14">
        <v>0.01</v>
      </c>
      <c r="G4" s="17">
        <v>5.9999999999999995E-4</v>
      </c>
      <c r="H4" s="76">
        <v>7.1975653857291912E-4</v>
      </c>
      <c r="I4" s="77">
        <v>1.1947958540310456E-4</v>
      </c>
      <c r="J4" s="77">
        <v>5.7580523085833533E-5</v>
      </c>
      <c r="K4" s="77">
        <v>2.5911235388625087E-3</v>
      </c>
      <c r="L4" s="77">
        <v>1.0364494155450035E-2</v>
      </c>
      <c r="M4" s="77">
        <v>1.0263728240049825E-4</v>
      </c>
      <c r="N4" s="78">
        <v>0</v>
      </c>
    </row>
    <row r="5" spans="1:15" x14ac:dyDescent="0.25">
      <c r="B5" s="9" t="s">
        <v>28</v>
      </c>
      <c r="C5" s="60">
        <f>'[2]Fact. con.'!$F$120/1000</f>
        <v>4.4299999999999999E-2</v>
      </c>
      <c r="D5" s="59">
        <f>E5+F5*21+G5*310</f>
        <v>69.549000000000007</v>
      </c>
      <c r="E5" s="18">
        <f>'[2]FE CE'!F11/1000</f>
        <v>69.3</v>
      </c>
      <c r="F5" s="15">
        <f>'[2]FE CE'!I11/1000</f>
        <v>3.0000000000000001E-3</v>
      </c>
      <c r="G5" s="19">
        <f>'[2]FE CE'!L11/1000</f>
        <v>5.9999999999999995E-4</v>
      </c>
      <c r="H5" s="79"/>
      <c r="I5" s="80"/>
      <c r="J5" s="80"/>
      <c r="K5" s="80"/>
      <c r="L5" s="80"/>
      <c r="M5" s="80"/>
      <c r="N5" s="81"/>
    </row>
    <row r="6" spans="1:15" ht="15.75" thickBot="1" x14ac:dyDescent="0.3">
      <c r="B6" s="9" t="s">
        <v>29</v>
      </c>
      <c r="C6" s="60">
        <v>0.04</v>
      </c>
      <c r="D6" s="59">
        <v>77.796000000000006</v>
      </c>
      <c r="E6" s="20">
        <v>77.400000000000006</v>
      </c>
      <c r="F6" s="57">
        <v>0.01</v>
      </c>
      <c r="G6" s="58">
        <v>5.9999999999999995E-4</v>
      </c>
      <c r="H6" s="82">
        <v>6.114258350632196E-4</v>
      </c>
      <c r="I6" s="83">
        <v>0</v>
      </c>
      <c r="J6" s="83">
        <v>4.3270606347424042E-3</v>
      </c>
      <c r="K6" s="83">
        <v>6.7256841856954148E-3</v>
      </c>
      <c r="L6" s="83">
        <v>6.8051695442536336E-2</v>
      </c>
      <c r="M6" s="83">
        <v>0</v>
      </c>
      <c r="N6" s="84">
        <v>0</v>
      </c>
    </row>
    <row r="7" spans="1:15" ht="15.75" thickBot="1" x14ac:dyDescent="0.3">
      <c r="A7" s="5">
        <v>1</v>
      </c>
      <c r="B7" s="10" t="s">
        <v>30</v>
      </c>
      <c r="C7" s="68"/>
      <c r="D7" s="59"/>
      <c r="E7" s="75">
        <f>G15*1000</f>
        <v>3118.9747079505501</v>
      </c>
      <c r="F7" s="158" t="s">
        <v>72</v>
      </c>
      <c r="G7" s="159"/>
      <c r="H7" s="85">
        <f>0.31516/1000000</f>
        <v>3.1515999999999997E-7</v>
      </c>
      <c r="I7" s="86">
        <f>0.06191/1000000</f>
        <v>6.1910000000000003E-8</v>
      </c>
      <c r="J7" s="86">
        <f>0.06191/1000000</f>
        <v>6.1910000000000003E-8</v>
      </c>
      <c r="K7" s="87"/>
      <c r="L7" s="87"/>
      <c r="M7" s="87"/>
      <c r="N7" s="88"/>
      <c r="O7" s="1" t="s">
        <v>31</v>
      </c>
    </row>
    <row r="8" spans="1:15" x14ac:dyDescent="0.25">
      <c r="B8" s="8" t="s">
        <v>151</v>
      </c>
      <c r="F8" s="150"/>
      <c r="G8" s="150"/>
    </row>
    <row r="9" spans="1:15" x14ac:dyDescent="0.25">
      <c r="B9" s="8" t="s">
        <v>152</v>
      </c>
    </row>
    <row r="10" spans="1:15" x14ac:dyDescent="0.25">
      <c r="B10" s="7" t="s">
        <v>32</v>
      </c>
    </row>
    <row r="11" spans="1:15" x14ac:dyDescent="0.25">
      <c r="B11" s="49" t="s">
        <v>154</v>
      </c>
    </row>
    <row r="13" spans="1:15" ht="29.25" customHeight="1" x14ac:dyDescent="0.25">
      <c r="B13" s="53" t="s">
        <v>120</v>
      </c>
      <c r="C13" s="50" t="s">
        <v>160</v>
      </c>
    </row>
    <row r="14" spans="1:15" ht="15.75" thickBot="1" x14ac:dyDescent="0.3">
      <c r="B14" s="54" t="s">
        <v>121</v>
      </c>
      <c r="C14" s="51">
        <f>43/1000000</f>
        <v>4.3000000000000002E-5</v>
      </c>
    </row>
    <row r="15" spans="1:15" ht="18.75" thickBot="1" x14ac:dyDescent="0.4">
      <c r="B15" s="54" t="s">
        <v>124</v>
      </c>
      <c r="C15" s="51">
        <f>44.3/1000000</f>
        <v>4.4299999999999999E-5</v>
      </c>
      <c r="G15" s="96">
        <f>44*25/352.68</f>
        <v>3.1189747079505499</v>
      </c>
      <c r="H15" s="95" t="s">
        <v>158</v>
      </c>
    </row>
    <row r="16" spans="1:15" ht="15.75" thickBot="1" x14ac:dyDescent="0.3"/>
    <row r="17" spans="2:8" ht="18.75" thickBot="1" x14ac:dyDescent="0.4">
      <c r="D17" s="93" t="s">
        <v>147</v>
      </c>
      <c r="E17" s="94">
        <v>60</v>
      </c>
      <c r="F17" s="95" t="s">
        <v>148</v>
      </c>
      <c r="G17" s="74">
        <f>G15*50</f>
        <v>155.94873539752749</v>
      </c>
      <c r="H17" s="1" t="s">
        <v>153</v>
      </c>
    </row>
    <row r="18" spans="2:8" ht="15.75" thickBot="1" x14ac:dyDescent="0.3"/>
    <row r="19" spans="2:8" x14ac:dyDescent="0.25">
      <c r="B19" s="146" t="s">
        <v>108</v>
      </c>
      <c r="C19" s="98">
        <v>1</v>
      </c>
      <c r="D19" s="99" t="s">
        <v>164</v>
      </c>
    </row>
    <row r="20" spans="2:8" ht="15.75" thickBot="1" x14ac:dyDescent="0.3">
      <c r="B20" s="147"/>
      <c r="C20" s="103">
        <f>C19*30.41*0.264172</f>
        <v>8.0334705199999998</v>
      </c>
      <c r="D20" s="102" t="s">
        <v>163</v>
      </c>
    </row>
    <row r="21" spans="2:8" ht="15.75" thickBot="1" x14ac:dyDescent="0.3"/>
    <row r="22" spans="2:8" x14ac:dyDescent="0.25">
      <c r="B22" s="143" t="s">
        <v>159</v>
      </c>
      <c r="C22" s="98">
        <v>80</v>
      </c>
      <c r="D22" s="99" t="s">
        <v>161</v>
      </c>
    </row>
    <row r="23" spans="2:8" x14ac:dyDescent="0.25">
      <c r="B23" s="144"/>
      <c r="C23" s="97">
        <f>C22*30.41/1000</f>
        <v>2.4328000000000003</v>
      </c>
      <c r="D23" s="100" t="s">
        <v>162</v>
      </c>
    </row>
    <row r="24" spans="2:8" ht="15.75" thickBot="1" x14ac:dyDescent="0.3">
      <c r="B24" s="145"/>
      <c r="C24" s="101">
        <f>C23/1000000/'[2]Fact. con.'!$E$95</f>
        <v>0.77431056585061875</v>
      </c>
      <c r="D24" s="102" t="s">
        <v>163</v>
      </c>
    </row>
    <row r="27" spans="2:8" x14ac:dyDescent="0.25">
      <c r="B27" s="1" t="s">
        <v>180</v>
      </c>
    </row>
    <row r="28" spans="2:8" x14ac:dyDescent="0.25">
      <c r="C28" s="116" t="s">
        <v>183</v>
      </c>
      <c r="D28" s="116" t="s">
        <v>181</v>
      </c>
      <c r="E28" s="116" t="s">
        <v>182</v>
      </c>
    </row>
    <row r="29" spans="2:8" x14ac:dyDescent="0.25">
      <c r="B29" s="114"/>
      <c r="C29" s="39">
        <v>1</v>
      </c>
      <c r="D29" s="115" t="s">
        <v>11</v>
      </c>
      <c r="E29" s="115">
        <v>7.1000000000000004E-3</v>
      </c>
    </row>
    <row r="30" spans="2:8" x14ac:dyDescent="0.25">
      <c r="B30" s="114"/>
      <c r="C30" s="39">
        <v>2</v>
      </c>
      <c r="D30" s="115" t="s">
        <v>113</v>
      </c>
      <c r="E30" s="115">
        <v>6.7999999999999996E-3</v>
      </c>
    </row>
    <row r="31" spans="2:8" x14ac:dyDescent="0.25">
      <c r="B31" s="114"/>
      <c r="C31" s="39">
        <v>3</v>
      </c>
      <c r="D31" s="115" t="s">
        <v>13</v>
      </c>
      <c r="E31" s="115">
        <v>1.435E-2</v>
      </c>
    </row>
    <row r="33" spans="3:4" x14ac:dyDescent="0.25">
      <c r="C33" s="39" t="s">
        <v>187</v>
      </c>
      <c r="D33" s="39" t="s">
        <v>179</v>
      </c>
    </row>
    <row r="34" spans="3:4" x14ac:dyDescent="0.25">
      <c r="C34" s="39">
        <v>1</v>
      </c>
      <c r="D34" s="39" t="s">
        <v>184</v>
      </c>
    </row>
    <row r="35" spans="3:4" x14ac:dyDescent="0.25">
      <c r="C35" s="39">
        <v>2</v>
      </c>
      <c r="D35" s="39" t="s">
        <v>168</v>
      </c>
    </row>
    <row r="36" spans="3:4" x14ac:dyDescent="0.25">
      <c r="C36" s="39">
        <v>3</v>
      </c>
      <c r="D36" s="39" t="s">
        <v>171</v>
      </c>
    </row>
    <row r="37" spans="3:4" x14ac:dyDescent="0.25">
      <c r="C37" s="39">
        <v>4</v>
      </c>
      <c r="D37" s="39" t="s">
        <v>165</v>
      </c>
    </row>
    <row r="38" spans="3:4" x14ac:dyDescent="0.25">
      <c r="C38" s="39">
        <v>5</v>
      </c>
      <c r="D38" s="39" t="s">
        <v>166</v>
      </c>
    </row>
    <row r="39" spans="3:4" x14ac:dyDescent="0.25">
      <c r="C39" s="39">
        <v>6</v>
      </c>
      <c r="D39" s="39" t="s">
        <v>169</v>
      </c>
    </row>
    <row r="40" spans="3:4" x14ac:dyDescent="0.25">
      <c r="C40" s="39">
        <v>7</v>
      </c>
      <c r="D40" s="39" t="s">
        <v>170</v>
      </c>
    </row>
    <row r="41" spans="3:4" x14ac:dyDescent="0.25">
      <c r="C41" s="39">
        <v>8</v>
      </c>
      <c r="D41" s="39" t="s">
        <v>172</v>
      </c>
    </row>
    <row r="42" spans="3:4" x14ac:dyDescent="0.25">
      <c r="C42" s="39">
        <v>9</v>
      </c>
      <c r="D42" s="39" t="s">
        <v>185</v>
      </c>
    </row>
    <row r="43" spans="3:4" x14ac:dyDescent="0.25">
      <c r="C43" s="39">
        <v>10</v>
      </c>
      <c r="D43" s="39" t="s">
        <v>167</v>
      </c>
    </row>
    <row r="44" spans="3:4" x14ac:dyDescent="0.25">
      <c r="C44" s="39">
        <v>11</v>
      </c>
      <c r="D44" s="39" t="s">
        <v>173</v>
      </c>
    </row>
    <row r="45" spans="3:4" x14ac:dyDescent="0.25">
      <c r="C45" s="39">
        <v>12</v>
      </c>
      <c r="D45" s="39" t="s">
        <v>186</v>
      </c>
    </row>
  </sheetData>
  <mergeCells count="8">
    <mergeCell ref="B22:B24"/>
    <mergeCell ref="B19:B20"/>
    <mergeCell ref="B2:B3"/>
    <mergeCell ref="F8:G8"/>
    <mergeCell ref="C2:C3"/>
    <mergeCell ref="D2:D3"/>
    <mergeCell ref="E2:G2"/>
    <mergeCell ref="F7:G7"/>
  </mergeCells>
  <hyperlinks>
    <hyperlink ref="B11"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G10"/>
  <sheetViews>
    <sheetView tabSelected="1" workbookViewId="0">
      <selection activeCell="J13" sqref="J13"/>
    </sheetView>
  </sheetViews>
  <sheetFormatPr baseColWidth="10" defaultRowHeight="15" x14ac:dyDescent="0.25"/>
  <cols>
    <col min="3" max="3" width="0" hidden="1" customWidth="1"/>
  </cols>
  <sheetData>
    <row r="1" spans="2:7" x14ac:dyDescent="0.25">
      <c r="B1" s="111" t="s">
        <v>191</v>
      </c>
    </row>
    <row r="2" spans="2:7" x14ac:dyDescent="0.25">
      <c r="B2" s="110" t="s">
        <v>192</v>
      </c>
      <c r="C2" s="110"/>
      <c r="D2" s="110"/>
      <c r="E2" s="111"/>
      <c r="F2" s="111"/>
      <c r="G2" s="111"/>
    </row>
    <row r="3" spans="2:7" x14ac:dyDescent="0.25">
      <c r="B3" s="111"/>
      <c r="C3" s="111"/>
      <c r="D3" s="111"/>
      <c r="E3" s="111"/>
      <c r="F3" s="111"/>
      <c r="G3" s="111"/>
    </row>
    <row r="4" spans="2:7" ht="15" customHeight="1" x14ac:dyDescent="0.25">
      <c r="B4" s="165" t="s">
        <v>174</v>
      </c>
      <c r="C4" s="163"/>
      <c r="D4" s="163"/>
      <c r="E4" s="163"/>
      <c r="F4" s="163"/>
      <c r="G4" s="160" t="s">
        <v>175</v>
      </c>
    </row>
    <row r="5" spans="2:7" ht="45" customHeight="1" x14ac:dyDescent="0.25">
      <c r="B5" s="164" t="s">
        <v>105</v>
      </c>
      <c r="C5" s="164"/>
      <c r="D5" s="164" t="s">
        <v>179</v>
      </c>
      <c r="E5" s="164" t="s">
        <v>74</v>
      </c>
      <c r="F5" s="166" t="s">
        <v>176</v>
      </c>
      <c r="G5" s="160"/>
    </row>
    <row r="6" spans="2:7" ht="51" x14ac:dyDescent="0.25">
      <c r="B6" s="171" t="s">
        <v>177</v>
      </c>
      <c r="C6" s="171"/>
      <c r="D6" s="171" t="s">
        <v>189</v>
      </c>
      <c r="E6" s="171" t="s">
        <v>188</v>
      </c>
      <c r="F6" s="171" t="s">
        <v>106</v>
      </c>
      <c r="G6" s="172" t="s">
        <v>178</v>
      </c>
    </row>
    <row r="7" spans="2:7" x14ac:dyDescent="0.25">
      <c r="B7" s="167">
        <v>2016</v>
      </c>
      <c r="C7" s="167">
        <f>VLOOKUP(D7,Tabla_mes,2,FALSE)</f>
        <v>8</v>
      </c>
      <c r="D7" s="167" t="s">
        <v>165</v>
      </c>
      <c r="E7" s="168" t="s">
        <v>11</v>
      </c>
      <c r="F7" s="167">
        <v>750</v>
      </c>
      <c r="G7" s="169">
        <f>Variables!$C$15*12*F7*C7/12</f>
        <v>42.596547061276347</v>
      </c>
    </row>
    <row r="8" spans="2:7" x14ac:dyDescent="0.25">
      <c r="B8" s="167">
        <v>2016</v>
      </c>
      <c r="C8" s="167">
        <f>VLOOKUP(D8,Tabla_mes,2,FALSE)</f>
        <v>7</v>
      </c>
      <c r="D8" s="167" t="s">
        <v>166</v>
      </c>
      <c r="E8" s="168" t="s">
        <v>113</v>
      </c>
      <c r="F8" s="167">
        <v>2560</v>
      </c>
      <c r="G8" s="169">
        <f>Variables!$D$15*12*F8*C8/12</f>
        <v>121.67751022306153</v>
      </c>
    </row>
    <row r="9" spans="2:7" x14ac:dyDescent="0.25">
      <c r="B9" s="167">
        <v>2016</v>
      </c>
      <c r="C9" s="167">
        <f>VLOOKUP(D9,Tabla_mes,2,FALSE)</f>
        <v>2</v>
      </c>
      <c r="D9" s="167" t="s">
        <v>167</v>
      </c>
      <c r="E9" s="168" t="s">
        <v>13</v>
      </c>
      <c r="F9" s="167">
        <v>480</v>
      </c>
      <c r="G9" s="169">
        <f>Variables!$E$15*12*F9*C9/12</f>
        <v>13.77938977916889</v>
      </c>
    </row>
    <row r="10" spans="2:7" x14ac:dyDescent="0.25">
      <c r="B10" s="112"/>
      <c r="C10" s="112"/>
      <c r="D10" s="112"/>
      <c r="E10" s="112"/>
      <c r="F10" s="113"/>
      <c r="G10" s="170">
        <f>SUM(G7:G9)</f>
        <v>178.05344706350678</v>
      </c>
    </row>
  </sheetData>
  <mergeCells count="1">
    <mergeCell ref="G4:G5"/>
  </mergeCells>
  <dataValidations count="2">
    <dataValidation type="list" allowBlank="1" showInputMessage="1" showErrorMessage="1" sqref="E7:E9">
      <formula1>Regiones</formula1>
    </dataValidation>
    <dataValidation type="list" allowBlank="1" showInputMessage="1" showErrorMessage="1" sqref="D7:D9">
      <formula1>Lista_meses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14</vt:i4>
      </vt:variant>
    </vt:vector>
  </HeadingPairs>
  <TitlesOfParts>
    <vt:vector size="19" baseType="lpstr">
      <vt:lpstr>General</vt:lpstr>
      <vt:lpstr>Proveedores</vt:lpstr>
      <vt:lpstr>Variables</vt:lpstr>
      <vt:lpstr>Factores</vt:lpstr>
      <vt:lpstr>ER</vt:lpstr>
      <vt:lpstr>DB5_density</vt:lpstr>
      <vt:lpstr>GH_CH4</vt:lpstr>
      <vt:lpstr>GH_CO2</vt:lpstr>
      <vt:lpstr>GH_N2O</vt:lpstr>
      <vt:lpstr>GLP_density</vt:lpstr>
      <vt:lpstr>Lista_meses</vt:lpstr>
      <vt:lpstr>Meses</vt:lpstr>
      <vt:lpstr>Regiones</vt:lpstr>
      <vt:lpstr>RQ_CH4</vt:lpstr>
      <vt:lpstr>RQ_CO2</vt:lpstr>
      <vt:lpstr>RQ_density</vt:lpstr>
      <vt:lpstr>RQ_N2O</vt:lpstr>
      <vt:lpstr>Tabla_mes</vt:lpstr>
      <vt:lpstr>VE_CO2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MRV</dc:creator>
  <cp:lastModifiedBy>JK</cp:lastModifiedBy>
  <dcterms:created xsi:type="dcterms:W3CDTF">2019-10-25T19:26:05Z</dcterms:created>
  <dcterms:modified xsi:type="dcterms:W3CDTF">2020-03-23T08:11:05Z</dcterms:modified>
</cp:coreProperties>
</file>