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Pc\Desktop\git-res\back-end\Web Dinamico 2\MRVMinem\Documentos\Exportar\"/>
    </mc:Choice>
  </mc:AlternateContent>
  <xr:revisionPtr revIDLastSave="0" documentId="13_ncr:1_{AFBAE80D-E43A-4783-BFDD-EBCD3EB82BCE}" xr6:coauthVersionLast="45" xr6:coauthVersionMax="45" xr10:uidLastSave="{00000000-0000-0000-0000-000000000000}"/>
  <bookViews>
    <workbookView xWindow="-120" yWindow="-120" windowWidth="19440" windowHeight="15000" firstSheet="1" activeTab="4" xr2:uid="{00000000-000D-0000-FFFF-FFFF00000000}"/>
  </bookViews>
  <sheets>
    <sheet name="General" sheetId="3" r:id="rId1"/>
    <sheet name="Proveedores" sheetId="2" r:id="rId2"/>
    <sheet name="Variables" sheetId="4" r:id="rId3"/>
    <sheet name="Factores" sheetId="5" r:id="rId4"/>
    <sheet name="EEE Refrigeradoras" sheetId="8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ftn1" localSheetId="1">Proveedores!#REF!</definedName>
    <definedName name="_ftn2" localSheetId="1">Proveedores!#REF!</definedName>
    <definedName name="_ftnref1" localSheetId="1">Proveedores!#REF!</definedName>
    <definedName name="_ftnref2" localSheetId="1">Proveedores!#REF!</definedName>
    <definedName name="_Hlk511018708" localSheetId="1">Proveedores!$B$13</definedName>
    <definedName name="Lista_m">Variables!#REF!</definedName>
    <definedName name="Lista_meses">Variables!$S$87:$S$98</definedName>
    <definedName name="Tabla_mes">Variables!$S$87:$T$98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4" l="1"/>
  <c r="H12" i="8" l="1"/>
  <c r="H11" i="8"/>
  <c r="H10" i="8"/>
  <c r="H9" i="8"/>
  <c r="H8" i="8"/>
  <c r="H7" i="8"/>
  <c r="G12" i="4" l="1"/>
  <c r="P75" i="4" l="1"/>
  <c r="P76" i="4"/>
  <c r="P77" i="4"/>
  <c r="P78" i="4"/>
  <c r="P79" i="4"/>
  <c r="P80" i="4"/>
  <c r="P74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46" i="4"/>
  <c r="AO13" i="4"/>
  <c r="AO14" i="4" s="1"/>
  <c r="AO15" i="4" s="1"/>
  <c r="AO16" i="4" s="1"/>
  <c r="AO17" i="4" s="1"/>
  <c r="AO18" i="4" s="1"/>
  <c r="AI13" i="4"/>
  <c r="AI14" i="4" s="1"/>
  <c r="AI15" i="4" s="1"/>
  <c r="AI16" i="4" s="1"/>
  <c r="AI17" i="4" s="1"/>
  <c r="AI18" i="4" s="1"/>
  <c r="AC13" i="4"/>
  <c r="AC14" i="4" s="1"/>
  <c r="AC15" i="4" s="1"/>
  <c r="AC16" i="4" s="1"/>
  <c r="AC17" i="4" s="1"/>
  <c r="AC18" i="4" s="1"/>
  <c r="W13" i="4"/>
  <c r="W14" i="4" s="1"/>
  <c r="W15" i="4" s="1"/>
  <c r="W16" i="4" s="1"/>
  <c r="W17" i="4" s="1"/>
  <c r="W18" i="4" s="1"/>
  <c r="Q13" i="4"/>
  <c r="Q14" i="4" s="1"/>
  <c r="Q15" i="4" s="1"/>
  <c r="Q16" i="4" s="1"/>
  <c r="Q17" i="4" s="1"/>
  <c r="Q18" i="4" s="1"/>
  <c r="K13" i="4"/>
  <c r="K14" i="4" s="1"/>
  <c r="K15" i="4" s="1"/>
  <c r="K16" i="4" s="1"/>
  <c r="K17" i="4" s="1"/>
  <c r="K18" i="4" s="1"/>
  <c r="C8" i="5" l="1"/>
  <c r="Q6" i="5" l="1"/>
  <c r="Q5" i="5"/>
  <c r="Q4" i="5"/>
  <c r="Q7" i="5" l="1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E170" i="4"/>
  <c r="E171" i="4" s="1"/>
  <c r="E172" i="4" s="1"/>
  <c r="E173" i="4" s="1"/>
  <c r="E174" i="4" s="1"/>
  <c r="E175" i="4" s="1"/>
  <c r="E163" i="4"/>
  <c r="E164" i="4" s="1"/>
  <c r="E165" i="4" s="1"/>
  <c r="E166" i="4" s="1"/>
  <c r="E167" i="4" s="1"/>
  <c r="E168" i="4" s="1"/>
  <c r="E156" i="4"/>
  <c r="E157" i="4" s="1"/>
  <c r="E158" i="4" s="1"/>
  <c r="E159" i="4" s="1"/>
  <c r="E160" i="4" s="1"/>
  <c r="E161" i="4" s="1"/>
  <c r="O114" i="4"/>
  <c r="O115" i="4"/>
  <c r="O116" i="4"/>
  <c r="O117" i="4"/>
  <c r="O118" i="4"/>
  <c r="O119" i="4"/>
  <c r="O120" i="4"/>
  <c r="Q8" i="5" l="1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J93" i="4"/>
  <c r="J92" i="4"/>
  <c r="J91" i="4"/>
  <c r="J90" i="4"/>
  <c r="J89" i="4"/>
  <c r="J88" i="4"/>
  <c r="J87" i="4"/>
  <c r="I93" i="4"/>
  <c r="I92" i="4"/>
  <c r="I91" i="4"/>
  <c r="I90" i="4"/>
  <c r="I89" i="4"/>
  <c r="I88" i="4"/>
  <c r="I87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E102" i="4"/>
  <c r="E103" i="4" s="1"/>
  <c r="E104" i="4" s="1"/>
  <c r="E105" i="4" s="1"/>
  <c r="E106" i="4" s="1"/>
  <c r="E107" i="4" s="1"/>
  <c r="E95" i="4"/>
  <c r="E96" i="4" s="1"/>
  <c r="E97" i="4" s="1"/>
  <c r="E98" i="4" s="1"/>
  <c r="E99" i="4" s="1"/>
  <c r="E100" i="4" s="1"/>
  <c r="E88" i="4"/>
  <c r="E89" i="4" s="1"/>
  <c r="E90" i="4" s="1"/>
  <c r="E91" i="4" s="1"/>
  <c r="E92" i="4" s="1"/>
  <c r="E93" i="4" s="1"/>
  <c r="Q9" i="5" l="1"/>
  <c r="AQ39" i="4" l="1"/>
  <c r="AQ38" i="4"/>
  <c r="AQ37" i="4"/>
  <c r="AQ36" i="4"/>
  <c r="AQ35" i="4"/>
  <c r="AQ34" i="4"/>
  <c r="AQ33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J12" i="8" s="1"/>
  <c r="Y21" i="4"/>
  <c r="Y20" i="4"/>
  <c r="Y19" i="4"/>
  <c r="Y18" i="4"/>
  <c r="Y17" i="4"/>
  <c r="Y16" i="4"/>
  <c r="Y15" i="4"/>
  <c r="Y14" i="4"/>
  <c r="Y13" i="4"/>
  <c r="Y12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R4" i="4"/>
  <c r="R5" i="4"/>
  <c r="R6" i="4"/>
  <c r="R7" i="4"/>
  <c r="R8" i="4"/>
  <c r="T222" i="4"/>
  <c r="T223" i="4"/>
  <c r="T224" i="4"/>
  <c r="T299" i="4"/>
  <c r="U299" i="4"/>
  <c r="T300" i="4"/>
  <c r="U300" i="4"/>
  <c r="T301" i="4"/>
  <c r="U301" i="4"/>
  <c r="T302" i="4"/>
  <c r="U302" i="4"/>
  <c r="T303" i="4"/>
  <c r="U303" i="4"/>
  <c r="T304" i="4"/>
  <c r="U304" i="4"/>
  <c r="T305" i="4"/>
  <c r="U305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G39" i="4"/>
  <c r="G38" i="4"/>
  <c r="G37" i="4"/>
  <c r="G36" i="4"/>
  <c r="J11" i="8" s="1"/>
  <c r="G35" i="4"/>
  <c r="G34" i="4"/>
  <c r="G33" i="4"/>
  <c r="G32" i="4"/>
  <c r="G31" i="4"/>
  <c r="G30" i="4"/>
  <c r="G29" i="4"/>
  <c r="G28" i="4"/>
  <c r="J10" i="8" s="1"/>
  <c r="G27" i="4"/>
  <c r="G26" i="4"/>
  <c r="G25" i="4"/>
  <c r="G24" i="4"/>
  <c r="G22" i="4"/>
  <c r="G21" i="4"/>
  <c r="G20" i="4"/>
  <c r="G19" i="4"/>
  <c r="J9" i="8" s="1"/>
  <c r="G18" i="4"/>
  <c r="G17" i="4"/>
  <c r="J8" i="8" s="1"/>
  <c r="G16" i="4"/>
  <c r="G15" i="4"/>
  <c r="J7" i="8" s="1"/>
  <c r="G14" i="4"/>
  <c r="G13" i="4"/>
  <c r="J13" i="8" l="1"/>
  <c r="V303" i="4"/>
  <c r="V299" i="4"/>
  <c r="V302" i="4"/>
  <c r="V304" i="4"/>
  <c r="V301" i="4"/>
  <c r="V305" i="4"/>
  <c r="V300" i="4"/>
  <c r="N18" i="4"/>
  <c r="E13" i="4" l="1"/>
  <c r="E14" i="4" s="1"/>
  <c r="E15" i="4" s="1"/>
  <c r="E16" i="4" s="1"/>
  <c r="E17" i="4" s="1"/>
  <c r="E18" i="4" s="1"/>
  <c r="G238" i="4" l="1"/>
  <c r="G239" i="4"/>
  <c r="G237" i="4"/>
  <c r="F237" i="4"/>
  <c r="I237" i="4" s="1"/>
  <c r="L186" i="4"/>
  <c r="F238" i="4" l="1"/>
  <c r="I238" i="4" s="1"/>
  <c r="F239" i="4" l="1"/>
  <c r="I239" i="4" s="1"/>
  <c r="I29" i="5" l="1"/>
  <c r="H29" i="5"/>
  <c r="G29" i="5"/>
  <c r="D29" i="5"/>
  <c r="C29" i="5"/>
  <c r="C31" i="5" s="1"/>
  <c r="I28" i="5"/>
  <c r="H28" i="5"/>
  <c r="G28" i="5"/>
  <c r="D28" i="5"/>
  <c r="C28" i="5"/>
  <c r="C30" i="5" s="1"/>
  <c r="AR39" i="4" l="1"/>
  <c r="AR38" i="4"/>
  <c r="AR37" i="4"/>
  <c r="AR36" i="4"/>
  <c r="AR35" i="4"/>
  <c r="AR34" i="4"/>
  <c r="AR32" i="4"/>
  <c r="AR31" i="4"/>
  <c r="AR30" i="4"/>
  <c r="AR29" i="4"/>
  <c r="AR28" i="4"/>
  <c r="AR27" i="4"/>
  <c r="AR25" i="4"/>
  <c r="AR24" i="4"/>
  <c r="AR23" i="4"/>
  <c r="AR22" i="4"/>
  <c r="AR21" i="4"/>
  <c r="AR20" i="4"/>
  <c r="AR18" i="4"/>
  <c r="AR17" i="4"/>
  <c r="AR16" i="4"/>
  <c r="AR15" i="4"/>
  <c r="AR14" i="4"/>
  <c r="AR13" i="4"/>
  <c r="AL39" i="4"/>
  <c r="AL38" i="4"/>
  <c r="AL37" i="4"/>
  <c r="AL36" i="4"/>
  <c r="AL35" i="4"/>
  <c r="AL34" i="4"/>
  <c r="AL32" i="4"/>
  <c r="AL31" i="4"/>
  <c r="AL30" i="4"/>
  <c r="AL29" i="4"/>
  <c r="AL28" i="4"/>
  <c r="AL27" i="4"/>
  <c r="AL25" i="4"/>
  <c r="AL24" i="4"/>
  <c r="AL23" i="4"/>
  <c r="AL22" i="4"/>
  <c r="AL21" i="4"/>
  <c r="AL20" i="4"/>
  <c r="AL18" i="4"/>
  <c r="AL17" i="4"/>
  <c r="AL16" i="4"/>
  <c r="AL15" i="4"/>
  <c r="AL14" i="4"/>
  <c r="AL13" i="4"/>
  <c r="AF39" i="4"/>
  <c r="AF38" i="4"/>
  <c r="AF37" i="4"/>
  <c r="AF36" i="4"/>
  <c r="AF35" i="4"/>
  <c r="AF34" i="4"/>
  <c r="AF32" i="4"/>
  <c r="AF31" i="4"/>
  <c r="AF30" i="4"/>
  <c r="AF29" i="4"/>
  <c r="AF28" i="4"/>
  <c r="AF27" i="4"/>
  <c r="AF25" i="4"/>
  <c r="AF24" i="4"/>
  <c r="AF23" i="4"/>
  <c r="AF22" i="4"/>
  <c r="AF21" i="4"/>
  <c r="AF20" i="4"/>
  <c r="AF18" i="4"/>
  <c r="AF17" i="4"/>
  <c r="AF16" i="4"/>
  <c r="AF15" i="4"/>
  <c r="AF14" i="4"/>
  <c r="AF13" i="4"/>
  <c r="Z39" i="4"/>
  <c r="Z38" i="4"/>
  <c r="Z37" i="4"/>
  <c r="Z36" i="4"/>
  <c r="Z35" i="4"/>
  <c r="Z34" i="4"/>
  <c r="Z32" i="4"/>
  <c r="Z31" i="4"/>
  <c r="Z30" i="4"/>
  <c r="Z29" i="4"/>
  <c r="Z28" i="4"/>
  <c r="Z27" i="4"/>
  <c r="Z25" i="4"/>
  <c r="Z24" i="4"/>
  <c r="Z23" i="4"/>
  <c r="Z22" i="4"/>
  <c r="Z21" i="4"/>
  <c r="Z20" i="4"/>
  <c r="Z18" i="4"/>
  <c r="Z17" i="4"/>
  <c r="Z16" i="4"/>
  <c r="Z15" i="4"/>
  <c r="Z14" i="4"/>
  <c r="Z13" i="4"/>
  <c r="T39" i="4"/>
  <c r="T38" i="4"/>
  <c r="T37" i="4"/>
  <c r="T36" i="4"/>
  <c r="T35" i="4"/>
  <c r="T34" i="4"/>
  <c r="T32" i="4"/>
  <c r="T31" i="4"/>
  <c r="T30" i="4"/>
  <c r="T29" i="4"/>
  <c r="T28" i="4"/>
  <c r="T27" i="4"/>
  <c r="T25" i="4"/>
  <c r="T24" i="4"/>
  <c r="T23" i="4"/>
  <c r="T22" i="4"/>
  <c r="T21" i="4"/>
  <c r="T20" i="4"/>
  <c r="T18" i="4"/>
  <c r="T17" i="4"/>
  <c r="T16" i="4"/>
  <c r="T15" i="4"/>
  <c r="T14" i="4"/>
  <c r="T13" i="4"/>
  <c r="N39" i="4"/>
  <c r="N38" i="4"/>
  <c r="N37" i="4"/>
  <c r="N36" i="4"/>
  <c r="N35" i="4"/>
  <c r="N34" i="4"/>
  <c r="N32" i="4"/>
  <c r="N31" i="4"/>
  <c r="N30" i="4"/>
  <c r="N29" i="4"/>
  <c r="N28" i="4"/>
  <c r="N27" i="4"/>
  <c r="N25" i="4"/>
  <c r="N24" i="4"/>
  <c r="N23" i="4"/>
  <c r="N22" i="4"/>
  <c r="N21" i="4"/>
  <c r="N20" i="4"/>
  <c r="N17" i="4"/>
  <c r="N16" i="4"/>
  <c r="N15" i="4"/>
  <c r="N14" i="4"/>
  <c r="N13" i="4"/>
  <c r="H13" i="4" l="1"/>
  <c r="C12" i="5" l="1"/>
  <c r="L187" i="4" l="1"/>
  <c r="L188" i="4"/>
  <c r="L189" i="4"/>
  <c r="L190" i="4"/>
  <c r="L191" i="4"/>
  <c r="L192" i="4"/>
  <c r="H39" i="4" l="1"/>
  <c r="H38" i="4"/>
  <c r="H37" i="4"/>
  <c r="H36" i="4"/>
  <c r="H35" i="4"/>
  <c r="H34" i="4"/>
  <c r="H32" i="4"/>
  <c r="H31" i="4"/>
  <c r="H30" i="4"/>
  <c r="H29" i="4"/>
  <c r="H28" i="4"/>
  <c r="H27" i="4"/>
  <c r="H25" i="4"/>
  <c r="H24" i="4"/>
  <c r="H23" i="4"/>
  <c r="H22" i="4"/>
  <c r="H21" i="4"/>
  <c r="H20" i="4"/>
  <c r="H18" i="4"/>
  <c r="H17" i="4"/>
  <c r="H16" i="4"/>
  <c r="H15" i="4"/>
  <c r="H1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MRV</author>
  </authors>
  <commentList>
    <comment ref="G11" authorId="0" shapeId="0" xr:uid="{00000000-0006-0000-0300-000001000000}">
      <text>
        <r>
          <rPr>
            <sz val="9"/>
            <color indexed="81"/>
            <rFont val="Tahoma"/>
            <family val="2"/>
          </rPr>
          <t>Diferencia, en relación al anterior, en volumen equivalente</t>
        </r>
      </text>
    </comment>
    <comment ref="M11" authorId="0" shapeId="0" xr:uid="{00000000-0006-0000-0300-000002000000}">
      <text>
        <r>
          <rPr>
            <sz val="9"/>
            <color indexed="81"/>
            <rFont val="Tahoma"/>
            <family val="2"/>
          </rPr>
          <t>Diferencia, en relación al anterior, en volumen equivalente</t>
        </r>
      </text>
    </comment>
    <comment ref="H181" authorId="0" shapeId="0" xr:uid="{00000000-0006-0000-0300-000003000000}">
      <text>
        <r>
          <rPr>
            <sz val="9"/>
            <color indexed="81"/>
            <rFont val="Tahoma"/>
            <family val="2"/>
          </rPr>
          <t>Asumiendo un uso horario de 8 horas</t>
        </r>
      </text>
    </comment>
    <comment ref="E221" authorId="0" shapeId="0" xr:uid="{00000000-0006-0000-0300-000004000000}">
      <text>
        <r>
          <rPr>
            <sz val="9"/>
            <color indexed="81"/>
            <rFont val="Tahoma"/>
            <family val="2"/>
          </rPr>
          <t>Faltan datos para potencias de: 30, 40, 50, 60, 75, 100, 125, 150, 200, 250, 300, 400 y 500.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MRV</author>
  </authors>
  <commentList>
    <comment ref="D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5.8%</t>
        </r>
      </text>
    </comment>
  </commentList>
</comments>
</file>

<file path=xl/sharedStrings.xml><?xml version="1.0" encoding="utf-8"?>
<sst xmlns="http://schemas.openxmlformats.org/spreadsheetml/2006/main" count="1204" uniqueCount="284">
  <si>
    <t>1.1. Medida de Etiquetado de Eficiencia energética</t>
  </si>
  <si>
    <t>PROVEEDORES</t>
  </si>
  <si>
    <t>INDICADORES</t>
  </si>
  <si>
    <t>Diseño detallado</t>
  </si>
  <si>
    <t>Programación Tentativa Sectorial</t>
  </si>
  <si>
    <t>Equipo</t>
  </si>
  <si>
    <t>Línea base</t>
  </si>
  <si>
    <t>Implementación</t>
  </si>
  <si>
    <t>1. Encuestas</t>
  </si>
  <si>
    <t>1. Fabricantes/importadores</t>
  </si>
  <si>
    <r>
      <t xml:space="preserve">Tipo </t>
    </r>
    <r>
      <rPr>
        <sz val="11"/>
        <color theme="1"/>
        <rFont val="Calibri"/>
        <family val="2"/>
        <scheme val="minor"/>
      </rPr>
      <t>(si aplica)</t>
    </r>
  </si>
  <si>
    <t>Etiqueta</t>
  </si>
  <si>
    <r>
      <t xml:space="preserve">Potencia </t>
    </r>
    <r>
      <rPr>
        <sz val="11"/>
        <color theme="1"/>
        <rFont val="Calibri"/>
        <family val="2"/>
        <scheme val="minor"/>
      </rPr>
      <t>(W)</t>
    </r>
  </si>
  <si>
    <r>
      <t xml:space="preserve">Funcionamiento
</t>
    </r>
    <r>
      <rPr>
        <sz val="11"/>
        <color theme="1"/>
        <rFont val="Calibri"/>
        <family val="2"/>
        <scheme val="minor"/>
      </rPr>
      <t>(horas.año)</t>
    </r>
  </si>
  <si>
    <t>2. Estudio de mercado</t>
  </si>
  <si>
    <t>2. Consumidores</t>
  </si>
  <si>
    <t>Refrigeradora</t>
  </si>
  <si>
    <t>3. Aduanas-SUNAT</t>
  </si>
  <si>
    <t>3. Aduanas SUNAT</t>
  </si>
  <si>
    <t>Lavadora</t>
  </si>
  <si>
    <t>Camara de Comercio de Lima</t>
  </si>
  <si>
    <t>Secadora</t>
  </si>
  <si>
    <t>Sello</t>
  </si>
  <si>
    <t>Calentador de agua</t>
  </si>
  <si>
    <t>Linea de financiamiento</t>
  </si>
  <si>
    <t>Aire acondicionado</t>
  </si>
  <si>
    <t>Etapa</t>
  </si>
  <si>
    <t>Información</t>
  </si>
  <si>
    <t>Fuente</t>
  </si>
  <si>
    <t>Responsable</t>
  </si>
  <si>
    <t>Frecuencia</t>
  </si>
  <si>
    <t>¿Requiere acuerdo?</t>
  </si>
  <si>
    <t>Motor eléctrico</t>
  </si>
  <si>
    <t>Etiquetado de Eficiencia Energética</t>
  </si>
  <si>
    <t>Caldera</t>
  </si>
  <si>
    <t>M</t>
  </si>
  <si>
    <t>Efecto del etiquetado de eficiencia energética en la reducción del consumo</t>
  </si>
  <si>
    <t>Encuesta</t>
  </si>
  <si>
    <t>DGEE / INEI deben diseñar y realizar las encuestas</t>
  </si>
  <si>
    <t>Bienal</t>
  </si>
  <si>
    <t>Si, entre DGEE e INEI para las encuestas</t>
  </si>
  <si>
    <t>R</t>
  </si>
  <si>
    <t>Resultados de las encuestas. INEI / DGEE</t>
  </si>
  <si>
    <t>DGEE debe vaciar la información en la herramienta de medición</t>
  </si>
  <si>
    <t>No</t>
  </si>
  <si>
    <t>V</t>
  </si>
  <si>
    <t>Reportes generados por DGEE, resultados de encuestas, procedimientos de medición, otra información de soporte</t>
  </si>
  <si>
    <t>DGEE</t>
  </si>
  <si>
    <t>Auditor externo</t>
  </si>
  <si>
    <t>Cada 3 años o según lo demanden algunas autoridades o donantes</t>
  </si>
  <si>
    <t xml:space="preserve">No </t>
  </si>
  <si>
    <t>Tipo</t>
  </si>
  <si>
    <t>Dónde:</t>
  </si>
  <si>
    <r>
      <t>ER</t>
    </r>
    <r>
      <rPr>
        <vertAlign val="subscript"/>
        <sz val="11"/>
        <rFont val="Arial"/>
        <family val="2"/>
      </rPr>
      <t>y</t>
    </r>
  </si>
  <si>
    <r>
      <t xml:space="preserve">Reducción de emisiones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/año)</t>
    </r>
  </si>
  <si>
    <r>
      <t>EC</t>
    </r>
    <r>
      <rPr>
        <vertAlign val="subscript"/>
        <sz val="11"/>
        <rFont val="Arial"/>
        <family val="2"/>
      </rPr>
      <t>BL,y</t>
    </r>
  </si>
  <si>
    <r>
      <t xml:space="preserve">Consumo de energía de la Línea Base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</si>
  <si>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EC</t>
    </r>
    <r>
      <rPr>
        <vertAlign val="subscript"/>
        <sz val="11"/>
        <rFont val="Arial"/>
        <family val="2"/>
      </rPr>
      <t>PJ,y</t>
    </r>
  </si>
  <si>
    <r>
      <t xml:space="preserve">Consumo de energía de las actividades de proyecto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</si>
  <si>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TD</t>
    </r>
    <r>
      <rPr>
        <vertAlign val="subscript"/>
        <sz val="11"/>
        <rFont val="Arial"/>
        <family val="2"/>
      </rPr>
      <t>y</t>
    </r>
  </si>
  <si>
    <t>1/1000</t>
  </si>
  <si>
    <t>Factor de conversión de kWh a MWh</t>
  </si>
  <si>
    <r>
      <t>EF</t>
    </r>
    <r>
      <rPr>
        <vertAlign val="subscript"/>
        <sz val="11"/>
        <rFont val="Arial"/>
        <family val="2"/>
      </rPr>
      <t>y</t>
    </r>
  </si>
  <si>
    <r>
      <t>Factor de emisión de la fuente de energía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/MWh)</t>
    </r>
  </si>
  <si>
    <t>Medida</t>
  </si>
  <si>
    <t>Finalidad</t>
  </si>
  <si>
    <t>Indicadores</t>
  </si>
  <si>
    <t>Fuente (s)</t>
  </si>
  <si>
    <t>Estudios de mercado</t>
  </si>
  <si>
    <t>Año</t>
  </si>
  <si>
    <r>
      <t xml:space="preserve">Esta medida de mitigación, propuesta por el Ministerio de Energía y Minas, propone que los equipos que requieran suministros energéticos incluyan en sus etiquetas, envases, empaques y publicidad, una etiqueta de eficiencia energética a través de la cual </t>
    </r>
    <r>
      <rPr>
        <u/>
        <sz val="11"/>
        <color theme="1"/>
        <rFont val="Calibri"/>
        <family val="2"/>
        <scheme val="minor"/>
      </rPr>
      <t>el consumidor pueda conocer el consumo de energía y la eficiencia energética del producto para la toma de decisión de consumo</t>
    </r>
    <r>
      <rPr>
        <sz val="11"/>
        <color theme="1"/>
        <rFont val="Calibri"/>
        <family val="2"/>
        <scheme val="minor"/>
      </rPr>
      <t xml:space="preserve">, reduciendo así las emisiones de GEI debido a la reducción del consumo de energía asociada a la mejora de eficiencia de los nuevos equipos a ser adquiridos por los consumidores. </t>
    </r>
    <r>
      <rPr>
        <u/>
        <sz val="11"/>
        <color theme="1"/>
        <rFont val="Calibri"/>
        <family val="2"/>
        <scheme val="minor"/>
      </rPr>
      <t>La medida se enmarca en el Reglamento Técnico</t>
    </r>
    <r>
      <rPr>
        <sz val="11"/>
        <color theme="1"/>
        <rFont val="Calibri"/>
        <family val="2"/>
        <scheme val="minor"/>
      </rPr>
      <t xml:space="preserve"> sobre el etiquetado de eficiencia energética para equipos energéticos, aprobado mediante Decreto Supremo N°009-2017-EM.</t>
    </r>
  </si>
  <si>
    <t>Lavadoras</t>
  </si>
  <si>
    <t>Secadoras</t>
  </si>
  <si>
    <t>Consumo eléctrico (según especificaciones de cada equipo)</t>
  </si>
  <si>
    <r>
      <t xml:space="preserve">Capacidad
</t>
    </r>
    <r>
      <rPr>
        <sz val="11"/>
        <color theme="1"/>
        <rFont val="Calibri"/>
        <family val="2"/>
        <scheme val="minor"/>
      </rPr>
      <t>(L)</t>
    </r>
  </si>
  <si>
    <r>
      <t xml:space="preserve">Consumo
</t>
    </r>
    <r>
      <rPr>
        <sz val="11"/>
        <color theme="1"/>
        <rFont val="Calibri"/>
        <family val="2"/>
        <scheme val="minor"/>
      </rPr>
      <t>(kWh/año)</t>
    </r>
  </si>
  <si>
    <r>
      <t xml:space="preserve">Consumo Normalizado
</t>
    </r>
    <r>
      <rPr>
        <sz val="11"/>
        <color theme="1"/>
        <rFont val="Calibri"/>
        <family val="2"/>
        <scheme val="minor"/>
      </rPr>
      <t>(kWh/año)</t>
    </r>
  </si>
  <si>
    <t>Categoría 1</t>
  </si>
  <si>
    <t>A</t>
  </si>
  <si>
    <t>Consumo Cat A</t>
  </si>
  <si>
    <t>B</t>
  </si>
  <si>
    <t>Consumo Cat B</t>
  </si>
  <si>
    <t>C</t>
  </si>
  <si>
    <t>Consumo Cat C</t>
  </si>
  <si>
    <t>D</t>
  </si>
  <si>
    <t>Consumo Cat D</t>
  </si>
  <si>
    <t>E</t>
  </si>
  <si>
    <t>Consumo Cat E</t>
  </si>
  <si>
    <t>F</t>
  </si>
  <si>
    <t>Consumo Cat F</t>
  </si>
  <si>
    <t>G</t>
  </si>
  <si>
    <t>Consumo Cat G</t>
  </si>
  <si>
    <t>Categoría 1: Refrigerador con uno o más compartimientos de conservación de alimentos frescos.</t>
  </si>
  <si>
    <t xml:space="preserve">Fuente: Evaluación del Impacto del Reglamento Técnico sobre el Etiquetado de Eficiencia Energética para Equipos Energéticos (Entregable final)
</t>
  </si>
  <si>
    <t>Cantidad</t>
  </si>
  <si>
    <t>A+++, B, C, etc.</t>
  </si>
  <si>
    <t>Número de unidades de este tipo, clase y descripción.</t>
  </si>
  <si>
    <t>Capacidad de la refrigeradora en litros</t>
  </si>
  <si>
    <t>REFRIGERADORAS</t>
  </si>
  <si>
    <r>
      <t xml:space="preserve">Operación diaria
</t>
    </r>
    <r>
      <rPr>
        <sz val="11"/>
        <color theme="1"/>
        <rFont val="Calibri"/>
        <family val="2"/>
        <scheme val="minor"/>
      </rPr>
      <t>(h)</t>
    </r>
  </si>
  <si>
    <t>Split</t>
  </si>
  <si>
    <t>DISTRIBUCIÓN DE TENECIA DE A.A POR TIPO</t>
  </si>
  <si>
    <r>
      <t xml:space="preserve">Potencia
</t>
    </r>
    <r>
      <rPr>
        <sz val="11"/>
        <color theme="1"/>
        <rFont val="Calibri"/>
        <family val="2"/>
        <scheme val="minor"/>
      </rPr>
      <t>(hp)</t>
    </r>
  </si>
  <si>
    <r>
      <t xml:space="preserve">Potencia salida
</t>
    </r>
    <r>
      <rPr>
        <sz val="11"/>
        <color theme="1"/>
        <rFont val="Calibri"/>
        <family val="2"/>
        <scheme val="minor"/>
      </rPr>
      <t>(kW)</t>
    </r>
  </si>
  <si>
    <t>Eficiencia</t>
  </si>
  <si>
    <t>DISTRIBUCIÓN DE TENECIA DE MOTORES POR POTENCIA</t>
  </si>
  <si>
    <t>1 hp</t>
  </si>
  <si>
    <t>2 hp</t>
  </si>
  <si>
    <t>5hp</t>
  </si>
  <si>
    <t>10 hp</t>
  </si>
  <si>
    <t>25 hp</t>
  </si>
  <si>
    <t>8h</t>
  </si>
  <si>
    <t>Etiqueta A (kWh/año)</t>
  </si>
  <si>
    <t>Etiqueta B (kWh/año)</t>
  </si>
  <si>
    <t>Etiqueta C (kWh/año)</t>
  </si>
  <si>
    <r>
      <t xml:space="preserve">Capacidad carga
</t>
    </r>
    <r>
      <rPr>
        <sz val="11"/>
        <color theme="1"/>
        <rFont val="Calibri"/>
        <family val="2"/>
        <scheme val="minor"/>
      </rPr>
      <t>(kg)</t>
    </r>
  </si>
  <si>
    <t>DISTRIBUCIÓN DE TENECIA DE LAVADORAS
 POR CAPACIDAD</t>
  </si>
  <si>
    <t>13-14</t>
  </si>
  <si>
    <t>15-16</t>
  </si>
  <si>
    <t>17-18</t>
  </si>
  <si>
    <t>19-20</t>
  </si>
  <si>
    <t>20+</t>
  </si>
  <si>
    <t>Priorizar equipos de mayor impacto</t>
  </si>
  <si>
    <t>Mini Split 9000 - 12000 BTU</t>
  </si>
  <si>
    <t>Mini Split 12000-18000 BTU</t>
  </si>
  <si>
    <t>Mini Split 18000-24000 BTU</t>
  </si>
  <si>
    <t>24000-30000 BTU</t>
  </si>
  <si>
    <t>30000 + BTU</t>
  </si>
  <si>
    <r>
      <t xml:space="preserve">Capacidad
</t>
    </r>
    <r>
      <rPr>
        <sz val="11"/>
        <color theme="1"/>
        <rFont val="Calibri"/>
        <family val="2"/>
        <scheme val="minor"/>
      </rPr>
      <t>(BTU/h)</t>
    </r>
  </si>
  <si>
    <t>Etiqueta D (kWh/año)</t>
  </si>
  <si>
    <t>Etiqueta E (kWh/año)</t>
  </si>
  <si>
    <t>Etiqueta F (kWh/año)</t>
  </si>
  <si>
    <t>Etiqueta G (kWh/año)</t>
  </si>
  <si>
    <t>AIRE ACONDICIONADO</t>
  </si>
  <si>
    <r>
      <t>Metodología</t>
    </r>
    <r>
      <rPr>
        <sz val="12"/>
        <color theme="1"/>
        <rFont val="Eras Medium ITC"/>
        <family val="2"/>
      </rPr>
      <t xml:space="preserve"> </t>
    </r>
  </si>
  <si>
    <t>Categoría 8</t>
  </si>
  <si>
    <t>Categoría 9</t>
  </si>
  <si>
    <r>
      <t xml:space="preserve">Capacidad
</t>
    </r>
    <r>
      <rPr>
        <sz val="11"/>
        <color theme="1"/>
        <rFont val="Calibri"/>
        <family val="2"/>
        <scheme val="minor"/>
      </rPr>
      <t>(L/min)</t>
    </r>
  </si>
  <si>
    <t>Lámparas</t>
  </si>
  <si>
    <r>
      <t xml:space="preserve">Potencia 
</t>
    </r>
    <r>
      <rPr>
        <sz val="11"/>
        <color theme="1"/>
        <rFont val="Calibri"/>
        <family val="2"/>
        <scheme val="minor"/>
      </rPr>
      <t>(W)</t>
    </r>
  </si>
  <si>
    <t>Incandescente</t>
  </si>
  <si>
    <t>Fluorescente líneal</t>
  </si>
  <si>
    <t>Ahorrador (LFC)</t>
  </si>
  <si>
    <t>LED</t>
  </si>
  <si>
    <r>
      <t xml:space="preserve">Uso diario 
</t>
    </r>
    <r>
      <rPr>
        <sz val="11"/>
        <color theme="1"/>
        <rFont val="Calibri"/>
        <family val="2"/>
        <scheme val="minor"/>
      </rPr>
      <t>(h)</t>
    </r>
  </si>
  <si>
    <t>Sector</t>
  </si>
  <si>
    <r>
      <t xml:space="preserve">Uso anual
</t>
    </r>
    <r>
      <rPr>
        <sz val="11"/>
        <color theme="1"/>
        <rFont val="Calibri"/>
        <family val="2"/>
        <scheme val="minor"/>
      </rPr>
      <t>(h)</t>
    </r>
  </si>
  <si>
    <t>Residencial</t>
  </si>
  <si>
    <t>Público</t>
  </si>
  <si>
    <t>Comercial</t>
  </si>
  <si>
    <t>Industrial</t>
  </si>
  <si>
    <t>Pérdidas por Transmisión y Distribución (TDy)</t>
  </si>
  <si>
    <t>TDy</t>
  </si>
  <si>
    <t>http://www.minem.gob.pe/minem/archivos/Cap%C3%83%C2%ADtulo1_-%20Balance%20y%20Principales%20Indicadores%20El%C3%83%C2%A9ctricos%202010%20(2).pdf</t>
  </si>
  <si>
    <t>http://www.minem.gob.pe/minem/archivos/Cap_1_%20%20Balance%20y%20Principales%20Indicadores%202011.pdf</t>
  </si>
  <si>
    <t>http://www.minem.gob.pe/minem/archivos/Capitulo%201%20%20Balance%20y%20Principales%20Indicadores%202012.pdf</t>
  </si>
  <si>
    <t>http://www.minem.gob.pe/minem/archivos/Capitulo%201%20%20Balance%20y%20Principales%20Indicadores%202013.pdf</t>
  </si>
  <si>
    <t>http://www.minem.gob.pe/minem/archivos/BALANCE%20E%20INDICADORES%202014.pdf</t>
  </si>
  <si>
    <t>http://www.minem.gob.pe/minem/archivos/Capitulo%201%20Indicadores%20FINAL.pdf</t>
  </si>
  <si>
    <t>http://www.minem.gob.pe/minem/archivos/Capitulo%201%20%20Balance%20e%20Indicadores%202016.pdf</t>
  </si>
  <si>
    <t>http://www.minem.gob.pe/minem/archivos/Capitulo%201%20Balance%20e%20Indicadores%202017.pdf</t>
  </si>
  <si>
    <r>
      <t>Factor de emisión (EFy) de la fuente de energía (tCO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/MWh)</t>
    </r>
  </si>
  <si>
    <t>EFy (S/E)</t>
  </si>
  <si>
    <t>EFy (mH)</t>
  </si>
  <si>
    <t>Validation report for: “Emission factor calculation for the National Interconnected Electricity System of Peru (SEIN)”</t>
  </si>
  <si>
    <t>Promedio anual de pérdidas técnicas en la red</t>
  </si>
  <si>
    <t>Categoría 2</t>
  </si>
  <si>
    <t>Categoría 2: Refrigerador - bodega, bodega y armarios para la conservación de vinos</t>
  </si>
  <si>
    <t>Categoría 3</t>
  </si>
  <si>
    <t>Categoría 3: Refrigerador - helador y refrigerador con un compartimento sin estrellas</t>
  </si>
  <si>
    <t>Categoría 4</t>
  </si>
  <si>
    <t>Categoría 4: Refrigerador con un compartimiento de una estrella</t>
  </si>
  <si>
    <t>Categoría 5</t>
  </si>
  <si>
    <t>Categoría 6</t>
  </si>
  <si>
    <t>Categoría 5: Refrigerador con un compartimiento de dos estrellas</t>
  </si>
  <si>
    <t>Categoría 6: Refrigerador con un compartimiento de tres estrellas</t>
  </si>
  <si>
    <t>Categoría 7</t>
  </si>
  <si>
    <t>Categoría 7: Refrigerador congelador</t>
  </si>
  <si>
    <t>Categoría 10</t>
  </si>
  <si>
    <t>Categoría 10: Aparatos de refrigeración multiuso y de otro tipo</t>
  </si>
  <si>
    <t>Categorías de Reglamento Técnico EEE</t>
  </si>
  <si>
    <r>
      <t xml:space="preserve">Consumo
</t>
    </r>
    <r>
      <rPr>
        <sz val="11"/>
        <color theme="1"/>
        <rFont val="Calibri"/>
        <family val="2"/>
        <scheme val="minor"/>
      </rPr>
      <t>(kg/año)</t>
    </r>
  </si>
  <si>
    <t>Energético</t>
  </si>
  <si>
    <t>Electricidad</t>
  </si>
  <si>
    <t>Gas natural</t>
  </si>
  <si>
    <t>Gas Licuado de petróleo</t>
  </si>
  <si>
    <t>Capacidad</t>
  </si>
  <si>
    <r>
      <t>ER</t>
    </r>
    <r>
      <rPr>
        <vertAlign val="subscript"/>
        <sz val="16"/>
        <color theme="1"/>
        <rFont val="Calibri"/>
        <family val="2"/>
        <scheme val="minor"/>
      </rPr>
      <t>y</t>
    </r>
    <r>
      <rPr>
        <sz val="16"/>
        <color theme="1"/>
        <rFont val="Calibri"/>
        <family val="2"/>
        <scheme val="minor"/>
      </rPr>
      <t xml:space="preserve"> =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b,y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b,fuel ∙</t>
    </r>
    <r>
      <rPr>
        <sz val="16"/>
        <color theme="1"/>
        <rFont val="Calibri"/>
        <family val="2"/>
        <scheme val="minor"/>
      </rPr>
      <t xml:space="preserve"> (EF</t>
    </r>
    <r>
      <rPr>
        <vertAlign val="subscript"/>
        <sz val="16"/>
        <color theme="1"/>
        <rFont val="Calibri"/>
        <family val="2"/>
        <scheme val="minor"/>
      </rPr>
      <t xml:space="preserve">b,fuel,CO2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b,fuel,CH4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 xml:space="preserve">CH4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b,fuel,N2O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  <r>
      <rPr>
        <sz val="16"/>
        <color theme="1"/>
        <rFont val="Calibri"/>
        <family val="2"/>
        <scheme val="minor"/>
      </rPr>
      <t xml:space="preserve"> -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p,y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p,fuel</t>
    </r>
    <r>
      <rPr>
        <sz val="16"/>
        <color theme="1"/>
        <rFont val="Calibri"/>
        <family val="2"/>
        <scheme val="minor"/>
      </rPr>
      <t xml:space="preserve"> ∙ (EF</t>
    </r>
    <r>
      <rPr>
        <vertAlign val="subscript"/>
        <sz val="16"/>
        <color theme="1"/>
        <rFont val="Calibri"/>
        <family val="2"/>
        <scheme val="minor"/>
      </rPr>
      <t>p,fuel,CO2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p,fuel,CH4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CH4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p,fuel,N2O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</si>
  <si>
    <t>Donde:</t>
  </si>
  <si>
    <r>
      <t>ER</t>
    </r>
    <r>
      <rPr>
        <vertAlign val="subscript"/>
        <sz val="11"/>
        <color theme="1"/>
        <rFont val="Calibri"/>
        <family val="2"/>
        <scheme val="minor"/>
      </rPr>
      <t>y</t>
    </r>
  </si>
  <si>
    <r>
      <t>Emisiones reducidas durante el año "y" en tCO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</t>
    </r>
  </si>
  <si>
    <r>
      <t>FC</t>
    </r>
    <r>
      <rPr>
        <vertAlign val="subscript"/>
        <sz val="11"/>
        <color theme="1"/>
        <rFont val="Calibri"/>
        <family val="2"/>
        <scheme val="minor"/>
      </rPr>
      <t>b,y</t>
    </r>
  </si>
  <si>
    <t xml:space="preserve">Cantidad de combustible consumido en la Línea de Base b durante un año "y" </t>
  </si>
  <si>
    <r>
      <t>NCV</t>
    </r>
    <r>
      <rPr>
        <vertAlign val="subscript"/>
        <sz val="11"/>
        <color theme="1"/>
        <rFont val="Calibri"/>
        <family val="2"/>
        <scheme val="minor"/>
      </rPr>
      <t>b,fuel</t>
    </r>
  </si>
  <si>
    <t xml:space="preserve">Valor Calorífico Neto del combustible </t>
  </si>
  <si>
    <r>
      <t>EF</t>
    </r>
    <r>
      <rPr>
        <vertAlign val="subscript"/>
        <sz val="11"/>
        <color theme="1"/>
        <rFont val="Calibri"/>
        <family val="2"/>
        <scheme val="minor"/>
      </rPr>
      <t>b,fuel,CO2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</si>
  <si>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línea base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</si>
  <si>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b,fuel,CH4</t>
    </r>
  </si>
  <si>
    <t>Factor de emisión de CH4 del combustible de línea base</t>
  </si>
  <si>
    <r>
      <t>EF</t>
    </r>
    <r>
      <rPr>
        <vertAlign val="subscript"/>
        <sz val="11"/>
        <color theme="1"/>
        <rFont val="Calibri"/>
        <family val="2"/>
        <scheme val="minor"/>
      </rPr>
      <t>b,fuel,N2O</t>
    </r>
  </si>
  <si>
    <t>Factor de emisión de N2O del combustible de línea base</t>
  </si>
  <si>
    <r>
      <t>FC</t>
    </r>
    <r>
      <rPr>
        <vertAlign val="subscript"/>
        <sz val="11"/>
        <color theme="1"/>
        <rFont val="Calibri"/>
        <family val="2"/>
        <scheme val="minor"/>
      </rPr>
      <t>p,y</t>
    </r>
  </si>
  <si>
    <t>Cantidad de combustible consumido en proyecto durante un año "y" (t)</t>
  </si>
  <si>
    <r>
      <t>NCV</t>
    </r>
    <r>
      <rPr>
        <vertAlign val="subscript"/>
        <sz val="11"/>
        <color theme="1"/>
        <rFont val="Calibri"/>
        <family val="2"/>
        <scheme val="minor"/>
      </rPr>
      <t>p,fuel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</si>
  <si>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p,fuel,CO2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</si>
  <si>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proyecto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</si>
  <si>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p,fuel,CH4</t>
    </r>
  </si>
  <si>
    <t>Factor de emisión de CH4 del combustible de proyecto</t>
  </si>
  <si>
    <r>
      <t>EF</t>
    </r>
    <r>
      <rPr>
        <vertAlign val="subscript"/>
        <sz val="11"/>
        <color theme="1"/>
        <rFont val="Calibri"/>
        <family val="2"/>
        <scheme val="minor"/>
      </rPr>
      <t>p,fuel,N2O</t>
    </r>
  </si>
  <si>
    <t>Factor de emisión de N2O del combustible de proyecto</t>
  </si>
  <si>
    <r>
      <t>PCG</t>
    </r>
    <r>
      <rPr>
        <vertAlign val="subscript"/>
        <sz val="11"/>
        <color theme="1"/>
        <rFont val="Calibri"/>
        <family val="2"/>
        <scheme val="minor"/>
      </rPr>
      <t>CH4</t>
    </r>
  </si>
  <si>
    <t>Potencial de Calentamiento Global del metano</t>
  </si>
  <si>
    <r>
      <t>PCG</t>
    </r>
    <r>
      <rPr>
        <vertAlign val="subscript"/>
        <sz val="11"/>
        <color theme="1"/>
        <rFont val="Calibri"/>
        <family val="2"/>
        <scheme val="minor"/>
      </rPr>
      <t>N2O</t>
    </r>
  </si>
  <si>
    <t>Potencial de Calentamiento Global del óxido nitroso</t>
  </si>
  <si>
    <t>Valor calórico neto de combustibles</t>
  </si>
  <si>
    <t>Factores de emisión IPCC</t>
  </si>
  <si>
    <t>Potencial de Calentamiento Global</t>
  </si>
  <si>
    <t>Combustible</t>
  </si>
  <si>
    <t>VCN</t>
  </si>
  <si>
    <t>Unidades</t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</si>
  <si>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/TJ</t>
    </r>
  </si>
  <si>
    <r>
      <t>kgCH</t>
    </r>
    <r>
      <rPr>
        <b/>
        <vertAlign val="subscript"/>
        <sz val="10"/>
        <color theme="1"/>
        <rFont val="Arial"/>
        <family val="2"/>
      </rPr>
      <t>4</t>
    </r>
    <r>
      <rPr>
        <b/>
        <sz val="10"/>
        <color theme="1"/>
        <rFont val="Arial"/>
        <family val="2"/>
      </rPr>
      <t>/TJ</t>
    </r>
  </si>
  <si>
    <r>
      <t>kgN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O/TJ</t>
    </r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</si>
  <si>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e/TJ</t>
    </r>
  </si>
  <si>
    <t>GEI</t>
  </si>
  <si>
    <t>AR2</t>
  </si>
  <si>
    <t>AR4</t>
  </si>
  <si>
    <t>AR5</t>
  </si>
  <si>
    <r>
      <t>CO</t>
    </r>
    <r>
      <rPr>
        <vertAlign val="subscript"/>
        <sz val="10"/>
        <color theme="1"/>
        <rFont val="Arial"/>
        <family val="2"/>
      </rPr>
      <t>2</t>
    </r>
  </si>
  <si>
    <r>
      <t>CH</t>
    </r>
    <r>
      <rPr>
        <vertAlign val="subscript"/>
        <sz val="10"/>
        <color theme="1"/>
        <rFont val="Arial"/>
        <family val="2"/>
      </rPr>
      <t>4</t>
    </r>
  </si>
  <si>
    <t>Gas Natural</t>
  </si>
  <si>
    <r>
      <t>N</t>
    </r>
    <r>
      <rPr>
        <vertAlign val="subscript"/>
        <sz val="10"/>
        <color theme="1"/>
        <rFont val="Arial"/>
        <family val="2"/>
      </rPr>
      <t>2</t>
    </r>
    <r>
      <rPr>
        <sz val="11"/>
        <color theme="1"/>
        <rFont val="Calibri"/>
        <family val="2"/>
        <scheme val="minor"/>
      </rPr>
      <t>O</t>
    </r>
  </si>
  <si>
    <t>GLP</t>
  </si>
  <si>
    <t>Fuente: Global Warming Potential Values - GHG Protocol</t>
  </si>
  <si>
    <t>https://www.ghgprotocol.org/sites/default/files/ghgp/Global-Warming-Potential-Values%20%28Feb%2016%202016%29_1.pdf</t>
  </si>
  <si>
    <t>TJ/kg</t>
  </si>
  <si>
    <r>
      <t>Metodología</t>
    </r>
    <r>
      <rPr>
        <sz val="12"/>
        <color theme="1"/>
        <rFont val="Eras Medium ITC"/>
        <family val="2"/>
      </rPr>
      <t xml:space="preserve"> (</t>
    </r>
    <r>
      <rPr>
        <u/>
        <sz val="12"/>
        <color theme="1"/>
        <rFont val="Eras Medium ITC"/>
        <family val="2"/>
      </rPr>
      <t xml:space="preserve">calentadores de agua </t>
    </r>
    <r>
      <rPr>
        <sz val="12"/>
        <color theme="1"/>
        <rFont val="Eras Medium ITC"/>
        <family val="2"/>
      </rPr>
      <t>u otros que consuman combustibles fósiles)</t>
    </r>
  </si>
  <si>
    <r>
      <t xml:space="preserve">Dar cumplimiento al Reglamento Técnico sobre el etiquetado de eficiencia energética para equipos energéticos, aprobado mediante Decreto Supremo N°009-2017-EM. Puede incluir </t>
    </r>
    <r>
      <rPr>
        <b/>
        <sz val="11"/>
        <color theme="1"/>
        <rFont val="Calibri"/>
        <family val="2"/>
        <scheme val="minor"/>
      </rPr>
      <t xml:space="preserve">aparatos de refrigeración, </t>
    </r>
    <r>
      <rPr>
        <b/>
        <sz val="11"/>
        <color theme="6" tint="-0.249977111117893"/>
        <rFont val="Calibri"/>
        <family val="2"/>
        <scheme val="minor"/>
      </rPr>
      <t>calderas, motores eléctricos</t>
    </r>
    <r>
      <rPr>
        <b/>
        <sz val="11"/>
        <color theme="1"/>
        <rFont val="Calibri"/>
        <family val="2"/>
        <scheme val="minor"/>
      </rPr>
      <t>, lavadoras, secadoras, equipos de aire acondicionado y calentadores de agua</t>
    </r>
    <r>
      <rPr>
        <sz val="11"/>
        <color theme="1"/>
        <rFont val="Calibri"/>
        <family val="2"/>
        <scheme val="minor"/>
      </rPr>
      <t>. No incluye luminarias.</t>
    </r>
    <r>
      <rPr>
        <sz val="11"/>
        <color rgb="FFFF0000"/>
        <rFont val="Calibri"/>
        <family val="2"/>
        <scheme val="minor"/>
      </rPr>
      <t xml:space="preserve"> Recomendacion: solo incluir campañas masivas, sello y linea de financiamiento (POR EJEMPLO COFIDE, FOFEE).</t>
    </r>
  </si>
  <si>
    <r>
      <t xml:space="preserve">CALENTADORES </t>
    </r>
    <r>
      <rPr>
        <sz val="11"/>
        <color theme="1"/>
        <rFont val="Calibri"/>
        <family val="2"/>
        <scheme val="minor"/>
      </rPr>
      <t>(eléctricos)</t>
    </r>
  </si>
  <si>
    <t>Fuente: Evaluación del Impacto del Reglamento Técnico sobre el Etiquetado de Eficiencia Energética para Equipos Energéticos (Entregable final).</t>
  </si>
  <si>
    <t>Fuente: VALIDATION REPORT FOR “Emission factor calculation for the National Interconnected Electricity System of Peru (SEIN)”</t>
  </si>
  <si>
    <t>Fuente: RAGEI 2016</t>
  </si>
  <si>
    <t>Fuente: Directrices IPCC 2006</t>
  </si>
  <si>
    <t>Fuente (gas natural): Calculos propios</t>
  </si>
  <si>
    <t>Acumulación</t>
  </si>
  <si>
    <t>CEA</t>
  </si>
  <si>
    <t>Instantaneo</t>
  </si>
  <si>
    <r>
      <t xml:space="preserve">Potencia
</t>
    </r>
    <r>
      <rPr>
        <sz val="11"/>
        <color theme="1"/>
        <rFont val="Calibri"/>
        <family val="2"/>
        <scheme val="minor"/>
      </rPr>
      <t>(kW)</t>
    </r>
  </si>
  <si>
    <r>
      <rPr>
        <b/>
        <sz val="11"/>
        <color theme="1"/>
        <rFont val="Calibri"/>
        <family val="2"/>
        <scheme val="minor"/>
      </rPr>
      <t>CALENTADORES</t>
    </r>
    <r>
      <rPr>
        <sz val="11"/>
        <color theme="1"/>
        <rFont val="Calibri"/>
        <family val="2"/>
        <scheme val="minor"/>
      </rPr>
      <t xml:space="preserve"> (Gas)</t>
    </r>
  </si>
  <si>
    <t>CGA</t>
  </si>
  <si>
    <t>Gas Licuado de Petróleo</t>
  </si>
  <si>
    <t>DISTRIBUCIÓN DE TENECIA DE SECADORAS
 POR CAPACIDAD</t>
  </si>
  <si>
    <t xml:space="preserve"> 8 kg</t>
  </si>
  <si>
    <t>9-11 kg</t>
  </si>
  <si>
    <t>más de 13 kg</t>
  </si>
  <si>
    <t>Marzo</t>
  </si>
  <si>
    <t>CONGELADORAS</t>
  </si>
  <si>
    <t>Junio</t>
  </si>
  <si>
    <t>*</t>
  </si>
  <si>
    <t>Se Diferencian</t>
  </si>
  <si>
    <r>
      <rPr>
        <b/>
        <sz val="10"/>
        <color theme="1"/>
        <rFont val="Calibri"/>
        <family val="2"/>
        <scheme val="minor"/>
      </rPr>
      <t>Medida Mitigación:</t>
    </r>
    <r>
      <rPr>
        <sz val="10"/>
        <color theme="1"/>
        <rFont val="Calibri"/>
        <family val="2"/>
        <scheme val="minor"/>
      </rPr>
      <t xml:space="preserve"> Etiquetado de Eficiencia Energética</t>
    </r>
  </si>
  <si>
    <t>Iniciativa de Mitigacion</t>
  </si>
  <si>
    <r>
      <t>Emisiones de GEI Reducidas (tCO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</si>
  <si>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t>Etiqueta BAU</t>
  </si>
  <si>
    <t>Etiqueta INICIATIVA</t>
  </si>
  <si>
    <t>Mes de inicio de operaciones</t>
  </si>
  <si>
    <t>Año de Implementación de la Iniciativa</t>
  </si>
  <si>
    <t>Total de Reducción de Emisiones</t>
  </si>
  <si>
    <t>Mes</t>
  </si>
  <si>
    <t>Codigo</t>
  </si>
  <si>
    <t>Enero</t>
  </si>
  <si>
    <t>Febrero</t>
  </si>
  <si>
    <t>Abril</t>
  </si>
  <si>
    <t>Mayo</t>
  </si>
  <si>
    <t>Julio</t>
  </si>
  <si>
    <t>Agosto</t>
  </si>
  <si>
    <t>Septiembre</t>
  </si>
  <si>
    <t>Octubre</t>
  </si>
  <si>
    <t>Noviembre</t>
  </si>
  <si>
    <t>Diciembre</t>
  </si>
  <si>
    <r>
      <t xml:space="preserve">Enfoque : </t>
    </r>
    <r>
      <rPr>
        <sz val="10"/>
        <color theme="1"/>
        <rFont val="Calibri"/>
        <family val="2"/>
        <scheme val="minor"/>
      </rPr>
      <t>EEE Refrigeradoras</t>
    </r>
  </si>
  <si>
    <t>Capacidad (L)</t>
  </si>
  <si>
    <t>Categoría</t>
  </si>
  <si>
    <t>Según el Reglamento Técnico de EEE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</si>
</sst>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 * #,##0.00_ ;_ * \-#,##0.00_ ;_ * &quot;-&quot;??_ ;_ @_ "/>
    <numFmt numFmtId="165" formatCode="_ * #,##0.0_ ;_ * \-#,##0.0_ ;_ * &quot;-&quot;??_ ;_ @_ "/>
    <numFmt numFmtId="166" formatCode="0.0%"/>
    <numFmt numFmtId="167" formatCode="_ * #,##0_ ;_ * \-#,##0_ ;_ * &quot;-&quot;??_ ;_ @_ "/>
    <numFmt numFmtId="168" formatCode="_ * #,##0.000000_ ;_ * \-#,##0.000000_ ;_ * &quot;-&quot;??_ ;_ @_ "/>
    <numFmt numFmtId="169" formatCode="0.000000"/>
    <numFmt numFmtId="170" formatCode="0.0"/>
    <numFmt numFmtId="171" formatCode="_ * #,##0.0000_ ;_ * \-#,##0.0000_ ;_ * &quot;-&quot;??_ ;_ @_ "/>
    <numFmt numFmtId="172" formatCode="0.0000"/>
    <numFmt numFmtId="173" formatCode="_ * #,##0.00000_ ;_ * \-#,##0.00000_ ;_ * &quot;-&quot;??_ ;_ @_ "/>
    <numFmt numFmtId="174" formatCode="0.00000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9"/>
      <color rgb="FF003657"/>
      <name val="Arial"/>
      <family val="2"/>
    </font>
    <font>
      <sz val="9"/>
      <color rgb="FF003657"/>
      <name val="Arial"/>
      <family val="2"/>
    </font>
    <font>
      <b/>
      <u/>
      <sz val="12"/>
      <color theme="1"/>
      <name val="Eras Medium ITC"/>
      <family val="2"/>
    </font>
    <font>
      <sz val="11"/>
      <name val="Calibri"/>
      <family val="2"/>
      <scheme val="minor"/>
    </font>
    <font>
      <vertAlign val="subscript"/>
      <sz val="11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sz val="8"/>
      <color theme="6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i/>
      <sz val="9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Eras Medium ITC"/>
      <family val="2"/>
    </font>
    <font>
      <b/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2"/>
      <color theme="1"/>
      <name val="Eras Medium ITC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vertAlign val="subscript"/>
      <sz val="1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6" tint="-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36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BFF4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/>
      <diagonal/>
    </border>
    <border>
      <left style="dotted">
        <color rgb="FF003657"/>
      </left>
      <right/>
      <top style="dotted">
        <color rgb="FF003657"/>
      </top>
      <bottom style="dotted">
        <color rgb="FF003657"/>
      </bottom>
      <diagonal/>
    </border>
    <border>
      <left/>
      <right/>
      <top style="dotted">
        <color rgb="FF003657"/>
      </top>
      <bottom style="dotted">
        <color rgb="FF003657"/>
      </bottom>
      <diagonal/>
    </border>
    <border>
      <left/>
      <right style="dotted">
        <color rgb="FF003657"/>
      </right>
      <top style="dotted">
        <color rgb="FF003657"/>
      </top>
      <bottom style="dotted">
        <color rgb="FF003657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rgb="FF003657"/>
      </left>
      <right style="dotted">
        <color rgb="FF003657"/>
      </right>
      <top/>
      <bottom style="dotted">
        <color rgb="FF003657"/>
      </bottom>
      <diagonal/>
    </border>
    <border>
      <left/>
      <right style="dotted">
        <color rgb="FF003657"/>
      </right>
      <top/>
      <bottom style="dotted">
        <color rgb="FF00365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" fillId="0" borderId="0"/>
  </cellStyleXfs>
  <cellXfs count="404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7" fillId="2" borderId="0" xfId="0" applyFont="1" applyFill="1"/>
    <xf numFmtId="0" fontId="0" fillId="2" borderId="0" xfId="0" applyFill="1" applyAlignment="1">
      <alignment horizontal="left" vertical="top"/>
    </xf>
    <xf numFmtId="0" fontId="4" fillId="6" borderId="8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0" fillId="2" borderId="15" xfId="0" applyFont="1" applyFill="1" applyBorder="1" applyAlignment="1">
      <alignment horizontal="left" vertical="center" wrapText="1"/>
    </xf>
    <xf numFmtId="0" fontId="0" fillId="2" borderId="16" xfId="0" applyFill="1" applyBorder="1"/>
    <xf numFmtId="0" fontId="0" fillId="2" borderId="17" xfId="0" applyFont="1" applyFill="1" applyBorder="1" applyAlignment="1">
      <alignment horizontal="left" vertical="center" wrapText="1"/>
    </xf>
    <xf numFmtId="0" fontId="0" fillId="2" borderId="18" xfId="0" applyFont="1" applyFill="1" applyBorder="1" applyAlignment="1">
      <alignment horizontal="left" vertical="center" wrapText="1"/>
    </xf>
    <xf numFmtId="0" fontId="0" fillId="2" borderId="19" xfId="0" applyFont="1" applyFill="1" applyBorder="1" applyAlignment="1">
      <alignment horizontal="left" vertical="center" wrapText="1"/>
    </xf>
    <xf numFmtId="0" fontId="0" fillId="2" borderId="21" xfId="0" applyFill="1" applyBorder="1"/>
    <xf numFmtId="0" fontId="3" fillId="2" borderId="0" xfId="0" applyFont="1" applyFill="1"/>
    <xf numFmtId="0" fontId="0" fillId="2" borderId="0" xfId="0" applyFill="1" applyAlignment="1">
      <alignment horizontal="left" vertical="top" wrapText="1"/>
    </xf>
    <xf numFmtId="0" fontId="8" fillId="8" borderId="22" xfId="0" applyFont="1" applyFill="1" applyBorder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0" fontId="8" fillId="8" borderId="23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 wrapText="1"/>
    </xf>
    <xf numFmtId="0" fontId="0" fillId="2" borderId="12" xfId="0" applyFill="1" applyBorder="1"/>
    <xf numFmtId="0" fontId="9" fillId="0" borderId="29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left" vertical="center" wrapText="1"/>
    </xf>
    <xf numFmtId="0" fontId="0" fillId="2" borderId="10" xfId="0" applyFill="1" applyBorder="1"/>
    <xf numFmtId="0" fontId="11" fillId="2" borderId="0" xfId="0" applyFont="1" applyFill="1"/>
    <xf numFmtId="0" fontId="5" fillId="3" borderId="0" xfId="0" applyFont="1" applyFill="1"/>
    <xf numFmtId="0" fontId="12" fillId="2" borderId="0" xfId="0" applyFont="1" applyFill="1"/>
    <xf numFmtId="0" fontId="4" fillId="6" borderId="19" xfId="0" applyFont="1" applyFill="1" applyBorder="1" applyAlignment="1">
      <alignment horizontal="center"/>
    </xf>
    <xf numFmtId="0" fontId="0" fillId="2" borderId="19" xfId="0" applyFill="1" applyBorder="1" applyAlignment="1">
      <alignment horizontal="left" vertical="center" wrapText="1"/>
    </xf>
    <xf numFmtId="0" fontId="0" fillId="2" borderId="19" xfId="0" applyFill="1" applyBorder="1" applyAlignment="1">
      <alignment vertical="center" wrapText="1"/>
    </xf>
    <xf numFmtId="0" fontId="0" fillId="2" borderId="19" xfId="0" applyFill="1" applyBorder="1" applyAlignment="1">
      <alignment horizontal="justify" vertical="center" wrapText="1"/>
    </xf>
    <xf numFmtId="0" fontId="4" fillId="2" borderId="0" xfId="0" applyFont="1" applyFill="1"/>
    <xf numFmtId="0" fontId="0" fillId="2" borderId="19" xfId="0" applyFill="1" applyBorder="1"/>
    <xf numFmtId="0" fontId="4" fillId="6" borderId="40" xfId="0" applyFont="1" applyFill="1" applyBorder="1" applyAlignment="1">
      <alignment horizontal="center" vertical="center" wrapText="1"/>
    </xf>
    <xf numFmtId="0" fontId="4" fillId="6" borderId="4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164" fontId="0" fillId="0" borderId="7" xfId="1" applyFont="1" applyBorder="1"/>
    <xf numFmtId="0" fontId="0" fillId="2" borderId="18" xfId="0" applyFill="1" applyBorder="1"/>
    <xf numFmtId="0" fontId="0" fillId="2" borderId="19" xfId="0" applyFill="1" applyBorder="1" applyAlignment="1">
      <alignment horizontal="center"/>
    </xf>
    <xf numFmtId="166" fontId="16" fillId="2" borderId="0" xfId="2" applyNumberFormat="1" applyFont="1" applyFill="1" applyBorder="1" applyAlignment="1">
      <alignment horizontal="center"/>
    </xf>
    <xf numFmtId="166" fontId="0" fillId="2" borderId="0" xfId="2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21" xfId="1" applyFont="1" applyBorder="1"/>
    <xf numFmtId="0" fontId="0" fillId="2" borderId="33" xfId="0" applyFill="1" applyBorder="1"/>
    <xf numFmtId="0" fontId="0" fillId="2" borderId="8" xfId="0" applyFill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2" xfId="1" applyFont="1" applyBorder="1"/>
    <xf numFmtId="167" fontId="3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justify" wrapText="1"/>
    </xf>
    <xf numFmtId="0" fontId="0" fillId="2" borderId="0" xfId="0" applyFill="1" applyAlignment="1">
      <alignment horizontal="justify" wrapText="1"/>
    </xf>
    <xf numFmtId="164" fontId="0" fillId="2" borderId="0" xfId="1" applyFont="1" applyFill="1"/>
    <xf numFmtId="168" fontId="17" fillId="2" borderId="0" xfId="1" applyNumberFormat="1" applyFont="1" applyFill="1"/>
    <xf numFmtId="0" fontId="17" fillId="2" borderId="0" xfId="0" applyFont="1" applyFill="1"/>
    <xf numFmtId="169" fontId="17" fillId="2" borderId="0" xfId="0" applyNumberFormat="1" applyFont="1" applyFill="1"/>
    <xf numFmtId="0" fontId="0" fillId="2" borderId="11" xfId="0" applyFill="1" applyBorder="1" applyAlignment="1">
      <alignment horizontal="center"/>
    </xf>
    <xf numFmtId="0" fontId="19" fillId="12" borderId="19" xfId="0" applyFont="1" applyFill="1" applyBorder="1" applyAlignment="1">
      <alignment horizontal="left" vertical="top" wrapText="1"/>
    </xf>
    <xf numFmtId="0" fontId="0" fillId="2" borderId="5" xfId="0" applyFill="1" applyBorder="1" applyAlignment="1">
      <alignment horizontal="center"/>
    </xf>
    <xf numFmtId="0" fontId="20" fillId="2" borderId="6" xfId="0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1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21" fillId="2" borderId="15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22" fillId="0" borderId="5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9" fontId="22" fillId="0" borderId="10" xfId="0" applyNumberFormat="1" applyFont="1" applyBorder="1" applyAlignment="1">
      <alignment horizontal="center"/>
    </xf>
    <xf numFmtId="9" fontId="22" fillId="0" borderId="11" xfId="0" applyNumberFormat="1" applyFont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1" fontId="0" fillId="2" borderId="6" xfId="2" applyNumberFormat="1" applyFont="1" applyFill="1" applyBorder="1" applyAlignment="1">
      <alignment horizontal="center"/>
    </xf>
    <xf numFmtId="1" fontId="0" fillId="2" borderId="19" xfId="2" applyNumberFormat="1" applyFont="1" applyFill="1" applyBorder="1" applyAlignment="1">
      <alignment horizontal="center"/>
    </xf>
    <xf numFmtId="1" fontId="0" fillId="2" borderId="8" xfId="2" applyNumberFormat="1" applyFont="1" applyFill="1" applyBorder="1" applyAlignment="1">
      <alignment horizontal="center"/>
    </xf>
    <xf numFmtId="1" fontId="0" fillId="2" borderId="11" xfId="2" applyNumberFormat="1" applyFont="1" applyFill="1" applyBorder="1" applyAlignment="1">
      <alignment horizontal="center"/>
    </xf>
    <xf numFmtId="1" fontId="0" fillId="2" borderId="15" xfId="2" applyNumberFormat="1" applyFont="1" applyFill="1" applyBorder="1" applyAlignment="1">
      <alignment horizontal="center"/>
    </xf>
    <xf numFmtId="0" fontId="0" fillId="0" borderId="36" xfId="0" applyBorder="1" applyAlignment="1">
      <alignment horizontal="center" vertical="center" wrapText="1"/>
    </xf>
    <xf numFmtId="9" fontId="0" fillId="0" borderId="38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39" xfId="0" applyNumberFormat="1" applyBorder="1" applyAlignment="1">
      <alignment horizontal="center"/>
    </xf>
    <xf numFmtId="0" fontId="0" fillId="12" borderId="19" xfId="0" applyFill="1" applyBorder="1" applyAlignment="1">
      <alignment horizontal="center"/>
    </xf>
    <xf numFmtId="164" fontId="0" fillId="0" borderId="19" xfId="1" applyNumberFormat="1" applyFont="1" applyBorder="1" applyAlignment="1">
      <alignment horizontal="center"/>
    </xf>
    <xf numFmtId="164" fontId="0" fillId="2" borderId="7" xfId="1" applyFont="1" applyFill="1" applyBorder="1"/>
    <xf numFmtId="164" fontId="0" fillId="2" borderId="21" xfId="1" applyFont="1" applyFill="1" applyBorder="1"/>
    <xf numFmtId="164" fontId="0" fillId="2" borderId="12" xfId="1" applyFont="1" applyFill="1" applyBorder="1"/>
    <xf numFmtId="0" fontId="0" fillId="2" borderId="7" xfId="0" applyFill="1" applyBorder="1"/>
    <xf numFmtId="0" fontId="0" fillId="0" borderId="3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9" fontId="0" fillId="0" borderId="39" xfId="2" applyFont="1" applyBorder="1"/>
    <xf numFmtId="0" fontId="6" fillId="2" borderId="0" xfId="0" applyFont="1" applyFill="1"/>
    <xf numFmtId="0" fontId="24" fillId="2" borderId="0" xfId="0" applyFont="1" applyFill="1"/>
    <xf numFmtId="0" fontId="0" fillId="2" borderId="19" xfId="0" applyFill="1" applyBorder="1" applyAlignment="1">
      <alignment horizontal="center"/>
    </xf>
    <xf numFmtId="170" fontId="0" fillId="0" borderId="19" xfId="0" applyNumberFormat="1" applyBorder="1" applyAlignment="1">
      <alignment horizontal="center"/>
    </xf>
    <xf numFmtId="0" fontId="0" fillId="6" borderId="19" xfId="0" applyFont="1" applyFill="1" applyBorder="1" applyAlignment="1">
      <alignment horizontal="center" vertical="center" wrapText="1"/>
    </xf>
    <xf numFmtId="0" fontId="0" fillId="2" borderId="14" xfId="0" applyFill="1" applyBorder="1"/>
    <xf numFmtId="0" fontId="0" fillId="2" borderId="15" xfId="0" applyFill="1" applyBorder="1"/>
    <xf numFmtId="0" fontId="4" fillId="6" borderId="45" xfId="0" applyFont="1" applyFill="1" applyBorder="1" applyAlignment="1">
      <alignment horizontal="center" vertical="center"/>
    </xf>
    <xf numFmtId="0" fontId="4" fillId="6" borderId="46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164" fontId="0" fillId="0" borderId="6" xfId="1" applyNumberFormat="1" applyFont="1" applyBorder="1"/>
    <xf numFmtId="164" fontId="0" fillId="0" borderId="19" xfId="1" applyNumberFormat="1" applyFont="1" applyBorder="1"/>
    <xf numFmtId="164" fontId="0" fillId="0" borderId="11" xfId="1" applyNumberFormat="1" applyFont="1" applyBorder="1"/>
    <xf numFmtId="0" fontId="4" fillId="6" borderId="33" xfId="0" applyFont="1" applyFill="1" applyBorder="1" applyAlignment="1">
      <alignment horizontal="center" vertical="center" wrapText="1"/>
    </xf>
    <xf numFmtId="0" fontId="4" fillId="6" borderId="34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/>
    </xf>
    <xf numFmtId="0" fontId="0" fillId="14" borderId="19" xfId="0" applyFill="1" applyBorder="1" applyAlignment="1">
      <alignment horizontal="center"/>
    </xf>
    <xf numFmtId="0" fontId="4" fillId="6" borderId="19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27" fillId="2" borderId="0" xfId="0" applyFont="1" applyFill="1"/>
    <xf numFmtId="0" fontId="0" fillId="2" borderId="19" xfId="0" applyFill="1" applyBorder="1" applyAlignment="1">
      <alignment horizontal="center"/>
    </xf>
    <xf numFmtId="167" fontId="0" fillId="2" borderId="19" xfId="1" applyNumberFormat="1" applyFont="1" applyFill="1" applyBorder="1"/>
    <xf numFmtId="0" fontId="4" fillId="4" borderId="19" xfId="0" applyFont="1" applyFill="1" applyBorder="1" applyAlignment="1">
      <alignment horizontal="center"/>
    </xf>
    <xf numFmtId="0" fontId="0" fillId="2" borderId="0" xfId="0" applyFill="1" applyBorder="1"/>
    <xf numFmtId="0" fontId="0" fillId="2" borderId="19" xfId="0" applyFill="1" applyBorder="1" applyAlignment="1">
      <alignment horizontal="center"/>
    </xf>
    <xf numFmtId="0" fontId="4" fillId="15" borderId="45" xfId="0" applyFont="1" applyFill="1" applyBorder="1" applyAlignment="1">
      <alignment horizontal="center" vertical="center"/>
    </xf>
    <xf numFmtId="0" fontId="4" fillId="15" borderId="46" xfId="0" applyFont="1" applyFill="1" applyBorder="1" applyAlignment="1">
      <alignment horizontal="center" vertical="center" wrapText="1"/>
    </xf>
    <xf numFmtId="0" fontId="4" fillId="15" borderId="47" xfId="0" applyFont="1" applyFill="1" applyBorder="1" applyAlignment="1">
      <alignment horizontal="center" vertical="center" wrapText="1"/>
    </xf>
    <xf numFmtId="0" fontId="4" fillId="16" borderId="45" xfId="0" applyFont="1" applyFill="1" applyBorder="1" applyAlignment="1">
      <alignment horizontal="center" vertical="center"/>
    </xf>
    <xf numFmtId="0" fontId="4" fillId="16" borderId="46" xfId="0" applyFont="1" applyFill="1" applyBorder="1" applyAlignment="1">
      <alignment horizontal="center" vertical="center" wrapText="1"/>
    </xf>
    <xf numFmtId="0" fontId="4" fillId="16" borderId="47" xfId="0" applyFont="1" applyFill="1" applyBorder="1" applyAlignment="1">
      <alignment horizontal="center" vertical="center" wrapText="1"/>
    </xf>
    <xf numFmtId="0" fontId="4" fillId="10" borderId="45" xfId="0" applyFont="1" applyFill="1" applyBorder="1" applyAlignment="1">
      <alignment horizontal="center" vertical="center"/>
    </xf>
    <xf numFmtId="0" fontId="4" fillId="10" borderId="46" xfId="0" applyFont="1" applyFill="1" applyBorder="1" applyAlignment="1">
      <alignment horizontal="center" vertical="center" wrapText="1"/>
    </xf>
    <xf numFmtId="0" fontId="4" fillId="10" borderId="47" xfId="0" applyFont="1" applyFill="1" applyBorder="1" applyAlignment="1">
      <alignment horizontal="center" vertical="center" wrapText="1"/>
    </xf>
    <xf numFmtId="0" fontId="4" fillId="17" borderId="45" xfId="0" applyFont="1" applyFill="1" applyBorder="1" applyAlignment="1">
      <alignment horizontal="center" vertical="center"/>
    </xf>
    <xf numFmtId="0" fontId="4" fillId="17" borderId="46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6" borderId="2" xfId="0" applyFont="1" applyFill="1" applyBorder="1" applyAlignment="1">
      <alignment horizontal="center" vertical="center" wrapText="1"/>
    </xf>
    <xf numFmtId="0" fontId="4" fillId="16" borderId="40" xfId="0" applyFont="1" applyFill="1" applyBorder="1" applyAlignment="1">
      <alignment horizontal="center" vertical="center" wrapText="1"/>
    </xf>
    <xf numFmtId="0" fontId="4" fillId="16" borderId="41" xfId="0" applyFont="1" applyFill="1" applyBorder="1" applyAlignment="1">
      <alignment horizontal="center" vertical="center" wrapText="1"/>
    </xf>
    <xf numFmtId="0" fontId="4" fillId="18" borderId="45" xfId="0" applyFont="1" applyFill="1" applyBorder="1" applyAlignment="1">
      <alignment horizontal="center" vertical="center"/>
    </xf>
    <xf numFmtId="0" fontId="4" fillId="18" borderId="46" xfId="0" applyFont="1" applyFill="1" applyBorder="1" applyAlignment="1">
      <alignment horizontal="center" vertical="center" wrapText="1"/>
    </xf>
    <xf numFmtId="0" fontId="4" fillId="18" borderId="47" xfId="0" applyFont="1" applyFill="1" applyBorder="1" applyAlignment="1">
      <alignment horizontal="center" vertical="center" wrapText="1"/>
    </xf>
    <xf numFmtId="0" fontId="0" fillId="2" borderId="53" xfId="0" applyFill="1" applyBorder="1"/>
    <xf numFmtId="0" fontId="0" fillId="2" borderId="54" xfId="0" applyFill="1" applyBorder="1"/>
    <xf numFmtId="0" fontId="4" fillId="6" borderId="52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top"/>
    </xf>
    <xf numFmtId="0" fontId="31" fillId="2" borderId="0" xfId="0" applyFont="1" applyFill="1" applyAlignment="1">
      <alignment vertical="center"/>
    </xf>
    <xf numFmtId="0" fontId="35" fillId="2" borderId="0" xfId="3" applyFont="1" applyFill="1" applyBorder="1"/>
    <xf numFmtId="0" fontId="22" fillId="2" borderId="0" xfId="0" applyFont="1" applyFill="1"/>
    <xf numFmtId="0" fontId="36" fillId="6" borderId="19" xfId="4" applyFont="1" applyFill="1" applyBorder="1" applyAlignment="1">
      <alignment horizontal="center" vertical="center" wrapText="1"/>
    </xf>
    <xf numFmtId="0" fontId="36" fillId="6" borderId="19" xfId="4" applyFont="1" applyFill="1" applyBorder="1" applyAlignment="1">
      <alignment horizontal="center" vertical="center"/>
    </xf>
    <xf numFmtId="11" fontId="0" fillId="2" borderId="19" xfId="0" applyNumberFormat="1" applyFill="1" applyBorder="1" applyAlignment="1">
      <alignment horizontal="center"/>
    </xf>
    <xf numFmtId="0" fontId="0" fillId="0" borderId="19" xfId="4" applyFont="1" applyBorder="1" applyAlignment="1">
      <alignment horizontal="center" vertical="center"/>
    </xf>
    <xf numFmtId="0" fontId="39" fillId="0" borderId="0" xfId="4" applyFont="1" applyAlignment="1">
      <alignment vertical="center"/>
    </xf>
    <xf numFmtId="164" fontId="0" fillId="2" borderId="0" xfId="0" applyNumberFormat="1" applyFill="1"/>
    <xf numFmtId="0" fontId="0" fillId="2" borderId="19" xfId="0" applyFill="1" applyBorder="1" applyAlignment="1">
      <alignment horizontal="center"/>
    </xf>
    <xf numFmtId="0" fontId="4" fillId="2" borderId="19" xfId="0" applyFont="1" applyFill="1" applyBorder="1"/>
    <xf numFmtId="11" fontId="4" fillId="2" borderId="19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55" xfId="0" applyFill="1" applyBorder="1"/>
    <xf numFmtId="164" fontId="0" fillId="2" borderId="0" xfId="1" applyFont="1" applyFill="1" applyBorder="1"/>
    <xf numFmtId="165" fontId="0" fillId="2" borderId="0" xfId="1" applyNumberFormat="1" applyFont="1" applyFill="1" applyBorder="1"/>
    <xf numFmtId="0" fontId="0" fillId="13" borderId="0" xfId="0" applyFill="1"/>
    <xf numFmtId="0" fontId="4" fillId="13" borderId="0" xfId="0" applyFont="1" applyFill="1"/>
    <xf numFmtId="165" fontId="0" fillId="19" borderId="15" xfId="1" applyNumberFormat="1" applyFont="1" applyFill="1" applyBorder="1"/>
    <xf numFmtId="165" fontId="0" fillId="19" borderId="19" xfId="1" applyNumberFormat="1" applyFont="1" applyFill="1" applyBorder="1"/>
    <xf numFmtId="165" fontId="0" fillId="19" borderId="8" xfId="1" applyNumberFormat="1" applyFont="1" applyFill="1" applyBorder="1"/>
    <xf numFmtId="165" fontId="0" fillId="19" borderId="6" xfId="1" applyNumberFormat="1" applyFont="1" applyFill="1" applyBorder="1"/>
    <xf numFmtId="165" fontId="0" fillId="19" borderId="11" xfId="1" applyNumberFormat="1" applyFont="1" applyFill="1" applyBorder="1"/>
    <xf numFmtId="165" fontId="3" fillId="19" borderId="7" xfId="1" applyNumberFormat="1" applyFont="1" applyFill="1" applyBorder="1" applyAlignment="1">
      <alignment horizontal="center"/>
    </xf>
    <xf numFmtId="165" fontId="3" fillId="19" borderId="21" xfId="1" applyNumberFormat="1" applyFont="1" applyFill="1" applyBorder="1" applyAlignment="1">
      <alignment horizontal="center"/>
    </xf>
    <xf numFmtId="165" fontId="3" fillId="19" borderId="12" xfId="1" applyNumberFormat="1" applyFont="1" applyFill="1" applyBorder="1" applyAlignment="1">
      <alignment horizontal="center"/>
    </xf>
    <xf numFmtId="165" fontId="3" fillId="19" borderId="16" xfId="1" applyNumberFormat="1" applyFont="1" applyFill="1" applyBorder="1" applyAlignment="1">
      <alignment horizontal="center"/>
    </xf>
    <xf numFmtId="165" fontId="3" fillId="19" borderId="34" xfId="1" applyNumberFormat="1" applyFont="1" applyFill="1" applyBorder="1" applyAlignment="1">
      <alignment horizontal="center"/>
    </xf>
    <xf numFmtId="164" fontId="0" fillId="19" borderId="7" xfId="1" applyFont="1" applyFill="1" applyBorder="1"/>
    <xf numFmtId="164" fontId="0" fillId="19" borderId="21" xfId="1" applyFont="1" applyFill="1" applyBorder="1"/>
    <xf numFmtId="164" fontId="0" fillId="19" borderId="34" xfId="1" applyFont="1" applyFill="1" applyBorder="1"/>
    <xf numFmtId="164" fontId="0" fillId="19" borderId="12" xfId="1" applyFont="1" applyFill="1" applyBorder="1"/>
    <xf numFmtId="0" fontId="0" fillId="19" borderId="7" xfId="0" applyFill="1" applyBorder="1"/>
    <xf numFmtId="0" fontId="0" fillId="19" borderId="21" xfId="0" applyFill="1" applyBorder="1"/>
    <xf numFmtId="0" fontId="0" fillId="19" borderId="34" xfId="0" applyFill="1" applyBorder="1"/>
    <xf numFmtId="0" fontId="0" fillId="19" borderId="12" xfId="0" applyFill="1" applyBorder="1"/>
    <xf numFmtId="0" fontId="0" fillId="19" borderId="16" xfId="0" applyFill="1" applyBorder="1"/>
    <xf numFmtId="167" fontId="0" fillId="19" borderId="7" xfId="1" applyNumberFormat="1" applyFont="1" applyFill="1" applyBorder="1" applyAlignment="1">
      <alignment horizontal="center"/>
    </xf>
    <xf numFmtId="167" fontId="0" fillId="19" borderId="21" xfId="1" applyNumberFormat="1" applyFont="1" applyFill="1" applyBorder="1" applyAlignment="1">
      <alignment horizontal="center"/>
    </xf>
    <xf numFmtId="167" fontId="0" fillId="19" borderId="34" xfId="1" applyNumberFormat="1" applyFont="1" applyFill="1" applyBorder="1" applyAlignment="1">
      <alignment horizontal="center"/>
    </xf>
    <xf numFmtId="167" fontId="0" fillId="19" borderId="12" xfId="1" applyNumberFormat="1" applyFont="1" applyFill="1" applyBorder="1" applyAlignment="1">
      <alignment horizontal="center"/>
    </xf>
    <xf numFmtId="167" fontId="0" fillId="19" borderId="16" xfId="1" applyNumberFormat="1" applyFont="1" applyFill="1" applyBorder="1" applyAlignment="1">
      <alignment horizontal="center"/>
    </xf>
    <xf numFmtId="167" fontId="3" fillId="19" borderId="7" xfId="1" applyNumberFormat="1" applyFont="1" applyFill="1" applyBorder="1" applyAlignment="1">
      <alignment horizontal="center"/>
    </xf>
    <xf numFmtId="167" fontId="3" fillId="19" borderId="16" xfId="1" applyNumberFormat="1" applyFont="1" applyFill="1" applyBorder="1" applyAlignment="1">
      <alignment horizontal="center"/>
    </xf>
    <xf numFmtId="167" fontId="3" fillId="19" borderId="57" xfId="1" applyNumberFormat="1" applyFont="1" applyFill="1" applyBorder="1" applyAlignment="1">
      <alignment horizontal="center"/>
    </xf>
    <xf numFmtId="0" fontId="21" fillId="2" borderId="0" xfId="0" applyFont="1" applyFill="1"/>
    <xf numFmtId="0" fontId="21" fillId="0" borderId="0" xfId="4" applyFont="1" applyAlignment="1">
      <alignment vertical="center"/>
    </xf>
    <xf numFmtId="0" fontId="41" fillId="2" borderId="0" xfId="3" applyFont="1" applyFill="1"/>
    <xf numFmtId="171" fontId="0" fillId="19" borderId="19" xfId="1" applyNumberFormat="1" applyFont="1" applyFill="1" applyBorder="1"/>
    <xf numFmtId="166" fontId="0" fillId="19" borderId="19" xfId="2" applyNumberFormat="1" applyFont="1" applyFill="1" applyBorder="1"/>
    <xf numFmtId="166" fontId="3" fillId="19" borderId="19" xfId="2" applyNumberFormat="1" applyFont="1" applyFill="1" applyBorder="1"/>
    <xf numFmtId="171" fontId="4" fillId="19" borderId="19" xfId="1" applyNumberFormat="1" applyFont="1" applyFill="1" applyBorder="1"/>
    <xf numFmtId="11" fontId="0" fillId="19" borderId="19" xfId="0" applyNumberFormat="1" applyFill="1" applyBorder="1" applyAlignment="1">
      <alignment horizontal="center"/>
    </xf>
    <xf numFmtId="11" fontId="4" fillId="19" borderId="19" xfId="0" applyNumberFormat="1" applyFont="1" applyFill="1" applyBorder="1" applyAlignment="1">
      <alignment horizontal="center"/>
    </xf>
    <xf numFmtId="167" fontId="0" fillId="19" borderId="19" xfId="1" applyNumberFormat="1" applyFont="1" applyFill="1" applyBorder="1" applyAlignment="1">
      <alignment horizontal="center"/>
    </xf>
    <xf numFmtId="165" fontId="0" fillId="19" borderId="19" xfId="1" applyNumberFormat="1" applyFont="1" applyFill="1" applyBorder="1" applyAlignment="1">
      <alignment horizontal="center"/>
    </xf>
    <xf numFmtId="0" fontId="39" fillId="19" borderId="19" xfId="4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0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Border="1" applyAlignment="1">
      <alignment vertical="top"/>
    </xf>
    <xf numFmtId="0" fontId="22" fillId="2" borderId="35" xfId="0" applyFont="1" applyFill="1" applyBorder="1" applyAlignment="1">
      <alignment horizontal="left" vertical="top"/>
    </xf>
    <xf numFmtId="0" fontId="22" fillId="2" borderId="0" xfId="0" applyFont="1" applyFill="1" applyBorder="1" applyAlignment="1">
      <alignment vertical="top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wrapText="1"/>
    </xf>
    <xf numFmtId="164" fontId="3" fillId="2" borderId="0" xfId="1" applyFont="1" applyFill="1" applyBorder="1"/>
    <xf numFmtId="0" fontId="22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164" fontId="0" fillId="19" borderId="55" xfId="1" applyFont="1" applyFill="1" applyBorder="1"/>
    <xf numFmtId="164" fontId="0" fillId="19" borderId="53" xfId="1" applyFont="1" applyFill="1" applyBorder="1"/>
    <xf numFmtId="164" fontId="0" fillId="19" borderId="59" xfId="1" applyFont="1" applyFill="1" applyBorder="1"/>
    <xf numFmtId="164" fontId="0" fillId="19" borderId="54" xfId="1" applyFont="1" applyFill="1" applyBorder="1"/>
    <xf numFmtId="0" fontId="4" fillId="6" borderId="60" xfId="0" applyFont="1" applyFill="1" applyBorder="1" applyAlignment="1">
      <alignment horizontal="center" vertical="center" wrapText="1"/>
    </xf>
    <xf numFmtId="0" fontId="21" fillId="2" borderId="55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9" fontId="0" fillId="0" borderId="56" xfId="0" applyNumberFormat="1" applyBorder="1" applyAlignment="1">
      <alignment horizontal="center"/>
    </xf>
    <xf numFmtId="165" fontId="12" fillId="19" borderId="7" xfId="1" applyNumberFormat="1" applyFont="1" applyFill="1" applyBorder="1"/>
    <xf numFmtId="165" fontId="12" fillId="19" borderId="21" xfId="1" applyNumberFormat="1" applyFont="1" applyFill="1" applyBorder="1"/>
    <xf numFmtId="165" fontId="12" fillId="19" borderId="12" xfId="1" applyNumberFormat="1" applyFont="1" applyFill="1" applyBorder="1"/>
    <xf numFmtId="165" fontId="12" fillId="19" borderId="34" xfId="1" applyNumberFormat="1" applyFont="1" applyFill="1" applyBorder="1"/>
    <xf numFmtId="171" fontId="24" fillId="19" borderId="19" xfId="1" applyNumberFormat="1" applyFont="1" applyFill="1" applyBorder="1"/>
    <xf numFmtId="0" fontId="22" fillId="2" borderId="0" xfId="0" applyFont="1" applyFill="1" applyAlignment="1">
      <alignment horizontal="left" vertical="top" wrapText="1"/>
    </xf>
    <xf numFmtId="0" fontId="0" fillId="2" borderId="0" xfId="0" applyNumberFormat="1" applyFill="1"/>
    <xf numFmtId="0" fontId="27" fillId="2" borderId="0" xfId="0" applyNumberFormat="1" applyFont="1" applyFill="1" applyAlignment="1">
      <alignment horizontal="right"/>
    </xf>
    <xf numFmtId="0" fontId="0" fillId="2" borderId="0" xfId="0" applyNumberFormat="1" applyFill="1" applyAlignment="1">
      <alignment horizontal="right"/>
    </xf>
    <xf numFmtId="0" fontId="0" fillId="2" borderId="19" xfId="0" applyNumberFormat="1" applyFill="1" applyBorder="1" applyAlignment="1">
      <alignment horizontal="right"/>
    </xf>
    <xf numFmtId="0" fontId="0" fillId="13" borderId="0" xfId="0" applyNumberFormat="1" applyFill="1" applyAlignment="1">
      <alignment horizontal="right"/>
    </xf>
    <xf numFmtId="0" fontId="4" fillId="6" borderId="47" xfId="0" applyNumberFormat="1" applyFont="1" applyFill="1" applyBorder="1" applyAlignment="1">
      <alignment horizontal="right" vertical="center" wrapText="1"/>
    </xf>
    <xf numFmtId="0" fontId="12" fillId="19" borderId="21" xfId="1" applyNumberFormat="1" applyFont="1" applyFill="1" applyBorder="1" applyAlignment="1">
      <alignment horizontal="right"/>
    </xf>
    <xf numFmtId="0" fontId="0" fillId="19" borderId="21" xfId="1" applyNumberFormat="1" applyFont="1" applyFill="1" applyBorder="1" applyAlignment="1">
      <alignment horizontal="right"/>
    </xf>
    <xf numFmtId="0" fontId="0" fillId="19" borderId="34" xfId="1" applyNumberFormat="1" applyFont="1" applyFill="1" applyBorder="1" applyAlignment="1">
      <alignment horizontal="right"/>
    </xf>
    <xf numFmtId="0" fontId="12" fillId="19" borderId="7" xfId="1" applyNumberFormat="1" applyFont="1" applyFill="1" applyBorder="1" applyAlignment="1">
      <alignment horizontal="right"/>
    </xf>
    <xf numFmtId="0" fontId="0" fillId="19" borderId="12" xfId="1" applyNumberFormat="1" applyFont="1" applyFill="1" applyBorder="1" applyAlignment="1">
      <alignment horizontal="right"/>
    </xf>
    <xf numFmtId="0" fontId="22" fillId="2" borderId="0" xfId="0" applyNumberFormat="1" applyFont="1" applyFill="1" applyAlignment="1">
      <alignment horizontal="right" vertical="top" wrapText="1"/>
    </xf>
    <xf numFmtId="0" fontId="0" fillId="19" borderId="48" xfId="1" applyNumberFormat="1" applyFont="1" applyFill="1" applyBorder="1" applyAlignment="1">
      <alignment horizontal="right"/>
    </xf>
    <xf numFmtId="0" fontId="0" fillId="19" borderId="20" xfId="1" applyNumberFormat="1" applyFont="1" applyFill="1" applyBorder="1" applyAlignment="1">
      <alignment horizontal="right"/>
    </xf>
    <xf numFmtId="0" fontId="0" fillId="19" borderId="9" xfId="1" applyNumberFormat="1" applyFont="1" applyFill="1" applyBorder="1" applyAlignment="1">
      <alignment horizontal="right"/>
    </xf>
    <xf numFmtId="0" fontId="0" fillId="19" borderId="3" xfId="1" applyNumberFormat="1" applyFont="1" applyFill="1" applyBorder="1" applyAlignment="1">
      <alignment horizontal="right"/>
    </xf>
    <xf numFmtId="0" fontId="0" fillId="19" borderId="28" xfId="1" applyNumberFormat="1" applyFont="1" applyFill="1" applyBorder="1" applyAlignment="1">
      <alignment horizontal="right"/>
    </xf>
    <xf numFmtId="0" fontId="0" fillId="2" borderId="0" xfId="0" applyNumberFormat="1" applyFill="1" applyBorder="1" applyAlignment="1">
      <alignment horizontal="right" wrapText="1"/>
    </xf>
    <xf numFmtId="0" fontId="4" fillId="6" borderId="40" xfId="0" applyNumberFormat="1" applyFont="1" applyFill="1" applyBorder="1" applyAlignment="1">
      <alignment horizontal="right" vertical="center" wrapText="1"/>
    </xf>
    <xf numFmtId="0" fontId="0" fillId="2" borderId="6" xfId="0" applyNumberFormat="1" applyFill="1" applyBorder="1" applyAlignment="1">
      <alignment horizontal="right"/>
    </xf>
    <xf numFmtId="0" fontId="0" fillId="2" borderId="8" xfId="0" applyNumberFormat="1" applyFill="1" applyBorder="1" applyAlignment="1">
      <alignment horizontal="right"/>
    </xf>
    <xf numFmtId="0" fontId="0" fillId="2" borderId="11" xfId="0" applyNumberFormat="1" applyFill="1" applyBorder="1" applyAlignment="1">
      <alignment horizontal="right"/>
    </xf>
    <xf numFmtId="0" fontId="0" fillId="2" borderId="15" xfId="0" applyNumberFormat="1" applyFill="1" applyBorder="1" applyAlignment="1">
      <alignment horizontal="right"/>
    </xf>
    <xf numFmtId="0" fontId="0" fillId="2" borderId="6" xfId="2" applyNumberFormat="1" applyFont="1" applyFill="1" applyBorder="1" applyAlignment="1">
      <alignment horizontal="right"/>
    </xf>
    <xf numFmtId="0" fontId="0" fillId="2" borderId="19" xfId="2" applyNumberFormat="1" applyFont="1" applyFill="1" applyBorder="1" applyAlignment="1">
      <alignment horizontal="right"/>
    </xf>
    <xf numFmtId="0" fontId="0" fillId="2" borderId="8" xfId="2" applyNumberFormat="1" applyFont="1" applyFill="1" applyBorder="1" applyAlignment="1">
      <alignment horizontal="right"/>
    </xf>
    <xf numFmtId="0" fontId="0" fillId="2" borderId="11" xfId="2" applyNumberFormat="1" applyFont="1" applyFill="1" applyBorder="1" applyAlignment="1">
      <alignment horizontal="right"/>
    </xf>
    <xf numFmtId="0" fontId="0" fillId="2" borderId="15" xfId="2" applyNumberFormat="1" applyFont="1" applyFill="1" applyBorder="1" applyAlignment="1">
      <alignment horizontal="right"/>
    </xf>
    <xf numFmtId="0" fontId="3" fillId="2" borderId="6" xfId="2" applyNumberFormat="1" applyFont="1" applyFill="1" applyBorder="1" applyAlignment="1">
      <alignment horizontal="right"/>
    </xf>
    <xf numFmtId="0" fontId="3" fillId="2" borderId="15" xfId="2" applyNumberFormat="1" applyFont="1" applyFill="1" applyBorder="1" applyAlignment="1">
      <alignment horizontal="right"/>
    </xf>
    <xf numFmtId="0" fontId="3" fillId="2" borderId="56" xfId="2" applyNumberFormat="1" applyFont="1" applyFill="1" applyBorder="1" applyAlignment="1">
      <alignment horizontal="right"/>
    </xf>
    <xf numFmtId="0" fontId="0" fillId="20" borderId="0" xfId="0" applyFill="1"/>
    <xf numFmtId="0" fontId="27" fillId="2" borderId="0" xfId="0" applyNumberFormat="1" applyFont="1" applyFill="1"/>
    <xf numFmtId="0" fontId="0" fillId="2" borderId="19" xfId="0" applyNumberFormat="1" applyFill="1" applyBorder="1" applyAlignment="1">
      <alignment horizontal="center"/>
    </xf>
    <xf numFmtId="0" fontId="0" fillId="14" borderId="19" xfId="0" applyNumberFormat="1" applyFill="1" applyBorder="1" applyAlignment="1">
      <alignment horizontal="center"/>
    </xf>
    <xf numFmtId="0" fontId="0" fillId="13" borderId="0" xfId="0" applyNumberFormat="1" applyFill="1"/>
    <xf numFmtId="0" fontId="4" fillId="10" borderId="46" xfId="0" applyNumberFormat="1" applyFont="1" applyFill="1" applyBorder="1" applyAlignment="1">
      <alignment horizontal="center" vertical="center" wrapText="1"/>
    </xf>
    <xf numFmtId="0" fontId="0" fillId="2" borderId="6" xfId="0" applyNumberFormat="1" applyFill="1" applyBorder="1" applyAlignment="1">
      <alignment horizontal="center"/>
    </xf>
    <xf numFmtId="0" fontId="0" fillId="2" borderId="11" xfId="0" applyNumberFormat="1" applyFill="1" applyBorder="1" applyAlignment="1">
      <alignment horizontal="center"/>
    </xf>
    <xf numFmtId="0" fontId="0" fillId="2" borderId="15" xfId="0" applyNumberFormat="1" applyFill="1" applyBorder="1" applyAlignment="1">
      <alignment horizontal="center"/>
    </xf>
    <xf numFmtId="0" fontId="0" fillId="2" borderId="8" xfId="0" applyNumberFormat="1" applyFill="1" applyBorder="1" applyAlignment="1">
      <alignment horizontal="center"/>
    </xf>
    <xf numFmtId="0" fontId="22" fillId="2" borderId="0" xfId="0" applyNumberFormat="1" applyFont="1" applyFill="1" applyAlignment="1">
      <alignment horizontal="left" vertical="top" wrapText="1"/>
    </xf>
    <xf numFmtId="0" fontId="4" fillId="6" borderId="41" xfId="0" applyNumberFormat="1" applyFont="1" applyFill="1" applyBorder="1" applyAlignment="1">
      <alignment horizontal="center" vertical="center" wrapText="1"/>
    </xf>
    <xf numFmtId="0" fontId="4" fillId="19" borderId="7" xfId="1" applyNumberFormat="1" applyFont="1" applyFill="1" applyBorder="1"/>
    <xf numFmtId="0" fontId="4" fillId="19" borderId="21" xfId="1" applyNumberFormat="1" applyFont="1" applyFill="1" applyBorder="1"/>
    <xf numFmtId="0" fontId="4" fillId="19" borderId="12" xfId="1" applyNumberFormat="1" applyFont="1" applyFill="1" applyBorder="1"/>
    <xf numFmtId="0" fontId="4" fillId="19" borderId="16" xfId="1" applyNumberFormat="1" applyFont="1" applyFill="1" applyBorder="1"/>
    <xf numFmtId="0" fontId="0" fillId="2" borderId="0" xfId="0" applyNumberFormat="1" applyFill="1" applyAlignment="1">
      <alignment horizontal="center"/>
    </xf>
    <xf numFmtId="0" fontId="0" fillId="2" borderId="0" xfId="0" applyNumberFormat="1" applyFill="1" applyBorder="1"/>
    <xf numFmtId="0" fontId="0" fillId="0" borderId="35" xfId="0" applyNumberFormat="1" applyBorder="1" applyAlignment="1">
      <alignment horizontal="center"/>
    </xf>
    <xf numFmtId="0" fontId="0" fillId="0" borderId="1" xfId="2" applyNumberFormat="1" applyFont="1" applyBorder="1"/>
    <xf numFmtId="0" fontId="22" fillId="0" borderId="6" xfId="0" applyNumberFormat="1" applyFont="1" applyBorder="1" applyAlignment="1">
      <alignment horizontal="center" vertical="center" wrapText="1"/>
    </xf>
    <xf numFmtId="0" fontId="22" fillId="0" borderId="11" xfId="0" applyNumberFormat="1" applyFont="1" applyBorder="1" applyAlignment="1">
      <alignment horizontal="center"/>
    </xf>
    <xf numFmtId="0" fontId="0" fillId="0" borderId="31" xfId="0" applyNumberFormat="1" applyBorder="1" applyAlignment="1">
      <alignment horizontal="center" vertical="center" wrapText="1"/>
    </xf>
    <xf numFmtId="0" fontId="0" fillId="0" borderId="38" xfId="0" applyNumberFormat="1" applyBorder="1" applyAlignment="1">
      <alignment horizontal="center"/>
    </xf>
    <xf numFmtId="0" fontId="4" fillId="6" borderId="19" xfId="0" applyNumberFormat="1" applyFont="1" applyFill="1" applyBorder="1" applyAlignment="1">
      <alignment horizontal="right" vertical="center" wrapText="1"/>
    </xf>
    <xf numFmtId="0" fontId="4" fillId="16" borderId="45" xfId="0" applyNumberFormat="1" applyFont="1" applyFill="1" applyBorder="1" applyAlignment="1">
      <alignment horizontal="right" vertical="center"/>
    </xf>
    <xf numFmtId="0" fontId="0" fillId="2" borderId="14" xfId="0" applyNumberFormat="1" applyFill="1" applyBorder="1" applyAlignment="1">
      <alignment horizontal="right"/>
    </xf>
    <xf numFmtId="0" fontId="0" fillId="2" borderId="18" xfId="0" applyNumberFormat="1" applyFill="1" applyBorder="1" applyAlignment="1">
      <alignment horizontal="right"/>
    </xf>
    <xf numFmtId="0" fontId="0" fillId="2" borderId="33" xfId="0" applyNumberFormat="1" applyFill="1" applyBorder="1" applyAlignment="1">
      <alignment horizontal="right"/>
    </xf>
    <xf numFmtId="0" fontId="0" fillId="2" borderId="5" xfId="0" applyNumberFormat="1" applyFill="1" applyBorder="1" applyAlignment="1">
      <alignment horizontal="right"/>
    </xf>
    <xf numFmtId="0" fontId="0" fillId="2" borderId="10" xfId="0" applyNumberFormat="1" applyFill="1" applyBorder="1" applyAlignment="1">
      <alignment horizontal="right"/>
    </xf>
    <xf numFmtId="0" fontId="22" fillId="2" borderId="35" xfId="0" applyNumberFormat="1" applyFont="1" applyFill="1" applyBorder="1" applyAlignment="1">
      <alignment horizontal="right" vertical="top"/>
    </xf>
    <xf numFmtId="0" fontId="4" fillId="16" borderId="47" xfId="0" applyNumberFormat="1" applyFont="1" applyFill="1" applyBorder="1" applyAlignment="1">
      <alignment horizontal="right" vertical="center" wrapText="1"/>
    </xf>
    <xf numFmtId="0" fontId="3" fillId="19" borderId="16" xfId="1" applyNumberFormat="1" applyFont="1" applyFill="1" applyBorder="1" applyAlignment="1">
      <alignment horizontal="right"/>
    </xf>
    <xf numFmtId="0" fontId="3" fillId="19" borderId="61" xfId="1" applyNumberFormat="1" applyFont="1" applyFill="1" applyBorder="1" applyAlignment="1">
      <alignment horizontal="right"/>
    </xf>
    <xf numFmtId="0" fontId="3" fillId="19" borderId="7" xfId="1" applyNumberFormat="1" applyFont="1" applyFill="1" applyBorder="1" applyAlignment="1">
      <alignment horizontal="right"/>
    </xf>
    <xf numFmtId="0" fontId="3" fillId="19" borderId="57" xfId="1" applyNumberFormat="1" applyFont="1" applyFill="1" applyBorder="1" applyAlignment="1">
      <alignment horizontal="right"/>
    </xf>
    <xf numFmtId="0" fontId="0" fillId="2" borderId="0" xfId="0" applyNumberFormat="1" applyFill="1" applyBorder="1" applyAlignment="1">
      <alignment horizontal="right"/>
    </xf>
    <xf numFmtId="0" fontId="21" fillId="0" borderId="0" xfId="0" applyFont="1"/>
    <xf numFmtId="4" fontId="21" fillId="0" borderId="0" xfId="0" applyNumberFormat="1" applyFont="1" applyAlignment="1">
      <alignment horizontal="center"/>
    </xf>
    <xf numFmtId="0" fontId="43" fillId="0" borderId="0" xfId="0" applyFont="1"/>
    <xf numFmtId="0" fontId="43" fillId="21" borderId="20" xfId="0" applyFont="1" applyFill="1" applyBorder="1" applyAlignment="1">
      <alignment horizontal="left"/>
    </xf>
    <xf numFmtId="0" fontId="43" fillId="21" borderId="62" xfId="0" applyFont="1" applyFill="1" applyBorder="1" applyAlignment="1">
      <alignment horizontal="center"/>
    </xf>
    <xf numFmtId="3" fontId="21" fillId="21" borderId="62" xfId="0" applyNumberFormat="1" applyFont="1" applyFill="1" applyBorder="1" applyAlignment="1">
      <alignment horizontal="center"/>
    </xf>
    <xf numFmtId="4" fontId="43" fillId="21" borderId="62" xfId="0" applyNumberFormat="1" applyFont="1" applyFill="1" applyBorder="1" applyAlignment="1">
      <alignment horizontal="center"/>
    </xf>
    <xf numFmtId="4" fontId="43" fillId="21" borderId="58" xfId="0" applyNumberFormat="1" applyFont="1" applyFill="1" applyBorder="1" applyAlignment="1">
      <alignment horizontal="center"/>
    </xf>
    <xf numFmtId="0" fontId="43" fillId="21" borderId="15" xfId="0" applyFont="1" applyFill="1" applyBorder="1" applyAlignment="1">
      <alignment horizontal="center" vertical="center" wrapText="1"/>
    </xf>
    <xf numFmtId="3" fontId="43" fillId="21" borderId="15" xfId="0" applyNumberFormat="1" applyFont="1" applyFill="1" applyBorder="1" applyAlignment="1">
      <alignment horizontal="center" vertical="center" wrapText="1"/>
    </xf>
    <xf numFmtId="4" fontId="43" fillId="21" borderId="48" xfId="0" applyNumberFormat="1" applyFont="1" applyFill="1" applyBorder="1" applyAlignment="1">
      <alignment horizontal="center" vertical="center" wrapText="1"/>
    </xf>
    <xf numFmtId="4" fontId="43" fillId="21" borderId="19" xfId="0" applyNumberFormat="1" applyFont="1" applyFill="1" applyBorder="1" applyAlignment="1">
      <alignment horizontal="center" vertical="center" wrapText="1"/>
    </xf>
    <xf numFmtId="4" fontId="43" fillId="21" borderId="20" xfId="0" applyNumberFormat="1" applyFont="1" applyFill="1" applyBorder="1" applyAlignment="1">
      <alignment horizontal="center" vertical="center" wrapText="1"/>
    </xf>
    <xf numFmtId="0" fontId="45" fillId="22" borderId="19" xfId="0" applyFont="1" applyFill="1" applyBorder="1" applyAlignment="1">
      <alignment vertical="top" wrapText="1"/>
    </xf>
    <xf numFmtId="4" fontId="45" fillId="23" borderId="20" xfId="0" applyNumberFormat="1" applyFont="1" applyFill="1" applyBorder="1" applyAlignment="1">
      <alignment horizontal="center" vertical="top" wrapText="1"/>
    </xf>
    <xf numFmtId="4" fontId="45" fillId="22" borderId="20" xfId="0" applyNumberFormat="1" applyFont="1" applyFill="1" applyBorder="1" applyAlignment="1">
      <alignment horizontal="center" vertical="top" wrapText="1"/>
    </xf>
    <xf numFmtId="4" fontId="46" fillId="22" borderId="19" xfId="0" applyNumberFormat="1" applyFont="1" applyFill="1" applyBorder="1" applyAlignment="1">
      <alignment horizontal="left" vertical="top" wrapText="1"/>
    </xf>
    <xf numFmtId="0" fontId="21" fillId="10" borderId="19" xfId="1" applyNumberFormat="1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/>
    </xf>
    <xf numFmtId="4" fontId="21" fillId="10" borderId="19" xfId="0" applyNumberFormat="1" applyFont="1" applyFill="1" applyBorder="1"/>
    <xf numFmtId="0" fontId="21" fillId="2" borderId="0" xfId="0" applyFont="1" applyFill="1" applyBorder="1"/>
    <xf numFmtId="3" fontId="21" fillId="2" borderId="0" xfId="0" applyNumberFormat="1" applyFont="1" applyFill="1" applyBorder="1" applyAlignment="1">
      <alignment horizontal="right"/>
    </xf>
    <xf numFmtId="165" fontId="21" fillId="2" borderId="0" xfId="0" applyNumberFormat="1" applyFont="1" applyFill="1" applyBorder="1"/>
    <xf numFmtId="4" fontId="21" fillId="2" borderId="0" xfId="0" applyNumberFormat="1" applyFont="1" applyFill="1" applyBorder="1" applyAlignment="1">
      <alignment horizontal="center"/>
    </xf>
    <xf numFmtId="4" fontId="43" fillId="10" borderId="19" xfId="0" applyNumberFormat="1" applyFont="1" applyFill="1" applyBorder="1"/>
    <xf numFmtId="0" fontId="0" fillId="20" borderId="19" xfId="0" applyFill="1" applyBorder="1"/>
    <xf numFmtId="0" fontId="0" fillId="20" borderId="19" xfId="0" applyFill="1" applyBorder="1" applyAlignment="1">
      <alignment horizontal="center"/>
    </xf>
    <xf numFmtId="172" fontId="0" fillId="19" borderId="21" xfId="1" applyNumberFormat="1" applyFont="1" applyFill="1" applyBorder="1" applyAlignment="1">
      <alignment horizontal="right"/>
    </xf>
    <xf numFmtId="173" fontId="4" fillId="19" borderId="19" xfId="1" applyNumberFormat="1" applyFont="1" applyFill="1" applyBorder="1"/>
    <xf numFmtId="172" fontId="12" fillId="19" borderId="7" xfId="1" applyNumberFormat="1" applyFont="1" applyFill="1" applyBorder="1" applyAlignment="1">
      <alignment horizontal="right"/>
    </xf>
    <xf numFmtId="174" fontId="12" fillId="19" borderId="16" xfId="1" applyNumberFormat="1" applyFont="1" applyFill="1" applyBorder="1" applyAlignment="1">
      <alignment horizontal="right"/>
    </xf>
    <xf numFmtId="2" fontId="0" fillId="19" borderId="34" xfId="1" applyNumberFormat="1" applyFont="1" applyFill="1" applyBorder="1" applyAlignment="1">
      <alignment horizontal="right"/>
    </xf>
    <xf numFmtId="168" fontId="3" fillId="19" borderId="7" xfId="1" applyNumberFormat="1" applyFont="1" applyFill="1" applyBorder="1" applyAlignment="1">
      <alignment horizontal="center"/>
    </xf>
    <xf numFmtId="168" fontId="3" fillId="19" borderId="21" xfId="1" applyNumberFormat="1" applyFont="1" applyFill="1" applyBorder="1" applyAlignment="1">
      <alignment horizontal="center"/>
    </xf>
    <xf numFmtId="0" fontId="0" fillId="11" borderId="31" xfId="0" applyFill="1" applyBorder="1" applyAlignment="1">
      <alignment horizontal="justify" vertical="top" wrapText="1"/>
    </xf>
    <xf numFmtId="0" fontId="0" fillId="11" borderId="35" xfId="0" applyFill="1" applyBorder="1" applyAlignment="1">
      <alignment horizontal="justify" vertical="top" wrapText="1"/>
    </xf>
    <xf numFmtId="0" fontId="0" fillId="11" borderId="36" xfId="0" applyFill="1" applyBorder="1" applyAlignment="1">
      <alignment horizontal="justify" vertical="top" wrapText="1"/>
    </xf>
    <xf numFmtId="0" fontId="0" fillId="11" borderId="32" xfId="0" applyFill="1" applyBorder="1" applyAlignment="1">
      <alignment horizontal="justify" vertical="top" wrapText="1"/>
    </xf>
    <xf numFmtId="0" fontId="0" fillId="11" borderId="0" xfId="0" applyFill="1" applyBorder="1" applyAlignment="1">
      <alignment horizontal="justify" vertical="top" wrapText="1"/>
    </xf>
    <xf numFmtId="0" fontId="0" fillId="11" borderId="37" xfId="0" applyFill="1" applyBorder="1" applyAlignment="1">
      <alignment horizontal="justify" vertical="top" wrapText="1"/>
    </xf>
    <xf numFmtId="0" fontId="0" fillId="11" borderId="38" xfId="0" applyFill="1" applyBorder="1" applyAlignment="1">
      <alignment horizontal="justify" vertical="top" wrapText="1"/>
    </xf>
    <xf numFmtId="0" fontId="0" fillId="11" borderId="1" xfId="0" applyFill="1" applyBorder="1" applyAlignment="1">
      <alignment horizontal="justify" vertical="top" wrapText="1"/>
    </xf>
    <xf numFmtId="0" fontId="0" fillId="11" borderId="39" xfId="0" applyFill="1" applyBorder="1" applyAlignment="1">
      <alignment horizontal="justify" vertical="top" wrapText="1"/>
    </xf>
    <xf numFmtId="0" fontId="9" fillId="9" borderId="24" xfId="0" applyFont="1" applyFill="1" applyBorder="1" applyAlignment="1">
      <alignment horizontal="left" vertical="center" wrapText="1"/>
    </xf>
    <xf numFmtId="0" fontId="9" fillId="9" borderId="25" xfId="0" applyFont="1" applyFill="1" applyBorder="1" applyAlignment="1">
      <alignment horizontal="left" vertical="center" wrapText="1"/>
    </xf>
    <xf numFmtId="0" fontId="9" fillId="9" borderId="26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49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0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22" fillId="2" borderId="0" xfId="0" applyFont="1" applyFill="1" applyAlignment="1">
      <alignment horizontal="left" vertical="top" wrapText="1"/>
    </xf>
    <xf numFmtId="0" fontId="22" fillId="2" borderId="0" xfId="0" applyFont="1" applyFill="1" applyBorder="1" applyAlignment="1">
      <alignment horizontal="left" vertical="top"/>
    </xf>
    <xf numFmtId="0" fontId="22" fillId="2" borderId="35" xfId="0" applyFont="1" applyFill="1" applyBorder="1" applyAlignment="1">
      <alignment horizontal="left" vertical="top"/>
    </xf>
    <xf numFmtId="0" fontId="0" fillId="12" borderId="20" xfId="0" applyFill="1" applyBorder="1" applyAlignment="1">
      <alignment horizontal="center"/>
    </xf>
    <xf numFmtId="0" fontId="0" fillId="12" borderId="5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4" fillId="6" borderId="42" xfId="0" applyFont="1" applyFill="1" applyBorder="1" applyAlignment="1">
      <alignment horizontal="center" vertical="center" wrapText="1"/>
    </xf>
    <xf numFmtId="0" fontId="4" fillId="6" borderId="43" xfId="0" applyFont="1" applyFill="1" applyBorder="1" applyAlignment="1">
      <alignment horizontal="center" vertical="center" wrapText="1"/>
    </xf>
    <xf numFmtId="0" fontId="4" fillId="6" borderId="44" xfId="0" applyFont="1" applyFill="1" applyBorder="1" applyAlignment="1">
      <alignment horizontal="center" vertical="center" wrapText="1"/>
    </xf>
    <xf numFmtId="0" fontId="26" fillId="2" borderId="35" xfId="0" applyFont="1" applyFill="1" applyBorder="1" applyAlignment="1">
      <alignment horizontal="justify" vertical="top" wrapText="1"/>
    </xf>
    <xf numFmtId="0" fontId="26" fillId="2" borderId="0" xfId="0" applyFont="1" applyFill="1" applyBorder="1" applyAlignment="1">
      <alignment horizontal="justify" vertical="top" wrapText="1"/>
    </xf>
    <xf numFmtId="0" fontId="4" fillId="6" borderId="19" xfId="0" applyFont="1" applyFill="1" applyBorder="1" applyAlignment="1">
      <alignment horizontal="center" vertical="center" wrapText="1"/>
    </xf>
    <xf numFmtId="0" fontId="22" fillId="2" borderId="35" xfId="0" applyFont="1" applyFill="1" applyBorder="1" applyAlignment="1">
      <alignment horizontal="left" vertical="top" wrapText="1"/>
    </xf>
    <xf numFmtId="0" fontId="21" fillId="2" borderId="35" xfId="0" applyFont="1" applyFill="1" applyBorder="1" applyAlignment="1">
      <alignment horizontal="left" vertical="top" wrapText="1"/>
    </xf>
    <xf numFmtId="0" fontId="21" fillId="2" borderId="0" xfId="0" applyFont="1" applyFill="1" applyBorder="1" applyAlignment="1">
      <alignment horizontal="left" vertical="top" wrapText="1"/>
    </xf>
    <xf numFmtId="0" fontId="0" fillId="2" borderId="35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6" borderId="20" xfId="0" applyFont="1" applyFill="1" applyBorder="1" applyAlignment="1">
      <alignment horizontal="right" vertical="center" wrapText="1"/>
    </xf>
    <xf numFmtId="0" fontId="0" fillId="6" borderId="51" xfId="0" applyFont="1" applyFill="1" applyBorder="1" applyAlignment="1">
      <alignment horizontal="right" vertical="center" wrapText="1"/>
    </xf>
    <xf numFmtId="0" fontId="21" fillId="2" borderId="35" xfId="0" applyFont="1" applyFill="1" applyBorder="1" applyAlignment="1">
      <alignment horizontal="justify" vertical="top" wrapText="1"/>
    </xf>
    <xf numFmtId="0" fontId="21" fillId="2" borderId="0" xfId="0" applyFont="1" applyFill="1" applyBorder="1" applyAlignment="1">
      <alignment horizontal="justify" vertical="top" wrapText="1"/>
    </xf>
    <xf numFmtId="0" fontId="0" fillId="12" borderId="42" xfId="0" applyFill="1" applyBorder="1" applyAlignment="1">
      <alignment horizontal="center" wrapText="1"/>
    </xf>
    <xf numFmtId="0" fontId="0" fillId="12" borderId="43" xfId="0" applyFill="1" applyBorder="1" applyAlignment="1">
      <alignment horizontal="center"/>
    </xf>
    <xf numFmtId="0" fontId="0" fillId="12" borderId="44" xfId="0" applyFill="1" applyBorder="1" applyAlignment="1">
      <alignment horizontal="center"/>
    </xf>
    <xf numFmtId="0" fontId="21" fillId="2" borderId="58" xfId="0" applyFont="1" applyFill="1" applyBorder="1" applyAlignment="1">
      <alignment horizontal="left" vertical="top" wrapText="1"/>
    </xf>
    <xf numFmtId="0" fontId="21" fillId="2" borderId="0" xfId="0" applyFont="1" applyFill="1" applyAlignment="1">
      <alignment horizontal="left" vertical="top" wrapText="1"/>
    </xf>
    <xf numFmtId="0" fontId="43" fillId="21" borderId="19" xfId="0" applyFont="1" applyFill="1" applyBorder="1" applyAlignment="1">
      <alignment horizontal="center" vertical="center" wrapText="1"/>
    </xf>
  </cellXfs>
  <cellStyles count="5">
    <cellStyle name="Hipervínculo" xfId="3" builtinId="8"/>
    <cellStyle name="Millares" xfId="1" builtinId="3"/>
    <cellStyle name="Normal" xfId="0" builtinId="0"/>
    <cellStyle name="Normal 10 3" xfId="4" xr:uid="{00000000-0005-0000-0000-000003000000}"/>
    <cellStyle name="Porcentaje" xfId="2" builtinId="5"/>
  </cellStyles>
  <dxfs count="0"/>
  <tableStyles count="0" defaultTableStyle="TableStyleMedium2" defaultPivotStyle="PivotStyleLight16"/>
  <colors>
    <mruColors>
      <color rgb="FF4BFF4B"/>
      <color rgb="FFE4D2F2"/>
      <color rgb="FFD9EBCD"/>
      <color rgb="FFC9A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Variables!$G$12:$G$39</c:f>
              <c:numCache>
                <c:formatCode>General</c:formatCode>
                <c:ptCount val="28"/>
                <c:pt idx="0" formatCode="0.00000">
                  <c:v>184.39431999999999</c:v>
                </c:pt>
                <c:pt idx="1">
                  <c:v>217.92055999999999</c:v>
                </c:pt>
                <c:pt idx="2">
                  <c:v>284.97304000000003</c:v>
                </c:pt>
                <c:pt idx="3">
                  <c:v>343.64395999999999</c:v>
                </c:pt>
                <c:pt idx="4">
                  <c:v>393.93332000000004</c:v>
                </c:pt>
                <c:pt idx="5" formatCode="0.0000">
                  <c:v>460.98580000000004</c:v>
                </c:pt>
                <c:pt idx="6">
                  <c:v>502.89359999999999</c:v>
                </c:pt>
                <c:pt idx="7" formatCode="0.0000">
                  <c:v>203.7706</c:v>
                </c:pt>
                <c:pt idx="8">
                  <c:v>240.81979999999999</c:v>
                </c:pt>
                <c:pt idx="9">
                  <c:v>314.91820000000001</c:v>
                </c:pt>
                <c:pt idx="10">
                  <c:v>379.7543</c:v>
                </c:pt>
                <c:pt idx="11" formatCode="0.0000">
                  <c:v>435.32810000000006</c:v>
                </c:pt>
                <c:pt idx="12">
                  <c:v>509.42650000000003</c:v>
                </c:pt>
                <c:pt idx="13">
                  <c:v>555.73800000000006</c:v>
                </c:pt>
                <c:pt idx="14">
                  <c:v>231.45099999999999</c:v>
                </c:pt>
                <c:pt idx="15">
                  <c:v>273.53300000000002</c:v>
                </c:pt>
                <c:pt idx="16">
                  <c:v>357.69699999999995</c:v>
                </c:pt>
                <c:pt idx="17">
                  <c:v>431.34050000000002</c:v>
                </c:pt>
                <c:pt idx="18">
                  <c:v>494.46350000000001</c:v>
                </c:pt>
                <c:pt idx="19">
                  <c:v>578.62750000000005</c:v>
                </c:pt>
                <c:pt idx="20" formatCode="0.00">
                  <c:v>631.23</c:v>
                </c:pt>
                <c:pt idx="21">
                  <c:v>250.82728</c:v>
                </c:pt>
                <c:pt idx="22">
                  <c:v>296.43223999999998</c:v>
                </c:pt>
                <c:pt idx="23">
                  <c:v>387.64215999999999</c:v>
                </c:pt>
                <c:pt idx="24">
                  <c:v>467.45084000000003</c:v>
                </c:pt>
                <c:pt idx="25">
                  <c:v>535.85828000000004</c:v>
                </c:pt>
                <c:pt idx="26">
                  <c:v>627.06820000000005</c:v>
                </c:pt>
                <c:pt idx="27">
                  <c:v>684.07439999999997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1-492E-B36B-DDE746BF4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873808"/>
        <c:axId val="308700544"/>
      </c:barChart>
      <c:catAx>
        <c:axId val="16587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8700544"/>
        <c:crosses val="autoZero"/>
        <c:auto val="1"/>
        <c:lblAlgn val="ctr"/>
        <c:lblOffset val="100"/>
        <c:noMultiLvlLbl val="0"/>
      </c:catAx>
      <c:valAx>
        <c:axId val="3087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587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Variables!$M$12:$M$39</c:f>
              <c:numCache>
                <c:formatCode>_ * #,##0.000000_ ;_ * \-#,##0.000000_ ;_ * "-"??_ ;_ @_ </c:formatCode>
                <c:ptCount val="28"/>
                <c:pt idx="0">
                  <c:v>176.64380800000004</c:v>
                </c:pt>
                <c:pt idx="1">
                  <c:v>208.760864</c:v>
                </c:pt>
                <c:pt idx="2" formatCode="_ * #,##0.0_ ;_ * \-#,##0.0_ ;_ * &quot;-&quot;??_ ;_ @_ ">
                  <c:v>272.99497600000001</c:v>
                </c:pt>
                <c:pt idx="3" formatCode="_ * #,##0.0_ ;_ * \-#,##0.0_ ;_ * &quot;-&quot;??_ ;_ @_ ">
                  <c:v>329.19982400000004</c:v>
                </c:pt>
                <c:pt idx="4" formatCode="_ * #,##0.0_ ;_ * \-#,##0.0_ ;_ * &quot;-&quot;??_ ;_ @_ ">
                  <c:v>377.37540800000005</c:v>
                </c:pt>
                <c:pt idx="5" formatCode="_ * #,##0.0_ ;_ * \-#,##0.0_ ;_ * &quot;-&quot;??_ ;_ @_ ">
                  <c:v>441.60952000000003</c:v>
                </c:pt>
                <c:pt idx="6" formatCode="_ * #,##0.0_ ;_ * \-#,##0.0_ ;_ * &quot;-&quot;??_ ;_ @_ ">
                  <c:v>481.75584000000003</c:v>
                </c:pt>
                <c:pt idx="7" formatCode="_ * #,##0.0_ ;_ * \-#,##0.0_ ;_ * &quot;-&quot;??_ ;_ @_ ">
                  <c:v>189.23839000000001</c:v>
                </c:pt>
                <c:pt idx="8" formatCode="_ * #,##0.0_ ;_ * \-#,##0.0_ ;_ * &quot;-&quot;??_ ;_ @_ ">
                  <c:v>223.64537000000001</c:v>
                </c:pt>
                <c:pt idx="9" formatCode="_ * #,##0.0_ ;_ * \-#,##0.0_ ;_ * &quot;-&quot;??_ ;_ @_ ">
                  <c:v>292.45932999999997</c:v>
                </c:pt>
                <c:pt idx="10" formatCode="_ * #,##0.0_ ;_ * \-#,##0.0_ ;_ * &quot;-&quot;??_ ;_ @_ ">
                  <c:v>352.67154499999998</c:v>
                </c:pt>
                <c:pt idx="11" formatCode="_ * #,##0.0_ ;_ * \-#,##0.0_ ;_ * &quot;-&quot;??_ ;_ @_ ">
                  <c:v>404.28201499999994</c:v>
                </c:pt>
                <c:pt idx="12" formatCode="_ * #,##0.0_ ;_ * \-#,##0.0_ ;_ * &quot;-&quot;??_ ;_ @_ ">
                  <c:v>473.09597499999995</c:v>
                </c:pt>
                <c:pt idx="13" formatCode="_ * #,##0.0_ ;_ * \-#,##0.0_ ;_ * &quot;-&quot;??_ ;_ @_ ">
                  <c:v>516.10469999999998</c:v>
                </c:pt>
                <c:pt idx="14" formatCode="_ * #,##0.0_ ;_ * \-#,##0.0_ ;_ * &quot;-&quot;??_ ;_ @_ ">
                  <c:v>207.23065000000003</c:v>
                </c:pt>
                <c:pt idx="15" formatCode="_ * #,##0.0_ ;_ * \-#,##0.0_ ;_ * &quot;-&quot;??_ ;_ @_ ">
                  <c:v>244.90895</c:v>
                </c:pt>
                <c:pt idx="16" formatCode="_ * #,##0.0_ ;_ * \-#,##0.0_ ;_ * &quot;-&quot;??_ ;_ @_ ">
                  <c:v>320.26555000000002</c:v>
                </c:pt>
                <c:pt idx="17" formatCode="_ * #,##0.0_ ;_ * \-#,##0.0_ ;_ * &quot;-&quot;??_ ;_ @_ ">
                  <c:v>386.20257500000002</c:v>
                </c:pt>
                <c:pt idx="18" formatCode="_ * #,##0.0_ ;_ * \-#,##0.0_ ;_ * &quot;-&quot;??_ ;_ @_ ">
                  <c:v>442.72002500000002</c:v>
                </c:pt>
                <c:pt idx="19" formatCode="_ * #,##0.0_ ;_ * \-#,##0.0_ ;_ * &quot;-&quot;??_ ;_ @_ ">
                  <c:v>518.07662500000004</c:v>
                </c:pt>
                <c:pt idx="20" formatCode="_ * #,##0.0_ ;_ * \-#,##0.0_ ;_ * &quot;-&quot;??_ ;_ @_ ">
                  <c:v>565.17450000000008</c:v>
                </c:pt>
                <c:pt idx="21" formatCode="_ * #,##0.0_ ;_ * \-#,##0.0_ ;_ * &quot;-&quot;??_ ;_ @_ ">
                  <c:v>219.825232</c:v>
                </c:pt>
                <c:pt idx="22" formatCode="_ * #,##0.0_ ;_ * \-#,##0.0_ ;_ * &quot;-&quot;??_ ;_ @_ ">
                  <c:v>259.79345599999999</c:v>
                </c:pt>
                <c:pt idx="23" formatCode="_ * #,##0.0_ ;_ * \-#,##0.0_ ;_ * &quot;-&quot;??_ ;_ @_ ">
                  <c:v>339.72990399999998</c:v>
                </c:pt>
                <c:pt idx="24" formatCode="_ * #,##0.0_ ;_ * \-#,##0.0_ ;_ * &quot;-&quot;??_ ;_ @_ ">
                  <c:v>409.67429599999997</c:v>
                </c:pt>
                <c:pt idx="25" formatCode="_ * #,##0.0_ ;_ * \-#,##0.0_ ;_ * &quot;-&quot;??_ ;_ @_ ">
                  <c:v>469.62663199999997</c:v>
                </c:pt>
                <c:pt idx="26" formatCode="_ * #,##0.0_ ;_ * \-#,##0.0_ ;_ * &quot;-&quot;??_ ;_ @_ ">
                  <c:v>549.56308000000001</c:v>
                </c:pt>
                <c:pt idx="27" formatCode="_ * #,##0.0_ ;_ * \-#,##0.0_ ;_ * &quot;-&quot;??_ ;_ @_ ">
                  <c:v>599.52335999999991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D-40F2-B62B-EF1F5D688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701104"/>
        <c:axId val="308699984"/>
      </c:barChart>
      <c:catAx>
        <c:axId val="30870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8699984"/>
        <c:crosses val="autoZero"/>
        <c:auto val="1"/>
        <c:lblAlgn val="ctr"/>
        <c:lblOffset val="100"/>
        <c:noMultiLvlLbl val="0"/>
      </c:catAx>
      <c:valAx>
        <c:axId val="3086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0000_ ;_ * \-#,##0.0000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870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Variables!$S$12:$S$39</c:f>
              <c:numCache>
                <c:formatCode>_ * #,##0.0_ ;_ * \-#,##0.0_ ;_ * "-"??_ ;_ @_ </c:formatCode>
                <c:ptCount val="28"/>
                <c:pt idx="0">
                  <c:v>189.93039999999996</c:v>
                </c:pt>
                <c:pt idx="1">
                  <c:v>224.4632</c:v>
                </c:pt>
                <c:pt idx="2">
                  <c:v>293.52879999999999</c:v>
                </c:pt>
                <c:pt idx="3">
                  <c:v>353.96119999999996</c:v>
                </c:pt>
                <c:pt idx="4">
                  <c:v>405.76039999999995</c:v>
                </c:pt>
                <c:pt idx="5">
                  <c:v>474.82599999999996</c:v>
                </c:pt>
                <c:pt idx="6">
                  <c:v>517.99199999999996</c:v>
                </c:pt>
                <c:pt idx="7">
                  <c:v>214.15075000000002</c:v>
                </c:pt>
                <c:pt idx="8">
                  <c:v>253.08725000000001</c:v>
                </c:pt>
                <c:pt idx="9">
                  <c:v>330.96025000000003</c:v>
                </c:pt>
                <c:pt idx="10">
                  <c:v>399.09912499999996</c:v>
                </c:pt>
                <c:pt idx="11">
                  <c:v>457.50387500000005</c:v>
                </c:pt>
                <c:pt idx="12">
                  <c:v>535.37687500000004</c:v>
                </c:pt>
                <c:pt idx="13">
                  <c:v>584.04750000000001</c:v>
                </c:pt>
                <c:pt idx="14">
                  <c:v>248.75125</c:v>
                </c:pt>
                <c:pt idx="15">
                  <c:v>293.97874999999999</c:v>
                </c:pt>
                <c:pt idx="16">
                  <c:v>384.43374999999997</c:v>
                </c:pt>
                <c:pt idx="17">
                  <c:v>463.58187500000003</c:v>
                </c:pt>
                <c:pt idx="18">
                  <c:v>531.42312500000003</c:v>
                </c:pt>
                <c:pt idx="19">
                  <c:v>621.87812499999995</c:v>
                </c:pt>
                <c:pt idx="20">
                  <c:v>678.41250000000002</c:v>
                </c:pt>
                <c:pt idx="21">
                  <c:v>272.97160000000002</c:v>
                </c:pt>
                <c:pt idx="22">
                  <c:v>322.6028</c:v>
                </c:pt>
                <c:pt idx="23">
                  <c:v>421.86520000000002</c:v>
                </c:pt>
                <c:pt idx="24">
                  <c:v>508.71980000000002</c:v>
                </c:pt>
                <c:pt idx="25">
                  <c:v>583.16660000000002</c:v>
                </c:pt>
                <c:pt idx="26">
                  <c:v>682.42900000000009</c:v>
                </c:pt>
                <c:pt idx="27">
                  <c:v>744.46800000000007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9-4588-8B38-139B76610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969472"/>
        <c:axId val="296967792"/>
      </c:barChart>
      <c:catAx>
        <c:axId val="29696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6967792"/>
        <c:crosses val="autoZero"/>
        <c:auto val="1"/>
        <c:lblAlgn val="ctr"/>
        <c:lblOffset val="100"/>
        <c:noMultiLvlLbl val="0"/>
      </c:catAx>
      <c:valAx>
        <c:axId val="2969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696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Variables!$Y$12:$Y$39</c:f>
              <c:numCache>
                <c:formatCode>_ * #,##0.0_ ;_ * \-#,##0.0_ ;_ * "-"??_ ;_ @_ </c:formatCode>
                <c:ptCount val="28"/>
                <c:pt idx="0">
                  <c:v>227.27161599999999</c:v>
                </c:pt>
                <c:pt idx="1">
                  <c:v>268.593728</c:v>
                </c:pt>
                <c:pt idx="2">
                  <c:v>351.23795200000001</c:v>
                </c:pt>
                <c:pt idx="3">
                  <c:v>423.551648</c:v>
                </c:pt>
                <c:pt idx="4">
                  <c:v>485.53481599999998</c:v>
                </c:pt>
                <c:pt idx="5">
                  <c:v>568.17903999999999</c:v>
                </c:pt>
                <c:pt idx="6">
                  <c:v>619.83168000000001</c:v>
                </c:pt>
                <c:pt idx="7">
                  <c:v>310.15303000000006</c:v>
                </c:pt>
                <c:pt idx="8">
                  <c:v>366.54449000000005</c:v>
                </c:pt>
                <c:pt idx="9">
                  <c:v>479.3274100000001</c:v>
                </c:pt>
                <c:pt idx="10">
                  <c:v>578.01246500000013</c:v>
                </c:pt>
                <c:pt idx="11">
                  <c:v>662.5996550000001</c:v>
                </c:pt>
                <c:pt idx="12">
                  <c:v>775.38257500000009</c:v>
                </c:pt>
                <c:pt idx="13">
                  <c:v>845.87189999999998</c:v>
                </c:pt>
                <c:pt idx="14">
                  <c:v>428.55505000000005</c:v>
                </c:pt>
                <c:pt idx="15">
                  <c:v>506.47415000000001</c:v>
                </c:pt>
                <c:pt idx="16">
                  <c:v>662.31235000000004</c:v>
                </c:pt>
                <c:pt idx="17">
                  <c:v>798.67077500000005</c:v>
                </c:pt>
                <c:pt idx="18">
                  <c:v>874.84625000000005</c:v>
                </c:pt>
                <c:pt idx="19">
                  <c:v>1023.75625</c:v>
                </c:pt>
                <c:pt idx="20">
                  <c:v>1116.825</c:v>
                </c:pt>
                <c:pt idx="21">
                  <c:v>511.436464</c:v>
                </c:pt>
                <c:pt idx="22">
                  <c:v>604.42491199999995</c:v>
                </c:pt>
                <c:pt idx="23">
                  <c:v>790.40180800000007</c:v>
                </c:pt>
                <c:pt idx="24">
                  <c:v>953.13159199999996</c:v>
                </c:pt>
                <c:pt idx="25">
                  <c:v>1092.614264</c:v>
                </c:pt>
                <c:pt idx="26">
                  <c:v>1278.5911599999999</c:v>
                </c:pt>
                <c:pt idx="27">
                  <c:v>1394.82672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2-4CEF-A111-2347F47D5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060800"/>
        <c:axId val="302060240"/>
      </c:barChart>
      <c:catAx>
        <c:axId val="30206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2060240"/>
        <c:crosses val="autoZero"/>
        <c:auto val="1"/>
        <c:lblAlgn val="ctr"/>
        <c:lblOffset val="100"/>
        <c:noMultiLvlLbl val="0"/>
      </c:catAx>
      <c:valAx>
        <c:axId val="3020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206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Variables!$AE$12:$AE$39</c:f>
              <c:numCache>
                <c:formatCode>_ * #,##0.0_ ;_ * \-#,##0.0_ ;_ * "-"??_ ;_ @_ </c:formatCode>
                <c:ptCount val="28"/>
                <c:pt idx="0">
                  <c:v>241.37079999999997</c:v>
                </c:pt>
                <c:pt idx="1">
                  <c:v>285.25639999999999</c:v>
                </c:pt>
                <c:pt idx="2">
                  <c:v>373.02760000000001</c:v>
                </c:pt>
                <c:pt idx="3">
                  <c:v>449.82739999999995</c:v>
                </c:pt>
                <c:pt idx="4">
                  <c:v>515.6558</c:v>
                </c:pt>
                <c:pt idx="5">
                  <c:v>603.42700000000002</c:v>
                </c:pt>
                <c:pt idx="6">
                  <c:v>658.28399999999999</c:v>
                </c:pt>
                <c:pt idx="7">
                  <c:v>310.60149999999999</c:v>
                </c:pt>
                <c:pt idx="8">
                  <c:v>367.07450000000006</c:v>
                </c:pt>
                <c:pt idx="9">
                  <c:v>480.02050000000003</c:v>
                </c:pt>
                <c:pt idx="10">
                  <c:v>578.84825000000001</c:v>
                </c:pt>
                <c:pt idx="11">
                  <c:v>663.55775000000006</c:v>
                </c:pt>
                <c:pt idx="12">
                  <c:v>776.50374999999997</c:v>
                </c:pt>
                <c:pt idx="13">
                  <c:v>847.09500000000003</c:v>
                </c:pt>
                <c:pt idx="14">
                  <c:v>409.5025</c:v>
                </c:pt>
                <c:pt idx="15">
                  <c:v>483.95749999999998</c:v>
                </c:pt>
                <c:pt idx="16">
                  <c:v>632.86749999999995</c:v>
                </c:pt>
                <c:pt idx="17">
                  <c:v>763.16375000000005</c:v>
                </c:pt>
                <c:pt idx="18">
                  <c:v>874.84625000000005</c:v>
                </c:pt>
                <c:pt idx="19">
                  <c:v>1023.75625</c:v>
                </c:pt>
                <c:pt idx="20">
                  <c:v>1116.825</c:v>
                </c:pt>
                <c:pt idx="21">
                  <c:v>478.73320000000001</c:v>
                </c:pt>
                <c:pt idx="22">
                  <c:v>565.77559999999994</c:v>
                </c:pt>
                <c:pt idx="23">
                  <c:v>739.86039999999991</c:v>
                </c:pt>
                <c:pt idx="24">
                  <c:v>892.18459999999993</c:v>
                </c:pt>
                <c:pt idx="25">
                  <c:v>1022.7481999999999</c:v>
                </c:pt>
                <c:pt idx="26">
                  <c:v>1196.8330000000001</c:v>
                </c:pt>
                <c:pt idx="27">
                  <c:v>1305.636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A-41C0-A53A-689FBDB59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423872"/>
        <c:axId val="260999936"/>
      </c:barChart>
      <c:catAx>
        <c:axId val="2994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0999936"/>
        <c:crosses val="autoZero"/>
        <c:auto val="1"/>
        <c:lblAlgn val="ctr"/>
        <c:lblOffset val="100"/>
        <c:noMultiLvlLbl val="0"/>
      </c:catAx>
      <c:valAx>
        <c:axId val="2609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942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Variables!$AK$12:$AK$39</c:f>
              <c:numCache>
                <c:formatCode>_ * #,##0.0_ ;_ * \-#,##0.0_ ;_ * "-"??_ ;_ @_ </c:formatCode>
                <c:ptCount val="28"/>
                <c:pt idx="0">
                  <c:v>352.91907199999991</c:v>
                </c:pt>
                <c:pt idx="1">
                  <c:v>417.08617599999997</c:v>
                </c:pt>
                <c:pt idx="2">
                  <c:v>545.42038400000001</c:v>
                </c:pt>
                <c:pt idx="3">
                  <c:v>657.71281599999986</c:v>
                </c:pt>
                <c:pt idx="4">
                  <c:v>753.96347199999991</c:v>
                </c:pt>
                <c:pt idx="5">
                  <c:v>882.29768000000001</c:v>
                </c:pt>
                <c:pt idx="6">
                  <c:v>962.50655999999992</c:v>
                </c:pt>
                <c:pt idx="7">
                  <c:v>491.84201000000002</c:v>
                </c:pt>
                <c:pt idx="8">
                  <c:v>581.26783</c:v>
                </c:pt>
                <c:pt idx="9">
                  <c:v>760.11946999999998</c:v>
                </c:pt>
                <c:pt idx="10">
                  <c:v>916.61465500000008</c:v>
                </c:pt>
                <c:pt idx="11">
                  <c:v>1050.753385</c:v>
                </c:pt>
                <c:pt idx="12">
                  <c:v>1229.6050250000001</c:v>
                </c:pt>
                <c:pt idx="13">
                  <c:v>1341.3873000000001</c:v>
                </c:pt>
                <c:pt idx="14">
                  <c:v>690.30334999999991</c:v>
                </c:pt>
                <c:pt idx="15">
                  <c:v>815.81304999999998</c:v>
                </c:pt>
                <c:pt idx="16">
                  <c:v>1066.8324499999999</c:v>
                </c:pt>
                <c:pt idx="17">
                  <c:v>1286.4744250000001</c:v>
                </c:pt>
                <c:pt idx="18">
                  <c:v>1474.738975</c:v>
                </c:pt>
                <c:pt idx="19">
                  <c:v>1725.7583749999999</c:v>
                </c:pt>
                <c:pt idx="20">
                  <c:v>1882.6454999999999</c:v>
                </c:pt>
                <c:pt idx="21">
                  <c:v>829.22628799999995</c:v>
                </c:pt>
                <c:pt idx="22">
                  <c:v>979.99470399999996</c:v>
                </c:pt>
                <c:pt idx="23">
                  <c:v>1281.5315359999997</c:v>
                </c:pt>
                <c:pt idx="24">
                  <c:v>1545.3762639999998</c:v>
                </c:pt>
                <c:pt idx="25">
                  <c:v>1771.5288879999998</c:v>
                </c:pt>
                <c:pt idx="26">
                  <c:v>2073.0657200000001</c:v>
                </c:pt>
                <c:pt idx="27">
                  <c:v>2261.5262399999997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2-43BD-B976-8F125DA72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16528"/>
        <c:axId val="163815968"/>
      </c:barChart>
      <c:catAx>
        <c:axId val="16381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3815968"/>
        <c:crosses val="autoZero"/>
        <c:auto val="1"/>
        <c:lblAlgn val="ctr"/>
        <c:lblOffset val="100"/>
        <c:noMultiLvlLbl val="0"/>
      </c:catAx>
      <c:valAx>
        <c:axId val="1638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381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Variables!$AQ$12:$AQ$39</c:f>
              <c:numCache>
                <c:formatCode>_ * #,##0.0_ ;_ * \-#,##0.0_ ;_ * "-"??_ ;_ @_ </c:formatCode>
                <c:ptCount val="28"/>
                <c:pt idx="0">
                  <c:v>286.45759999999996</c:v>
                </c:pt>
                <c:pt idx="1">
                  <c:v>338.54079999999999</c:v>
                </c:pt>
                <c:pt idx="2">
                  <c:v>442.7072</c:v>
                </c:pt>
                <c:pt idx="3">
                  <c:v>533.8528</c:v>
                </c:pt>
                <c:pt idx="4">
                  <c:v>611.97760000000005</c:v>
                </c:pt>
                <c:pt idx="5">
                  <c:v>716.14399999999989</c:v>
                </c:pt>
                <c:pt idx="6">
                  <c:v>781.24800000000005</c:v>
                </c:pt>
                <c:pt idx="7">
                  <c:v>367.22674999999998</c:v>
                </c:pt>
                <c:pt idx="8">
                  <c:v>433.99524999999994</c:v>
                </c:pt>
                <c:pt idx="9">
                  <c:v>567.53224999999998</c:v>
                </c:pt>
                <c:pt idx="10">
                  <c:v>684.37712499999998</c:v>
                </c:pt>
                <c:pt idx="11">
                  <c:v>784.52987499999983</c:v>
                </c:pt>
                <c:pt idx="12">
                  <c:v>918.06687499999987</c:v>
                </c:pt>
                <c:pt idx="13">
                  <c:v>1001.5274999999998</c:v>
                </c:pt>
                <c:pt idx="14">
                  <c:v>482.61124999999998</c:v>
                </c:pt>
                <c:pt idx="15">
                  <c:v>570.35874999999999</c:v>
                </c:pt>
                <c:pt idx="16">
                  <c:v>745.85374999999999</c:v>
                </c:pt>
                <c:pt idx="17">
                  <c:v>899.41187500000001</c:v>
                </c:pt>
                <c:pt idx="18">
                  <c:v>1031.0331249999999</c:v>
                </c:pt>
                <c:pt idx="19">
                  <c:v>1206.528125</c:v>
                </c:pt>
                <c:pt idx="20">
                  <c:v>1316.2125000000001</c:v>
                </c:pt>
                <c:pt idx="21">
                  <c:v>563.38040000000001</c:v>
                </c:pt>
                <c:pt idx="22">
                  <c:v>665.81319999999994</c:v>
                </c:pt>
                <c:pt idx="23">
                  <c:v>870.67880000000002</c:v>
                </c:pt>
                <c:pt idx="24">
                  <c:v>1049.9361999999999</c:v>
                </c:pt>
                <c:pt idx="25">
                  <c:v>1203.5853999999999</c:v>
                </c:pt>
                <c:pt idx="26">
                  <c:v>1408.451</c:v>
                </c:pt>
                <c:pt idx="27">
                  <c:v>1536.4919999999997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4-4C57-B6F8-CC6E00895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002512"/>
        <c:axId val="300003072"/>
      </c:barChart>
      <c:catAx>
        <c:axId val="3000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0003072"/>
        <c:crosses val="autoZero"/>
        <c:auto val="1"/>
        <c:lblAlgn val="ctr"/>
        <c:lblOffset val="100"/>
        <c:noMultiLvlLbl val="0"/>
      </c:catAx>
      <c:valAx>
        <c:axId val="3000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000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16699</xdr:colOff>
      <xdr:row>12</xdr:row>
      <xdr:rowOff>134747</xdr:rowOff>
    </xdr:from>
    <xdr:ext cx="3945701" cy="381985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8149" y="2201672"/>
          <a:ext cx="3945701" cy="38198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pPr algn="ctr"/>
          <a:r>
            <a:rPr lang="es-PE" sz="1600"/>
            <a:t>ER</a:t>
          </a:r>
          <a:r>
            <a:rPr lang="es-PE" sz="1600" baseline="-25000"/>
            <a:t>y</a:t>
          </a:r>
          <a:r>
            <a:rPr lang="es-PE" sz="1600"/>
            <a:t> = (EC</a:t>
          </a:r>
          <a:r>
            <a:rPr lang="es-PE" sz="1600" baseline="-25000"/>
            <a:t>BL,Y</a:t>
          </a:r>
          <a:r>
            <a:rPr lang="es-PE" sz="1600"/>
            <a:t> - EC</a:t>
          </a:r>
          <a:r>
            <a:rPr lang="es-PE" sz="1600" baseline="-25000"/>
            <a:t>PJ,y</a:t>
          </a:r>
          <a:r>
            <a:rPr lang="es-PE" sz="1600"/>
            <a:t>)/(1-TD</a:t>
          </a:r>
          <a:r>
            <a:rPr lang="es-PE" sz="1600" baseline="-25000"/>
            <a:t>y</a:t>
          </a:r>
          <a:r>
            <a:rPr lang="es-PE" sz="1600"/>
            <a:t>) * 1/1000 * EF</a:t>
          </a:r>
          <a:r>
            <a:rPr lang="es-PE" sz="1600" baseline="-25000"/>
            <a:t>y</a:t>
          </a:r>
        </a:p>
      </xdr:txBody>
    </xdr:sp>
    <xdr:clientData/>
  </xdr:oneCellAnchor>
  <xdr:twoCellAnchor>
    <xdr:from>
      <xdr:col>0</xdr:col>
      <xdr:colOff>219075</xdr:colOff>
      <xdr:row>14</xdr:row>
      <xdr:rowOff>95250</xdr:rowOff>
    </xdr:from>
    <xdr:to>
      <xdr:col>2</xdr:col>
      <xdr:colOff>3629025</xdr:colOff>
      <xdr:row>15</xdr:row>
      <xdr:rowOff>133350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19075" y="3219450"/>
          <a:ext cx="50196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Metodología (MDL) </a:t>
          </a:r>
          <a:r>
            <a:rPr lang="es-ES" sz="1100" i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AMS-II.O. – Dissemination of energy efficient household appliances</a:t>
          </a:r>
          <a:endParaRPr lang="es-PE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247649</xdr:colOff>
      <xdr:row>29</xdr:row>
      <xdr:rowOff>0</xdr:rowOff>
    </xdr:from>
    <xdr:to>
      <xdr:col>3</xdr:col>
      <xdr:colOff>1143000</xdr:colOff>
      <xdr:row>30</xdr:row>
      <xdr:rowOff>28576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7649" y="6210300"/>
          <a:ext cx="11772901" cy="33337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295276</xdr:colOff>
      <xdr:row>25</xdr:row>
      <xdr:rowOff>19051</xdr:rowOff>
    </xdr:from>
    <xdr:to>
      <xdr:col>1</xdr:col>
      <xdr:colOff>1400176</xdr:colOff>
      <xdr:row>28</xdr:row>
      <xdr:rowOff>171451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25</xdr:row>
      <xdr:rowOff>85725</xdr:rowOff>
    </xdr:from>
    <xdr:to>
      <xdr:col>9</xdr:col>
      <xdr:colOff>438150</xdr:colOff>
      <xdr:row>32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25</xdr:row>
      <xdr:rowOff>38100</xdr:rowOff>
    </xdr:from>
    <xdr:to>
      <xdr:col>15</xdr:col>
      <xdr:colOff>523875</xdr:colOff>
      <xdr:row>31</xdr:row>
      <xdr:rowOff>190499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371475</xdr:colOff>
      <xdr:row>25</xdr:row>
      <xdr:rowOff>114300</xdr:rowOff>
    </xdr:from>
    <xdr:to>
      <xdr:col>21</xdr:col>
      <xdr:colOff>485775</xdr:colOff>
      <xdr:row>31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942975</xdr:colOff>
      <xdr:row>25</xdr:row>
      <xdr:rowOff>76200</xdr:rowOff>
    </xdr:from>
    <xdr:to>
      <xdr:col>27</xdr:col>
      <xdr:colOff>695325</xdr:colOff>
      <xdr:row>31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304800</xdr:colOff>
      <xdr:row>25</xdr:row>
      <xdr:rowOff>19050</xdr:rowOff>
    </xdr:from>
    <xdr:to>
      <xdr:col>33</xdr:col>
      <xdr:colOff>352425</xdr:colOff>
      <xdr:row>31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314325</xdr:colOff>
      <xdr:row>25</xdr:row>
      <xdr:rowOff>85724</xdr:rowOff>
    </xdr:from>
    <xdr:to>
      <xdr:col>39</xdr:col>
      <xdr:colOff>352425</xdr:colOff>
      <xdr:row>31</xdr:row>
      <xdr:rowOff>152399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Refrigeradores\Consumos%20refrigerador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Calentadores\Consumos%20calentado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Secadoras\Consumos%20secadora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Factores%20de%20emisi&#243;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RAGEI\RAGEI%202016\3.%20Libro%20de%20c&#225;lculo\INGEI2016%20-%20Energ&#237;a%20(Fuentes%20estacionarias%20y%20emisiones%20fugitivas)%20V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ategoría 1"/>
      <sheetName val="Categoría 2"/>
      <sheetName val="Categoría 3"/>
      <sheetName val="Categoría 4"/>
      <sheetName val="Categoría 5"/>
      <sheetName val="Categoría 6"/>
      <sheetName val="Categoría 7"/>
      <sheetName val="Resum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D4">
            <v>184.39431999999999</v>
          </cell>
          <cell r="E4">
            <v>217.92055999999999</v>
          </cell>
          <cell r="F4">
            <v>284.97304000000003</v>
          </cell>
          <cell r="G4">
            <v>343.64395999999999</v>
          </cell>
          <cell r="H4">
            <v>393.93332000000004</v>
          </cell>
          <cell r="I4">
            <v>460.98580000000004</v>
          </cell>
          <cell r="J4">
            <v>502.89359999999999</v>
          </cell>
        </row>
        <row r="5">
          <cell r="D5">
            <v>203.7706</v>
          </cell>
          <cell r="E5">
            <v>240.81979999999999</v>
          </cell>
          <cell r="F5">
            <v>314.91820000000001</v>
          </cell>
          <cell r="G5">
            <v>379.7543</v>
          </cell>
          <cell r="H5">
            <v>435.32810000000006</v>
          </cell>
          <cell r="I5">
            <v>509.42650000000003</v>
          </cell>
          <cell r="J5">
            <v>555.73800000000006</v>
          </cell>
        </row>
        <row r="6">
          <cell r="D6">
            <v>231.45099999999999</v>
          </cell>
          <cell r="E6">
            <v>273.53300000000002</v>
          </cell>
          <cell r="F6">
            <v>357.69699999999995</v>
          </cell>
          <cell r="G6">
            <v>431.34050000000002</v>
          </cell>
          <cell r="H6">
            <v>494.46350000000001</v>
          </cell>
          <cell r="I6">
            <v>578.62750000000005</v>
          </cell>
          <cell r="J6">
            <v>631.23</v>
          </cell>
        </row>
        <row r="7">
          <cell r="D7">
            <v>250.82728</v>
          </cell>
          <cell r="E7">
            <v>296.43223999999998</v>
          </cell>
          <cell r="F7">
            <v>387.64215999999999</v>
          </cell>
          <cell r="G7">
            <v>467.45084000000003</v>
          </cell>
          <cell r="H7">
            <v>535.85828000000004</v>
          </cell>
          <cell r="I7">
            <v>627.06820000000005</v>
          </cell>
          <cell r="J7">
            <v>684.07439999999997</v>
          </cell>
        </row>
        <row r="8">
          <cell r="D8">
            <v>176.64380800000004</v>
          </cell>
          <cell r="E8">
            <v>208.760864</v>
          </cell>
          <cell r="F8">
            <v>272.99497600000001</v>
          </cell>
          <cell r="G8">
            <v>329.19982400000004</v>
          </cell>
          <cell r="H8">
            <v>377.37540800000005</v>
          </cell>
          <cell r="I8">
            <v>441.60952000000003</v>
          </cell>
          <cell r="J8">
            <v>481.75584000000003</v>
          </cell>
        </row>
        <row r="9">
          <cell r="D9">
            <v>189.23839000000001</v>
          </cell>
          <cell r="E9">
            <v>223.64537000000001</v>
          </cell>
          <cell r="F9">
            <v>292.45932999999997</v>
          </cell>
          <cell r="G9">
            <v>352.67154499999998</v>
          </cell>
          <cell r="H9">
            <v>404.28201499999994</v>
          </cell>
          <cell r="I9">
            <v>473.09597499999995</v>
          </cell>
          <cell r="J9">
            <v>516.10469999999998</v>
          </cell>
        </row>
        <row r="10">
          <cell r="D10">
            <v>207.23065000000003</v>
          </cell>
          <cell r="E10">
            <v>244.90895</v>
          </cell>
          <cell r="F10">
            <v>320.26555000000002</v>
          </cell>
          <cell r="G10">
            <v>386.20257500000002</v>
          </cell>
          <cell r="H10">
            <v>442.72002500000002</v>
          </cell>
          <cell r="I10">
            <v>518.07662500000004</v>
          </cell>
          <cell r="J10">
            <v>565.17450000000008</v>
          </cell>
        </row>
        <row r="11">
          <cell r="D11">
            <v>219.825232</v>
          </cell>
          <cell r="E11">
            <v>259.79345599999999</v>
          </cell>
          <cell r="F11">
            <v>339.72990399999998</v>
          </cell>
          <cell r="G11">
            <v>409.67429599999997</v>
          </cell>
          <cell r="H11">
            <v>469.62663199999997</v>
          </cell>
          <cell r="I11">
            <v>549.56308000000001</v>
          </cell>
          <cell r="J11">
            <v>599.52335999999991</v>
          </cell>
        </row>
        <row r="12">
          <cell r="D12">
            <v>189.93039999999996</v>
          </cell>
          <cell r="E12">
            <v>224.4632</v>
          </cell>
          <cell r="F12">
            <v>293.52879999999999</v>
          </cell>
          <cell r="G12">
            <v>353.96119999999996</v>
          </cell>
          <cell r="H12">
            <v>405.76039999999995</v>
          </cell>
          <cell r="I12">
            <v>474.82599999999996</v>
          </cell>
          <cell r="J12">
            <v>517.99199999999996</v>
          </cell>
        </row>
        <row r="13">
          <cell r="D13">
            <v>214.15075000000002</v>
          </cell>
          <cell r="E13">
            <v>253.08725000000001</v>
          </cell>
          <cell r="F13">
            <v>330.96025000000003</v>
          </cell>
          <cell r="G13">
            <v>399.09912499999996</v>
          </cell>
          <cell r="H13">
            <v>457.50387500000005</v>
          </cell>
          <cell r="I13">
            <v>535.37687500000004</v>
          </cell>
          <cell r="J13">
            <v>584.04750000000001</v>
          </cell>
        </row>
        <row r="14">
          <cell r="D14">
            <v>248.75125</v>
          </cell>
          <cell r="E14">
            <v>293.97874999999999</v>
          </cell>
          <cell r="F14">
            <v>384.43374999999997</v>
          </cell>
          <cell r="G14">
            <v>463.58187500000003</v>
          </cell>
          <cell r="H14">
            <v>531.42312500000003</v>
          </cell>
          <cell r="I14">
            <v>621.87812499999995</v>
          </cell>
          <cell r="J14">
            <v>678.41250000000002</v>
          </cell>
        </row>
        <row r="15">
          <cell r="D15">
            <v>272.97160000000002</v>
          </cell>
          <cell r="E15">
            <v>322.6028</v>
          </cell>
          <cell r="F15">
            <v>421.86520000000002</v>
          </cell>
          <cell r="G15">
            <v>508.71980000000002</v>
          </cell>
          <cell r="H15">
            <v>583.16660000000002</v>
          </cell>
          <cell r="I15">
            <v>682.42900000000009</v>
          </cell>
          <cell r="J15">
            <v>744.46800000000007</v>
          </cell>
        </row>
        <row r="16">
          <cell r="D16">
            <v>227.27161599999999</v>
          </cell>
          <cell r="E16">
            <v>268.593728</v>
          </cell>
          <cell r="F16">
            <v>351.23795200000001</v>
          </cell>
          <cell r="G16">
            <v>423.551648</v>
          </cell>
          <cell r="H16">
            <v>485.53481599999998</v>
          </cell>
          <cell r="I16">
            <v>568.17903999999999</v>
          </cell>
          <cell r="J16">
            <v>619.83168000000001</v>
          </cell>
        </row>
        <row r="17">
          <cell r="D17">
            <v>310.15303000000006</v>
          </cell>
          <cell r="E17">
            <v>366.54449000000005</v>
          </cell>
          <cell r="F17">
            <v>479.3274100000001</v>
          </cell>
          <cell r="G17">
            <v>578.01246500000013</v>
          </cell>
          <cell r="H17">
            <v>662.5996550000001</v>
          </cell>
          <cell r="I17">
            <v>775.38257500000009</v>
          </cell>
          <cell r="J17">
            <v>845.87189999999998</v>
          </cell>
        </row>
        <row r="18">
          <cell r="D18">
            <v>428.55505000000005</v>
          </cell>
          <cell r="E18">
            <v>506.47415000000001</v>
          </cell>
          <cell r="F18">
            <v>662.31235000000004</v>
          </cell>
          <cell r="G18">
            <v>798.67077500000005</v>
          </cell>
        </row>
        <row r="19">
          <cell r="D19">
            <v>511.436464</v>
          </cell>
          <cell r="E19">
            <v>604.42491199999995</v>
          </cell>
          <cell r="F19">
            <v>790.40180800000007</v>
          </cell>
          <cell r="G19">
            <v>953.13159199999996</v>
          </cell>
          <cell r="H19">
            <v>1092.614264</v>
          </cell>
          <cell r="I19">
            <v>1278.5911599999999</v>
          </cell>
          <cell r="J19">
            <v>1394.82672</v>
          </cell>
        </row>
        <row r="20">
          <cell r="D20">
            <v>241.37079999999997</v>
          </cell>
          <cell r="E20">
            <v>285.25639999999999</v>
          </cell>
          <cell r="F20">
            <v>373.02760000000001</v>
          </cell>
          <cell r="G20">
            <v>449.82739999999995</v>
          </cell>
          <cell r="H20">
            <v>515.6558</v>
          </cell>
          <cell r="I20">
            <v>603.42700000000002</v>
          </cell>
          <cell r="J20">
            <v>658.28399999999999</v>
          </cell>
        </row>
        <row r="21">
          <cell r="D21">
            <v>310.60149999999999</v>
          </cell>
          <cell r="E21">
            <v>367.07450000000006</v>
          </cell>
          <cell r="F21">
            <v>480.02050000000003</v>
          </cell>
          <cell r="G21">
            <v>578.84825000000001</v>
          </cell>
          <cell r="H21">
            <v>663.55775000000006</v>
          </cell>
          <cell r="I21">
            <v>776.50374999999997</v>
          </cell>
          <cell r="J21">
            <v>847.09500000000003</v>
          </cell>
        </row>
        <row r="22">
          <cell r="D22">
            <v>409.5025</v>
          </cell>
          <cell r="E22">
            <v>483.95749999999998</v>
          </cell>
          <cell r="F22">
            <v>632.86749999999995</v>
          </cell>
          <cell r="G22">
            <v>763.16375000000005</v>
          </cell>
          <cell r="H22">
            <v>874.84625000000005</v>
          </cell>
          <cell r="I22">
            <v>1023.75625</v>
          </cell>
          <cell r="J22">
            <v>1116.825</v>
          </cell>
        </row>
        <row r="23">
          <cell r="D23">
            <v>478.73320000000001</v>
          </cell>
          <cell r="E23">
            <v>565.77559999999994</v>
          </cell>
          <cell r="F23">
            <v>739.86039999999991</v>
          </cell>
          <cell r="G23">
            <v>892.18459999999993</v>
          </cell>
          <cell r="H23">
            <v>1022.7481999999999</v>
          </cell>
          <cell r="I23">
            <v>1196.8330000000001</v>
          </cell>
          <cell r="J23">
            <v>1305.636</v>
          </cell>
        </row>
        <row r="24">
          <cell r="D24">
            <v>352.91907199999991</v>
          </cell>
          <cell r="E24">
            <v>417.08617599999997</v>
          </cell>
          <cell r="F24">
            <v>545.42038400000001</v>
          </cell>
          <cell r="G24">
            <v>657.71281599999986</v>
          </cell>
          <cell r="H24">
            <v>753.96347199999991</v>
          </cell>
          <cell r="I24">
            <v>882.29768000000001</v>
          </cell>
          <cell r="J24">
            <v>962.50655999999992</v>
          </cell>
        </row>
        <row r="25">
          <cell r="D25">
            <v>491.84201000000002</v>
          </cell>
          <cell r="E25">
            <v>581.26783</v>
          </cell>
          <cell r="F25">
            <v>760.11946999999998</v>
          </cell>
          <cell r="G25">
            <v>916.61465500000008</v>
          </cell>
          <cell r="H25">
            <v>1050.753385</v>
          </cell>
          <cell r="I25">
            <v>1229.6050250000001</v>
          </cell>
          <cell r="J25">
            <v>1341.3873000000001</v>
          </cell>
        </row>
        <row r="26">
          <cell r="D26">
            <v>690.30334999999991</v>
          </cell>
          <cell r="E26">
            <v>815.81304999999998</v>
          </cell>
          <cell r="F26">
            <v>1066.8324499999999</v>
          </cell>
          <cell r="G26">
            <v>1286.4744250000001</v>
          </cell>
          <cell r="H26">
            <v>1474.738975</v>
          </cell>
          <cell r="I26">
            <v>1725.7583749999999</v>
          </cell>
          <cell r="J26">
            <v>1882.6454999999999</v>
          </cell>
        </row>
        <row r="27">
          <cell r="D27">
            <v>829.22628799999995</v>
          </cell>
          <cell r="E27">
            <v>979.99470399999996</v>
          </cell>
          <cell r="F27">
            <v>1281.5315359999997</v>
          </cell>
          <cell r="G27">
            <v>1545.3762639999998</v>
          </cell>
          <cell r="H27">
            <v>1771.5288879999998</v>
          </cell>
          <cell r="I27">
            <v>2073.0657200000001</v>
          </cell>
          <cell r="J27">
            <v>2261.5262399999997</v>
          </cell>
        </row>
        <row r="28">
          <cell r="D28">
            <v>286.45759999999996</v>
          </cell>
          <cell r="E28">
            <v>338.54079999999999</v>
          </cell>
          <cell r="F28">
            <v>442.7072</v>
          </cell>
          <cell r="G28">
            <v>533.8528</v>
          </cell>
          <cell r="H28">
            <v>611.97760000000005</v>
          </cell>
          <cell r="I28">
            <v>716.14399999999989</v>
          </cell>
          <cell r="J28">
            <v>781.24800000000005</v>
          </cell>
        </row>
        <row r="29">
          <cell r="D29">
            <v>367.22674999999998</v>
          </cell>
          <cell r="E29">
            <v>433.99524999999994</v>
          </cell>
          <cell r="F29">
            <v>567.53224999999998</v>
          </cell>
          <cell r="G29">
            <v>684.37712499999998</v>
          </cell>
          <cell r="H29">
            <v>784.52987499999983</v>
          </cell>
          <cell r="I29">
            <v>918.06687499999987</v>
          </cell>
          <cell r="J29">
            <v>1001.5274999999998</v>
          </cell>
        </row>
        <row r="30">
          <cell r="D30">
            <v>482.61124999999998</v>
          </cell>
          <cell r="E30">
            <v>570.35874999999999</v>
          </cell>
          <cell r="F30">
            <v>745.85374999999999</v>
          </cell>
          <cell r="G30">
            <v>899.41187500000001</v>
          </cell>
          <cell r="H30">
            <v>1031.0331249999999</v>
          </cell>
          <cell r="I30">
            <v>1206.528125</v>
          </cell>
          <cell r="J30">
            <v>1316.2125000000001</v>
          </cell>
        </row>
        <row r="31">
          <cell r="D31">
            <v>563.38040000000001</v>
          </cell>
          <cell r="E31">
            <v>665.81319999999994</v>
          </cell>
          <cell r="F31">
            <v>870.67880000000002</v>
          </cell>
          <cell r="G31">
            <v>1049.9361999999999</v>
          </cell>
          <cell r="H31">
            <v>1203.5853999999999</v>
          </cell>
          <cell r="I31">
            <v>1408.451</v>
          </cell>
          <cell r="J31">
            <v>1536.4919999999997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EA"/>
      <sheetName val="CEI"/>
      <sheetName val="CGA"/>
      <sheetName val="CGI"/>
      <sheetName val="Resumen"/>
    </sheetNames>
    <sheetDataSet>
      <sheetData sheetId="0"/>
      <sheetData sheetId="1">
        <row r="21">
          <cell r="C21">
            <v>180.14331321022726</v>
          </cell>
          <cell r="D21">
            <v>600.4777107007576</v>
          </cell>
          <cell r="E21">
            <v>1801.433132102273</v>
          </cell>
          <cell r="F21">
            <v>185.30229763296319</v>
          </cell>
          <cell r="G21">
            <v>625.34956854043412</v>
          </cell>
          <cell r="H21">
            <v>1945.1057131901846</v>
          </cell>
          <cell r="I21">
            <v>198.87857938150796</v>
          </cell>
          <cell r="J21">
            <v>688.94443991742742</v>
          </cell>
          <cell r="K21">
            <v>2327.8431075624085</v>
          </cell>
          <cell r="L21">
            <v>211.65035463951938</v>
          </cell>
          <cell r="M21">
            <v>754.88626488095235</v>
          </cell>
          <cell r="N21">
            <v>2830.8234933035715</v>
          </cell>
          <cell r="O21">
            <v>229.24962490961678</v>
          </cell>
          <cell r="P21">
            <v>845.4726166666668</v>
          </cell>
          <cell r="Q21">
            <v>3644.2785201149431</v>
          </cell>
          <cell r="R21">
            <v>246.73325389105057</v>
          </cell>
          <cell r="S21">
            <v>952.10880255255279</v>
          </cell>
          <cell r="T21">
            <v>5197.5775614754102</v>
          </cell>
          <cell r="U21">
            <v>270.98481303418799</v>
          </cell>
          <cell r="V21">
            <v>1100.8758029513892</v>
          </cell>
          <cell r="W21">
            <v>8807.006423611112</v>
          </cell>
        </row>
      </sheetData>
      <sheetData sheetId="2">
        <row r="5">
          <cell r="C5">
            <v>2.4</v>
          </cell>
          <cell r="D5">
            <v>2.95</v>
          </cell>
          <cell r="E5">
            <v>4.05</v>
          </cell>
          <cell r="F5">
            <v>5.15</v>
          </cell>
          <cell r="G5">
            <v>6.25</v>
          </cell>
          <cell r="H5">
            <v>7.35</v>
          </cell>
          <cell r="I5">
            <v>7.9</v>
          </cell>
        </row>
        <row r="7">
          <cell r="C7">
            <v>289.08000000000004</v>
          </cell>
          <cell r="D7">
            <v>355.32750000000004</v>
          </cell>
          <cell r="E7">
            <v>487.82249999999999</v>
          </cell>
          <cell r="F7">
            <v>620.31750000000011</v>
          </cell>
          <cell r="G7">
            <v>752.8125</v>
          </cell>
          <cell r="H7">
            <v>885.3075</v>
          </cell>
          <cell r="I7">
            <v>951.55500000000006</v>
          </cell>
        </row>
      </sheetData>
      <sheetData sheetId="3">
        <row r="21">
          <cell r="C21">
            <v>22.155017759339628</v>
          </cell>
          <cell r="D21">
            <v>110.77508879669814</v>
          </cell>
          <cell r="E21">
            <v>22.573036962346041</v>
          </cell>
          <cell r="F21">
            <v>112.8651848117302</v>
          </cell>
          <cell r="G21">
            <v>23.458254098124314</v>
          </cell>
          <cell r="H21">
            <v>117.29127049062157</v>
          </cell>
          <cell r="I21">
            <v>24.415733857231434</v>
          </cell>
          <cell r="J21">
            <v>122.07866928615717</v>
          </cell>
          <cell r="K21">
            <v>25.275442795866343</v>
          </cell>
          <cell r="L21">
            <v>126.37721397933173</v>
          </cell>
          <cell r="M21">
            <v>26.008064326181305</v>
          </cell>
          <cell r="N21">
            <v>130.04032163090656</v>
          </cell>
          <cell r="O21">
            <v>26.39053586038985</v>
          </cell>
          <cell r="P21">
            <v>135.95124534140228</v>
          </cell>
        </row>
        <row r="22">
          <cell r="C22">
            <v>28.938661873278726</v>
          </cell>
          <cell r="D22">
            <v>144.69330936639366</v>
          </cell>
          <cell r="E22">
            <v>29.484674361453798</v>
          </cell>
          <cell r="F22">
            <v>147.42337180726901</v>
          </cell>
          <cell r="G22">
            <v>30.640936101118658</v>
          </cell>
          <cell r="H22">
            <v>153.20468050559327</v>
          </cell>
          <cell r="I22">
            <v>31.89158655422554</v>
          </cell>
          <cell r="J22">
            <v>159.45793277112773</v>
          </cell>
          <cell r="K22">
            <v>33.014529742754604</v>
          </cell>
          <cell r="L22">
            <v>165.07264871377305</v>
          </cell>
          <cell r="M22">
            <v>33.971472633848947</v>
          </cell>
          <cell r="N22">
            <v>169.85736316924473</v>
          </cell>
          <cell r="O22">
            <v>34.471053113758487</v>
          </cell>
          <cell r="P22">
            <v>177.57815240421039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alculos"/>
      <sheetName val="Resumen"/>
    </sheetNames>
    <sheetDataSet>
      <sheetData sheetId="0" refreshError="1"/>
      <sheetData sheetId="1"/>
      <sheetData sheetId="2">
        <row r="4">
          <cell r="D4">
            <v>21.566399999999998</v>
          </cell>
          <cell r="E4">
            <v>25.004000000000005</v>
          </cell>
          <cell r="F4">
            <v>33.041000000000004</v>
          </cell>
          <cell r="G4">
            <v>47.775500000000001</v>
          </cell>
          <cell r="H4">
            <v>62.956500000000005</v>
          </cell>
          <cell r="I4">
            <v>71.886500000000012</v>
          </cell>
          <cell r="J4">
            <v>75.905000000000015</v>
          </cell>
        </row>
        <row r="5">
          <cell r="D5">
            <v>23.856000000000005</v>
          </cell>
          <cell r="E5">
            <v>27.635999999999999</v>
          </cell>
          <cell r="F5">
            <v>36.518999999999998</v>
          </cell>
          <cell r="G5">
            <v>52.804499999999997</v>
          </cell>
          <cell r="H5">
            <v>69.583500000000001</v>
          </cell>
          <cell r="I5">
            <v>79.453500000000005</v>
          </cell>
          <cell r="J5">
            <v>83.894999999999996</v>
          </cell>
        </row>
        <row r="6">
          <cell r="D6">
            <v>29.58</v>
          </cell>
          <cell r="E6">
            <v>34.216000000000001</v>
          </cell>
          <cell r="F6">
            <v>45.214000000000006</v>
          </cell>
          <cell r="G6">
            <v>65.376999999999995</v>
          </cell>
          <cell r="H6">
            <v>86.15100000000001</v>
          </cell>
          <cell r="I6">
            <v>98.371000000000009</v>
          </cell>
          <cell r="J6">
            <v>103.87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N5">
            <v>0.59799999999999998</v>
          </cell>
        </row>
        <row r="11">
          <cell r="N11">
            <v>0.61926999999999999</v>
          </cell>
        </row>
        <row r="23">
          <cell r="N23">
            <v>0.62709999999999999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QC"/>
      <sheetName val="Instrucciones"/>
      <sheetName val="Características de datos"/>
      <sheetName val="IB 1A1ai y aii-1A1b-1A1ci y cii"/>
      <sheetName val="IP 1A1ai y aii-1A1b-1A1ci y cii"/>
      <sheetName val="GEI - 1A1ai "/>
      <sheetName val="PyO - 1A1ai"/>
      <sheetName val="GEI-1A1aii"/>
      <sheetName val="PyO - 1A1aii"/>
      <sheetName val="GEI 1A1b "/>
      <sheetName val="PyO - 1A1b"/>
      <sheetName val="GEI - 1A1ci "/>
      <sheetName val="PyO - 1A1ci"/>
      <sheetName val="GEI - 1A1cii "/>
      <sheetName val="PyO - 1A1cii"/>
      <sheetName val="IB 1A3ei"/>
      <sheetName val="IP 1A3ei"/>
      <sheetName val="GEI - 1A3ei"/>
      <sheetName val="PyO - 1A3ei"/>
      <sheetName val="IB 1A2-1A4"/>
      <sheetName val="IP 1A2-1A4"/>
      <sheetName val="GEI - 1A2i "/>
      <sheetName val="PyO - 1A2i"/>
      <sheetName val="GEI - 1A2m "/>
      <sheetName val="PyO - 1A2m"/>
      <sheetName val="GEI - 1A4a"/>
      <sheetName val="PyO - 1A4a"/>
      <sheetName val="GEI - 1A4b"/>
      <sheetName val="PyO - 1A4b"/>
      <sheetName val="GEI - 1A4c"/>
      <sheetName val="GEI - 1A4c (cont.) "/>
      <sheetName val="Hoja1"/>
      <sheetName val="PyO - 1A4c"/>
      <sheetName val="IB 1B1a"/>
      <sheetName val="IP 1B1a"/>
      <sheetName val="GEI - 1B1a"/>
      <sheetName val="IB 1B2a"/>
      <sheetName val="IB 1B2b"/>
      <sheetName val="IP 1B2a"/>
      <sheetName val="IP 1B2b"/>
      <sheetName val="GEI -1B2"/>
      <sheetName val="PyO - 1B2"/>
      <sheetName val="Fact. con."/>
      <sheetName val="FE CE"/>
      <sheetName val="FE GN2014"/>
      <sheetName val="M. Referencia"/>
      <sheetName val="FE GN"/>
      <sheetName val="FE EF"/>
      <sheetName val="FE PyO"/>
      <sheetName val="Met. Ref."/>
      <sheetName val="NO CONSIDERADAS ANTES"/>
      <sheetName val="Resultados GEI"/>
      <sheetName val="Resumen Energía 2016"/>
      <sheetName val="Categorías principales"/>
      <sheetName val="INGEI 2010"/>
      <sheetName val="Incertidumbre"/>
      <sheetName val="Valores incertidumbre"/>
      <sheetName val="Situación sectorial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>
        <row r="95">
          <cell r="E95">
            <v>3.1418917773999999E-6</v>
          </cell>
        </row>
        <row r="98">
          <cell r="J98">
            <v>5.5792392151877502E-4</v>
          </cell>
        </row>
        <row r="106">
          <cell r="J106">
            <v>7.8759457241021667E-7</v>
          </cell>
        </row>
        <row r="179">
          <cell r="E179">
            <v>2.6392697222457118E-2</v>
          </cell>
          <cell r="F179" t="str">
            <v>TJ/m3</v>
          </cell>
        </row>
        <row r="180">
          <cell r="E180">
            <v>3.6036968416892283E-5</v>
          </cell>
          <cell r="F180" t="str">
            <v>TJ/m3</v>
          </cell>
        </row>
      </sheetData>
      <sheetData sheetId="43" refreshError="1">
        <row r="11">
          <cell r="F11">
            <v>69300</v>
          </cell>
        </row>
        <row r="16">
          <cell r="F16">
            <v>63100</v>
          </cell>
          <cell r="I16">
            <v>1</v>
          </cell>
          <cell r="L16">
            <v>0.1</v>
          </cell>
        </row>
        <row r="24">
          <cell r="I24">
            <v>1</v>
          </cell>
          <cell r="L24">
            <v>0.1</v>
          </cell>
        </row>
        <row r="39">
          <cell r="F39">
            <v>56126.26334612057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inem.gob.pe/minem/archivos/Cap%C3%83%C2%ADtulo1_-%20Balance%20y%20Principales%20Indicadores%20El%C3%83%C2%A9ctricos%202010%20(2).pdf" TargetMode="External"/><Relationship Id="rId3" Type="http://schemas.openxmlformats.org/officeDocument/2006/relationships/hyperlink" Target="http://www.minem.gob.pe/minem/archivos/Capitulo%201%20Indicadores%20FINAL.pdf" TargetMode="External"/><Relationship Id="rId7" Type="http://schemas.openxmlformats.org/officeDocument/2006/relationships/hyperlink" Target="http://www.minem.gob.pe/minem/archivos/Cap_1_%20%20Balance%20y%20Principales%20Indicadores%202011.pdf" TargetMode="External"/><Relationship Id="rId12" Type="http://schemas.openxmlformats.org/officeDocument/2006/relationships/comments" Target="../comments2.xml"/><Relationship Id="rId2" Type="http://schemas.openxmlformats.org/officeDocument/2006/relationships/hyperlink" Target="http://www.minem.gob.pe/minem/archivos/Capitulo%201%20%20Balance%20e%20Indicadores%202016.pdf" TargetMode="External"/><Relationship Id="rId1" Type="http://schemas.openxmlformats.org/officeDocument/2006/relationships/hyperlink" Target="http://www.minem.gob.pe/minem/archivos/Capitulo%201%20Balance%20e%20Indicadores%202017.pdf" TargetMode="External"/><Relationship Id="rId6" Type="http://schemas.openxmlformats.org/officeDocument/2006/relationships/hyperlink" Target="http://www.minem.gob.pe/minem/archivos/Capitulo%201%20%20Balance%20y%20Principales%20Indicadores%202012.pdf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http://www.minem.gob.pe/minem/archivos/Capitulo%201%20%20Balance%20y%20Principales%20Indicadores%202013.pdf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www.minem.gob.pe/minem/archivos/BALANCE%20E%20INDICADORES%202014.pdf" TargetMode="External"/><Relationship Id="rId9" Type="http://schemas.openxmlformats.org/officeDocument/2006/relationships/hyperlink" Target="https://www.ghgprotocol.org/sites/default/files/ghgp/Global-Warming-Potential-Values%20%28Feb%2016%202016%29_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5"/>
  <sheetViews>
    <sheetView zoomScaleNormal="100" workbookViewId="0">
      <selection activeCell="B4" sqref="B4:E7"/>
    </sheetView>
  </sheetViews>
  <sheetFormatPr baseColWidth="10" defaultRowHeight="15" x14ac:dyDescent="0.25"/>
  <cols>
    <col min="1" max="1" width="4" style="1" bestFit="1" customWidth="1"/>
    <col min="2" max="2" width="20.140625" style="1" customWidth="1"/>
    <col min="3" max="3" width="140.7109375" style="1" customWidth="1"/>
    <col min="4" max="4" width="29.42578125" style="1" customWidth="1"/>
    <col min="5" max="5" width="23.5703125" style="1" customWidth="1"/>
    <col min="6" max="16384" width="11.42578125" style="1"/>
  </cols>
  <sheetData>
    <row r="2" spans="1:5" s="36" customFormat="1" x14ac:dyDescent="0.25">
      <c r="A2" s="36">
        <v>1.1000000000000001</v>
      </c>
      <c r="B2" s="2" t="s">
        <v>33</v>
      </c>
    </row>
    <row r="3" spans="1:5" ht="11.25" customHeight="1" thickBot="1" x14ac:dyDescent="0.3"/>
    <row r="4" spans="1:5" ht="15" customHeight="1" x14ac:dyDescent="0.25">
      <c r="B4" s="353" t="s">
        <v>70</v>
      </c>
      <c r="C4" s="354"/>
      <c r="D4" s="354"/>
      <c r="E4" s="355"/>
    </row>
    <row r="5" spans="1:5" x14ac:dyDescent="0.25">
      <c r="B5" s="356"/>
      <c r="C5" s="357"/>
      <c r="D5" s="357"/>
      <c r="E5" s="358"/>
    </row>
    <row r="6" spans="1:5" x14ac:dyDescent="0.25">
      <c r="B6" s="356"/>
      <c r="C6" s="357"/>
      <c r="D6" s="357"/>
      <c r="E6" s="358"/>
    </row>
    <row r="7" spans="1:5" ht="15.75" thickBot="1" x14ac:dyDescent="0.3">
      <c r="B7" s="359"/>
      <c r="C7" s="360"/>
      <c r="D7" s="360"/>
      <c r="E7" s="361"/>
    </row>
    <row r="9" spans="1:5" x14ac:dyDescent="0.25">
      <c r="B9" s="38" t="s">
        <v>64</v>
      </c>
      <c r="C9" s="38" t="s">
        <v>65</v>
      </c>
      <c r="D9" s="38" t="s">
        <v>66</v>
      </c>
      <c r="E9" s="38" t="s">
        <v>67</v>
      </c>
    </row>
    <row r="10" spans="1:5" ht="51.75" customHeight="1" x14ac:dyDescent="0.25">
      <c r="B10" s="39" t="s">
        <v>33</v>
      </c>
      <c r="C10" s="41" t="s">
        <v>237</v>
      </c>
      <c r="D10" s="40" t="s">
        <v>73</v>
      </c>
      <c r="E10" s="39" t="s">
        <v>68</v>
      </c>
    </row>
    <row r="12" spans="1:5" ht="15.75" x14ac:dyDescent="0.25">
      <c r="B12" s="35" t="s">
        <v>134</v>
      </c>
    </row>
    <row r="14" spans="1:5" x14ac:dyDescent="0.25">
      <c r="B14"/>
    </row>
    <row r="17" spans="2:7" x14ac:dyDescent="0.25">
      <c r="B17" s="1" t="s">
        <v>52</v>
      </c>
    </row>
    <row r="18" spans="2:7" ht="18.75" x14ac:dyDescent="0.35">
      <c r="B18" s="37" t="s">
        <v>53</v>
      </c>
      <c r="C18" s="37" t="s">
        <v>54</v>
      </c>
      <c r="D18" s="37"/>
      <c r="E18" s="37"/>
      <c r="F18" s="37"/>
      <c r="G18" s="37"/>
    </row>
    <row r="19" spans="2:7" ht="18.75" x14ac:dyDescent="0.35">
      <c r="B19" s="37" t="s">
        <v>55</v>
      </c>
      <c r="C19" s="37" t="s">
        <v>56</v>
      </c>
      <c r="D19" s="37"/>
      <c r="E19" s="37"/>
      <c r="F19" s="37"/>
      <c r="G19" s="37"/>
    </row>
    <row r="20" spans="2:7" ht="18.75" x14ac:dyDescent="0.35">
      <c r="B20" s="37" t="s">
        <v>57</v>
      </c>
      <c r="C20" s="37" t="s">
        <v>58</v>
      </c>
      <c r="D20"/>
      <c r="E20" s="37"/>
      <c r="F20" s="37"/>
      <c r="G20" s="37"/>
    </row>
    <row r="21" spans="2:7" ht="18.75" x14ac:dyDescent="0.35">
      <c r="B21" s="37" t="s">
        <v>59</v>
      </c>
      <c r="C21" s="37" t="s">
        <v>165</v>
      </c>
      <c r="D21" s="37"/>
      <c r="E21" s="37"/>
      <c r="F21" s="37"/>
      <c r="G21" s="37"/>
    </row>
    <row r="22" spans="2:7" x14ac:dyDescent="0.25">
      <c r="B22" s="37" t="s">
        <v>60</v>
      </c>
      <c r="C22" s="37" t="s">
        <v>61</v>
      </c>
      <c r="D22" s="37"/>
      <c r="E22" s="37"/>
      <c r="F22" s="37"/>
      <c r="G22" s="37"/>
    </row>
    <row r="23" spans="2:7" ht="18.75" x14ac:dyDescent="0.35">
      <c r="B23" s="37" t="s">
        <v>62</v>
      </c>
      <c r="C23" s="37" t="s">
        <v>63</v>
      </c>
      <c r="D23" s="37"/>
      <c r="E23" s="37"/>
      <c r="F23" s="37"/>
      <c r="G23" s="37"/>
    </row>
    <row r="25" spans="2:7" x14ac:dyDescent="0.25">
      <c r="B25" s="114" t="s">
        <v>122</v>
      </c>
      <c r="C25" s="23"/>
    </row>
    <row r="28" spans="2:7" ht="15.75" x14ac:dyDescent="0.25">
      <c r="B28" s="35" t="s">
        <v>236</v>
      </c>
    </row>
    <row r="30" spans="2:7" ht="24" x14ac:dyDescent="0.25">
      <c r="B30" s="163" t="s">
        <v>187</v>
      </c>
    </row>
    <row r="32" spans="2:7" x14ac:dyDescent="0.25">
      <c r="B32" s="1" t="s">
        <v>188</v>
      </c>
    </row>
    <row r="33" spans="2:3" ht="18" x14ac:dyDescent="0.35">
      <c r="B33" s="1" t="s">
        <v>189</v>
      </c>
      <c r="C33" s="37" t="s">
        <v>190</v>
      </c>
    </row>
    <row r="34" spans="2:3" ht="18" x14ac:dyDescent="0.35">
      <c r="B34" s="1" t="s">
        <v>191</v>
      </c>
      <c r="C34" s="37" t="s">
        <v>192</v>
      </c>
    </row>
    <row r="35" spans="2:3" ht="18" x14ac:dyDescent="0.35">
      <c r="B35" s="1" t="s">
        <v>193</v>
      </c>
      <c r="C35" s="37" t="s">
        <v>194</v>
      </c>
    </row>
    <row r="36" spans="2:3" ht="18" x14ac:dyDescent="0.35">
      <c r="B36" s="1" t="s">
        <v>195</v>
      </c>
      <c r="C36" s="37" t="s">
        <v>196</v>
      </c>
    </row>
    <row r="37" spans="2:3" ht="18" x14ac:dyDescent="0.35">
      <c r="B37" s="1" t="s">
        <v>197</v>
      </c>
      <c r="C37" s="37" t="s">
        <v>198</v>
      </c>
    </row>
    <row r="38" spans="2:3" ht="18" x14ac:dyDescent="0.35">
      <c r="B38" s="1" t="s">
        <v>199</v>
      </c>
      <c r="C38" s="37" t="s">
        <v>200</v>
      </c>
    </row>
    <row r="39" spans="2:3" ht="18" x14ac:dyDescent="0.35">
      <c r="B39" s="1" t="s">
        <v>201</v>
      </c>
      <c r="C39" s="37" t="s">
        <v>202</v>
      </c>
    </row>
    <row r="40" spans="2:3" ht="18" x14ac:dyDescent="0.35">
      <c r="B40" s="1" t="s">
        <v>203</v>
      </c>
      <c r="C40" s="37" t="s">
        <v>194</v>
      </c>
    </row>
    <row r="41" spans="2:3" ht="18" x14ac:dyDescent="0.35">
      <c r="B41" s="1" t="s">
        <v>204</v>
      </c>
      <c r="C41" s="37" t="s">
        <v>205</v>
      </c>
    </row>
    <row r="42" spans="2:3" ht="18" x14ac:dyDescent="0.35">
      <c r="B42" s="1" t="s">
        <v>206</v>
      </c>
      <c r="C42" s="37" t="s">
        <v>207</v>
      </c>
    </row>
    <row r="43" spans="2:3" ht="18" x14ac:dyDescent="0.35">
      <c r="B43" s="1" t="s">
        <v>208</v>
      </c>
      <c r="C43" s="37" t="s">
        <v>209</v>
      </c>
    </row>
    <row r="44" spans="2:3" ht="18" x14ac:dyDescent="0.35">
      <c r="B44" s="1" t="s">
        <v>210</v>
      </c>
      <c r="C44" s="37" t="s">
        <v>211</v>
      </c>
    </row>
    <row r="45" spans="2:3" ht="18" x14ac:dyDescent="0.35">
      <c r="B45" s="1" t="s">
        <v>212</v>
      </c>
      <c r="C45" s="37" t="s">
        <v>213</v>
      </c>
    </row>
  </sheetData>
  <mergeCells count="1">
    <mergeCell ref="B4:E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17"/>
  <sheetViews>
    <sheetView workbookViewId="0">
      <selection activeCell="E21" sqref="E21"/>
    </sheetView>
  </sheetViews>
  <sheetFormatPr baseColWidth="10" defaultRowHeight="15" x14ac:dyDescent="0.25"/>
  <cols>
    <col min="1" max="1" width="2" style="1" bestFit="1" customWidth="1"/>
    <col min="2" max="2" width="15.140625" style="1" customWidth="1"/>
    <col min="3" max="3" width="34.7109375" style="1" customWidth="1"/>
    <col min="4" max="4" width="18.28515625" style="1" customWidth="1"/>
    <col min="5" max="5" width="28.42578125" style="1" customWidth="1"/>
    <col min="6" max="6" width="28.85546875" style="1" customWidth="1"/>
    <col min="7" max="7" width="17.7109375" style="1" customWidth="1"/>
    <col min="8" max="8" width="3.42578125" style="1" customWidth="1"/>
    <col min="9" max="9" width="3.140625" style="3" customWidth="1"/>
    <col min="10" max="10" width="3.140625" style="4" customWidth="1"/>
    <col min="11" max="11" width="20.42578125" style="1" customWidth="1"/>
    <col min="12" max="13" width="13.7109375" style="1" customWidth="1"/>
    <col min="14" max="14" width="17.28515625" style="1" customWidth="1"/>
    <col min="15" max="15" width="16.28515625" style="1" customWidth="1"/>
    <col min="16" max="16" width="11.42578125" style="1"/>
    <col min="17" max="17" width="17.85546875" style="1" customWidth="1"/>
    <col min="18" max="18" width="11.42578125" style="1"/>
    <col min="19" max="19" width="18.140625" style="1" customWidth="1"/>
    <col min="20" max="16384" width="11.42578125" style="1"/>
  </cols>
  <sheetData>
    <row r="2" spans="2:19" s="2" customFormat="1" x14ac:dyDescent="0.25">
      <c r="B2" s="2" t="s">
        <v>0</v>
      </c>
    </row>
    <row r="4" spans="2:19" ht="15.75" thickBot="1" x14ac:dyDescent="0.3">
      <c r="B4" s="365" t="s">
        <v>1</v>
      </c>
      <c r="C4" s="365"/>
      <c r="D4" s="365"/>
      <c r="E4" s="365"/>
      <c r="F4" s="365"/>
      <c r="G4" s="365"/>
      <c r="K4" s="366" t="s">
        <v>2</v>
      </c>
      <c r="L4" s="366"/>
      <c r="M4" s="366"/>
      <c r="N4" s="366"/>
      <c r="O4" s="366"/>
      <c r="P4" s="366"/>
      <c r="Q4" s="366"/>
      <c r="R4" s="366"/>
      <c r="S4" s="366"/>
    </row>
    <row r="5" spans="2:19" x14ac:dyDescent="0.25">
      <c r="B5" s="5" t="s">
        <v>3</v>
      </c>
      <c r="D5" s="5" t="s">
        <v>4</v>
      </c>
      <c r="K5" s="367" t="s">
        <v>5</v>
      </c>
      <c r="L5" s="369" t="s">
        <v>6</v>
      </c>
      <c r="M5" s="370"/>
      <c r="N5" s="370"/>
      <c r="O5" s="371"/>
      <c r="P5" s="372" t="s">
        <v>7</v>
      </c>
      <c r="Q5" s="373"/>
      <c r="R5" s="373"/>
      <c r="S5" s="374"/>
    </row>
    <row r="6" spans="2:19" ht="30.75" thickBot="1" x14ac:dyDescent="0.3">
      <c r="B6" s="6" t="s">
        <v>8</v>
      </c>
      <c r="D6" s="6" t="s">
        <v>9</v>
      </c>
      <c r="K6" s="368"/>
      <c r="L6" s="129" t="s">
        <v>10</v>
      </c>
      <c r="M6" s="8" t="s">
        <v>11</v>
      </c>
      <c r="N6" s="7" t="s">
        <v>12</v>
      </c>
      <c r="O6" s="130" t="s">
        <v>13</v>
      </c>
      <c r="P6" s="9" t="s">
        <v>10</v>
      </c>
      <c r="Q6" s="10" t="s">
        <v>11</v>
      </c>
      <c r="R6" s="11" t="s">
        <v>12</v>
      </c>
      <c r="S6" s="12" t="s">
        <v>13</v>
      </c>
    </row>
    <row r="7" spans="2:19" x14ac:dyDescent="0.25">
      <c r="B7" s="6" t="s">
        <v>14</v>
      </c>
      <c r="D7" s="1" t="s">
        <v>15</v>
      </c>
      <c r="K7" s="13" t="s">
        <v>16</v>
      </c>
      <c r="L7" s="14"/>
      <c r="M7" s="15"/>
      <c r="N7" s="15"/>
      <c r="O7" s="108"/>
      <c r="P7" s="16"/>
      <c r="Q7" s="17"/>
      <c r="R7" s="17"/>
      <c r="S7" s="18"/>
    </row>
    <row r="8" spans="2:19" x14ac:dyDescent="0.25">
      <c r="B8" s="6" t="s">
        <v>17</v>
      </c>
      <c r="D8" s="1" t="s">
        <v>18</v>
      </c>
      <c r="K8" s="19" t="s">
        <v>19</v>
      </c>
      <c r="L8" s="20"/>
      <c r="M8" s="21"/>
      <c r="N8" s="21"/>
      <c r="O8" s="22"/>
      <c r="P8" s="20"/>
      <c r="Q8" s="21"/>
      <c r="R8" s="21"/>
      <c r="S8" s="22"/>
    </row>
    <row r="9" spans="2:19" x14ac:dyDescent="0.25">
      <c r="B9" s="23" t="s">
        <v>20</v>
      </c>
      <c r="C9" s="24"/>
      <c r="K9" s="19" t="s">
        <v>21</v>
      </c>
      <c r="L9" s="20"/>
      <c r="M9" s="21"/>
      <c r="N9" s="21"/>
      <c r="O9" s="22"/>
      <c r="P9" s="20"/>
      <c r="Q9" s="21"/>
      <c r="R9" s="21"/>
      <c r="S9" s="22"/>
    </row>
    <row r="10" spans="2:19" x14ac:dyDescent="0.25">
      <c r="B10" s="23" t="s">
        <v>22</v>
      </c>
      <c r="C10" s="24"/>
      <c r="K10" s="19" t="s">
        <v>23</v>
      </c>
      <c r="L10" s="20"/>
      <c r="M10" s="21"/>
      <c r="N10" s="21"/>
      <c r="O10" s="22"/>
      <c r="P10" s="20"/>
      <c r="Q10" s="21"/>
      <c r="R10" s="21"/>
      <c r="S10" s="22"/>
    </row>
    <row r="11" spans="2:19" ht="15" customHeight="1" x14ac:dyDescent="0.25">
      <c r="B11" s="23" t="s">
        <v>24</v>
      </c>
      <c r="K11" s="19" t="s">
        <v>25</v>
      </c>
      <c r="L11" s="20"/>
      <c r="M11" s="21"/>
      <c r="N11" s="21"/>
      <c r="O11" s="22"/>
      <c r="P11" s="20"/>
      <c r="Q11" s="21"/>
      <c r="R11" s="21"/>
      <c r="S11" s="22"/>
    </row>
    <row r="12" spans="2:19" ht="15" customHeight="1" x14ac:dyDescent="0.25">
      <c r="K12" s="19" t="s">
        <v>32</v>
      </c>
      <c r="L12" s="20"/>
      <c r="M12" s="21"/>
      <c r="N12" s="21"/>
      <c r="O12" s="22"/>
      <c r="P12" s="20"/>
      <c r="Q12" s="21"/>
      <c r="R12" s="21"/>
      <c r="S12" s="22"/>
    </row>
    <row r="13" spans="2:19" ht="15.75" customHeight="1" thickBot="1" x14ac:dyDescent="0.3">
      <c r="B13" s="25" t="s">
        <v>26</v>
      </c>
      <c r="C13" s="25" t="s">
        <v>27</v>
      </c>
      <c r="D13" s="25" t="s">
        <v>28</v>
      </c>
      <c r="E13" s="26" t="s">
        <v>29</v>
      </c>
      <c r="F13" s="27" t="s">
        <v>30</v>
      </c>
      <c r="G13" s="27" t="s">
        <v>31</v>
      </c>
      <c r="K13" s="28" t="s">
        <v>34</v>
      </c>
      <c r="L13" s="29"/>
      <c r="M13" s="30"/>
      <c r="N13" s="30"/>
      <c r="O13" s="31"/>
      <c r="P13" s="29"/>
      <c r="Q13" s="30"/>
      <c r="R13" s="30"/>
      <c r="S13" s="31"/>
    </row>
    <row r="14" spans="2:19" x14ac:dyDescent="0.25">
      <c r="B14" s="362" t="s">
        <v>33</v>
      </c>
      <c r="C14" s="363"/>
      <c r="D14" s="363"/>
      <c r="E14" s="363"/>
      <c r="F14" s="363"/>
      <c r="G14" s="364"/>
    </row>
    <row r="15" spans="2:19" ht="36" x14ac:dyDescent="0.25">
      <c r="B15" s="32" t="s">
        <v>35</v>
      </c>
      <c r="C15" s="33" t="s">
        <v>36</v>
      </c>
      <c r="D15" s="33" t="s">
        <v>37</v>
      </c>
      <c r="E15" s="33" t="s">
        <v>38</v>
      </c>
      <c r="F15" s="33" t="s">
        <v>39</v>
      </c>
      <c r="G15" s="33" t="s">
        <v>40</v>
      </c>
    </row>
    <row r="16" spans="2:19" ht="36" x14ac:dyDescent="0.25">
      <c r="B16" s="32" t="s">
        <v>41</v>
      </c>
      <c r="C16" s="33" t="s">
        <v>36</v>
      </c>
      <c r="D16" s="33" t="s">
        <v>42</v>
      </c>
      <c r="E16" s="33" t="s">
        <v>43</v>
      </c>
      <c r="F16" s="33" t="s">
        <v>39</v>
      </c>
      <c r="G16" s="33" t="s">
        <v>44</v>
      </c>
    </row>
    <row r="17" spans="2:7" ht="36" x14ac:dyDescent="0.25">
      <c r="B17" s="32" t="s">
        <v>45</v>
      </c>
      <c r="C17" s="33" t="s">
        <v>46</v>
      </c>
      <c r="D17" s="33" t="s">
        <v>47</v>
      </c>
      <c r="E17" s="33" t="s">
        <v>48</v>
      </c>
      <c r="F17" s="33" t="s">
        <v>49</v>
      </c>
      <c r="G17" s="33" t="s">
        <v>50</v>
      </c>
    </row>
  </sheetData>
  <mergeCells count="6">
    <mergeCell ref="B14:G14"/>
    <mergeCell ref="B4:G4"/>
    <mergeCell ref="K4:S4"/>
    <mergeCell ref="K5:K6"/>
    <mergeCell ref="L5:O5"/>
    <mergeCell ref="P5:S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Y305"/>
  <sheetViews>
    <sheetView topLeftCell="A25" zoomScale="85" zoomScaleNormal="85" workbookViewId="0">
      <selection activeCell="G36" sqref="G36"/>
    </sheetView>
  </sheetViews>
  <sheetFormatPr baseColWidth="10" defaultRowHeight="15" x14ac:dyDescent="0.25"/>
  <cols>
    <col min="1" max="1" width="2" style="1" customWidth="1"/>
    <col min="2" max="2" width="24.28515625" style="1" customWidth="1"/>
    <col min="3" max="3" width="2.28515625" style="1" customWidth="1"/>
    <col min="4" max="4" width="18.7109375" style="1" customWidth="1"/>
    <col min="5" max="5" width="15.42578125" style="1" customWidth="1"/>
    <col min="6" max="6" width="14.85546875" style="1" customWidth="1"/>
    <col min="7" max="7" width="15.5703125" style="252" bestFit="1" customWidth="1"/>
    <col min="8" max="8" width="16.140625" style="1" customWidth="1"/>
    <col min="9" max="9" width="12.42578125" style="1" customWidth="1"/>
    <col min="10" max="10" width="16.42578125" style="1" bestFit="1" customWidth="1"/>
    <col min="11" max="11" width="16.7109375" style="250" bestFit="1" customWidth="1"/>
    <col min="12" max="12" width="11.85546875" style="1" bestFit="1" customWidth="1"/>
    <col min="13" max="13" width="14.42578125" style="1" bestFit="1" customWidth="1"/>
    <col min="14" max="14" width="15.42578125" style="1" customWidth="1"/>
    <col min="15" max="15" width="16.42578125" style="1" customWidth="1"/>
    <col min="16" max="16" width="16.85546875" style="252" customWidth="1"/>
    <col min="17" max="17" width="11.85546875" style="1" customWidth="1"/>
    <col min="18" max="18" width="28.42578125" style="1" customWidth="1"/>
    <col min="19" max="19" width="17.140625" style="1" customWidth="1"/>
    <col min="20" max="20" width="12.5703125" style="1" customWidth="1"/>
    <col min="21" max="21" width="10" style="1" bestFit="1" customWidth="1"/>
    <col min="22" max="22" width="21.28515625" style="1" bestFit="1" customWidth="1"/>
    <col min="23" max="24" width="11.42578125" style="1"/>
    <col min="25" max="25" width="15.28515625" style="1" customWidth="1"/>
    <col min="26" max="26" width="16.5703125" style="1" customWidth="1"/>
    <col min="27" max="27" width="11.42578125" style="1"/>
    <col min="28" max="28" width="12.85546875" style="1" customWidth="1"/>
    <col min="29" max="29" width="14.7109375" style="1" customWidth="1"/>
    <col min="30" max="31" width="14.28515625" style="1" bestFit="1" customWidth="1"/>
    <col min="32" max="32" width="11.42578125" style="1"/>
    <col min="33" max="33" width="24.42578125" style="1" customWidth="1"/>
    <col min="34" max="34" width="22" style="1" customWidth="1"/>
    <col min="35" max="41" width="11.42578125" style="1"/>
    <col min="42" max="42" width="14.28515625" style="1" customWidth="1"/>
    <col min="43" max="43" width="12.85546875" style="1" customWidth="1"/>
    <col min="44" max="44" width="9.85546875" style="1" bestFit="1" customWidth="1"/>
    <col min="45" max="45" width="12.5703125" style="1" customWidth="1"/>
    <col min="46" max="46" width="11.42578125" style="1"/>
    <col min="47" max="47" width="14.85546875" style="1" customWidth="1"/>
    <col min="48" max="49" width="11.42578125" style="1"/>
    <col min="50" max="50" width="21.7109375" style="1" customWidth="1"/>
    <col min="51" max="57" width="11.42578125" style="1"/>
    <col min="58" max="58" width="15.28515625" style="1" customWidth="1"/>
    <col min="59" max="60" width="11.42578125" style="1"/>
    <col min="61" max="61" width="12" style="1" bestFit="1" customWidth="1"/>
    <col min="62" max="62" width="11.42578125" style="1"/>
    <col min="63" max="63" width="14.28515625" style="1" bestFit="1" customWidth="1"/>
    <col min="64" max="65" width="11.42578125" style="1"/>
    <col min="66" max="66" width="23.42578125" style="1" customWidth="1"/>
    <col min="67" max="73" width="11.42578125" style="1"/>
    <col min="74" max="74" width="16.5703125" style="1" customWidth="1"/>
    <col min="75" max="76" width="11.42578125" style="1"/>
    <col min="77" max="77" width="12" style="1" bestFit="1" customWidth="1"/>
    <col min="78" max="78" width="11.42578125" style="1"/>
    <col min="79" max="79" width="14.28515625" style="1" bestFit="1" customWidth="1"/>
    <col min="80" max="81" width="11.42578125" style="1"/>
    <col min="82" max="82" width="22.7109375" style="1" customWidth="1"/>
    <col min="83" max="89" width="11.42578125" style="1"/>
    <col min="90" max="90" width="15.7109375" style="1" customWidth="1"/>
    <col min="91" max="94" width="11.42578125" style="1"/>
    <col min="95" max="95" width="14.28515625" style="1" bestFit="1" customWidth="1"/>
    <col min="96" max="97" width="11.42578125" style="1"/>
    <col min="98" max="98" width="22" style="1" customWidth="1"/>
    <col min="99" max="102" width="11.42578125" style="1"/>
    <col min="103" max="104" width="11.85546875" style="1" customWidth="1"/>
    <col min="105" max="105" width="11.42578125" style="1"/>
    <col min="106" max="106" width="14.42578125" style="1" bestFit="1" customWidth="1"/>
    <col min="107" max="108" width="11.42578125" style="1"/>
    <col min="109" max="109" width="12.28515625" style="1" customWidth="1"/>
    <col min="110" max="110" width="11.42578125" style="1"/>
    <col min="111" max="111" width="14.28515625" style="1" bestFit="1" customWidth="1"/>
    <col min="112" max="113" width="11.42578125" style="1"/>
    <col min="114" max="114" width="24" style="1" customWidth="1"/>
    <col min="115" max="121" width="11.42578125" style="1"/>
    <col min="122" max="122" width="14.42578125" style="1" bestFit="1" customWidth="1"/>
    <col min="123" max="124" width="11.42578125" style="1"/>
    <col min="125" max="125" width="12" style="1" bestFit="1" customWidth="1"/>
    <col min="126" max="126" width="11.42578125" style="1"/>
    <col min="127" max="127" width="14.28515625" style="1" bestFit="1" customWidth="1"/>
    <col min="128" max="129" width="11.42578125" style="1"/>
    <col min="130" max="130" width="12.42578125" style="1" customWidth="1"/>
    <col min="131" max="137" width="11.42578125" style="1"/>
    <col min="138" max="138" width="14.42578125" style="1" bestFit="1" customWidth="1"/>
    <col min="139" max="140" width="11.42578125" style="1"/>
    <col min="141" max="141" width="12" style="1" bestFit="1" customWidth="1"/>
    <col min="142" max="142" width="11.42578125" style="1"/>
    <col min="143" max="143" width="14.28515625" style="1" bestFit="1" customWidth="1"/>
    <col min="144" max="145" width="11.42578125" style="1"/>
    <col min="146" max="146" width="13.28515625" style="1" customWidth="1"/>
    <col min="147" max="147" width="11.42578125" style="1"/>
    <col min="148" max="148" width="11.7109375" style="1" bestFit="1" customWidth="1"/>
    <col min="149" max="151" width="11.42578125" style="1"/>
    <col min="152" max="152" width="10.5703125" style="1" bestFit="1" customWidth="1"/>
    <col min="153" max="153" width="11.42578125" style="1"/>
    <col min="154" max="154" width="14.42578125" style="1" bestFit="1" customWidth="1"/>
    <col min="155" max="156" width="11.42578125" style="1"/>
    <col min="157" max="157" width="12" style="1" bestFit="1" customWidth="1"/>
    <col min="158" max="158" width="11.42578125" style="1"/>
    <col min="159" max="159" width="14.28515625" style="1" bestFit="1" customWidth="1"/>
    <col min="160" max="161" width="11.42578125" style="1"/>
    <col min="162" max="162" width="14" style="1" customWidth="1"/>
    <col min="163" max="16384" width="11.42578125" style="1"/>
  </cols>
  <sheetData>
    <row r="1" spans="2:44" hidden="1" x14ac:dyDescent="0.25">
      <c r="E1" s="135">
        <v>9</v>
      </c>
      <c r="F1" s="135">
        <v>10</v>
      </c>
      <c r="G1" s="251">
        <v>11</v>
      </c>
      <c r="H1" s="135">
        <v>15</v>
      </c>
      <c r="I1" s="135">
        <v>18</v>
      </c>
      <c r="J1" s="135">
        <v>20</v>
      </c>
      <c r="K1" s="282">
        <v>23</v>
      </c>
      <c r="L1" s="135">
        <v>25</v>
      </c>
      <c r="M1" s="135">
        <v>36</v>
      </c>
      <c r="N1" s="135">
        <v>40</v>
      </c>
      <c r="O1" s="135">
        <v>60</v>
      </c>
      <c r="P1" s="251">
        <v>80</v>
      </c>
      <c r="Q1" s="135">
        <v>100</v>
      </c>
      <c r="R1" s="135">
        <v>150</v>
      </c>
      <c r="S1" s="135">
        <v>200</v>
      </c>
    </row>
    <row r="2" spans="2:44" hidden="1" x14ac:dyDescent="0.25">
      <c r="D2" s="42" t="s">
        <v>138</v>
      </c>
    </row>
    <row r="3" spans="2:44" ht="30" hidden="1" x14ac:dyDescent="0.25">
      <c r="D3" s="131" t="s">
        <v>51</v>
      </c>
      <c r="E3" s="388" t="s">
        <v>139</v>
      </c>
      <c r="F3" s="388"/>
      <c r="G3" s="388"/>
      <c r="H3" s="388"/>
      <c r="I3" s="388"/>
      <c r="J3" s="388"/>
      <c r="K3" s="388"/>
      <c r="L3" s="388"/>
      <c r="M3" s="388"/>
      <c r="N3" s="388"/>
      <c r="P3" s="305" t="s">
        <v>145</v>
      </c>
      <c r="Q3" s="133" t="s">
        <v>144</v>
      </c>
      <c r="R3" s="133" t="s">
        <v>146</v>
      </c>
    </row>
    <row r="4" spans="2:44" hidden="1" x14ac:dyDescent="0.25">
      <c r="D4" s="43" t="s">
        <v>140</v>
      </c>
      <c r="E4" s="124">
        <v>15</v>
      </c>
      <c r="F4" s="124">
        <v>25</v>
      </c>
      <c r="G4" s="253">
        <v>40</v>
      </c>
      <c r="H4" s="124">
        <v>60</v>
      </c>
      <c r="I4" s="124">
        <v>100</v>
      </c>
      <c r="J4" s="124">
        <v>150</v>
      </c>
      <c r="K4" s="283">
        <v>200</v>
      </c>
      <c r="L4" s="132"/>
      <c r="M4" s="132"/>
      <c r="N4" s="132"/>
      <c r="P4" s="253" t="s">
        <v>147</v>
      </c>
      <c r="Q4" s="43">
        <v>3.5</v>
      </c>
      <c r="R4" s="137">
        <f>Q4*365</f>
        <v>1277.5</v>
      </c>
    </row>
    <row r="5" spans="2:44" hidden="1" x14ac:dyDescent="0.25">
      <c r="D5" s="43" t="s">
        <v>141</v>
      </c>
      <c r="E5" s="124">
        <v>10</v>
      </c>
      <c r="F5" s="124">
        <v>18</v>
      </c>
      <c r="G5" s="253">
        <v>36</v>
      </c>
      <c r="H5" s="124">
        <v>60</v>
      </c>
      <c r="I5" s="124">
        <v>80</v>
      </c>
      <c r="J5" s="124">
        <v>100</v>
      </c>
      <c r="K5" s="284"/>
      <c r="L5" s="132"/>
      <c r="M5" s="132"/>
      <c r="N5" s="132"/>
      <c r="P5" s="253" t="s">
        <v>148</v>
      </c>
      <c r="Q5" s="43">
        <v>8</v>
      </c>
      <c r="R5" s="137">
        <f>12*22*Q5</f>
        <v>2112</v>
      </c>
    </row>
    <row r="6" spans="2:44" hidden="1" x14ac:dyDescent="0.25">
      <c r="D6" s="43" t="s">
        <v>142</v>
      </c>
      <c r="E6" s="124">
        <v>9</v>
      </c>
      <c r="F6" s="124">
        <v>11</v>
      </c>
      <c r="G6" s="253">
        <v>15</v>
      </c>
      <c r="H6" s="124">
        <v>20</v>
      </c>
      <c r="I6" s="124">
        <v>23</v>
      </c>
      <c r="J6" s="124">
        <v>30</v>
      </c>
      <c r="K6" s="284"/>
      <c r="L6" s="132"/>
      <c r="M6" s="132"/>
      <c r="N6" s="132"/>
      <c r="P6" s="253" t="s">
        <v>149</v>
      </c>
      <c r="Q6" s="43">
        <v>8</v>
      </c>
      <c r="R6" s="137">
        <f>12*22*Q6</f>
        <v>2112</v>
      </c>
    </row>
    <row r="7" spans="2:44" hidden="1" x14ac:dyDescent="0.25">
      <c r="D7" s="119" t="s">
        <v>143</v>
      </c>
      <c r="E7" s="124">
        <v>3</v>
      </c>
      <c r="F7" s="124">
        <v>4</v>
      </c>
      <c r="G7" s="253">
        <v>6</v>
      </c>
      <c r="H7" s="124">
        <v>9</v>
      </c>
      <c r="I7" s="124">
        <v>11</v>
      </c>
      <c r="J7" s="124">
        <v>16</v>
      </c>
      <c r="K7" s="283">
        <v>20</v>
      </c>
      <c r="L7" s="124">
        <v>25</v>
      </c>
      <c r="M7" s="124">
        <v>35</v>
      </c>
      <c r="N7" s="124">
        <v>60</v>
      </c>
      <c r="P7" s="253" t="s">
        <v>150</v>
      </c>
      <c r="Q7" s="43">
        <v>8</v>
      </c>
      <c r="R7" s="137">
        <f>12*22*Q7</f>
        <v>2112</v>
      </c>
    </row>
    <row r="8" spans="2:44" hidden="1" x14ac:dyDescent="0.25">
      <c r="D8" s="43" t="s">
        <v>11</v>
      </c>
      <c r="E8" s="124"/>
      <c r="F8" s="124"/>
      <c r="G8" s="253"/>
      <c r="H8" s="124"/>
      <c r="I8" s="124"/>
      <c r="J8" s="124"/>
      <c r="K8" s="283"/>
      <c r="L8" s="124"/>
      <c r="M8" s="124"/>
      <c r="N8" s="124"/>
      <c r="R8" s="43">
        <f>12*22*Q8</f>
        <v>0</v>
      </c>
    </row>
    <row r="9" spans="2:44" hidden="1" x14ac:dyDescent="0.25"/>
    <row r="10" spans="2:44" s="179" customFormat="1" ht="15.75" thickBot="1" x14ac:dyDescent="0.3">
      <c r="D10" s="180" t="s">
        <v>98</v>
      </c>
      <c r="G10" s="254"/>
      <c r="K10" s="285"/>
      <c r="P10" s="254"/>
    </row>
    <row r="11" spans="2:44" ht="30.75" thickBot="1" x14ac:dyDescent="0.3">
      <c r="B11" s="161" t="s">
        <v>180</v>
      </c>
      <c r="D11" s="120" t="s">
        <v>51</v>
      </c>
      <c r="E11" s="121" t="s">
        <v>74</v>
      </c>
      <c r="F11" s="121" t="s">
        <v>11</v>
      </c>
      <c r="G11" s="255" t="s">
        <v>75</v>
      </c>
      <c r="H11" s="46"/>
      <c r="J11" s="147" t="s">
        <v>51</v>
      </c>
      <c r="K11" s="286" t="s">
        <v>74</v>
      </c>
      <c r="L11" s="148" t="s">
        <v>11</v>
      </c>
      <c r="M11" s="149" t="s">
        <v>75</v>
      </c>
      <c r="N11" s="46"/>
      <c r="P11" s="306" t="s">
        <v>51</v>
      </c>
      <c r="Q11" s="145" t="s">
        <v>74</v>
      </c>
      <c r="R11" s="145" t="s">
        <v>11</v>
      </c>
      <c r="S11" s="146" t="s">
        <v>75</v>
      </c>
      <c r="T11" s="46"/>
      <c r="V11" s="156" t="s">
        <v>51</v>
      </c>
      <c r="W11" s="157" t="s">
        <v>74</v>
      </c>
      <c r="X11" s="157" t="s">
        <v>11</v>
      </c>
      <c r="Y11" s="158" t="s">
        <v>75</v>
      </c>
      <c r="Z11" s="46"/>
      <c r="AB11" s="144" t="s">
        <v>51</v>
      </c>
      <c r="AC11" s="145" t="s">
        <v>74</v>
      </c>
      <c r="AD11" s="145" t="s">
        <v>11</v>
      </c>
      <c r="AE11" s="146" t="s">
        <v>75</v>
      </c>
      <c r="AF11" s="46"/>
      <c r="AH11" s="141" t="s">
        <v>51</v>
      </c>
      <c r="AI11" s="142" t="s">
        <v>74</v>
      </c>
      <c r="AJ11" s="142" t="s">
        <v>11</v>
      </c>
      <c r="AK11" s="143" t="s">
        <v>75</v>
      </c>
      <c r="AL11" s="46"/>
      <c r="AN11" s="150" t="s">
        <v>51</v>
      </c>
      <c r="AO11" s="151" t="s">
        <v>74</v>
      </c>
      <c r="AP11" s="151" t="s">
        <v>11</v>
      </c>
      <c r="AQ11" s="152" t="s">
        <v>75</v>
      </c>
      <c r="AR11" s="46"/>
    </row>
    <row r="12" spans="2:44" ht="17.25" customHeight="1" x14ac:dyDescent="0.25">
      <c r="B12" s="176" t="s">
        <v>77</v>
      </c>
      <c r="D12" s="118" t="s">
        <v>77</v>
      </c>
      <c r="E12" s="85">
        <v>120</v>
      </c>
      <c r="F12" s="85" t="s">
        <v>78</v>
      </c>
      <c r="G12" s="349">
        <f>[1]Resumen!$D$4</f>
        <v>184.39431999999999</v>
      </c>
      <c r="H12" s="50"/>
      <c r="J12" s="48" t="s">
        <v>166</v>
      </c>
      <c r="K12" s="287">
        <v>120</v>
      </c>
      <c r="L12" s="49" t="s">
        <v>78</v>
      </c>
      <c r="M12" s="351">
        <f>[1]Resumen!$D$8</f>
        <v>176.64380800000004</v>
      </c>
      <c r="N12" s="50"/>
      <c r="P12" s="307" t="s">
        <v>168</v>
      </c>
      <c r="Q12" s="85">
        <v>120</v>
      </c>
      <c r="R12" s="85" t="s">
        <v>78</v>
      </c>
      <c r="S12" s="186">
        <f>[1]Resumen!$D$12</f>
        <v>189.93039999999996</v>
      </c>
      <c r="T12" s="50"/>
      <c r="V12" s="118" t="s">
        <v>170</v>
      </c>
      <c r="W12" s="85">
        <v>120</v>
      </c>
      <c r="X12" s="85" t="s">
        <v>78</v>
      </c>
      <c r="Y12" s="186">
        <f>[1]Resumen!$D$16</f>
        <v>227.27161599999999</v>
      </c>
      <c r="Z12" s="50"/>
      <c r="AB12" s="118" t="s">
        <v>172</v>
      </c>
      <c r="AC12" s="85">
        <v>120</v>
      </c>
      <c r="AD12" s="85" t="s">
        <v>78</v>
      </c>
      <c r="AE12" s="186">
        <f>[1]Resumen!$D$20</f>
        <v>241.37079999999997</v>
      </c>
      <c r="AF12" s="50"/>
      <c r="AH12" s="118" t="s">
        <v>173</v>
      </c>
      <c r="AI12" s="85">
        <v>120</v>
      </c>
      <c r="AJ12" s="85" t="s">
        <v>78</v>
      </c>
      <c r="AK12" s="186">
        <f>[1]Resumen!$D$24</f>
        <v>352.91907199999991</v>
      </c>
      <c r="AL12" s="50"/>
      <c r="AN12" s="118" t="s">
        <v>176</v>
      </c>
      <c r="AO12" s="85">
        <v>120</v>
      </c>
      <c r="AP12" s="85" t="s">
        <v>78</v>
      </c>
      <c r="AQ12" s="186">
        <f>[1]Resumen!$D$28</f>
        <v>286.45759999999996</v>
      </c>
      <c r="AR12" s="50"/>
    </row>
    <row r="13" spans="2:44" x14ac:dyDescent="0.25">
      <c r="B13" s="159" t="s">
        <v>166</v>
      </c>
      <c r="D13" s="54" t="s">
        <v>77</v>
      </c>
      <c r="E13" s="55">
        <f t="shared" ref="E13:E18" si="0">+E12</f>
        <v>120</v>
      </c>
      <c r="F13" s="55" t="s">
        <v>80</v>
      </c>
      <c r="G13" s="256">
        <f>[1]Resumen!$E$4</f>
        <v>217.92055999999999</v>
      </c>
      <c r="H13" s="56">
        <f t="shared" ref="H13:H18" si="1">G13/G12-1</f>
        <v>0.18181818181818188</v>
      </c>
      <c r="J13" s="54" t="s">
        <v>166</v>
      </c>
      <c r="K13" s="283">
        <f t="shared" ref="K13:K18" si="2">+K12</f>
        <v>120</v>
      </c>
      <c r="L13" s="172" t="s">
        <v>80</v>
      </c>
      <c r="M13" s="352">
        <f>[1]Resumen!$E$8</f>
        <v>208.760864</v>
      </c>
      <c r="N13" s="56">
        <f t="shared" ref="N13:N18" si="3">M13/M12-1</f>
        <v>0.18181818181818166</v>
      </c>
      <c r="P13" s="308" t="s">
        <v>168</v>
      </c>
      <c r="Q13" s="220">
        <f t="shared" ref="Q13:Q18" si="4">+Q12</f>
        <v>120</v>
      </c>
      <c r="R13" s="140" t="s">
        <v>80</v>
      </c>
      <c r="S13" s="187">
        <f>[1]Resumen!$E$12</f>
        <v>224.4632</v>
      </c>
      <c r="T13" s="56">
        <f t="shared" ref="T13:T18" si="5">S13/S12-1</f>
        <v>0.1818181818181821</v>
      </c>
      <c r="V13" s="54" t="s">
        <v>170</v>
      </c>
      <c r="W13" s="220">
        <f t="shared" ref="W13:W18" si="6">+W12</f>
        <v>120</v>
      </c>
      <c r="X13" s="140" t="s">
        <v>80</v>
      </c>
      <c r="Y13" s="187">
        <f>[1]Resumen!$E$16</f>
        <v>268.593728</v>
      </c>
      <c r="Z13" s="56">
        <f t="shared" ref="Z13:Z18" si="7">Y13/Y12-1</f>
        <v>0.18181818181818188</v>
      </c>
      <c r="AB13" s="54" t="s">
        <v>172</v>
      </c>
      <c r="AC13" s="220">
        <f t="shared" ref="AC13:AC18" si="8">+AC12</f>
        <v>120</v>
      </c>
      <c r="AD13" s="140" t="s">
        <v>80</v>
      </c>
      <c r="AE13" s="187">
        <f>[1]Resumen!$E$20</f>
        <v>285.25639999999999</v>
      </c>
      <c r="AF13" s="56">
        <f t="shared" ref="AF13:AF18" si="9">AE13/AE12-1</f>
        <v>0.18181818181818188</v>
      </c>
      <c r="AH13" s="54" t="s">
        <v>173</v>
      </c>
      <c r="AI13" s="220">
        <f t="shared" ref="AI13:AI18" si="10">+AI12</f>
        <v>120</v>
      </c>
      <c r="AJ13" s="140" t="s">
        <v>80</v>
      </c>
      <c r="AK13" s="187">
        <f>[1]Resumen!$E$24</f>
        <v>417.08617599999997</v>
      </c>
      <c r="AL13" s="56">
        <f t="shared" ref="AL13:AL18" si="11">AK13/AK12-1</f>
        <v>0.1818181818181821</v>
      </c>
      <c r="AN13" s="54" t="s">
        <v>176</v>
      </c>
      <c r="AO13" s="220">
        <f t="shared" ref="AO13:AO18" si="12">+AO12</f>
        <v>120</v>
      </c>
      <c r="AP13" s="140" t="s">
        <v>80</v>
      </c>
      <c r="AQ13" s="187">
        <f>[1]Resumen!$E$28</f>
        <v>338.54079999999999</v>
      </c>
      <c r="AR13" s="56">
        <f t="shared" ref="AR13:AR18" si="13">AQ13/AQ12-1</f>
        <v>0.18181818181818188</v>
      </c>
    </row>
    <row r="14" spans="2:44" x14ac:dyDescent="0.25">
      <c r="B14" s="159" t="s">
        <v>168</v>
      </c>
      <c r="D14" s="54" t="s">
        <v>77</v>
      </c>
      <c r="E14" s="220">
        <f t="shared" si="0"/>
        <v>120</v>
      </c>
      <c r="F14" s="55" t="s">
        <v>82</v>
      </c>
      <c r="G14" s="257">
        <f>[1]Resumen!$F$4</f>
        <v>284.97304000000003</v>
      </c>
      <c r="H14" s="56">
        <f t="shared" si="1"/>
        <v>0.30769230769230793</v>
      </c>
      <c r="J14" s="54" t="s">
        <v>166</v>
      </c>
      <c r="K14" s="283">
        <f t="shared" si="2"/>
        <v>120</v>
      </c>
      <c r="L14" s="172" t="s">
        <v>82</v>
      </c>
      <c r="M14" s="187">
        <f>[1]Resumen!$F$8</f>
        <v>272.99497600000001</v>
      </c>
      <c r="N14" s="56">
        <f t="shared" si="3"/>
        <v>0.30769230769230771</v>
      </c>
      <c r="P14" s="308" t="s">
        <v>168</v>
      </c>
      <c r="Q14" s="220">
        <f t="shared" si="4"/>
        <v>120</v>
      </c>
      <c r="R14" s="140" t="s">
        <v>82</v>
      </c>
      <c r="S14" s="187">
        <f>[1]Resumen!$F$12</f>
        <v>293.52879999999999</v>
      </c>
      <c r="T14" s="56">
        <f t="shared" si="5"/>
        <v>0.30769230769230771</v>
      </c>
      <c r="V14" s="54" t="s">
        <v>170</v>
      </c>
      <c r="W14" s="220">
        <f t="shared" si="6"/>
        <v>120</v>
      </c>
      <c r="X14" s="140" t="s">
        <v>82</v>
      </c>
      <c r="Y14" s="187">
        <f>[1]Resumen!$F$16</f>
        <v>351.23795200000001</v>
      </c>
      <c r="Z14" s="56">
        <f t="shared" si="7"/>
        <v>0.30769230769230771</v>
      </c>
      <c r="AB14" s="54" t="s">
        <v>172</v>
      </c>
      <c r="AC14" s="220">
        <f t="shared" si="8"/>
        <v>120</v>
      </c>
      <c r="AD14" s="140" t="s">
        <v>82</v>
      </c>
      <c r="AE14" s="187">
        <f>[1]Resumen!$F$20</f>
        <v>373.02760000000001</v>
      </c>
      <c r="AF14" s="56">
        <f t="shared" si="9"/>
        <v>0.30769230769230771</v>
      </c>
      <c r="AH14" s="54" t="s">
        <v>173</v>
      </c>
      <c r="AI14" s="220">
        <f t="shared" si="10"/>
        <v>120</v>
      </c>
      <c r="AJ14" s="140" t="s">
        <v>82</v>
      </c>
      <c r="AK14" s="187">
        <f>[1]Resumen!$F$24</f>
        <v>545.42038400000001</v>
      </c>
      <c r="AL14" s="56">
        <f t="shared" si="11"/>
        <v>0.30769230769230793</v>
      </c>
      <c r="AN14" s="54" t="s">
        <v>176</v>
      </c>
      <c r="AO14" s="220">
        <f t="shared" si="12"/>
        <v>120</v>
      </c>
      <c r="AP14" s="140" t="s">
        <v>82</v>
      </c>
      <c r="AQ14" s="187">
        <f>[1]Resumen!$F$28</f>
        <v>442.7072</v>
      </c>
      <c r="AR14" s="56">
        <f t="shared" si="13"/>
        <v>0.30769230769230771</v>
      </c>
    </row>
    <row r="15" spans="2:44" x14ac:dyDescent="0.25">
      <c r="B15" s="159" t="s">
        <v>170</v>
      </c>
      <c r="D15" s="54" t="s">
        <v>77</v>
      </c>
      <c r="E15" s="220">
        <f t="shared" si="0"/>
        <v>120</v>
      </c>
      <c r="F15" s="55" t="s">
        <v>84</v>
      </c>
      <c r="G15" s="257">
        <f>[1]Resumen!$G$4</f>
        <v>343.64395999999999</v>
      </c>
      <c r="H15" s="56">
        <f t="shared" si="1"/>
        <v>0.20588235294117641</v>
      </c>
      <c r="J15" s="54" t="s">
        <v>166</v>
      </c>
      <c r="K15" s="283">
        <f t="shared" si="2"/>
        <v>120</v>
      </c>
      <c r="L15" s="172" t="s">
        <v>84</v>
      </c>
      <c r="M15" s="187">
        <f>[1]Resumen!$G$8</f>
        <v>329.19982400000004</v>
      </c>
      <c r="N15" s="56">
        <f t="shared" si="3"/>
        <v>0.20588235294117663</v>
      </c>
      <c r="P15" s="308" t="s">
        <v>168</v>
      </c>
      <c r="Q15" s="220">
        <f t="shared" si="4"/>
        <v>120</v>
      </c>
      <c r="R15" s="140" t="s">
        <v>84</v>
      </c>
      <c r="S15" s="187">
        <f>[1]Resumen!$G$12</f>
        <v>353.96119999999996</v>
      </c>
      <c r="T15" s="56">
        <f t="shared" si="5"/>
        <v>0.20588235294117641</v>
      </c>
      <c r="V15" s="54" t="s">
        <v>170</v>
      </c>
      <c r="W15" s="220">
        <f t="shared" si="6"/>
        <v>120</v>
      </c>
      <c r="X15" s="140" t="s">
        <v>84</v>
      </c>
      <c r="Y15" s="187">
        <f>[1]Resumen!$G$16</f>
        <v>423.551648</v>
      </c>
      <c r="Z15" s="56">
        <f t="shared" si="7"/>
        <v>0.20588235294117641</v>
      </c>
      <c r="AB15" s="54" t="s">
        <v>172</v>
      </c>
      <c r="AC15" s="220">
        <f t="shared" si="8"/>
        <v>120</v>
      </c>
      <c r="AD15" s="140" t="s">
        <v>84</v>
      </c>
      <c r="AE15" s="187">
        <f>[1]Resumen!$G$20</f>
        <v>449.82739999999995</v>
      </c>
      <c r="AF15" s="56">
        <f t="shared" si="9"/>
        <v>0.20588235294117641</v>
      </c>
      <c r="AH15" s="54" t="s">
        <v>173</v>
      </c>
      <c r="AI15" s="220">
        <f t="shared" si="10"/>
        <v>120</v>
      </c>
      <c r="AJ15" s="140" t="s">
        <v>84</v>
      </c>
      <c r="AK15" s="187">
        <f>[1]Resumen!$G$24</f>
        <v>657.71281599999986</v>
      </c>
      <c r="AL15" s="56">
        <f t="shared" si="11"/>
        <v>0.20588235294117618</v>
      </c>
      <c r="AN15" s="54" t="s">
        <v>176</v>
      </c>
      <c r="AO15" s="220">
        <f t="shared" si="12"/>
        <v>120</v>
      </c>
      <c r="AP15" s="140" t="s">
        <v>84</v>
      </c>
      <c r="AQ15" s="187">
        <f>[1]Resumen!$G$28</f>
        <v>533.8528</v>
      </c>
      <c r="AR15" s="56">
        <f t="shared" si="13"/>
        <v>0.20588235294117641</v>
      </c>
    </row>
    <row r="16" spans="2:44" x14ac:dyDescent="0.25">
      <c r="B16" s="159" t="s">
        <v>172</v>
      </c>
      <c r="D16" s="54" t="s">
        <v>77</v>
      </c>
      <c r="E16" s="220">
        <f t="shared" si="0"/>
        <v>120</v>
      </c>
      <c r="F16" s="55" t="s">
        <v>86</v>
      </c>
      <c r="G16" s="257">
        <f>[1]Resumen!$H$4</f>
        <v>393.93332000000004</v>
      </c>
      <c r="H16" s="56">
        <f t="shared" si="1"/>
        <v>0.14634146341463428</v>
      </c>
      <c r="J16" s="54" t="s">
        <v>166</v>
      </c>
      <c r="K16" s="283">
        <f t="shared" si="2"/>
        <v>120</v>
      </c>
      <c r="L16" s="172" t="s">
        <v>86</v>
      </c>
      <c r="M16" s="187">
        <f>[1]Resumen!$H$8</f>
        <v>377.37540800000005</v>
      </c>
      <c r="N16" s="56">
        <f t="shared" si="3"/>
        <v>0.14634146341463428</v>
      </c>
      <c r="P16" s="308" t="s">
        <v>168</v>
      </c>
      <c r="Q16" s="220">
        <f t="shared" si="4"/>
        <v>120</v>
      </c>
      <c r="R16" s="140" t="s">
        <v>86</v>
      </c>
      <c r="S16" s="187">
        <f>[1]Resumen!$H$12</f>
        <v>405.76039999999995</v>
      </c>
      <c r="T16" s="56">
        <f t="shared" si="5"/>
        <v>0.14634146341463405</v>
      </c>
      <c r="V16" s="54" t="s">
        <v>170</v>
      </c>
      <c r="W16" s="220">
        <f t="shared" si="6"/>
        <v>120</v>
      </c>
      <c r="X16" s="140" t="s">
        <v>86</v>
      </c>
      <c r="Y16" s="187">
        <f>[1]Resumen!$H$16</f>
        <v>485.53481599999998</v>
      </c>
      <c r="Z16" s="56">
        <f t="shared" si="7"/>
        <v>0.14634146341463405</v>
      </c>
      <c r="AB16" s="54" t="s">
        <v>172</v>
      </c>
      <c r="AC16" s="220">
        <f t="shared" si="8"/>
        <v>120</v>
      </c>
      <c r="AD16" s="140" t="s">
        <v>86</v>
      </c>
      <c r="AE16" s="187">
        <f>[1]Resumen!$H$20</f>
        <v>515.6558</v>
      </c>
      <c r="AF16" s="56">
        <f t="shared" si="9"/>
        <v>0.14634146341463428</v>
      </c>
      <c r="AH16" s="54" t="s">
        <v>173</v>
      </c>
      <c r="AI16" s="220">
        <f t="shared" si="10"/>
        <v>120</v>
      </c>
      <c r="AJ16" s="140" t="s">
        <v>86</v>
      </c>
      <c r="AK16" s="187">
        <f>[1]Resumen!$H$24</f>
        <v>753.96347199999991</v>
      </c>
      <c r="AL16" s="56">
        <f t="shared" si="11"/>
        <v>0.14634146341463428</v>
      </c>
      <c r="AN16" s="54" t="s">
        <v>176</v>
      </c>
      <c r="AO16" s="220">
        <f t="shared" si="12"/>
        <v>120</v>
      </c>
      <c r="AP16" s="140" t="s">
        <v>86</v>
      </c>
      <c r="AQ16" s="187">
        <f>[1]Resumen!$H$28</f>
        <v>611.97760000000005</v>
      </c>
      <c r="AR16" s="56">
        <f t="shared" si="13"/>
        <v>0.14634146341463428</v>
      </c>
    </row>
    <row r="17" spans="2:44" x14ac:dyDescent="0.25">
      <c r="B17" s="159" t="s">
        <v>173</v>
      </c>
      <c r="D17" s="54" t="s">
        <v>77</v>
      </c>
      <c r="E17" s="220">
        <f t="shared" si="0"/>
        <v>120</v>
      </c>
      <c r="F17" s="55" t="s">
        <v>88</v>
      </c>
      <c r="G17" s="346">
        <f>[1]Resumen!$I$4</f>
        <v>460.98580000000004</v>
      </c>
      <c r="H17" s="56">
        <f t="shared" si="1"/>
        <v>0.17021276595744683</v>
      </c>
      <c r="J17" s="54" t="s">
        <v>166</v>
      </c>
      <c r="K17" s="283">
        <f t="shared" si="2"/>
        <v>120</v>
      </c>
      <c r="L17" s="172" t="s">
        <v>88</v>
      </c>
      <c r="M17" s="187">
        <f>[1]Resumen!$I$8</f>
        <v>441.60952000000003</v>
      </c>
      <c r="N17" s="56">
        <f t="shared" si="3"/>
        <v>0.17021276595744683</v>
      </c>
      <c r="P17" s="308" t="s">
        <v>168</v>
      </c>
      <c r="Q17" s="220">
        <f t="shared" si="4"/>
        <v>120</v>
      </c>
      <c r="R17" s="140" t="s">
        <v>88</v>
      </c>
      <c r="S17" s="187">
        <f>[1]Resumen!$I$12</f>
        <v>474.82599999999996</v>
      </c>
      <c r="T17" s="56">
        <f t="shared" si="5"/>
        <v>0.17021276595744683</v>
      </c>
      <c r="V17" s="54" t="s">
        <v>170</v>
      </c>
      <c r="W17" s="220">
        <f t="shared" si="6"/>
        <v>120</v>
      </c>
      <c r="X17" s="140" t="s">
        <v>88</v>
      </c>
      <c r="Y17" s="187">
        <f>[1]Resumen!$I$16</f>
        <v>568.17903999999999</v>
      </c>
      <c r="Z17" s="56">
        <f t="shared" si="7"/>
        <v>0.17021276595744683</v>
      </c>
      <c r="AB17" s="54" t="s">
        <v>172</v>
      </c>
      <c r="AC17" s="220">
        <f t="shared" si="8"/>
        <v>120</v>
      </c>
      <c r="AD17" s="140" t="s">
        <v>88</v>
      </c>
      <c r="AE17" s="187">
        <f>[1]Resumen!$I$20</f>
        <v>603.42700000000002</v>
      </c>
      <c r="AF17" s="56">
        <f t="shared" si="9"/>
        <v>0.17021276595744683</v>
      </c>
      <c r="AH17" s="54" t="s">
        <v>173</v>
      </c>
      <c r="AI17" s="220">
        <f t="shared" si="10"/>
        <v>120</v>
      </c>
      <c r="AJ17" s="140" t="s">
        <v>88</v>
      </c>
      <c r="AK17" s="187">
        <f>[1]Resumen!$I$24</f>
        <v>882.29768000000001</v>
      </c>
      <c r="AL17" s="56">
        <f t="shared" si="11"/>
        <v>0.17021276595744705</v>
      </c>
      <c r="AN17" s="54" t="s">
        <v>176</v>
      </c>
      <c r="AO17" s="220">
        <f t="shared" si="12"/>
        <v>120</v>
      </c>
      <c r="AP17" s="140" t="s">
        <v>88</v>
      </c>
      <c r="AQ17" s="187">
        <f>[1]Resumen!$I$28</f>
        <v>716.14399999999989</v>
      </c>
      <c r="AR17" s="56">
        <f t="shared" si="13"/>
        <v>0.17021276595744661</v>
      </c>
    </row>
    <row r="18" spans="2:44" ht="15.75" thickBot="1" x14ac:dyDescent="0.3">
      <c r="B18" s="160" t="s">
        <v>176</v>
      </c>
      <c r="D18" s="60" t="s">
        <v>77</v>
      </c>
      <c r="E18" s="220">
        <f t="shared" si="0"/>
        <v>120</v>
      </c>
      <c r="F18" s="61" t="s">
        <v>90</v>
      </c>
      <c r="G18" s="258">
        <f>[1]Resumen!$J$4</f>
        <v>502.89359999999999</v>
      </c>
      <c r="H18" s="56">
        <f t="shared" si="1"/>
        <v>9.0909090909090828E-2</v>
      </c>
      <c r="J18" s="34" t="s">
        <v>166</v>
      </c>
      <c r="K18" s="283">
        <f t="shared" si="2"/>
        <v>120</v>
      </c>
      <c r="L18" s="71" t="s">
        <v>90</v>
      </c>
      <c r="M18" s="188">
        <f>[1]Resumen!$J$8</f>
        <v>481.75584000000003</v>
      </c>
      <c r="N18" s="56">
        <f t="shared" si="3"/>
        <v>9.0909090909090828E-2</v>
      </c>
      <c r="P18" s="309" t="s">
        <v>168</v>
      </c>
      <c r="Q18" s="220">
        <f t="shared" si="4"/>
        <v>120</v>
      </c>
      <c r="R18" s="61" t="s">
        <v>90</v>
      </c>
      <c r="S18" s="188">
        <f>[1]Resumen!$J$12</f>
        <v>517.99199999999996</v>
      </c>
      <c r="T18" s="56">
        <f t="shared" si="5"/>
        <v>9.0909090909090828E-2</v>
      </c>
      <c r="V18" s="60" t="s">
        <v>170</v>
      </c>
      <c r="W18" s="220">
        <f t="shared" si="6"/>
        <v>120</v>
      </c>
      <c r="X18" s="61" t="s">
        <v>90</v>
      </c>
      <c r="Y18" s="188">
        <f>[1]Resumen!$J$16</f>
        <v>619.83168000000001</v>
      </c>
      <c r="Z18" s="56">
        <f t="shared" si="7"/>
        <v>9.090909090909105E-2</v>
      </c>
      <c r="AB18" s="60" t="s">
        <v>172</v>
      </c>
      <c r="AC18" s="220">
        <f t="shared" si="8"/>
        <v>120</v>
      </c>
      <c r="AD18" s="61" t="s">
        <v>90</v>
      </c>
      <c r="AE18" s="188">
        <f>[1]Resumen!$J$20</f>
        <v>658.28399999999999</v>
      </c>
      <c r="AF18" s="56">
        <f t="shared" si="9"/>
        <v>9.0909090909090828E-2</v>
      </c>
      <c r="AH18" s="60" t="s">
        <v>173</v>
      </c>
      <c r="AI18" s="220">
        <f t="shared" si="10"/>
        <v>120</v>
      </c>
      <c r="AJ18" s="61" t="s">
        <v>90</v>
      </c>
      <c r="AK18" s="188">
        <f>[1]Resumen!$J$24</f>
        <v>962.50655999999992</v>
      </c>
      <c r="AL18" s="56">
        <f t="shared" si="11"/>
        <v>9.0909090909090828E-2</v>
      </c>
      <c r="AN18" s="60" t="s">
        <v>176</v>
      </c>
      <c r="AO18" s="220">
        <f t="shared" si="12"/>
        <v>120</v>
      </c>
      <c r="AP18" s="61" t="s">
        <v>90</v>
      </c>
      <c r="AQ18" s="188">
        <f>[1]Resumen!$J$28</f>
        <v>781.24800000000005</v>
      </c>
      <c r="AR18" s="56">
        <f t="shared" si="13"/>
        <v>9.090909090909105E-2</v>
      </c>
    </row>
    <row r="19" spans="2:44" ht="15.75" thickBot="1" x14ac:dyDescent="0.3">
      <c r="D19" s="48" t="s">
        <v>77</v>
      </c>
      <c r="E19" s="49">
        <v>225</v>
      </c>
      <c r="F19" s="49" t="s">
        <v>78</v>
      </c>
      <c r="G19" s="348">
        <f>[1]Resumen!$D$5</f>
        <v>203.7706</v>
      </c>
      <c r="H19" s="56"/>
      <c r="I19" s="50"/>
      <c r="J19" s="48" t="s">
        <v>166</v>
      </c>
      <c r="K19" s="287">
        <v>225</v>
      </c>
      <c r="L19" s="49" t="s">
        <v>78</v>
      </c>
      <c r="M19" s="186">
        <f>[1]Resumen!$D$9</f>
        <v>189.23839000000001</v>
      </c>
      <c r="N19" s="56"/>
      <c r="P19" s="310" t="s">
        <v>168</v>
      </c>
      <c r="Q19" s="49">
        <v>225</v>
      </c>
      <c r="R19" s="49" t="s">
        <v>78</v>
      </c>
      <c r="S19" s="186">
        <f>[1]Resumen!$D$13</f>
        <v>214.15075000000002</v>
      </c>
      <c r="T19" s="56"/>
      <c r="V19" s="48" t="s">
        <v>170</v>
      </c>
      <c r="W19" s="49">
        <v>225</v>
      </c>
      <c r="X19" s="49" t="s">
        <v>78</v>
      </c>
      <c r="Y19" s="186">
        <f>[1]Resumen!$D$17</f>
        <v>310.15303000000006</v>
      </c>
      <c r="Z19" s="56"/>
      <c r="AB19" s="48" t="s">
        <v>172</v>
      </c>
      <c r="AC19" s="49">
        <v>225</v>
      </c>
      <c r="AD19" s="49" t="s">
        <v>78</v>
      </c>
      <c r="AE19" s="186">
        <f>[1]Resumen!$D$21</f>
        <v>310.60149999999999</v>
      </c>
      <c r="AF19" s="56"/>
      <c r="AH19" s="48" t="s">
        <v>173</v>
      </c>
      <c r="AI19" s="49">
        <v>225</v>
      </c>
      <c r="AJ19" s="49" t="s">
        <v>78</v>
      </c>
      <c r="AK19" s="186">
        <f>[1]Resumen!$D$25</f>
        <v>491.84201000000002</v>
      </c>
      <c r="AL19" s="56"/>
      <c r="AN19" s="48" t="s">
        <v>176</v>
      </c>
      <c r="AO19" s="49">
        <v>225</v>
      </c>
      <c r="AP19" s="49" t="s">
        <v>78</v>
      </c>
      <c r="AQ19" s="186">
        <f>[1]Resumen!$D$29</f>
        <v>367.22674999999998</v>
      </c>
      <c r="AR19" s="56"/>
    </row>
    <row r="20" spans="2:44" ht="15.75" thickBot="1" x14ac:dyDescent="0.3">
      <c r="B20" s="238" t="s">
        <v>186</v>
      </c>
      <c r="D20" s="54" t="s">
        <v>77</v>
      </c>
      <c r="E20" s="55">
        <v>225</v>
      </c>
      <c r="F20" s="55" t="s">
        <v>80</v>
      </c>
      <c r="G20" s="256">
        <f>[1]Resumen!$E$5</f>
        <v>240.81979999999999</v>
      </c>
      <c r="H20" s="56">
        <f t="shared" ref="H20:H25" si="14">G20/G19-1</f>
        <v>0.18181818181818166</v>
      </c>
      <c r="I20" s="64"/>
      <c r="J20" s="54" t="s">
        <v>166</v>
      </c>
      <c r="K20" s="283">
        <v>225</v>
      </c>
      <c r="L20" s="172" t="s">
        <v>80</v>
      </c>
      <c r="M20" s="187">
        <f>[1]Resumen!$E$9</f>
        <v>223.64537000000001</v>
      </c>
      <c r="N20" s="56">
        <f t="shared" ref="N20:N25" si="15">M20/M19-1</f>
        <v>0.18181818181818188</v>
      </c>
      <c r="P20" s="308" t="s">
        <v>168</v>
      </c>
      <c r="Q20" s="140">
        <v>225</v>
      </c>
      <c r="R20" s="140" t="s">
        <v>80</v>
      </c>
      <c r="S20" s="187">
        <f>[1]Resumen!$E$13</f>
        <v>253.08725000000001</v>
      </c>
      <c r="T20" s="56">
        <f t="shared" ref="T20:T25" si="16">S20/S19-1</f>
        <v>0.18181818181818188</v>
      </c>
      <c r="V20" s="54" t="s">
        <v>170</v>
      </c>
      <c r="W20" s="140">
        <v>225</v>
      </c>
      <c r="X20" s="140" t="s">
        <v>80</v>
      </c>
      <c r="Y20" s="187">
        <f>[1]Resumen!$E$17</f>
        <v>366.54449000000005</v>
      </c>
      <c r="Z20" s="56">
        <f t="shared" ref="Z20:Z25" si="17">Y20/Y19-1</f>
        <v>0.18181818181818188</v>
      </c>
      <c r="AB20" s="54" t="s">
        <v>172</v>
      </c>
      <c r="AC20" s="140">
        <v>225</v>
      </c>
      <c r="AD20" s="140" t="s">
        <v>80</v>
      </c>
      <c r="AE20" s="187">
        <f>[1]Resumen!$E$21</f>
        <v>367.07450000000006</v>
      </c>
      <c r="AF20" s="56">
        <f t="shared" ref="AF20:AF25" si="18">AE20/AE19-1</f>
        <v>0.1818181818181821</v>
      </c>
      <c r="AH20" s="54" t="s">
        <v>173</v>
      </c>
      <c r="AI20" s="140">
        <v>225</v>
      </c>
      <c r="AJ20" s="140" t="s">
        <v>80</v>
      </c>
      <c r="AK20" s="187">
        <f>[1]Resumen!$E$25</f>
        <v>581.26783</v>
      </c>
      <c r="AL20" s="56">
        <f t="shared" ref="AL20:AL25" si="19">AK20/AK19-1</f>
        <v>0.18181818181818188</v>
      </c>
      <c r="AN20" s="54" t="s">
        <v>176</v>
      </c>
      <c r="AO20" s="140">
        <v>225</v>
      </c>
      <c r="AP20" s="140" t="s">
        <v>80</v>
      </c>
      <c r="AQ20" s="187">
        <f>[1]Resumen!$E$29</f>
        <v>433.99524999999994</v>
      </c>
      <c r="AR20" s="56">
        <f t="shared" ref="AR20:AR25" si="20">AQ20/AQ19-1</f>
        <v>0.18181818181818166</v>
      </c>
    </row>
    <row r="21" spans="2:44" x14ac:dyDescent="0.25">
      <c r="B21" s="239">
        <v>120</v>
      </c>
      <c r="D21" s="54" t="s">
        <v>77</v>
      </c>
      <c r="E21" s="55">
        <v>225</v>
      </c>
      <c r="F21" s="55" t="s">
        <v>82</v>
      </c>
      <c r="G21" s="257">
        <f>[1]Resumen!$F$5</f>
        <v>314.91820000000001</v>
      </c>
      <c r="H21" s="56">
        <f t="shared" si="14"/>
        <v>0.30769230769230771</v>
      </c>
      <c r="I21" s="64"/>
      <c r="J21" s="54" t="s">
        <v>166</v>
      </c>
      <c r="K21" s="283">
        <v>225</v>
      </c>
      <c r="L21" s="172" t="s">
        <v>82</v>
      </c>
      <c r="M21" s="187">
        <f>[1]Resumen!$F$9</f>
        <v>292.45932999999997</v>
      </c>
      <c r="N21" s="56">
        <f t="shared" si="15"/>
        <v>0.30769230769230749</v>
      </c>
      <c r="P21" s="308" t="s">
        <v>168</v>
      </c>
      <c r="Q21" s="140">
        <v>225</v>
      </c>
      <c r="R21" s="140" t="s">
        <v>82</v>
      </c>
      <c r="S21" s="187">
        <f>[1]Resumen!$F$13</f>
        <v>330.96025000000003</v>
      </c>
      <c r="T21" s="56">
        <f t="shared" si="16"/>
        <v>0.30769230769230771</v>
      </c>
      <c r="V21" s="54" t="s">
        <v>170</v>
      </c>
      <c r="W21" s="140">
        <v>225</v>
      </c>
      <c r="X21" s="140" t="s">
        <v>82</v>
      </c>
      <c r="Y21" s="187">
        <f>[1]Resumen!$F$17</f>
        <v>479.3274100000001</v>
      </c>
      <c r="Z21" s="56">
        <f t="shared" si="17"/>
        <v>0.30769230769230771</v>
      </c>
      <c r="AB21" s="54" t="s">
        <v>172</v>
      </c>
      <c r="AC21" s="140">
        <v>225</v>
      </c>
      <c r="AD21" s="140" t="s">
        <v>82</v>
      </c>
      <c r="AE21" s="187">
        <f>[1]Resumen!$F$21</f>
        <v>480.02050000000003</v>
      </c>
      <c r="AF21" s="56">
        <f t="shared" si="18"/>
        <v>0.30769230769230749</v>
      </c>
      <c r="AH21" s="54" t="s">
        <v>173</v>
      </c>
      <c r="AI21" s="140">
        <v>225</v>
      </c>
      <c r="AJ21" s="140" t="s">
        <v>82</v>
      </c>
      <c r="AK21" s="187">
        <f>[1]Resumen!$F$25</f>
        <v>760.11946999999998</v>
      </c>
      <c r="AL21" s="56">
        <f t="shared" si="19"/>
        <v>0.30769230769230771</v>
      </c>
      <c r="AN21" s="54" t="s">
        <v>176</v>
      </c>
      <c r="AO21" s="140">
        <v>225</v>
      </c>
      <c r="AP21" s="140" t="s">
        <v>82</v>
      </c>
      <c r="AQ21" s="187">
        <f>[1]Resumen!$F$29</f>
        <v>567.53224999999998</v>
      </c>
      <c r="AR21" s="56">
        <f t="shared" si="20"/>
        <v>0.30769230769230771</v>
      </c>
    </row>
    <row r="22" spans="2:44" x14ac:dyDescent="0.25">
      <c r="B22" s="240">
        <v>225</v>
      </c>
      <c r="D22" s="54" t="s">
        <v>77</v>
      </c>
      <c r="E22" s="55">
        <v>225</v>
      </c>
      <c r="F22" s="55" t="s">
        <v>84</v>
      </c>
      <c r="G22" s="257">
        <f>[1]Resumen!$G$5</f>
        <v>379.7543</v>
      </c>
      <c r="H22" s="56">
        <f t="shared" si="14"/>
        <v>0.20588235294117641</v>
      </c>
      <c r="I22" s="65"/>
      <c r="J22" s="54" t="s">
        <v>166</v>
      </c>
      <c r="K22" s="283">
        <v>225</v>
      </c>
      <c r="L22" s="172" t="s">
        <v>84</v>
      </c>
      <c r="M22" s="187">
        <f>[1]Resumen!$G$9</f>
        <v>352.67154499999998</v>
      </c>
      <c r="N22" s="56">
        <f t="shared" si="15"/>
        <v>0.20588235294117663</v>
      </c>
      <c r="P22" s="308" t="s">
        <v>168</v>
      </c>
      <c r="Q22" s="140">
        <v>225</v>
      </c>
      <c r="R22" s="140" t="s">
        <v>84</v>
      </c>
      <c r="S22" s="187">
        <f>[1]Resumen!$G$13</f>
        <v>399.09912499999996</v>
      </c>
      <c r="T22" s="56">
        <f t="shared" si="16"/>
        <v>0.20588235294117618</v>
      </c>
      <c r="V22" s="54" t="s">
        <v>170</v>
      </c>
      <c r="W22" s="140">
        <v>225</v>
      </c>
      <c r="X22" s="140" t="s">
        <v>84</v>
      </c>
      <c r="Y22" s="187">
        <f>[1]Resumen!$G$17</f>
        <v>578.01246500000013</v>
      </c>
      <c r="Z22" s="56">
        <f t="shared" si="17"/>
        <v>0.20588235294117641</v>
      </c>
      <c r="AB22" s="54" t="s">
        <v>172</v>
      </c>
      <c r="AC22" s="140">
        <v>225</v>
      </c>
      <c r="AD22" s="140" t="s">
        <v>84</v>
      </c>
      <c r="AE22" s="187">
        <f>[1]Resumen!$G$21</f>
        <v>578.84825000000001</v>
      </c>
      <c r="AF22" s="56">
        <f t="shared" si="18"/>
        <v>0.20588235294117641</v>
      </c>
      <c r="AH22" s="54" t="s">
        <v>173</v>
      </c>
      <c r="AI22" s="140">
        <v>225</v>
      </c>
      <c r="AJ22" s="140" t="s">
        <v>84</v>
      </c>
      <c r="AK22" s="187">
        <f>[1]Resumen!$G$25</f>
        <v>916.61465500000008</v>
      </c>
      <c r="AL22" s="56">
        <f t="shared" si="19"/>
        <v>0.20588235294117663</v>
      </c>
      <c r="AN22" s="54" t="s">
        <v>176</v>
      </c>
      <c r="AO22" s="140">
        <v>225</v>
      </c>
      <c r="AP22" s="140" t="s">
        <v>84</v>
      </c>
      <c r="AQ22" s="187">
        <f>[1]Resumen!$G$29</f>
        <v>684.37712499999998</v>
      </c>
      <c r="AR22" s="56">
        <f t="shared" si="20"/>
        <v>0.20588235294117641</v>
      </c>
    </row>
    <row r="23" spans="2:44" x14ac:dyDescent="0.25">
      <c r="B23" s="240">
        <v>375</v>
      </c>
      <c r="D23" s="54" t="s">
        <v>77</v>
      </c>
      <c r="E23" s="55">
        <v>225</v>
      </c>
      <c r="F23" s="55" t="s">
        <v>86</v>
      </c>
      <c r="G23" s="346">
        <f>[1]Resumen!$H$5</f>
        <v>435.32810000000006</v>
      </c>
      <c r="H23" s="56">
        <f t="shared" si="14"/>
        <v>0.14634146341463428</v>
      </c>
      <c r="I23" s="66"/>
      <c r="J23" s="54" t="s">
        <v>166</v>
      </c>
      <c r="K23" s="283">
        <v>225</v>
      </c>
      <c r="L23" s="172" t="s">
        <v>86</v>
      </c>
      <c r="M23" s="187">
        <f>[1]Resumen!$H$9</f>
        <v>404.28201499999994</v>
      </c>
      <c r="N23" s="56">
        <f t="shared" si="15"/>
        <v>0.14634146341463405</v>
      </c>
      <c r="P23" s="308" t="s">
        <v>168</v>
      </c>
      <c r="Q23" s="140">
        <v>225</v>
      </c>
      <c r="R23" s="140" t="s">
        <v>86</v>
      </c>
      <c r="S23" s="187">
        <f>[1]Resumen!$H$13</f>
        <v>457.50387500000005</v>
      </c>
      <c r="T23" s="56">
        <f t="shared" si="16"/>
        <v>0.1463414634146345</v>
      </c>
      <c r="V23" s="54" t="s">
        <v>170</v>
      </c>
      <c r="W23" s="140">
        <v>225</v>
      </c>
      <c r="X23" s="140" t="s">
        <v>86</v>
      </c>
      <c r="Y23" s="187">
        <f>[1]Resumen!$H$17</f>
        <v>662.5996550000001</v>
      </c>
      <c r="Z23" s="56">
        <f t="shared" si="17"/>
        <v>0.14634146341463405</v>
      </c>
      <c r="AB23" s="54" t="s">
        <v>172</v>
      </c>
      <c r="AC23" s="140">
        <v>225</v>
      </c>
      <c r="AD23" s="140" t="s">
        <v>86</v>
      </c>
      <c r="AE23" s="187">
        <f>[1]Resumen!$H$21</f>
        <v>663.55775000000006</v>
      </c>
      <c r="AF23" s="56">
        <f t="shared" si="18"/>
        <v>0.14634146341463428</v>
      </c>
      <c r="AH23" s="54" t="s">
        <v>173</v>
      </c>
      <c r="AI23" s="140">
        <v>225</v>
      </c>
      <c r="AJ23" s="140" t="s">
        <v>86</v>
      </c>
      <c r="AK23" s="187">
        <f>[1]Resumen!$H$25</f>
        <v>1050.753385</v>
      </c>
      <c r="AL23" s="56">
        <f t="shared" si="19"/>
        <v>0.14634146341463405</v>
      </c>
      <c r="AN23" s="54" t="s">
        <v>176</v>
      </c>
      <c r="AO23" s="140">
        <v>225</v>
      </c>
      <c r="AP23" s="140" t="s">
        <v>86</v>
      </c>
      <c r="AQ23" s="187">
        <f>[1]Resumen!$H$29</f>
        <v>784.52987499999983</v>
      </c>
      <c r="AR23" s="56">
        <f t="shared" si="20"/>
        <v>0.14634146341463383</v>
      </c>
    </row>
    <row r="24" spans="2:44" ht="15.75" thickBot="1" x14ac:dyDescent="0.3">
      <c r="B24" s="241">
        <v>480</v>
      </c>
      <c r="D24" s="54" t="s">
        <v>77</v>
      </c>
      <c r="E24" s="55">
        <v>225</v>
      </c>
      <c r="F24" s="55" t="s">
        <v>88</v>
      </c>
      <c r="G24" s="257">
        <f>[1]Resumen!$I$5</f>
        <v>509.42650000000003</v>
      </c>
      <c r="H24" s="56">
        <f t="shared" si="14"/>
        <v>0.17021276595744661</v>
      </c>
      <c r="J24" s="54" t="s">
        <v>166</v>
      </c>
      <c r="K24" s="283">
        <v>225</v>
      </c>
      <c r="L24" s="172" t="s">
        <v>88</v>
      </c>
      <c r="M24" s="187">
        <f>[1]Resumen!$I$9</f>
        <v>473.09597499999995</v>
      </c>
      <c r="N24" s="56">
        <f t="shared" si="15"/>
        <v>0.17021276595744683</v>
      </c>
      <c r="P24" s="308" t="s">
        <v>168</v>
      </c>
      <c r="Q24" s="140">
        <v>225</v>
      </c>
      <c r="R24" s="140" t="s">
        <v>88</v>
      </c>
      <c r="S24" s="187">
        <f>[1]Resumen!$I$13</f>
        <v>535.37687500000004</v>
      </c>
      <c r="T24" s="56">
        <f t="shared" si="16"/>
        <v>0.17021276595744683</v>
      </c>
      <c r="V24" s="54" t="s">
        <v>170</v>
      </c>
      <c r="W24" s="140">
        <v>225</v>
      </c>
      <c r="X24" s="140" t="s">
        <v>88</v>
      </c>
      <c r="Y24" s="187">
        <f>[1]Resumen!$I$17</f>
        <v>775.38257500000009</v>
      </c>
      <c r="Z24" s="56">
        <f t="shared" si="17"/>
        <v>0.17021276595744683</v>
      </c>
      <c r="AB24" s="54" t="s">
        <v>172</v>
      </c>
      <c r="AC24" s="140">
        <v>225</v>
      </c>
      <c r="AD24" s="140" t="s">
        <v>88</v>
      </c>
      <c r="AE24" s="187">
        <f>[1]Resumen!$I$21</f>
        <v>776.50374999999997</v>
      </c>
      <c r="AF24" s="56">
        <f t="shared" si="18"/>
        <v>0.17021276595744661</v>
      </c>
      <c r="AH24" s="54" t="s">
        <v>173</v>
      </c>
      <c r="AI24" s="140">
        <v>225</v>
      </c>
      <c r="AJ24" s="140" t="s">
        <v>88</v>
      </c>
      <c r="AK24" s="187">
        <f>[1]Resumen!$I$25</f>
        <v>1229.6050250000001</v>
      </c>
      <c r="AL24" s="56">
        <f t="shared" si="19"/>
        <v>0.17021276595744683</v>
      </c>
      <c r="AN24" s="54" t="s">
        <v>176</v>
      </c>
      <c r="AO24" s="140">
        <v>225</v>
      </c>
      <c r="AP24" s="140" t="s">
        <v>88</v>
      </c>
      <c r="AQ24" s="187">
        <f>[1]Resumen!$I$29</f>
        <v>918.06687499999987</v>
      </c>
      <c r="AR24" s="56">
        <f t="shared" si="20"/>
        <v>0.17021276595744683</v>
      </c>
    </row>
    <row r="25" spans="2:44" ht="15.75" thickBot="1" x14ac:dyDescent="0.3">
      <c r="D25" s="60" t="s">
        <v>77</v>
      </c>
      <c r="E25" s="61">
        <v>225</v>
      </c>
      <c r="F25" s="61" t="s">
        <v>90</v>
      </c>
      <c r="G25" s="258">
        <f>[1]Resumen!$J$5</f>
        <v>555.73800000000006</v>
      </c>
      <c r="H25" s="56">
        <f t="shared" si="14"/>
        <v>9.090909090909105E-2</v>
      </c>
      <c r="I25" s="67"/>
      <c r="J25" s="34" t="s">
        <v>166</v>
      </c>
      <c r="K25" s="288">
        <v>225</v>
      </c>
      <c r="L25" s="71" t="s">
        <v>90</v>
      </c>
      <c r="M25" s="188">
        <f>[1]Resumen!$J$9</f>
        <v>516.10469999999998</v>
      </c>
      <c r="N25" s="56">
        <f t="shared" si="15"/>
        <v>9.090909090909105E-2</v>
      </c>
      <c r="P25" s="309" t="s">
        <v>168</v>
      </c>
      <c r="Q25" s="61">
        <v>225</v>
      </c>
      <c r="R25" s="61" t="s">
        <v>90</v>
      </c>
      <c r="S25" s="188">
        <f>[1]Resumen!$J$13</f>
        <v>584.04750000000001</v>
      </c>
      <c r="T25" s="56">
        <f t="shared" si="16"/>
        <v>9.0909090909090828E-2</v>
      </c>
      <c r="V25" s="60" t="s">
        <v>170</v>
      </c>
      <c r="W25" s="61">
        <v>225</v>
      </c>
      <c r="X25" s="61" t="s">
        <v>90</v>
      </c>
      <c r="Y25" s="188">
        <f>[1]Resumen!$J$17</f>
        <v>845.87189999999998</v>
      </c>
      <c r="Z25" s="56">
        <f t="shared" si="17"/>
        <v>9.0909090909090828E-2</v>
      </c>
      <c r="AB25" s="60" t="s">
        <v>172</v>
      </c>
      <c r="AC25" s="61">
        <v>225</v>
      </c>
      <c r="AD25" s="61" t="s">
        <v>90</v>
      </c>
      <c r="AE25" s="188">
        <f>[1]Resumen!$J$21</f>
        <v>847.09500000000003</v>
      </c>
      <c r="AF25" s="56">
        <f t="shared" si="18"/>
        <v>9.090909090909105E-2</v>
      </c>
      <c r="AH25" s="60" t="s">
        <v>173</v>
      </c>
      <c r="AI25" s="61">
        <v>225</v>
      </c>
      <c r="AJ25" s="61" t="s">
        <v>90</v>
      </c>
      <c r="AK25" s="188">
        <f>[1]Resumen!$J$25</f>
        <v>1341.3873000000001</v>
      </c>
      <c r="AL25" s="56">
        <f t="shared" si="19"/>
        <v>9.0909090909090828E-2</v>
      </c>
      <c r="AN25" s="60" t="s">
        <v>176</v>
      </c>
      <c r="AO25" s="61">
        <v>225</v>
      </c>
      <c r="AP25" s="61" t="s">
        <v>90</v>
      </c>
      <c r="AQ25" s="188">
        <f>[1]Resumen!$J$29</f>
        <v>1001.5274999999998</v>
      </c>
      <c r="AR25" s="56">
        <f t="shared" si="20"/>
        <v>9.0909090909090828E-2</v>
      </c>
    </row>
    <row r="26" spans="2:44" x14ac:dyDescent="0.25">
      <c r="D26" s="48" t="s">
        <v>77</v>
      </c>
      <c r="E26" s="49">
        <v>375</v>
      </c>
      <c r="F26" s="49" t="s">
        <v>78</v>
      </c>
      <c r="G26" s="259">
        <f>[1]Resumen!$D$6</f>
        <v>231.45099999999999</v>
      </c>
      <c r="H26" s="56"/>
      <c r="I26" s="68"/>
      <c r="J26" s="118" t="s">
        <v>166</v>
      </c>
      <c r="K26" s="289">
        <v>375</v>
      </c>
      <c r="L26" s="85" t="s">
        <v>78</v>
      </c>
      <c r="M26" s="189">
        <f>[1]Resumen!$D$10</f>
        <v>207.23065000000003</v>
      </c>
      <c r="N26" s="56"/>
      <c r="P26" s="310" t="s">
        <v>168</v>
      </c>
      <c r="Q26" s="49">
        <v>375</v>
      </c>
      <c r="R26" s="49" t="s">
        <v>78</v>
      </c>
      <c r="S26" s="189">
        <f>[1]Resumen!$D$14</f>
        <v>248.75125</v>
      </c>
      <c r="T26" s="56"/>
      <c r="V26" s="48" t="s">
        <v>170</v>
      </c>
      <c r="W26" s="49">
        <v>375</v>
      </c>
      <c r="X26" s="49" t="s">
        <v>78</v>
      </c>
      <c r="Y26" s="189">
        <f>[1]Resumen!$D$18</f>
        <v>428.55505000000005</v>
      </c>
      <c r="Z26" s="56"/>
      <c r="AB26" s="48" t="s">
        <v>172</v>
      </c>
      <c r="AC26" s="49">
        <v>375</v>
      </c>
      <c r="AD26" s="49" t="s">
        <v>78</v>
      </c>
      <c r="AE26" s="189">
        <f>[1]Resumen!$D$22</f>
        <v>409.5025</v>
      </c>
      <c r="AF26" s="56"/>
      <c r="AH26" s="48" t="s">
        <v>173</v>
      </c>
      <c r="AI26" s="49">
        <v>375</v>
      </c>
      <c r="AJ26" s="49" t="s">
        <v>78</v>
      </c>
      <c r="AK26" s="189">
        <f>[1]Resumen!$D$26</f>
        <v>690.30334999999991</v>
      </c>
      <c r="AL26" s="56"/>
      <c r="AN26" s="48" t="s">
        <v>176</v>
      </c>
      <c r="AO26" s="49">
        <v>375</v>
      </c>
      <c r="AP26" s="49" t="s">
        <v>78</v>
      </c>
      <c r="AQ26" s="189">
        <f>[1]Resumen!$D$30</f>
        <v>482.61124999999998</v>
      </c>
      <c r="AR26" s="56"/>
    </row>
    <row r="27" spans="2:44" x14ac:dyDescent="0.25">
      <c r="D27" s="54" t="s">
        <v>77</v>
      </c>
      <c r="E27" s="55">
        <v>375</v>
      </c>
      <c r="F27" s="55" t="s">
        <v>80</v>
      </c>
      <c r="G27" s="256">
        <f>[1]Resumen!$E$6</f>
        <v>273.53300000000002</v>
      </c>
      <c r="H27" s="56">
        <f t="shared" ref="H27:H32" si="21">G27/G26-1</f>
        <v>0.18181818181818188</v>
      </c>
      <c r="I27" s="69"/>
      <c r="J27" s="54" t="s">
        <v>166</v>
      </c>
      <c r="K27" s="283">
        <v>375</v>
      </c>
      <c r="L27" s="140" t="s">
        <v>80</v>
      </c>
      <c r="M27" s="187">
        <f>[1]Resumen!$E$10</f>
        <v>244.90895</v>
      </c>
      <c r="N27" s="56">
        <f t="shared" ref="N27:N32" si="22">M27/M26-1</f>
        <v>0.18181818181818166</v>
      </c>
      <c r="P27" s="308" t="s">
        <v>168</v>
      </c>
      <c r="Q27" s="140">
        <v>375</v>
      </c>
      <c r="R27" s="140" t="s">
        <v>80</v>
      </c>
      <c r="S27" s="187">
        <f>[1]Resumen!$E$14</f>
        <v>293.97874999999999</v>
      </c>
      <c r="T27" s="56">
        <f t="shared" ref="T27:T32" si="23">S27/S26-1</f>
        <v>0.18181818181818188</v>
      </c>
      <c r="V27" s="54" t="s">
        <v>170</v>
      </c>
      <c r="W27" s="140">
        <v>375</v>
      </c>
      <c r="X27" s="140" t="s">
        <v>80</v>
      </c>
      <c r="Y27" s="187">
        <f>[1]Resumen!$E$18</f>
        <v>506.47415000000001</v>
      </c>
      <c r="Z27" s="56">
        <f t="shared" ref="Z27:Z32" si="24">Y27/Y26-1</f>
        <v>0.18181818181818166</v>
      </c>
      <c r="AB27" s="54" t="s">
        <v>172</v>
      </c>
      <c r="AC27" s="140">
        <v>375</v>
      </c>
      <c r="AD27" s="140" t="s">
        <v>80</v>
      </c>
      <c r="AE27" s="187">
        <f>[1]Resumen!$E$22</f>
        <v>483.95749999999998</v>
      </c>
      <c r="AF27" s="56">
        <f t="shared" ref="AF27:AF32" si="25">AE27/AE26-1</f>
        <v>0.18181818181818188</v>
      </c>
      <c r="AH27" s="54" t="s">
        <v>173</v>
      </c>
      <c r="AI27" s="140">
        <v>375</v>
      </c>
      <c r="AJ27" s="140" t="s">
        <v>80</v>
      </c>
      <c r="AK27" s="187">
        <f>[1]Resumen!$E$26</f>
        <v>815.81304999999998</v>
      </c>
      <c r="AL27" s="56">
        <f t="shared" ref="AL27:AL32" si="26">AK27/AK26-1</f>
        <v>0.18181818181818188</v>
      </c>
      <c r="AN27" s="54" t="s">
        <v>176</v>
      </c>
      <c r="AO27" s="140">
        <v>375</v>
      </c>
      <c r="AP27" s="140" t="s">
        <v>80</v>
      </c>
      <c r="AQ27" s="187">
        <f>[1]Resumen!$E$30</f>
        <v>570.35874999999999</v>
      </c>
      <c r="AR27" s="56">
        <f t="shared" ref="AR27:AR32" si="27">AQ27/AQ26-1</f>
        <v>0.18181818181818188</v>
      </c>
    </row>
    <row r="28" spans="2:44" x14ac:dyDescent="0.25">
      <c r="D28" s="54" t="s">
        <v>77</v>
      </c>
      <c r="E28" s="55">
        <v>375</v>
      </c>
      <c r="F28" s="55" t="s">
        <v>82</v>
      </c>
      <c r="G28" s="257">
        <f>[1]Resumen!$F$6</f>
        <v>357.69699999999995</v>
      </c>
      <c r="H28" s="56">
        <f t="shared" si="21"/>
        <v>0.30769230769230749</v>
      </c>
      <c r="I28" s="69"/>
      <c r="J28" s="54" t="s">
        <v>166</v>
      </c>
      <c r="K28" s="283">
        <v>375</v>
      </c>
      <c r="L28" s="140" t="s">
        <v>82</v>
      </c>
      <c r="M28" s="187">
        <f>[1]Resumen!$F$10</f>
        <v>320.26555000000002</v>
      </c>
      <c r="N28" s="56">
        <f t="shared" si="22"/>
        <v>0.30769230769230771</v>
      </c>
      <c r="P28" s="308" t="s">
        <v>168</v>
      </c>
      <c r="Q28" s="140">
        <v>375</v>
      </c>
      <c r="R28" s="140" t="s">
        <v>82</v>
      </c>
      <c r="S28" s="187">
        <f>[1]Resumen!$F$14</f>
        <v>384.43374999999997</v>
      </c>
      <c r="T28" s="56">
        <f t="shared" si="23"/>
        <v>0.30769230769230771</v>
      </c>
      <c r="V28" s="54" t="s">
        <v>170</v>
      </c>
      <c r="W28" s="140">
        <v>375</v>
      </c>
      <c r="X28" s="140" t="s">
        <v>82</v>
      </c>
      <c r="Y28" s="187">
        <f>[1]Resumen!$F$18</f>
        <v>662.31235000000004</v>
      </c>
      <c r="Z28" s="56">
        <f t="shared" si="24"/>
        <v>0.30769230769230771</v>
      </c>
      <c r="AB28" s="54" t="s">
        <v>172</v>
      </c>
      <c r="AC28" s="140">
        <v>375</v>
      </c>
      <c r="AD28" s="140" t="s">
        <v>82</v>
      </c>
      <c r="AE28" s="187">
        <f>[1]Resumen!$F$22</f>
        <v>632.86749999999995</v>
      </c>
      <c r="AF28" s="56">
        <f t="shared" si="25"/>
        <v>0.30769230769230771</v>
      </c>
      <c r="AH28" s="54" t="s">
        <v>173</v>
      </c>
      <c r="AI28" s="140">
        <v>375</v>
      </c>
      <c r="AJ28" s="140" t="s">
        <v>82</v>
      </c>
      <c r="AK28" s="187">
        <f>[1]Resumen!$F$26</f>
        <v>1066.8324499999999</v>
      </c>
      <c r="AL28" s="56">
        <f t="shared" si="26"/>
        <v>0.30769230769230749</v>
      </c>
      <c r="AN28" s="54" t="s">
        <v>176</v>
      </c>
      <c r="AO28" s="140">
        <v>375</v>
      </c>
      <c r="AP28" s="140" t="s">
        <v>82</v>
      </c>
      <c r="AQ28" s="187">
        <f>[1]Resumen!$F$30</f>
        <v>745.85374999999999</v>
      </c>
      <c r="AR28" s="56">
        <f t="shared" si="27"/>
        <v>0.30769230769230771</v>
      </c>
    </row>
    <row r="29" spans="2:44" x14ac:dyDescent="0.25">
      <c r="D29" s="54" t="s">
        <v>77</v>
      </c>
      <c r="E29" s="55">
        <v>375</v>
      </c>
      <c r="F29" s="55" t="s">
        <v>84</v>
      </c>
      <c r="G29" s="257">
        <f>[1]Resumen!$G$6</f>
        <v>431.34050000000002</v>
      </c>
      <c r="H29" s="56">
        <f t="shared" si="21"/>
        <v>0.20588235294117663</v>
      </c>
      <c r="I29" s="69"/>
      <c r="J29" s="54" t="s">
        <v>166</v>
      </c>
      <c r="K29" s="283">
        <v>375</v>
      </c>
      <c r="L29" s="140" t="s">
        <v>84</v>
      </c>
      <c r="M29" s="187">
        <f>[1]Resumen!$G$10</f>
        <v>386.20257500000002</v>
      </c>
      <c r="N29" s="56">
        <f t="shared" si="22"/>
        <v>0.20588235294117641</v>
      </c>
      <c r="P29" s="308" t="s">
        <v>168</v>
      </c>
      <c r="Q29" s="140">
        <v>375</v>
      </c>
      <c r="R29" s="140" t="s">
        <v>84</v>
      </c>
      <c r="S29" s="187">
        <f>[1]Resumen!$G$14</f>
        <v>463.58187500000003</v>
      </c>
      <c r="T29" s="56">
        <f t="shared" si="23"/>
        <v>0.20588235294117663</v>
      </c>
      <c r="V29" s="54" t="s">
        <v>170</v>
      </c>
      <c r="W29" s="140">
        <v>375</v>
      </c>
      <c r="X29" s="140" t="s">
        <v>84</v>
      </c>
      <c r="Y29" s="187">
        <f>[1]Resumen!$G$18</f>
        <v>798.67077500000005</v>
      </c>
      <c r="Z29" s="56">
        <f t="shared" si="24"/>
        <v>0.20588235294117641</v>
      </c>
      <c r="AB29" s="54" t="s">
        <v>172</v>
      </c>
      <c r="AC29" s="140">
        <v>375</v>
      </c>
      <c r="AD29" s="140" t="s">
        <v>84</v>
      </c>
      <c r="AE29" s="187">
        <f>[1]Resumen!$G$22</f>
        <v>763.16375000000005</v>
      </c>
      <c r="AF29" s="56">
        <f t="shared" si="25"/>
        <v>0.20588235294117663</v>
      </c>
      <c r="AH29" s="54" t="s">
        <v>173</v>
      </c>
      <c r="AI29" s="140">
        <v>375</v>
      </c>
      <c r="AJ29" s="140" t="s">
        <v>84</v>
      </c>
      <c r="AK29" s="187">
        <f>[1]Resumen!$G$26</f>
        <v>1286.4744250000001</v>
      </c>
      <c r="AL29" s="56">
        <f t="shared" si="26"/>
        <v>0.20588235294117663</v>
      </c>
      <c r="AN29" s="54" t="s">
        <v>176</v>
      </c>
      <c r="AO29" s="140">
        <v>375</v>
      </c>
      <c r="AP29" s="140" t="s">
        <v>84</v>
      </c>
      <c r="AQ29" s="187">
        <f>[1]Resumen!$G$30</f>
        <v>899.41187500000001</v>
      </c>
      <c r="AR29" s="56">
        <f t="shared" si="27"/>
        <v>0.20588235294117641</v>
      </c>
    </row>
    <row r="30" spans="2:44" x14ac:dyDescent="0.25">
      <c r="D30" s="54" t="s">
        <v>77</v>
      </c>
      <c r="E30" s="55">
        <v>375</v>
      </c>
      <c r="F30" s="55" t="s">
        <v>86</v>
      </c>
      <c r="G30" s="257">
        <f>[1]Resumen!$H$6</f>
        <v>494.46350000000001</v>
      </c>
      <c r="H30" s="56">
        <f t="shared" si="21"/>
        <v>0.14634146341463405</v>
      </c>
      <c r="I30" s="69"/>
      <c r="J30" s="54" t="s">
        <v>166</v>
      </c>
      <c r="K30" s="283">
        <v>375</v>
      </c>
      <c r="L30" s="140" t="s">
        <v>86</v>
      </c>
      <c r="M30" s="187">
        <f>[1]Resumen!$H$10</f>
        <v>442.72002500000002</v>
      </c>
      <c r="N30" s="56">
        <f t="shared" si="22"/>
        <v>0.14634146341463405</v>
      </c>
      <c r="P30" s="308" t="s">
        <v>168</v>
      </c>
      <c r="Q30" s="140">
        <v>375</v>
      </c>
      <c r="R30" s="140" t="s">
        <v>86</v>
      </c>
      <c r="S30" s="187">
        <f>[1]Resumen!$H$14</f>
        <v>531.42312500000003</v>
      </c>
      <c r="T30" s="56">
        <f t="shared" si="23"/>
        <v>0.14634146341463405</v>
      </c>
      <c r="V30" s="54" t="s">
        <v>170</v>
      </c>
      <c r="W30" s="140">
        <v>375</v>
      </c>
      <c r="X30" s="140" t="s">
        <v>86</v>
      </c>
      <c r="Y30" s="187">
        <f>[1]Resumen!$H$22</f>
        <v>874.84625000000005</v>
      </c>
      <c r="Z30" s="56">
        <f t="shared" si="24"/>
        <v>9.5377816973458263E-2</v>
      </c>
      <c r="AB30" s="54" t="s">
        <v>172</v>
      </c>
      <c r="AC30" s="140">
        <v>375</v>
      </c>
      <c r="AD30" s="140" t="s">
        <v>86</v>
      </c>
      <c r="AE30" s="187">
        <f>[1]Resumen!$H$22</f>
        <v>874.84625000000005</v>
      </c>
      <c r="AF30" s="56">
        <f t="shared" si="25"/>
        <v>0.14634146341463405</v>
      </c>
      <c r="AH30" s="54" t="s">
        <v>173</v>
      </c>
      <c r="AI30" s="140">
        <v>375</v>
      </c>
      <c r="AJ30" s="140" t="s">
        <v>86</v>
      </c>
      <c r="AK30" s="187">
        <f>[1]Resumen!$H$26</f>
        <v>1474.738975</v>
      </c>
      <c r="AL30" s="56">
        <f t="shared" si="26"/>
        <v>0.14634146341463405</v>
      </c>
      <c r="AN30" s="54" t="s">
        <v>176</v>
      </c>
      <c r="AO30" s="140">
        <v>375</v>
      </c>
      <c r="AP30" s="140" t="s">
        <v>86</v>
      </c>
      <c r="AQ30" s="187">
        <f>[1]Resumen!$H$30</f>
        <v>1031.0331249999999</v>
      </c>
      <c r="AR30" s="56">
        <f t="shared" si="27"/>
        <v>0.14634146341463405</v>
      </c>
    </row>
    <row r="31" spans="2:44" x14ac:dyDescent="0.25">
      <c r="D31" s="54" t="s">
        <v>77</v>
      </c>
      <c r="E31" s="55">
        <v>375</v>
      </c>
      <c r="F31" s="55" t="s">
        <v>88</v>
      </c>
      <c r="G31" s="257">
        <f>[1]Resumen!$I$6</f>
        <v>578.62750000000005</v>
      </c>
      <c r="H31" s="56">
        <f t="shared" si="21"/>
        <v>0.17021276595744683</v>
      </c>
      <c r="I31" s="70"/>
      <c r="J31" s="54" t="s">
        <v>166</v>
      </c>
      <c r="K31" s="283">
        <v>375</v>
      </c>
      <c r="L31" s="140" t="s">
        <v>88</v>
      </c>
      <c r="M31" s="187">
        <f>[1]Resumen!$I$10</f>
        <v>518.07662500000004</v>
      </c>
      <c r="N31" s="56">
        <f t="shared" si="22"/>
        <v>0.17021276595744683</v>
      </c>
      <c r="P31" s="308" t="s">
        <v>168</v>
      </c>
      <c r="Q31" s="140">
        <v>375</v>
      </c>
      <c r="R31" s="140" t="s">
        <v>88</v>
      </c>
      <c r="S31" s="187">
        <f>[1]Resumen!$I$14</f>
        <v>621.87812499999995</v>
      </c>
      <c r="T31" s="56">
        <f t="shared" si="23"/>
        <v>0.17021276595744661</v>
      </c>
      <c r="V31" s="54" t="s">
        <v>170</v>
      </c>
      <c r="W31" s="140">
        <v>375</v>
      </c>
      <c r="X31" s="140" t="s">
        <v>88</v>
      </c>
      <c r="Y31" s="187">
        <f>[1]Resumen!$I$22</f>
        <v>1023.75625</v>
      </c>
      <c r="Z31" s="56">
        <f t="shared" si="24"/>
        <v>0.17021276595744683</v>
      </c>
      <c r="AB31" s="54" t="s">
        <v>172</v>
      </c>
      <c r="AC31" s="140">
        <v>375</v>
      </c>
      <c r="AD31" s="140" t="s">
        <v>88</v>
      </c>
      <c r="AE31" s="187">
        <f>[1]Resumen!$I$22</f>
        <v>1023.75625</v>
      </c>
      <c r="AF31" s="56">
        <f t="shared" si="25"/>
        <v>0.17021276595744683</v>
      </c>
      <c r="AH31" s="54" t="s">
        <v>173</v>
      </c>
      <c r="AI31" s="140">
        <v>375</v>
      </c>
      <c r="AJ31" s="140" t="s">
        <v>88</v>
      </c>
      <c r="AK31" s="187">
        <f>[1]Resumen!$I$26</f>
        <v>1725.7583749999999</v>
      </c>
      <c r="AL31" s="56">
        <f t="shared" si="26"/>
        <v>0.17021276595744683</v>
      </c>
      <c r="AN31" s="54" t="s">
        <v>176</v>
      </c>
      <c r="AO31" s="140">
        <v>375</v>
      </c>
      <c r="AP31" s="140" t="s">
        <v>88</v>
      </c>
      <c r="AQ31" s="187">
        <f>[1]Resumen!$I$30</f>
        <v>1206.528125</v>
      </c>
      <c r="AR31" s="56">
        <f t="shared" si="27"/>
        <v>0.17021276595744683</v>
      </c>
    </row>
    <row r="32" spans="2:44" ht="15.75" thickBot="1" x14ac:dyDescent="0.3">
      <c r="D32" s="60" t="s">
        <v>77</v>
      </c>
      <c r="E32" s="61">
        <v>375</v>
      </c>
      <c r="F32" s="61" t="s">
        <v>90</v>
      </c>
      <c r="G32" s="350">
        <f>[1]Resumen!$J$6</f>
        <v>631.23</v>
      </c>
      <c r="H32" s="56">
        <f t="shared" si="21"/>
        <v>9.0909090909090828E-2</v>
      </c>
      <c r="I32" s="70"/>
      <c r="J32" s="60" t="s">
        <v>166</v>
      </c>
      <c r="K32" s="290">
        <v>375</v>
      </c>
      <c r="L32" s="61" t="s">
        <v>90</v>
      </c>
      <c r="M32" s="190">
        <f>[1]Resumen!$J$10</f>
        <v>565.17450000000008</v>
      </c>
      <c r="N32" s="56">
        <f t="shared" si="22"/>
        <v>9.090909090909105E-2</v>
      </c>
      <c r="P32" s="309" t="s">
        <v>168</v>
      </c>
      <c r="Q32" s="61">
        <v>375</v>
      </c>
      <c r="R32" s="61" t="s">
        <v>90</v>
      </c>
      <c r="S32" s="190">
        <f>[1]Resumen!$J$14</f>
        <v>678.41250000000002</v>
      </c>
      <c r="T32" s="56">
        <f t="shared" si="23"/>
        <v>9.090909090909105E-2</v>
      </c>
      <c r="V32" s="60" t="s">
        <v>170</v>
      </c>
      <c r="W32" s="61">
        <v>375</v>
      </c>
      <c r="X32" s="61" t="s">
        <v>90</v>
      </c>
      <c r="Y32" s="190">
        <f>[1]Resumen!$J$22</f>
        <v>1116.825</v>
      </c>
      <c r="Z32" s="56">
        <f t="shared" si="24"/>
        <v>9.0909090909090828E-2</v>
      </c>
      <c r="AB32" s="60" t="s">
        <v>172</v>
      </c>
      <c r="AC32" s="61">
        <v>375</v>
      </c>
      <c r="AD32" s="61" t="s">
        <v>90</v>
      </c>
      <c r="AE32" s="190">
        <f>[1]Resumen!$J$22</f>
        <v>1116.825</v>
      </c>
      <c r="AF32" s="56">
        <f t="shared" si="25"/>
        <v>9.0909090909090828E-2</v>
      </c>
      <c r="AH32" s="60" t="s">
        <v>173</v>
      </c>
      <c r="AI32" s="61">
        <v>375</v>
      </c>
      <c r="AJ32" s="61" t="s">
        <v>90</v>
      </c>
      <c r="AK32" s="190">
        <f>[1]Resumen!$J$26</f>
        <v>1882.6454999999999</v>
      </c>
      <c r="AL32" s="56">
        <f t="shared" si="26"/>
        <v>9.0909090909090828E-2</v>
      </c>
      <c r="AN32" s="60" t="s">
        <v>176</v>
      </c>
      <c r="AO32" s="61">
        <v>375</v>
      </c>
      <c r="AP32" s="61" t="s">
        <v>90</v>
      </c>
      <c r="AQ32" s="190">
        <f>[1]Resumen!$J$30</f>
        <v>1316.2125000000001</v>
      </c>
      <c r="AR32" s="56">
        <f t="shared" si="27"/>
        <v>9.090909090909105E-2</v>
      </c>
    </row>
    <row r="33" spans="2:51" x14ac:dyDescent="0.25">
      <c r="D33" s="48" t="s">
        <v>77</v>
      </c>
      <c r="E33" s="49">
        <v>480</v>
      </c>
      <c r="F33" s="49" t="s">
        <v>78</v>
      </c>
      <c r="G33" s="259">
        <f>[1]Resumen!$D$7</f>
        <v>250.82728</v>
      </c>
      <c r="H33" s="56"/>
      <c r="I33" s="70"/>
      <c r="J33" s="48" t="s">
        <v>166</v>
      </c>
      <c r="K33" s="287">
        <v>480</v>
      </c>
      <c r="L33" s="49" t="s">
        <v>78</v>
      </c>
      <c r="M33" s="186">
        <f>[1]Resumen!$D$11</f>
        <v>219.825232</v>
      </c>
      <c r="N33" s="56"/>
      <c r="P33" s="310" t="s">
        <v>168</v>
      </c>
      <c r="Q33" s="49">
        <v>480</v>
      </c>
      <c r="R33" s="49" t="s">
        <v>78</v>
      </c>
      <c r="S33" s="186">
        <f>[1]Resumen!$D$15</f>
        <v>272.97160000000002</v>
      </c>
      <c r="T33" s="56"/>
      <c r="V33" s="48" t="s">
        <v>170</v>
      </c>
      <c r="W33" s="49">
        <v>480</v>
      </c>
      <c r="X33" s="49" t="s">
        <v>78</v>
      </c>
      <c r="Y33" s="186">
        <f>[1]Resumen!$D$19</f>
        <v>511.436464</v>
      </c>
      <c r="Z33" s="56"/>
      <c r="AB33" s="48" t="s">
        <v>172</v>
      </c>
      <c r="AC33" s="49">
        <v>480</v>
      </c>
      <c r="AD33" s="49" t="s">
        <v>78</v>
      </c>
      <c r="AE33" s="186">
        <f>[1]Resumen!$D$23</f>
        <v>478.73320000000001</v>
      </c>
      <c r="AF33" s="56"/>
      <c r="AH33" s="48" t="s">
        <v>173</v>
      </c>
      <c r="AI33" s="49">
        <v>480</v>
      </c>
      <c r="AJ33" s="49" t="s">
        <v>78</v>
      </c>
      <c r="AK33" s="186">
        <f>[1]Resumen!$D$27</f>
        <v>829.22628799999995</v>
      </c>
      <c r="AL33" s="56"/>
      <c r="AN33" s="48" t="s">
        <v>176</v>
      </c>
      <c r="AO33" s="49">
        <v>480</v>
      </c>
      <c r="AP33" s="49" t="s">
        <v>78</v>
      </c>
      <c r="AQ33" s="186">
        <f>[1]Resumen!$D$31</f>
        <v>563.38040000000001</v>
      </c>
      <c r="AR33" s="56"/>
    </row>
    <row r="34" spans="2:51" x14ac:dyDescent="0.25">
      <c r="D34" s="54" t="s">
        <v>77</v>
      </c>
      <c r="E34" s="55">
        <v>480</v>
      </c>
      <c r="F34" s="55" t="s">
        <v>80</v>
      </c>
      <c r="G34" s="256">
        <f>[1]Resumen!$E$7</f>
        <v>296.43223999999998</v>
      </c>
      <c r="H34" s="56">
        <f t="shared" ref="H34:H39" si="28">G34/G33-1</f>
        <v>0.18181818181818166</v>
      </c>
      <c r="I34" s="70"/>
      <c r="J34" s="54" t="s">
        <v>166</v>
      </c>
      <c r="K34" s="283">
        <v>480</v>
      </c>
      <c r="L34" s="172" t="s">
        <v>80</v>
      </c>
      <c r="M34" s="187">
        <f>[1]Resumen!$E$11</f>
        <v>259.79345599999999</v>
      </c>
      <c r="N34" s="56">
        <f t="shared" ref="N34:N39" si="29">M34/M33-1</f>
        <v>0.18181818181818188</v>
      </c>
      <c r="P34" s="308" t="s">
        <v>168</v>
      </c>
      <c r="Q34" s="140">
        <v>480</v>
      </c>
      <c r="R34" s="140" t="s">
        <v>80</v>
      </c>
      <c r="S34" s="187">
        <f>[1]Resumen!$E$15</f>
        <v>322.6028</v>
      </c>
      <c r="T34" s="56">
        <f t="shared" ref="T34:T39" si="30">S34/S33-1</f>
        <v>0.18181818181818166</v>
      </c>
      <c r="V34" s="54" t="s">
        <v>170</v>
      </c>
      <c r="W34" s="140">
        <v>480</v>
      </c>
      <c r="X34" s="140" t="s">
        <v>80</v>
      </c>
      <c r="Y34" s="187">
        <f>[1]Resumen!$E$19</f>
        <v>604.42491199999995</v>
      </c>
      <c r="Z34" s="56">
        <f t="shared" ref="Z34:Z39" si="31">Y34/Y33-1</f>
        <v>0.18181818181818166</v>
      </c>
      <c r="AB34" s="54" t="s">
        <v>172</v>
      </c>
      <c r="AC34" s="140">
        <v>480</v>
      </c>
      <c r="AD34" s="140" t="s">
        <v>80</v>
      </c>
      <c r="AE34" s="187">
        <f>[1]Resumen!$E$23</f>
        <v>565.77559999999994</v>
      </c>
      <c r="AF34" s="56">
        <f t="shared" ref="AF34:AF39" si="32">AE34/AE33-1</f>
        <v>0.18181818181818166</v>
      </c>
      <c r="AH34" s="54" t="s">
        <v>173</v>
      </c>
      <c r="AI34" s="140">
        <v>480</v>
      </c>
      <c r="AJ34" s="140" t="s">
        <v>80</v>
      </c>
      <c r="AK34" s="187">
        <f>[1]Resumen!$E$27</f>
        <v>979.99470399999996</v>
      </c>
      <c r="AL34" s="56">
        <f t="shared" ref="AL34:AL39" si="33">AK34/AK33-1</f>
        <v>0.18181818181818188</v>
      </c>
      <c r="AN34" s="54" t="s">
        <v>176</v>
      </c>
      <c r="AO34" s="140">
        <v>480</v>
      </c>
      <c r="AP34" s="140" t="s">
        <v>80</v>
      </c>
      <c r="AQ34" s="187">
        <f>[1]Resumen!$E$31</f>
        <v>665.81319999999994</v>
      </c>
      <c r="AR34" s="56">
        <f t="shared" ref="AR34:AR39" si="34">AQ34/AQ33-1</f>
        <v>0.18181818181818166</v>
      </c>
    </row>
    <row r="35" spans="2:51" x14ac:dyDescent="0.25">
      <c r="D35" s="54" t="s">
        <v>77</v>
      </c>
      <c r="E35" s="55">
        <v>480</v>
      </c>
      <c r="F35" s="55" t="s">
        <v>82</v>
      </c>
      <c r="G35" s="257">
        <f>[1]Resumen!$F$7</f>
        <v>387.64215999999999</v>
      </c>
      <c r="H35" s="56">
        <f t="shared" si="28"/>
        <v>0.30769230769230771</v>
      </c>
      <c r="I35" s="70"/>
      <c r="J35" s="54" t="s">
        <v>166</v>
      </c>
      <c r="K35" s="283">
        <v>480</v>
      </c>
      <c r="L35" s="172" t="s">
        <v>82</v>
      </c>
      <c r="M35" s="187">
        <f>[1]Resumen!$F$11</f>
        <v>339.72990399999998</v>
      </c>
      <c r="N35" s="56">
        <f t="shared" si="29"/>
        <v>0.30769230769230771</v>
      </c>
      <c r="P35" s="308" t="s">
        <v>168</v>
      </c>
      <c r="Q35" s="140">
        <v>480</v>
      </c>
      <c r="R35" s="140" t="s">
        <v>82</v>
      </c>
      <c r="S35" s="187">
        <f>[1]Resumen!$F$15</f>
        <v>421.86520000000002</v>
      </c>
      <c r="T35" s="56">
        <f t="shared" si="30"/>
        <v>0.30769230769230771</v>
      </c>
      <c r="V35" s="54" t="s">
        <v>170</v>
      </c>
      <c r="W35" s="140">
        <v>480</v>
      </c>
      <c r="X35" s="140" t="s">
        <v>82</v>
      </c>
      <c r="Y35" s="187">
        <f>[1]Resumen!$F$19</f>
        <v>790.40180800000007</v>
      </c>
      <c r="Z35" s="56">
        <f t="shared" si="31"/>
        <v>0.30769230769230793</v>
      </c>
      <c r="AB35" s="54" t="s">
        <v>172</v>
      </c>
      <c r="AC35" s="140">
        <v>480</v>
      </c>
      <c r="AD35" s="140" t="s">
        <v>82</v>
      </c>
      <c r="AE35" s="187">
        <f>[1]Resumen!$F$23</f>
        <v>739.86039999999991</v>
      </c>
      <c r="AF35" s="56">
        <f t="shared" si="32"/>
        <v>0.30769230769230771</v>
      </c>
      <c r="AH35" s="54" t="s">
        <v>173</v>
      </c>
      <c r="AI35" s="140">
        <v>480</v>
      </c>
      <c r="AJ35" s="140" t="s">
        <v>82</v>
      </c>
      <c r="AK35" s="187">
        <f>[1]Resumen!$F$27</f>
        <v>1281.5315359999997</v>
      </c>
      <c r="AL35" s="56">
        <f t="shared" si="33"/>
        <v>0.30769230769230749</v>
      </c>
      <c r="AN35" s="54" t="s">
        <v>176</v>
      </c>
      <c r="AO35" s="140">
        <v>480</v>
      </c>
      <c r="AP35" s="140" t="s">
        <v>82</v>
      </c>
      <c r="AQ35" s="187">
        <f>[1]Resumen!$F$31</f>
        <v>870.67880000000002</v>
      </c>
      <c r="AR35" s="56">
        <f t="shared" si="34"/>
        <v>0.30769230769230793</v>
      </c>
    </row>
    <row r="36" spans="2:51" x14ac:dyDescent="0.25">
      <c r="D36" s="54" t="s">
        <v>77</v>
      </c>
      <c r="E36" s="55">
        <v>480</v>
      </c>
      <c r="F36" s="55" t="s">
        <v>84</v>
      </c>
      <c r="G36" s="257">
        <f>[1]Resumen!$G$7</f>
        <v>467.45084000000003</v>
      </c>
      <c r="H36" s="56">
        <f t="shared" si="28"/>
        <v>0.20588235294117663</v>
      </c>
      <c r="I36" s="70"/>
      <c r="J36" s="54" t="s">
        <v>166</v>
      </c>
      <c r="K36" s="283">
        <v>480</v>
      </c>
      <c r="L36" s="172" t="s">
        <v>84</v>
      </c>
      <c r="M36" s="187">
        <f>[1]Resumen!$G$11</f>
        <v>409.67429599999997</v>
      </c>
      <c r="N36" s="56">
        <f t="shared" si="29"/>
        <v>0.20588235294117641</v>
      </c>
      <c r="P36" s="308" t="s">
        <v>168</v>
      </c>
      <c r="Q36" s="140">
        <v>480</v>
      </c>
      <c r="R36" s="140" t="s">
        <v>84</v>
      </c>
      <c r="S36" s="187">
        <f>[1]Resumen!$G$15</f>
        <v>508.71980000000002</v>
      </c>
      <c r="T36" s="56">
        <f t="shared" si="30"/>
        <v>0.20588235294117641</v>
      </c>
      <c r="V36" s="54" t="s">
        <v>170</v>
      </c>
      <c r="W36" s="140">
        <v>480</v>
      </c>
      <c r="X36" s="140" t="s">
        <v>84</v>
      </c>
      <c r="Y36" s="187">
        <f>[1]Resumen!$G$19</f>
        <v>953.13159199999996</v>
      </c>
      <c r="Z36" s="56">
        <f t="shared" si="31"/>
        <v>0.20588235294117641</v>
      </c>
      <c r="AB36" s="54" t="s">
        <v>172</v>
      </c>
      <c r="AC36" s="140">
        <v>480</v>
      </c>
      <c r="AD36" s="140" t="s">
        <v>84</v>
      </c>
      <c r="AE36" s="187">
        <f>[1]Resumen!$G$23</f>
        <v>892.18459999999993</v>
      </c>
      <c r="AF36" s="56">
        <f t="shared" si="32"/>
        <v>0.20588235294117663</v>
      </c>
      <c r="AH36" s="54" t="s">
        <v>173</v>
      </c>
      <c r="AI36" s="140">
        <v>480</v>
      </c>
      <c r="AJ36" s="140" t="s">
        <v>84</v>
      </c>
      <c r="AK36" s="187">
        <f>[1]Resumen!$G$27</f>
        <v>1545.3762639999998</v>
      </c>
      <c r="AL36" s="56">
        <f t="shared" si="33"/>
        <v>0.20588235294117663</v>
      </c>
      <c r="AN36" s="54" t="s">
        <v>176</v>
      </c>
      <c r="AO36" s="140">
        <v>480</v>
      </c>
      <c r="AP36" s="140" t="s">
        <v>84</v>
      </c>
      <c r="AQ36" s="187">
        <f>[1]Resumen!$G$31</f>
        <v>1049.9361999999999</v>
      </c>
      <c r="AR36" s="56">
        <f t="shared" si="34"/>
        <v>0.20588235294117618</v>
      </c>
    </row>
    <row r="37" spans="2:51" x14ac:dyDescent="0.25">
      <c r="D37" s="54" t="s">
        <v>77</v>
      </c>
      <c r="E37" s="55">
        <v>480</v>
      </c>
      <c r="F37" s="55" t="s">
        <v>86</v>
      </c>
      <c r="G37" s="257">
        <f>[1]Resumen!$H$7</f>
        <v>535.85828000000004</v>
      </c>
      <c r="H37" s="56">
        <f t="shared" si="28"/>
        <v>0.14634146341463405</v>
      </c>
      <c r="I37" s="70"/>
      <c r="J37" s="54" t="s">
        <v>166</v>
      </c>
      <c r="K37" s="283">
        <v>480</v>
      </c>
      <c r="L37" s="172" t="s">
        <v>86</v>
      </c>
      <c r="M37" s="187">
        <f>[1]Resumen!$H$11</f>
        <v>469.62663199999997</v>
      </c>
      <c r="N37" s="56">
        <f t="shared" si="29"/>
        <v>0.14634146341463405</v>
      </c>
      <c r="P37" s="308" t="s">
        <v>168</v>
      </c>
      <c r="Q37" s="140">
        <v>480</v>
      </c>
      <c r="R37" s="140" t="s">
        <v>86</v>
      </c>
      <c r="S37" s="187">
        <f>[1]Resumen!$H$15</f>
        <v>583.16660000000002</v>
      </c>
      <c r="T37" s="56">
        <f t="shared" si="30"/>
        <v>0.14634146341463405</v>
      </c>
      <c r="V37" s="54" t="s">
        <v>170</v>
      </c>
      <c r="W37" s="140">
        <v>480</v>
      </c>
      <c r="X37" s="140" t="s">
        <v>86</v>
      </c>
      <c r="Y37" s="187">
        <f>[1]Resumen!$H$19</f>
        <v>1092.614264</v>
      </c>
      <c r="Z37" s="56">
        <f t="shared" si="31"/>
        <v>0.14634146341463428</v>
      </c>
      <c r="AB37" s="54" t="s">
        <v>172</v>
      </c>
      <c r="AC37" s="140">
        <v>480</v>
      </c>
      <c r="AD37" s="140" t="s">
        <v>86</v>
      </c>
      <c r="AE37" s="187">
        <f>[1]Resumen!$H$23</f>
        <v>1022.7481999999999</v>
      </c>
      <c r="AF37" s="56">
        <f t="shared" si="32"/>
        <v>0.14634146341463405</v>
      </c>
      <c r="AH37" s="54" t="s">
        <v>173</v>
      </c>
      <c r="AI37" s="140">
        <v>480</v>
      </c>
      <c r="AJ37" s="140" t="s">
        <v>86</v>
      </c>
      <c r="AK37" s="187">
        <f>[1]Resumen!$H$27</f>
        <v>1771.5288879999998</v>
      </c>
      <c r="AL37" s="56">
        <f t="shared" si="33"/>
        <v>0.14634146341463428</v>
      </c>
      <c r="AN37" s="54" t="s">
        <v>176</v>
      </c>
      <c r="AO37" s="140">
        <v>480</v>
      </c>
      <c r="AP37" s="140" t="s">
        <v>86</v>
      </c>
      <c r="AQ37" s="187">
        <f>[1]Resumen!$H$31</f>
        <v>1203.5853999999999</v>
      </c>
      <c r="AR37" s="56">
        <f t="shared" si="34"/>
        <v>0.14634146341463428</v>
      </c>
    </row>
    <row r="38" spans="2:51" x14ac:dyDescent="0.25">
      <c r="D38" s="54" t="s">
        <v>77</v>
      </c>
      <c r="E38" s="55">
        <v>480</v>
      </c>
      <c r="F38" s="55" t="s">
        <v>88</v>
      </c>
      <c r="G38" s="257">
        <f>[1]Resumen!$I$7</f>
        <v>627.06820000000005</v>
      </c>
      <c r="H38" s="56">
        <f>G38/G37-1</f>
        <v>0.17021276595744683</v>
      </c>
      <c r="I38" s="70"/>
      <c r="J38" s="54" t="s">
        <v>166</v>
      </c>
      <c r="K38" s="283">
        <v>480</v>
      </c>
      <c r="L38" s="172" t="s">
        <v>88</v>
      </c>
      <c r="M38" s="187">
        <f>[1]Resumen!$I$11</f>
        <v>549.56308000000001</v>
      </c>
      <c r="N38" s="56">
        <f t="shared" si="29"/>
        <v>0.17021276595744683</v>
      </c>
      <c r="P38" s="308" t="s">
        <v>168</v>
      </c>
      <c r="Q38" s="140">
        <v>480</v>
      </c>
      <c r="R38" s="140" t="s">
        <v>88</v>
      </c>
      <c r="S38" s="187">
        <f>[1]Resumen!$I$15</f>
        <v>682.42900000000009</v>
      </c>
      <c r="T38" s="56">
        <f t="shared" si="30"/>
        <v>0.17021276595744683</v>
      </c>
      <c r="V38" s="54" t="s">
        <v>170</v>
      </c>
      <c r="W38" s="140">
        <v>480</v>
      </c>
      <c r="X38" s="140" t="s">
        <v>88</v>
      </c>
      <c r="Y38" s="187">
        <f>[1]Resumen!$I$19</f>
        <v>1278.5911599999999</v>
      </c>
      <c r="Z38" s="56">
        <f t="shared" si="31"/>
        <v>0.17021276595744661</v>
      </c>
      <c r="AB38" s="54" t="s">
        <v>172</v>
      </c>
      <c r="AC38" s="140">
        <v>480</v>
      </c>
      <c r="AD38" s="140" t="s">
        <v>88</v>
      </c>
      <c r="AE38" s="187">
        <f>[1]Resumen!$I$23</f>
        <v>1196.8330000000001</v>
      </c>
      <c r="AF38" s="56">
        <f t="shared" si="32"/>
        <v>0.17021276595744705</v>
      </c>
      <c r="AH38" s="54" t="s">
        <v>173</v>
      </c>
      <c r="AI38" s="140">
        <v>480</v>
      </c>
      <c r="AJ38" s="140" t="s">
        <v>88</v>
      </c>
      <c r="AK38" s="187">
        <f>[1]Resumen!$I$27</f>
        <v>2073.0657200000001</v>
      </c>
      <c r="AL38" s="56">
        <f t="shared" si="33"/>
        <v>0.17021276595744705</v>
      </c>
      <c r="AN38" s="54" t="s">
        <v>176</v>
      </c>
      <c r="AO38" s="140">
        <v>480</v>
      </c>
      <c r="AP38" s="140" t="s">
        <v>88</v>
      </c>
      <c r="AQ38" s="187">
        <f>[1]Resumen!$I$31</f>
        <v>1408.451</v>
      </c>
      <c r="AR38" s="56">
        <f t="shared" si="34"/>
        <v>0.17021276595744683</v>
      </c>
    </row>
    <row r="39" spans="2:51" ht="15.75" thickBot="1" x14ac:dyDescent="0.3">
      <c r="D39" s="34" t="s">
        <v>77</v>
      </c>
      <c r="E39" s="71">
        <v>480</v>
      </c>
      <c r="F39" s="71" t="s">
        <v>90</v>
      </c>
      <c r="G39" s="260">
        <f>[1]Resumen!$J$7</f>
        <v>684.07439999999997</v>
      </c>
      <c r="H39" s="56">
        <f t="shared" si="28"/>
        <v>9.0909090909090828E-2</v>
      </c>
      <c r="I39" s="70"/>
      <c r="J39" s="34" t="s">
        <v>166</v>
      </c>
      <c r="K39" s="288">
        <v>480</v>
      </c>
      <c r="L39" s="71" t="s">
        <v>90</v>
      </c>
      <c r="M39" s="188">
        <f>[1]Resumen!$J$11</f>
        <v>599.52335999999991</v>
      </c>
      <c r="N39" s="56">
        <f t="shared" si="29"/>
        <v>9.0909090909090828E-2</v>
      </c>
      <c r="P39" s="311" t="s">
        <v>168</v>
      </c>
      <c r="Q39" s="71">
        <v>480</v>
      </c>
      <c r="R39" s="71" t="s">
        <v>90</v>
      </c>
      <c r="S39" s="188">
        <f>[1]Resumen!$J$15</f>
        <v>744.46800000000007</v>
      </c>
      <c r="T39" s="56">
        <f t="shared" si="30"/>
        <v>9.0909090909090828E-2</v>
      </c>
      <c r="V39" s="34" t="s">
        <v>170</v>
      </c>
      <c r="W39" s="71">
        <v>480</v>
      </c>
      <c r="X39" s="71" t="s">
        <v>90</v>
      </c>
      <c r="Y39" s="188">
        <f>[1]Resumen!$J$19</f>
        <v>1394.82672</v>
      </c>
      <c r="Z39" s="56">
        <f t="shared" si="31"/>
        <v>9.090909090909105E-2</v>
      </c>
      <c r="AB39" s="34" t="s">
        <v>172</v>
      </c>
      <c r="AC39" s="71">
        <v>480</v>
      </c>
      <c r="AD39" s="71" t="s">
        <v>90</v>
      </c>
      <c r="AE39" s="188">
        <f>[1]Resumen!$J$23</f>
        <v>1305.636</v>
      </c>
      <c r="AF39" s="56">
        <f t="shared" si="32"/>
        <v>9.0909090909090828E-2</v>
      </c>
      <c r="AH39" s="34" t="s">
        <v>173</v>
      </c>
      <c r="AI39" s="71">
        <v>480</v>
      </c>
      <c r="AJ39" s="71" t="s">
        <v>90</v>
      </c>
      <c r="AK39" s="188">
        <f>[1]Resumen!$J$27</f>
        <v>2261.5262399999997</v>
      </c>
      <c r="AL39" s="56">
        <f t="shared" si="33"/>
        <v>9.0909090909090828E-2</v>
      </c>
      <c r="AN39" s="34" t="s">
        <v>176</v>
      </c>
      <c r="AO39" s="71">
        <v>480</v>
      </c>
      <c r="AP39" s="71" t="s">
        <v>90</v>
      </c>
      <c r="AQ39" s="188">
        <f>[1]Resumen!$J$31</f>
        <v>1536.4919999999997</v>
      </c>
      <c r="AR39" s="56">
        <f t="shared" si="34"/>
        <v>9.0909090909090606E-2</v>
      </c>
    </row>
    <row r="40" spans="2:51" ht="15" customHeight="1" x14ac:dyDescent="0.25">
      <c r="D40" s="389" t="s">
        <v>92</v>
      </c>
      <c r="E40" s="389"/>
      <c r="F40" s="389"/>
      <c r="G40" s="389"/>
      <c r="H40" s="222"/>
      <c r="I40" s="222"/>
      <c r="J40" s="389" t="s">
        <v>167</v>
      </c>
      <c r="K40" s="389"/>
      <c r="L40" s="389"/>
      <c r="M40" s="389"/>
      <c r="N40" s="222"/>
      <c r="O40" s="222"/>
      <c r="P40" s="312" t="s">
        <v>169</v>
      </c>
      <c r="Q40" s="225"/>
      <c r="R40" s="225"/>
      <c r="S40" s="225"/>
      <c r="T40" s="224"/>
      <c r="U40" s="224"/>
      <c r="V40" s="377" t="s">
        <v>171</v>
      </c>
      <c r="W40" s="377"/>
      <c r="X40" s="377"/>
      <c r="Y40" s="377"/>
      <c r="Z40" s="377"/>
      <c r="AA40" s="224"/>
      <c r="AB40" s="226" t="s">
        <v>174</v>
      </c>
      <c r="AC40" s="224"/>
      <c r="AD40" s="224"/>
      <c r="AG40" s="224"/>
      <c r="AH40" s="378" t="s">
        <v>175</v>
      </c>
      <c r="AI40" s="378"/>
      <c r="AJ40" s="378"/>
      <c r="AK40" s="378"/>
      <c r="AN40" s="377" t="s">
        <v>177</v>
      </c>
      <c r="AO40" s="377"/>
      <c r="AP40" s="377"/>
      <c r="AQ40" s="377"/>
      <c r="AR40" s="377"/>
      <c r="AU40" s="224"/>
      <c r="AV40" s="224"/>
      <c r="AW40" s="224"/>
      <c r="AX40" s="224"/>
      <c r="AY40" s="224"/>
    </row>
    <row r="41" spans="2:51" ht="15" customHeight="1" x14ac:dyDescent="0.25">
      <c r="D41" s="376" t="s">
        <v>93</v>
      </c>
      <c r="E41" s="376"/>
      <c r="F41" s="376"/>
      <c r="G41" s="376"/>
      <c r="H41" s="223"/>
      <c r="I41" s="223"/>
      <c r="J41" s="376" t="s">
        <v>93</v>
      </c>
      <c r="K41" s="376"/>
      <c r="L41" s="376"/>
      <c r="M41" s="376"/>
      <c r="N41" s="223"/>
      <c r="O41" s="223"/>
      <c r="P41" s="376" t="s">
        <v>93</v>
      </c>
      <c r="Q41" s="376"/>
      <c r="R41" s="376"/>
      <c r="S41" s="376"/>
      <c r="T41" s="223"/>
      <c r="U41" s="223"/>
      <c r="V41" s="376" t="s">
        <v>93</v>
      </c>
      <c r="W41" s="376"/>
      <c r="X41" s="376"/>
      <c r="Y41" s="376"/>
      <c r="Z41" s="376"/>
      <c r="AA41" s="223"/>
      <c r="AB41" s="376" t="s">
        <v>93</v>
      </c>
      <c r="AC41" s="376"/>
      <c r="AD41" s="376"/>
      <c r="AE41" s="376"/>
      <c r="AG41" s="223"/>
      <c r="AH41" s="376" t="s">
        <v>93</v>
      </c>
      <c r="AI41" s="376"/>
      <c r="AJ41" s="376"/>
      <c r="AK41" s="376"/>
      <c r="AN41" s="376" t="s">
        <v>93</v>
      </c>
      <c r="AO41" s="376"/>
      <c r="AP41" s="376"/>
      <c r="AQ41" s="376"/>
      <c r="AR41" s="376"/>
      <c r="AU41" s="223"/>
      <c r="AV41" s="223"/>
      <c r="AW41" s="223"/>
      <c r="AX41" s="223"/>
      <c r="AY41" s="223"/>
    </row>
    <row r="42" spans="2:51" x14ac:dyDescent="0.25">
      <c r="D42" s="376"/>
      <c r="E42" s="376"/>
      <c r="F42" s="376"/>
      <c r="G42" s="376"/>
      <c r="H42" s="223"/>
      <c r="I42" s="223"/>
      <c r="J42" s="376"/>
      <c r="K42" s="376"/>
      <c r="L42" s="376"/>
      <c r="M42" s="376"/>
      <c r="N42" s="223"/>
      <c r="O42" s="223"/>
      <c r="P42" s="376"/>
      <c r="Q42" s="376"/>
      <c r="R42" s="376"/>
      <c r="S42" s="376"/>
      <c r="T42" s="223"/>
      <c r="U42" s="223"/>
      <c r="V42" s="376"/>
      <c r="W42" s="376"/>
      <c r="X42" s="376"/>
      <c r="Y42" s="376"/>
      <c r="Z42" s="376"/>
      <c r="AA42" s="223"/>
      <c r="AB42" s="376"/>
      <c r="AC42" s="376"/>
      <c r="AD42" s="376"/>
      <c r="AE42" s="376"/>
      <c r="AF42" s="223"/>
      <c r="AG42" s="223"/>
      <c r="AH42" s="376"/>
      <c r="AI42" s="376"/>
      <c r="AJ42" s="376"/>
      <c r="AK42" s="376"/>
      <c r="AM42" s="223"/>
      <c r="AN42" s="376"/>
      <c r="AO42" s="376"/>
      <c r="AP42" s="376"/>
      <c r="AQ42" s="376"/>
      <c r="AR42" s="376"/>
      <c r="AT42" s="223"/>
      <c r="AU42" s="223"/>
      <c r="AV42" s="223"/>
      <c r="AW42" s="223"/>
      <c r="AX42" s="223"/>
      <c r="AY42" s="223"/>
    </row>
    <row r="43" spans="2:51" x14ac:dyDescent="0.25">
      <c r="D43" s="249"/>
      <c r="E43" s="249"/>
      <c r="F43" s="249"/>
      <c r="G43" s="261"/>
      <c r="H43" s="223"/>
      <c r="I43" s="223"/>
      <c r="J43" s="249"/>
      <c r="K43" s="291"/>
      <c r="L43" s="249"/>
      <c r="M43" s="249"/>
      <c r="N43" s="223"/>
      <c r="O43" s="223"/>
      <c r="P43" s="261"/>
      <c r="Q43" s="249"/>
      <c r="R43" s="249"/>
      <c r="S43" s="249"/>
      <c r="T43" s="223"/>
      <c r="U43" s="223"/>
      <c r="V43" s="249"/>
      <c r="W43" s="249"/>
      <c r="X43" s="249"/>
      <c r="Y43" s="249"/>
      <c r="Z43" s="249"/>
      <c r="AA43" s="223"/>
      <c r="AB43" s="249"/>
      <c r="AC43" s="249"/>
      <c r="AD43" s="249"/>
      <c r="AE43" s="249"/>
      <c r="AF43" s="223"/>
      <c r="AG43" s="223"/>
      <c r="AH43" s="249"/>
      <c r="AI43" s="249"/>
      <c r="AJ43" s="249"/>
      <c r="AK43" s="249"/>
      <c r="AM43" s="223"/>
      <c r="AN43" s="249"/>
      <c r="AO43" s="249"/>
      <c r="AP43" s="249"/>
      <c r="AQ43" s="249"/>
      <c r="AR43" s="249"/>
      <c r="AT43" s="223"/>
      <c r="AU43" s="223"/>
      <c r="AV43" s="223"/>
      <c r="AW43" s="223"/>
      <c r="AX43" s="223"/>
      <c r="AY43" s="223"/>
    </row>
    <row r="44" spans="2:51" s="179" customFormat="1" ht="15.75" thickBot="1" x14ac:dyDescent="0.3">
      <c r="D44" s="180" t="s">
        <v>256</v>
      </c>
      <c r="G44" s="254"/>
      <c r="K44" s="285"/>
      <c r="P44" s="254"/>
    </row>
    <row r="45" spans="2:51" ht="30.75" customHeight="1" thickBot="1" x14ac:dyDescent="0.3">
      <c r="B45" s="161" t="s">
        <v>180</v>
      </c>
      <c r="D45" s="120" t="s">
        <v>51</v>
      </c>
      <c r="E45" s="121" t="s">
        <v>74</v>
      </c>
      <c r="F45" s="121" t="s">
        <v>11</v>
      </c>
      <c r="G45" s="255" t="s">
        <v>75</v>
      </c>
      <c r="H45" s="122" t="s">
        <v>51</v>
      </c>
      <c r="I45" s="44" t="s">
        <v>74</v>
      </c>
      <c r="J45" s="44" t="s">
        <v>11</v>
      </c>
      <c r="K45" s="292" t="s">
        <v>75</v>
      </c>
      <c r="M45" s="144" t="s">
        <v>51</v>
      </c>
      <c r="N45" s="145" t="s">
        <v>74</v>
      </c>
      <c r="O45" s="145" t="s">
        <v>11</v>
      </c>
      <c r="P45" s="313" t="s">
        <v>75</v>
      </c>
      <c r="Q45" s="46"/>
    </row>
    <row r="46" spans="2:51" x14ac:dyDescent="0.25">
      <c r="B46" s="159" t="s">
        <v>135</v>
      </c>
      <c r="D46" s="118" t="s">
        <v>135</v>
      </c>
      <c r="E46" s="85">
        <v>120</v>
      </c>
      <c r="F46" s="85" t="s">
        <v>78</v>
      </c>
      <c r="G46" s="262">
        <v>293.92962560000001</v>
      </c>
      <c r="H46" s="48" t="s">
        <v>136</v>
      </c>
      <c r="I46" s="49">
        <v>120</v>
      </c>
      <c r="J46" s="49" t="s">
        <v>78</v>
      </c>
      <c r="K46" s="293">
        <v>250.70822399999997</v>
      </c>
      <c r="M46" s="118" t="s">
        <v>178</v>
      </c>
      <c r="N46" s="49">
        <v>120</v>
      </c>
      <c r="O46" s="85" t="s">
        <v>78</v>
      </c>
      <c r="P46" s="314">
        <f>K46</f>
        <v>250.70822399999997</v>
      </c>
      <c r="Q46" s="50"/>
      <c r="V46" s="139"/>
      <c r="W46" s="139"/>
      <c r="X46" s="139"/>
      <c r="Y46" s="139"/>
      <c r="Z46" s="139"/>
      <c r="AA46" s="139"/>
      <c r="AB46" s="139"/>
      <c r="AC46" s="139"/>
    </row>
    <row r="47" spans="2:51" x14ac:dyDescent="0.25">
      <c r="B47" s="159" t="s">
        <v>136</v>
      </c>
      <c r="D47" s="54" t="s">
        <v>135</v>
      </c>
      <c r="E47" s="123">
        <v>120</v>
      </c>
      <c r="F47" s="123" t="s">
        <v>80</v>
      </c>
      <c r="G47" s="263">
        <v>367.41203200000001</v>
      </c>
      <c r="H47" s="54" t="s">
        <v>136</v>
      </c>
      <c r="I47" s="123">
        <v>120</v>
      </c>
      <c r="J47" s="123" t="s">
        <v>80</v>
      </c>
      <c r="K47" s="294">
        <v>313.38527999999997</v>
      </c>
      <c r="M47" s="54" t="s">
        <v>178</v>
      </c>
      <c r="N47" s="220">
        <v>120</v>
      </c>
      <c r="O47" s="140" t="s">
        <v>80</v>
      </c>
      <c r="P47" s="314">
        <f t="shared" ref="P47:P73" si="35">K47</f>
        <v>313.38527999999997</v>
      </c>
      <c r="T47" s="139"/>
      <c r="U47" s="139"/>
      <c r="V47" s="139"/>
      <c r="W47" s="139"/>
      <c r="X47" s="139"/>
      <c r="Y47" s="139"/>
      <c r="Z47" s="139"/>
      <c r="AA47" s="139"/>
    </row>
    <row r="48" spans="2:51" ht="15.75" thickBot="1" x14ac:dyDescent="0.3">
      <c r="B48" s="160" t="s">
        <v>178</v>
      </c>
      <c r="D48" s="54" t="s">
        <v>135</v>
      </c>
      <c r="E48" s="123">
        <v>120</v>
      </c>
      <c r="F48" s="123" t="s">
        <v>82</v>
      </c>
      <c r="G48" s="263">
        <v>480.46188800000004</v>
      </c>
      <c r="H48" s="54" t="s">
        <v>136</v>
      </c>
      <c r="I48" s="123">
        <v>120</v>
      </c>
      <c r="J48" s="123" t="s">
        <v>82</v>
      </c>
      <c r="K48" s="294">
        <v>409.81151999999997</v>
      </c>
      <c r="M48" s="54" t="s">
        <v>178</v>
      </c>
      <c r="N48" s="220">
        <v>120</v>
      </c>
      <c r="O48" s="140" t="s">
        <v>82</v>
      </c>
      <c r="P48" s="314">
        <f t="shared" si="35"/>
        <v>409.81151999999997</v>
      </c>
      <c r="T48" s="139"/>
      <c r="U48" s="139"/>
      <c r="V48" s="139"/>
      <c r="W48" s="139"/>
      <c r="X48" s="139"/>
      <c r="Y48" s="139"/>
      <c r="Z48" s="139"/>
      <c r="AA48" s="139"/>
    </row>
    <row r="49" spans="2:27" x14ac:dyDescent="0.25">
      <c r="D49" s="54" t="s">
        <v>135</v>
      </c>
      <c r="E49" s="123">
        <v>120</v>
      </c>
      <c r="F49" s="123" t="s">
        <v>84</v>
      </c>
      <c r="G49" s="263">
        <v>579.38051200000007</v>
      </c>
      <c r="H49" s="54" t="s">
        <v>136</v>
      </c>
      <c r="I49" s="123">
        <v>120</v>
      </c>
      <c r="J49" s="123" t="s">
        <v>84</v>
      </c>
      <c r="K49" s="294">
        <v>494.18447999999995</v>
      </c>
      <c r="M49" s="54" t="s">
        <v>178</v>
      </c>
      <c r="N49" s="220">
        <v>120</v>
      </c>
      <c r="O49" s="140" t="s">
        <v>84</v>
      </c>
      <c r="P49" s="314">
        <f t="shared" si="35"/>
        <v>494.18447999999995</v>
      </c>
      <c r="T49" s="139"/>
      <c r="U49" s="139"/>
      <c r="V49" s="139"/>
      <c r="W49" s="139"/>
      <c r="X49" s="139"/>
      <c r="Y49" s="139"/>
      <c r="Z49" s="139"/>
      <c r="AA49" s="139"/>
    </row>
    <row r="50" spans="2:27" ht="15.75" thickBot="1" x14ac:dyDescent="0.3">
      <c r="D50" s="54" t="s">
        <v>135</v>
      </c>
      <c r="E50" s="123">
        <v>120</v>
      </c>
      <c r="F50" s="123" t="s">
        <v>86</v>
      </c>
      <c r="G50" s="263">
        <v>664.16790400000002</v>
      </c>
      <c r="H50" s="54" t="s">
        <v>136</v>
      </c>
      <c r="I50" s="123">
        <v>120</v>
      </c>
      <c r="J50" s="123" t="s">
        <v>86</v>
      </c>
      <c r="K50" s="294">
        <v>566.50415999999996</v>
      </c>
      <c r="M50" s="54" t="s">
        <v>178</v>
      </c>
      <c r="N50" s="220">
        <v>120</v>
      </c>
      <c r="O50" s="140" t="s">
        <v>86</v>
      </c>
      <c r="P50" s="314">
        <f t="shared" si="35"/>
        <v>566.50415999999996</v>
      </c>
      <c r="T50" s="139"/>
      <c r="U50" s="139"/>
      <c r="V50" s="139"/>
      <c r="W50" s="139"/>
      <c r="X50" s="139"/>
      <c r="Y50" s="139"/>
      <c r="Z50" s="139"/>
      <c r="AA50" s="139"/>
    </row>
    <row r="51" spans="2:27" ht="15.75" thickBot="1" x14ac:dyDescent="0.3">
      <c r="B51" s="238" t="s">
        <v>186</v>
      </c>
      <c r="D51" s="54" t="s">
        <v>135</v>
      </c>
      <c r="E51" s="123">
        <v>120</v>
      </c>
      <c r="F51" s="123" t="s">
        <v>88</v>
      </c>
      <c r="G51" s="263">
        <v>777.21776</v>
      </c>
      <c r="H51" s="54" t="s">
        <v>136</v>
      </c>
      <c r="I51" s="123">
        <v>120</v>
      </c>
      <c r="J51" s="123" t="s">
        <v>88</v>
      </c>
      <c r="K51" s="294">
        <v>662.93039999999996</v>
      </c>
      <c r="M51" s="54" t="s">
        <v>178</v>
      </c>
      <c r="N51" s="220">
        <v>120</v>
      </c>
      <c r="O51" s="140" t="s">
        <v>88</v>
      </c>
      <c r="P51" s="314">
        <f t="shared" si="35"/>
        <v>662.93039999999996</v>
      </c>
      <c r="T51" s="139"/>
      <c r="U51" s="139"/>
      <c r="V51" s="139"/>
      <c r="W51" s="139"/>
      <c r="X51" s="139"/>
      <c r="Y51" s="139"/>
      <c r="Z51" s="139"/>
      <c r="AA51" s="139"/>
    </row>
    <row r="52" spans="2:27" ht="15.75" thickBot="1" x14ac:dyDescent="0.3">
      <c r="B52" s="239">
        <v>120</v>
      </c>
      <c r="D52" s="60" t="s">
        <v>135</v>
      </c>
      <c r="E52" s="61">
        <v>120</v>
      </c>
      <c r="F52" s="61" t="s">
        <v>90</v>
      </c>
      <c r="G52" s="264">
        <v>904.39884800000004</v>
      </c>
      <c r="H52" s="34" t="s">
        <v>136</v>
      </c>
      <c r="I52" s="71">
        <v>120</v>
      </c>
      <c r="J52" s="71" t="s">
        <v>90</v>
      </c>
      <c r="K52" s="295">
        <v>771.40991999999994</v>
      </c>
      <c r="M52" s="60" t="s">
        <v>178</v>
      </c>
      <c r="N52" s="61">
        <v>120</v>
      </c>
      <c r="O52" s="61" t="s">
        <v>90</v>
      </c>
      <c r="P52" s="315">
        <f t="shared" si="35"/>
        <v>771.40991999999994</v>
      </c>
      <c r="T52" s="139"/>
      <c r="U52" s="139"/>
      <c r="V52" s="139"/>
      <c r="W52" s="139"/>
      <c r="X52" s="139"/>
      <c r="Y52" s="139"/>
      <c r="Z52" s="139"/>
      <c r="AA52" s="139"/>
    </row>
    <row r="53" spans="2:27" x14ac:dyDescent="0.25">
      <c r="B53" s="240">
        <v>225</v>
      </c>
      <c r="D53" s="48" t="s">
        <v>135</v>
      </c>
      <c r="E53" s="49">
        <v>225</v>
      </c>
      <c r="F53" s="49" t="s">
        <v>78</v>
      </c>
      <c r="G53" s="265">
        <v>385.043048</v>
      </c>
      <c r="H53" s="118" t="s">
        <v>136</v>
      </c>
      <c r="I53" s="85">
        <v>225</v>
      </c>
      <c r="J53" s="85" t="s">
        <v>78</v>
      </c>
      <c r="K53" s="296">
        <v>317.19791999999995</v>
      </c>
      <c r="M53" s="48" t="s">
        <v>178</v>
      </c>
      <c r="N53" s="49">
        <v>225</v>
      </c>
      <c r="O53" s="49" t="s">
        <v>78</v>
      </c>
      <c r="P53" s="316">
        <f t="shared" si="35"/>
        <v>317.19791999999995</v>
      </c>
      <c r="T53" s="139"/>
      <c r="U53" s="139"/>
      <c r="V53" s="139"/>
      <c r="W53" s="139"/>
      <c r="X53" s="139"/>
      <c r="Y53" s="139"/>
      <c r="Z53" s="139"/>
      <c r="AA53" s="139"/>
    </row>
    <row r="54" spans="2:27" x14ac:dyDescent="0.25">
      <c r="B54" s="240">
        <v>375</v>
      </c>
      <c r="D54" s="54" t="s">
        <v>135</v>
      </c>
      <c r="E54" s="123">
        <v>225</v>
      </c>
      <c r="F54" s="123" t="s">
        <v>80</v>
      </c>
      <c r="G54" s="263">
        <v>481.30381</v>
      </c>
      <c r="H54" s="54" t="s">
        <v>136</v>
      </c>
      <c r="I54" s="123">
        <v>225</v>
      </c>
      <c r="J54" s="123" t="s">
        <v>80</v>
      </c>
      <c r="K54" s="294">
        <v>396.49739999999997</v>
      </c>
      <c r="M54" s="54" t="s">
        <v>178</v>
      </c>
      <c r="N54" s="220">
        <v>225</v>
      </c>
      <c r="O54" s="220" t="s">
        <v>80</v>
      </c>
      <c r="P54" s="314">
        <f t="shared" si="35"/>
        <v>396.49739999999997</v>
      </c>
      <c r="T54" s="139"/>
      <c r="U54" s="139"/>
      <c r="V54" s="139"/>
      <c r="W54" s="139"/>
      <c r="X54" s="139"/>
      <c r="Y54" s="139"/>
      <c r="Z54" s="139"/>
      <c r="AA54" s="139"/>
    </row>
    <row r="55" spans="2:27" x14ac:dyDescent="0.25">
      <c r="B55" s="240">
        <v>575</v>
      </c>
      <c r="D55" s="54" t="s">
        <v>135</v>
      </c>
      <c r="E55" s="123">
        <v>225</v>
      </c>
      <c r="F55" s="123" t="s">
        <v>82</v>
      </c>
      <c r="G55" s="263">
        <v>629.39729</v>
      </c>
      <c r="H55" s="54" t="s">
        <v>136</v>
      </c>
      <c r="I55" s="123">
        <v>225</v>
      </c>
      <c r="J55" s="123" t="s">
        <v>82</v>
      </c>
      <c r="K55" s="294">
        <v>518.49659999999994</v>
      </c>
      <c r="M55" s="54" t="s">
        <v>178</v>
      </c>
      <c r="N55" s="220">
        <v>225</v>
      </c>
      <c r="O55" s="220" t="s">
        <v>82</v>
      </c>
      <c r="P55" s="314">
        <f t="shared" si="35"/>
        <v>518.49659999999994</v>
      </c>
      <c r="T55" s="139"/>
      <c r="U55" s="139"/>
      <c r="V55" s="139"/>
      <c r="W55" s="139"/>
      <c r="X55" s="139"/>
      <c r="Y55" s="139"/>
      <c r="Z55" s="139"/>
      <c r="AA55" s="139"/>
    </row>
    <row r="56" spans="2:27" ht="15.75" thickBot="1" x14ac:dyDescent="0.3">
      <c r="B56" s="241">
        <v>820</v>
      </c>
      <c r="D56" s="54" t="s">
        <v>135</v>
      </c>
      <c r="E56" s="123">
        <v>225</v>
      </c>
      <c r="F56" s="123" t="s">
        <v>84</v>
      </c>
      <c r="G56" s="263">
        <v>758.97908500000005</v>
      </c>
      <c r="H56" s="54" t="s">
        <v>136</v>
      </c>
      <c r="I56" s="123">
        <v>225</v>
      </c>
      <c r="J56" s="123" t="s">
        <v>84</v>
      </c>
      <c r="K56" s="294">
        <v>625.24590000000001</v>
      </c>
      <c r="M56" s="54" t="s">
        <v>178</v>
      </c>
      <c r="N56" s="220">
        <v>225</v>
      </c>
      <c r="O56" s="220" t="s">
        <v>84</v>
      </c>
      <c r="P56" s="314">
        <f t="shared" si="35"/>
        <v>625.24590000000001</v>
      </c>
      <c r="T56" s="139"/>
      <c r="U56" s="139"/>
      <c r="V56" s="139"/>
      <c r="W56" s="139"/>
      <c r="X56" s="139"/>
      <c r="Y56" s="139"/>
      <c r="Z56" s="139"/>
      <c r="AA56" s="139"/>
    </row>
    <row r="57" spans="2:27" x14ac:dyDescent="0.25">
      <c r="D57" s="54" t="s">
        <v>135</v>
      </c>
      <c r="E57" s="123">
        <v>225</v>
      </c>
      <c r="F57" s="123" t="s">
        <v>86</v>
      </c>
      <c r="G57" s="263">
        <v>870.04919500000005</v>
      </c>
      <c r="H57" s="54" t="s">
        <v>136</v>
      </c>
      <c r="I57" s="123">
        <v>225</v>
      </c>
      <c r="J57" s="123" t="s">
        <v>86</v>
      </c>
      <c r="K57" s="294">
        <v>716.74530000000004</v>
      </c>
      <c r="M57" s="54" t="s">
        <v>178</v>
      </c>
      <c r="N57" s="220">
        <v>225</v>
      </c>
      <c r="O57" s="220" t="s">
        <v>86</v>
      </c>
      <c r="P57" s="314">
        <f t="shared" si="35"/>
        <v>716.74530000000004</v>
      </c>
      <c r="T57" s="139"/>
      <c r="U57" s="139"/>
      <c r="V57" s="139"/>
      <c r="W57" s="139"/>
      <c r="X57" s="139"/>
      <c r="Y57" s="139"/>
      <c r="Z57" s="139"/>
      <c r="AA57" s="139"/>
    </row>
    <row r="58" spans="2:27" x14ac:dyDescent="0.25">
      <c r="D58" s="54" t="s">
        <v>135</v>
      </c>
      <c r="E58" s="123">
        <v>225</v>
      </c>
      <c r="F58" s="123" t="s">
        <v>88</v>
      </c>
      <c r="G58" s="263">
        <v>1018.1426750000001</v>
      </c>
      <c r="H58" s="54" t="s">
        <v>136</v>
      </c>
      <c r="I58" s="123">
        <v>225</v>
      </c>
      <c r="J58" s="123" t="s">
        <v>88</v>
      </c>
      <c r="K58" s="294">
        <v>838.74450000000002</v>
      </c>
      <c r="M58" s="54" t="s">
        <v>178</v>
      </c>
      <c r="N58" s="220">
        <v>225</v>
      </c>
      <c r="O58" s="220" t="s">
        <v>88</v>
      </c>
      <c r="P58" s="314">
        <f t="shared" si="35"/>
        <v>838.74450000000002</v>
      </c>
      <c r="T58" s="139"/>
      <c r="U58" s="139"/>
      <c r="V58" s="139"/>
      <c r="W58" s="139"/>
      <c r="X58" s="139"/>
      <c r="Y58" s="139"/>
      <c r="Z58" s="139"/>
      <c r="AA58" s="139"/>
    </row>
    <row r="59" spans="2:27" ht="15.75" thickBot="1" x14ac:dyDescent="0.3">
      <c r="D59" s="60" t="s">
        <v>135</v>
      </c>
      <c r="E59" s="61">
        <v>225</v>
      </c>
      <c r="F59" s="61" t="s">
        <v>90</v>
      </c>
      <c r="G59" s="264">
        <v>1184.74784</v>
      </c>
      <c r="H59" s="34" t="s">
        <v>136</v>
      </c>
      <c r="I59" s="71">
        <v>225</v>
      </c>
      <c r="J59" s="71" t="s">
        <v>90</v>
      </c>
      <c r="K59" s="295">
        <v>975.99360000000001</v>
      </c>
      <c r="M59" s="34" t="s">
        <v>178</v>
      </c>
      <c r="N59" s="71">
        <v>225</v>
      </c>
      <c r="O59" s="71" t="s">
        <v>90</v>
      </c>
      <c r="P59" s="317">
        <f t="shared" si="35"/>
        <v>975.99360000000001</v>
      </c>
      <c r="Q59" s="56"/>
    </row>
    <row r="60" spans="2:27" x14ac:dyDescent="0.25">
      <c r="D60" s="48" t="s">
        <v>135</v>
      </c>
      <c r="E60" s="49">
        <v>375</v>
      </c>
      <c r="F60" s="49" t="s">
        <v>78</v>
      </c>
      <c r="G60" s="265">
        <v>515.20508000000007</v>
      </c>
      <c r="H60" s="118" t="s">
        <v>136</v>
      </c>
      <c r="I60" s="85">
        <v>375</v>
      </c>
      <c r="J60" s="85" t="s">
        <v>78</v>
      </c>
      <c r="K60" s="296">
        <v>412.1832</v>
      </c>
      <c r="M60" s="118" t="s">
        <v>178</v>
      </c>
      <c r="N60" s="85">
        <v>375</v>
      </c>
      <c r="O60" s="85" t="s">
        <v>78</v>
      </c>
      <c r="P60" s="314">
        <f t="shared" si="35"/>
        <v>412.1832</v>
      </c>
      <c r="Q60" s="56"/>
    </row>
    <row r="61" spans="2:27" x14ac:dyDescent="0.25">
      <c r="D61" s="54" t="s">
        <v>135</v>
      </c>
      <c r="E61" s="123">
        <v>375</v>
      </c>
      <c r="F61" s="123" t="s">
        <v>80</v>
      </c>
      <c r="G61" s="263">
        <v>644.00635</v>
      </c>
      <c r="H61" s="54" t="s">
        <v>136</v>
      </c>
      <c r="I61" s="123">
        <v>375</v>
      </c>
      <c r="J61" s="123" t="s">
        <v>80</v>
      </c>
      <c r="K61" s="294">
        <v>515.22900000000004</v>
      </c>
      <c r="M61" s="54" t="s">
        <v>178</v>
      </c>
      <c r="N61" s="140">
        <v>375</v>
      </c>
      <c r="O61" s="140" t="s">
        <v>80</v>
      </c>
      <c r="P61" s="314">
        <f t="shared" si="35"/>
        <v>515.22900000000004</v>
      </c>
      <c r="Q61" s="56"/>
    </row>
    <row r="62" spans="2:27" x14ac:dyDescent="0.25">
      <c r="D62" s="54" t="s">
        <v>135</v>
      </c>
      <c r="E62" s="123">
        <v>375</v>
      </c>
      <c r="F62" s="123" t="s">
        <v>82</v>
      </c>
      <c r="G62" s="263">
        <v>842.16215</v>
      </c>
      <c r="H62" s="54" t="s">
        <v>136</v>
      </c>
      <c r="I62" s="123">
        <v>375</v>
      </c>
      <c r="J62" s="123" t="s">
        <v>82</v>
      </c>
      <c r="K62" s="294">
        <v>673.76099999999997</v>
      </c>
      <c r="M62" s="54" t="s">
        <v>178</v>
      </c>
      <c r="N62" s="140">
        <v>375</v>
      </c>
      <c r="O62" s="140" t="s">
        <v>82</v>
      </c>
      <c r="P62" s="314">
        <f t="shared" si="35"/>
        <v>673.76099999999997</v>
      </c>
      <c r="Q62" s="56"/>
    </row>
    <row r="63" spans="2:27" x14ac:dyDescent="0.25">
      <c r="D63" s="54" t="s">
        <v>135</v>
      </c>
      <c r="E63" s="123">
        <v>375</v>
      </c>
      <c r="F63" s="123" t="s">
        <v>84</v>
      </c>
      <c r="G63" s="263">
        <v>1015.5484750000001</v>
      </c>
      <c r="H63" s="54" t="s">
        <v>136</v>
      </c>
      <c r="I63" s="123">
        <v>375</v>
      </c>
      <c r="J63" s="123" t="s">
        <v>84</v>
      </c>
      <c r="K63" s="294">
        <v>812.47649999999999</v>
      </c>
      <c r="M63" s="54" t="s">
        <v>178</v>
      </c>
      <c r="N63" s="140">
        <v>375</v>
      </c>
      <c r="O63" s="140" t="s">
        <v>84</v>
      </c>
      <c r="P63" s="314">
        <f t="shared" si="35"/>
        <v>812.47649999999999</v>
      </c>
      <c r="Q63" s="56"/>
    </row>
    <row r="64" spans="2:27" x14ac:dyDescent="0.25">
      <c r="D64" s="54" t="s">
        <v>135</v>
      </c>
      <c r="E64" s="123">
        <v>375</v>
      </c>
      <c r="F64" s="123" t="s">
        <v>86</v>
      </c>
      <c r="G64" s="263">
        <v>1164.1653249999999</v>
      </c>
      <c r="H64" s="54" t="s">
        <v>136</v>
      </c>
      <c r="I64" s="123">
        <v>375</v>
      </c>
      <c r="J64" s="123" t="s">
        <v>86</v>
      </c>
      <c r="K64" s="294">
        <v>931.37549999999999</v>
      </c>
      <c r="M64" s="54" t="s">
        <v>178</v>
      </c>
      <c r="N64" s="140">
        <v>375</v>
      </c>
      <c r="O64" s="140" t="s">
        <v>86</v>
      </c>
      <c r="P64" s="314">
        <f t="shared" si="35"/>
        <v>931.37549999999999</v>
      </c>
      <c r="Q64" s="56"/>
    </row>
    <row r="65" spans="4:27" x14ac:dyDescent="0.25">
      <c r="D65" s="54" t="s">
        <v>135</v>
      </c>
      <c r="E65" s="123">
        <v>375</v>
      </c>
      <c r="F65" s="123" t="s">
        <v>88</v>
      </c>
      <c r="G65" s="263">
        <v>1362.3211249999999</v>
      </c>
      <c r="H65" s="54" t="s">
        <v>136</v>
      </c>
      <c r="I65" s="123">
        <v>375</v>
      </c>
      <c r="J65" s="123" t="s">
        <v>88</v>
      </c>
      <c r="K65" s="294">
        <v>1089.9075</v>
      </c>
      <c r="M65" s="54" t="s">
        <v>178</v>
      </c>
      <c r="N65" s="140">
        <v>375</v>
      </c>
      <c r="O65" s="140" t="s">
        <v>88</v>
      </c>
      <c r="P65" s="314">
        <f t="shared" si="35"/>
        <v>1089.9075</v>
      </c>
      <c r="Q65" s="56"/>
      <c r="S65" s="57"/>
      <c r="T65" s="70"/>
      <c r="U65" s="70"/>
      <c r="V65" s="70"/>
      <c r="W65" s="70"/>
      <c r="X65" s="70"/>
      <c r="Y65" s="70"/>
      <c r="Z65" s="70"/>
    </row>
    <row r="66" spans="4:27" ht="15.75" thickBot="1" x14ac:dyDescent="0.3">
      <c r="D66" s="60" t="s">
        <v>135</v>
      </c>
      <c r="E66" s="61">
        <v>375</v>
      </c>
      <c r="F66" s="61" t="s">
        <v>90</v>
      </c>
      <c r="G66" s="264">
        <v>1585.2464000000002</v>
      </c>
      <c r="H66" s="34" t="s">
        <v>136</v>
      </c>
      <c r="I66" s="71">
        <v>375</v>
      </c>
      <c r="J66" s="71" t="s">
        <v>90</v>
      </c>
      <c r="K66" s="295">
        <v>1268.2559999999999</v>
      </c>
      <c r="M66" s="60" t="s">
        <v>178</v>
      </c>
      <c r="N66" s="61">
        <v>375</v>
      </c>
      <c r="O66" s="61" t="s">
        <v>90</v>
      </c>
      <c r="P66" s="315">
        <f t="shared" si="35"/>
        <v>1268.2559999999999</v>
      </c>
      <c r="Q66" s="56"/>
      <c r="S66" s="57"/>
      <c r="T66" s="70"/>
      <c r="U66" s="70"/>
      <c r="V66" s="70"/>
      <c r="W66" s="70"/>
      <c r="X66" s="70"/>
      <c r="Y66" s="70"/>
      <c r="Z66" s="70"/>
    </row>
    <row r="67" spans="4:27" x14ac:dyDescent="0.25">
      <c r="D67" s="48" t="s">
        <v>135</v>
      </c>
      <c r="E67" s="49">
        <v>575</v>
      </c>
      <c r="F67" s="49" t="s">
        <v>78</v>
      </c>
      <c r="G67" s="265">
        <v>688.75445600000012</v>
      </c>
      <c r="H67" s="118" t="s">
        <v>136</v>
      </c>
      <c r="I67" s="85">
        <v>575</v>
      </c>
      <c r="J67" s="85" t="s">
        <v>78</v>
      </c>
      <c r="K67" s="296">
        <v>538.83024</v>
      </c>
      <c r="M67" s="48" t="s">
        <v>178</v>
      </c>
      <c r="N67" s="49">
        <v>575</v>
      </c>
      <c r="O67" s="49" t="s">
        <v>78</v>
      </c>
      <c r="P67" s="316">
        <f t="shared" si="35"/>
        <v>538.83024</v>
      </c>
      <c r="Q67" s="56"/>
      <c r="S67" s="57"/>
      <c r="T67" s="70"/>
      <c r="U67" s="70"/>
      <c r="V67" s="70"/>
      <c r="W67" s="70"/>
      <c r="X67" s="70"/>
      <c r="Y67" s="70"/>
      <c r="Z67" s="70"/>
    </row>
    <row r="68" spans="4:27" x14ac:dyDescent="0.25">
      <c r="D68" s="54" t="s">
        <v>135</v>
      </c>
      <c r="E68" s="123">
        <v>575</v>
      </c>
      <c r="F68" s="123" t="s">
        <v>80</v>
      </c>
      <c r="G68" s="263">
        <v>860.94307000000003</v>
      </c>
      <c r="H68" s="54" t="s">
        <v>136</v>
      </c>
      <c r="I68" s="123">
        <v>575</v>
      </c>
      <c r="J68" s="123" t="s">
        <v>80</v>
      </c>
      <c r="K68" s="294">
        <v>673.53779999999995</v>
      </c>
      <c r="M68" s="54" t="s">
        <v>178</v>
      </c>
      <c r="N68" s="220">
        <v>575</v>
      </c>
      <c r="O68" s="220" t="s">
        <v>80</v>
      </c>
      <c r="P68" s="314">
        <f t="shared" si="35"/>
        <v>673.53779999999995</v>
      </c>
      <c r="Q68" s="56"/>
      <c r="S68" s="57"/>
      <c r="T68" s="70"/>
      <c r="U68" s="70"/>
      <c r="V68" s="70"/>
      <c r="W68" s="70"/>
      <c r="X68" s="70"/>
      <c r="Y68" s="70"/>
      <c r="Z68" s="70"/>
    </row>
    <row r="69" spans="4:27" x14ac:dyDescent="0.25">
      <c r="D69" s="54" t="s">
        <v>135</v>
      </c>
      <c r="E69" s="123">
        <v>575</v>
      </c>
      <c r="F69" s="123" t="s">
        <v>82</v>
      </c>
      <c r="G69" s="263">
        <v>1125.8486300000002</v>
      </c>
      <c r="H69" s="54" t="s">
        <v>136</v>
      </c>
      <c r="I69" s="123">
        <v>575</v>
      </c>
      <c r="J69" s="123" t="s">
        <v>82</v>
      </c>
      <c r="K69" s="294">
        <v>880.78020000000004</v>
      </c>
      <c r="M69" s="54" t="s">
        <v>178</v>
      </c>
      <c r="N69" s="220">
        <v>575</v>
      </c>
      <c r="O69" s="220" t="s">
        <v>82</v>
      </c>
      <c r="P69" s="314">
        <f t="shared" si="35"/>
        <v>880.78020000000004</v>
      </c>
      <c r="Q69" s="56"/>
      <c r="S69" s="57"/>
      <c r="T69" s="70"/>
      <c r="U69" s="70"/>
      <c r="V69" s="70"/>
      <c r="W69" s="70"/>
      <c r="X69" s="70"/>
      <c r="Y69" s="70"/>
      <c r="Z69" s="70"/>
    </row>
    <row r="70" spans="4:27" x14ac:dyDescent="0.25">
      <c r="D70" s="54" t="s">
        <v>135</v>
      </c>
      <c r="E70" s="123">
        <v>575</v>
      </c>
      <c r="F70" s="123" t="s">
        <v>84</v>
      </c>
      <c r="G70" s="263">
        <v>1357.6409950000002</v>
      </c>
      <c r="H70" s="54" t="s">
        <v>136</v>
      </c>
      <c r="I70" s="123">
        <v>575</v>
      </c>
      <c r="J70" s="123" t="s">
        <v>84</v>
      </c>
      <c r="K70" s="294">
        <v>1062.1172999999999</v>
      </c>
      <c r="M70" s="54" t="s">
        <v>178</v>
      </c>
      <c r="N70" s="220">
        <v>575</v>
      </c>
      <c r="O70" s="220" t="s">
        <v>84</v>
      </c>
      <c r="P70" s="314">
        <f t="shared" si="35"/>
        <v>1062.1172999999999</v>
      </c>
      <c r="Q70" s="56"/>
      <c r="S70" s="57"/>
      <c r="T70" s="70"/>
      <c r="U70" s="70"/>
      <c r="V70" s="70"/>
      <c r="W70" s="70"/>
      <c r="X70" s="70"/>
      <c r="Y70" s="70"/>
      <c r="Z70" s="70"/>
    </row>
    <row r="71" spans="4:27" x14ac:dyDescent="0.25">
      <c r="D71" s="54" t="s">
        <v>135</v>
      </c>
      <c r="E71" s="123">
        <v>575</v>
      </c>
      <c r="F71" s="123" t="s">
        <v>86</v>
      </c>
      <c r="G71" s="263">
        <v>1556.3201650000001</v>
      </c>
      <c r="H71" s="54" t="s">
        <v>136</v>
      </c>
      <c r="I71" s="123">
        <v>575</v>
      </c>
      <c r="J71" s="123" t="s">
        <v>86</v>
      </c>
      <c r="K71" s="294">
        <v>1217.5491</v>
      </c>
      <c r="M71" s="54" t="s">
        <v>178</v>
      </c>
      <c r="N71" s="220">
        <v>575</v>
      </c>
      <c r="O71" s="220" t="s">
        <v>86</v>
      </c>
      <c r="P71" s="314">
        <f t="shared" si="35"/>
        <v>1217.5491</v>
      </c>
      <c r="Q71" s="56"/>
      <c r="S71" s="57"/>
      <c r="T71" s="70"/>
      <c r="U71" s="70"/>
      <c r="V71" s="70"/>
      <c r="W71" s="70"/>
      <c r="X71" s="70"/>
      <c r="Y71" s="70"/>
      <c r="Z71" s="70"/>
    </row>
    <row r="72" spans="4:27" x14ac:dyDescent="0.25">
      <c r="D72" s="54" t="s">
        <v>135</v>
      </c>
      <c r="E72" s="123">
        <v>575</v>
      </c>
      <c r="F72" s="123" t="s">
        <v>88</v>
      </c>
      <c r="G72" s="263">
        <v>1821.225725</v>
      </c>
      <c r="H72" s="54" t="s">
        <v>136</v>
      </c>
      <c r="I72" s="123">
        <v>575</v>
      </c>
      <c r="J72" s="123" t="s">
        <v>88</v>
      </c>
      <c r="K72" s="294">
        <v>1424.7915</v>
      </c>
      <c r="M72" s="54" t="s">
        <v>178</v>
      </c>
      <c r="N72" s="220">
        <v>575</v>
      </c>
      <c r="O72" s="220" t="s">
        <v>88</v>
      </c>
      <c r="P72" s="314">
        <f t="shared" si="35"/>
        <v>1424.7915</v>
      </c>
      <c r="Q72" s="56"/>
      <c r="S72" s="57"/>
      <c r="T72" s="70"/>
      <c r="U72" s="70"/>
      <c r="V72" s="70"/>
      <c r="W72" s="70"/>
      <c r="X72" s="70"/>
      <c r="Y72" s="70"/>
      <c r="Z72" s="70"/>
    </row>
    <row r="73" spans="4:27" ht="15.75" thickBot="1" x14ac:dyDescent="0.3">
      <c r="D73" s="34" t="s">
        <v>135</v>
      </c>
      <c r="E73" s="71">
        <v>575</v>
      </c>
      <c r="F73" s="71" t="s">
        <v>90</v>
      </c>
      <c r="G73" s="264">
        <v>2119.2444799999998</v>
      </c>
      <c r="H73" s="34" t="s">
        <v>136</v>
      </c>
      <c r="I73" s="71">
        <v>575</v>
      </c>
      <c r="J73" s="71" t="s">
        <v>90</v>
      </c>
      <c r="K73" s="295">
        <v>1657.9391999999998</v>
      </c>
      <c r="M73" s="34" t="s">
        <v>178</v>
      </c>
      <c r="N73" s="71">
        <v>575</v>
      </c>
      <c r="O73" s="71" t="s">
        <v>90</v>
      </c>
      <c r="P73" s="317">
        <f t="shared" si="35"/>
        <v>1657.9391999999998</v>
      </c>
      <c r="Q73" s="56"/>
      <c r="S73" s="57"/>
      <c r="T73" s="70"/>
      <c r="U73" s="70"/>
      <c r="V73" s="70"/>
      <c r="W73" s="70"/>
      <c r="X73" s="70"/>
      <c r="Y73" s="70"/>
      <c r="Z73" s="70"/>
    </row>
    <row r="74" spans="4:27" ht="15" customHeight="1" x14ac:dyDescent="0.25">
      <c r="D74" s="48" t="s">
        <v>135</v>
      </c>
      <c r="E74" s="49">
        <v>820</v>
      </c>
      <c r="F74" s="49" t="s">
        <v>78</v>
      </c>
      <c r="G74" s="265">
        <v>901.35244160000002</v>
      </c>
      <c r="H74" s="48" t="s">
        <v>136</v>
      </c>
      <c r="I74" s="49">
        <v>820</v>
      </c>
      <c r="J74" s="49" t="s">
        <v>78</v>
      </c>
      <c r="K74" s="293">
        <v>693.97286399999996</v>
      </c>
      <c r="M74" s="118" t="s">
        <v>178</v>
      </c>
      <c r="N74" s="85">
        <v>820</v>
      </c>
      <c r="O74" s="85" t="s">
        <v>78</v>
      </c>
      <c r="P74" s="316">
        <f>K74</f>
        <v>693.97286399999996</v>
      </c>
      <c r="Q74" s="224"/>
      <c r="R74" s="224"/>
      <c r="S74" s="70"/>
      <c r="T74" s="70"/>
      <c r="U74" s="70"/>
      <c r="V74" s="70"/>
      <c r="W74" s="70"/>
      <c r="X74" s="70"/>
      <c r="Y74" s="70"/>
      <c r="Z74" s="70"/>
      <c r="AA74" s="70"/>
    </row>
    <row r="75" spans="4:27" ht="15" customHeight="1" x14ac:dyDescent="0.25">
      <c r="D75" s="54" t="s">
        <v>135</v>
      </c>
      <c r="E75" s="134">
        <v>820</v>
      </c>
      <c r="F75" s="134" t="s">
        <v>80</v>
      </c>
      <c r="G75" s="263">
        <v>1126.6905519999998</v>
      </c>
      <c r="H75" s="54" t="s">
        <v>136</v>
      </c>
      <c r="I75" s="134">
        <v>820</v>
      </c>
      <c r="J75" s="134" t="s">
        <v>80</v>
      </c>
      <c r="K75" s="294">
        <v>867.46608000000003</v>
      </c>
      <c r="M75" s="54" t="s">
        <v>178</v>
      </c>
      <c r="N75" s="220">
        <v>820</v>
      </c>
      <c r="O75" s="220" t="s">
        <v>80</v>
      </c>
      <c r="P75" s="314">
        <f t="shared" ref="P75:P80" si="36">K75</f>
        <v>867.46608000000003</v>
      </c>
      <c r="Q75" s="223"/>
      <c r="R75" s="223"/>
    </row>
    <row r="76" spans="4:27" x14ac:dyDescent="0.25">
      <c r="D76" s="54" t="s">
        <v>135</v>
      </c>
      <c r="E76" s="134">
        <v>820</v>
      </c>
      <c r="F76" s="134" t="s">
        <v>82</v>
      </c>
      <c r="G76" s="263">
        <v>1473.364568</v>
      </c>
      <c r="H76" s="54" t="s">
        <v>136</v>
      </c>
      <c r="I76" s="134">
        <v>820</v>
      </c>
      <c r="J76" s="134" t="s">
        <v>82</v>
      </c>
      <c r="K76" s="294">
        <v>1134.3787199999999</v>
      </c>
      <c r="M76" s="54" t="s">
        <v>178</v>
      </c>
      <c r="N76" s="220">
        <v>820</v>
      </c>
      <c r="O76" s="220" t="s">
        <v>82</v>
      </c>
      <c r="P76" s="314">
        <f t="shared" si="36"/>
        <v>1134.3787199999999</v>
      </c>
      <c r="Q76" s="223"/>
      <c r="R76" s="223"/>
    </row>
    <row r="77" spans="4:27" x14ac:dyDescent="0.25">
      <c r="D77" s="54" t="s">
        <v>135</v>
      </c>
      <c r="E77" s="134">
        <v>820</v>
      </c>
      <c r="F77" s="134" t="s">
        <v>84</v>
      </c>
      <c r="G77" s="263">
        <v>1776.704332</v>
      </c>
      <c r="H77" s="54" t="s">
        <v>136</v>
      </c>
      <c r="I77" s="134">
        <v>820</v>
      </c>
      <c r="J77" s="134" t="s">
        <v>84</v>
      </c>
      <c r="K77" s="294">
        <v>1367.9272800000001</v>
      </c>
      <c r="M77" s="54" t="s">
        <v>178</v>
      </c>
      <c r="N77" s="220">
        <v>820</v>
      </c>
      <c r="O77" s="220" t="s">
        <v>84</v>
      </c>
      <c r="P77" s="314">
        <f t="shared" si="36"/>
        <v>1367.9272800000001</v>
      </c>
    </row>
    <row r="78" spans="4:27" x14ac:dyDescent="0.25">
      <c r="D78" s="54" t="s">
        <v>135</v>
      </c>
      <c r="E78" s="134">
        <v>820</v>
      </c>
      <c r="F78" s="134" t="s">
        <v>86</v>
      </c>
      <c r="G78" s="263">
        <v>2036.709844</v>
      </c>
      <c r="H78" s="54" t="s">
        <v>136</v>
      </c>
      <c r="I78" s="134">
        <v>820</v>
      </c>
      <c r="J78" s="134" t="s">
        <v>86</v>
      </c>
      <c r="K78" s="294">
        <v>1568.11176</v>
      </c>
      <c r="M78" s="54" t="s">
        <v>178</v>
      </c>
      <c r="N78" s="220">
        <v>820</v>
      </c>
      <c r="O78" s="220" t="s">
        <v>86</v>
      </c>
      <c r="P78" s="314">
        <f t="shared" si="36"/>
        <v>1568.11176</v>
      </c>
    </row>
    <row r="79" spans="4:27" x14ac:dyDescent="0.25">
      <c r="D79" s="54" t="s">
        <v>135</v>
      </c>
      <c r="E79" s="134">
        <v>820</v>
      </c>
      <c r="F79" s="134" t="s">
        <v>88</v>
      </c>
      <c r="G79" s="263">
        <v>2383.3838599999999</v>
      </c>
      <c r="H79" s="54" t="s">
        <v>136</v>
      </c>
      <c r="I79" s="134">
        <v>820</v>
      </c>
      <c r="J79" s="134" t="s">
        <v>88</v>
      </c>
      <c r="K79" s="294">
        <v>1835.0244</v>
      </c>
      <c r="M79" s="54" t="s">
        <v>178</v>
      </c>
      <c r="N79" s="220">
        <v>820</v>
      </c>
      <c r="O79" s="220" t="s">
        <v>88</v>
      </c>
      <c r="P79" s="314">
        <f t="shared" si="36"/>
        <v>1835.0244</v>
      </c>
    </row>
    <row r="80" spans="4:27" ht="15.75" thickBot="1" x14ac:dyDescent="0.3">
      <c r="D80" s="34" t="s">
        <v>135</v>
      </c>
      <c r="E80" s="71">
        <v>820</v>
      </c>
      <c r="F80" s="71" t="s">
        <v>90</v>
      </c>
      <c r="G80" s="266">
        <v>2773.392128</v>
      </c>
      <c r="H80" s="34" t="s">
        <v>136</v>
      </c>
      <c r="I80" s="71">
        <v>820</v>
      </c>
      <c r="J80" s="71" t="s">
        <v>90</v>
      </c>
      <c r="K80" s="295">
        <v>2135.3011200000001</v>
      </c>
      <c r="M80" s="34" t="s">
        <v>178</v>
      </c>
      <c r="N80" s="71">
        <v>820</v>
      </c>
      <c r="O80" s="71" t="s">
        <v>90</v>
      </c>
      <c r="P80" s="317">
        <f t="shared" si="36"/>
        <v>2135.3011200000001</v>
      </c>
    </row>
    <row r="81" spans="2:20" ht="15" customHeight="1" x14ac:dyDescent="0.25">
      <c r="D81" s="392" t="s">
        <v>239</v>
      </c>
      <c r="E81" s="392"/>
      <c r="F81" s="392"/>
      <c r="G81" s="392"/>
      <c r="H81" s="392"/>
      <c r="I81" s="392"/>
      <c r="J81" s="392"/>
      <c r="K81" s="392"/>
      <c r="M81" s="378" t="s">
        <v>179</v>
      </c>
      <c r="N81" s="378"/>
      <c r="O81" s="378"/>
      <c r="P81" s="378"/>
    </row>
    <row r="82" spans="2:20" x14ac:dyDescent="0.25">
      <c r="D82" s="393"/>
      <c r="E82" s="393"/>
      <c r="F82" s="393"/>
      <c r="G82" s="393"/>
      <c r="H82" s="393"/>
      <c r="I82" s="393"/>
      <c r="J82" s="393"/>
      <c r="K82" s="393"/>
      <c r="M82" s="376" t="s">
        <v>93</v>
      </c>
      <c r="N82" s="376"/>
      <c r="O82" s="376"/>
      <c r="P82" s="376"/>
    </row>
    <row r="83" spans="2:20" x14ac:dyDescent="0.25">
      <c r="M83" s="376"/>
      <c r="N83" s="376"/>
      <c r="O83" s="376"/>
      <c r="P83" s="376"/>
    </row>
    <row r="84" spans="2:20" s="179" customFormat="1" x14ac:dyDescent="0.25">
      <c r="D84" s="180" t="s">
        <v>238</v>
      </c>
      <c r="G84" s="254"/>
      <c r="K84" s="285"/>
      <c r="L84" s="179" t="s">
        <v>248</v>
      </c>
      <c r="P84" s="254"/>
    </row>
    <row r="85" spans="2:20" ht="15.75" thickBot="1" x14ac:dyDescent="0.3">
      <c r="D85" s="42" t="s">
        <v>244</v>
      </c>
      <c r="H85" s="42" t="s">
        <v>246</v>
      </c>
      <c r="L85" s="42" t="s">
        <v>244</v>
      </c>
      <c r="N85" s="230" t="s">
        <v>184</v>
      </c>
      <c r="O85" s="230" t="s">
        <v>250</v>
      </c>
      <c r="R85" s="42"/>
    </row>
    <row r="86" spans="2:20" ht="30.75" thickBot="1" x14ac:dyDescent="0.3">
      <c r="B86" s="42" t="s">
        <v>182</v>
      </c>
      <c r="D86" s="47" t="s">
        <v>11</v>
      </c>
      <c r="E86" s="44" t="s">
        <v>137</v>
      </c>
      <c r="F86" s="45" t="s">
        <v>75</v>
      </c>
      <c r="H86" s="47" t="s">
        <v>11</v>
      </c>
      <c r="I86" s="44" t="s">
        <v>247</v>
      </c>
      <c r="J86" s="45" t="s">
        <v>75</v>
      </c>
      <c r="L86" s="153" t="s">
        <v>11</v>
      </c>
      <c r="M86" s="154" t="s">
        <v>74</v>
      </c>
      <c r="N86" s="155" t="s">
        <v>181</v>
      </c>
      <c r="O86" s="155" t="s">
        <v>181</v>
      </c>
      <c r="S86" s="344" t="s">
        <v>268</v>
      </c>
      <c r="T86" s="345" t="s">
        <v>269</v>
      </c>
    </row>
    <row r="87" spans="2:20" x14ac:dyDescent="0.25">
      <c r="B87" s="162" t="s">
        <v>183</v>
      </c>
      <c r="D87" s="73" t="s">
        <v>78</v>
      </c>
      <c r="E87" s="49">
        <v>15</v>
      </c>
      <c r="F87" s="191">
        <f>[2]CEA!$C$21</f>
        <v>180.14331321022726</v>
      </c>
      <c r="H87" s="73" t="s">
        <v>78</v>
      </c>
      <c r="I87" s="49">
        <f>[2]CEI!$C$5</f>
        <v>2.4</v>
      </c>
      <c r="J87" s="191">
        <f>[2]CEI!$C$7</f>
        <v>289.08000000000004</v>
      </c>
      <c r="L87" s="73" t="s">
        <v>78</v>
      </c>
      <c r="M87" s="231">
        <v>30</v>
      </c>
      <c r="N87" s="234">
        <f>[2]CGA!$C$21</f>
        <v>22.155017759339628</v>
      </c>
      <c r="O87" s="191">
        <f>[2]CGA!$C$22</f>
        <v>28.938661873278726</v>
      </c>
      <c r="S87" s="43" t="s">
        <v>270</v>
      </c>
      <c r="T87" s="220">
        <v>11</v>
      </c>
    </row>
    <row r="88" spans="2:20" x14ac:dyDescent="0.25">
      <c r="B88" s="1" t="s">
        <v>184</v>
      </c>
      <c r="D88" s="75" t="s">
        <v>80</v>
      </c>
      <c r="E88" s="55">
        <f t="shared" ref="E88:E93" si="37">+E87</f>
        <v>15</v>
      </c>
      <c r="F88" s="192">
        <f>[2]CEA!$F$21</f>
        <v>185.30229763296319</v>
      </c>
      <c r="H88" s="75" t="s">
        <v>80</v>
      </c>
      <c r="I88" s="220">
        <f>[2]CEI!$D$5</f>
        <v>2.95</v>
      </c>
      <c r="J88" s="192">
        <f>[2]CEI!$D$7</f>
        <v>355.32750000000004</v>
      </c>
      <c r="L88" s="75" t="s">
        <v>80</v>
      </c>
      <c r="M88" s="221">
        <v>30</v>
      </c>
      <c r="N88" s="235">
        <f>[2]CGA!$E$21</f>
        <v>22.573036962346041</v>
      </c>
      <c r="O88" s="192">
        <f>[2]CGA!$E$22</f>
        <v>29.484674361453798</v>
      </c>
      <c r="S88" s="43" t="s">
        <v>271</v>
      </c>
      <c r="T88" s="220">
        <v>10</v>
      </c>
    </row>
    <row r="89" spans="2:20" x14ac:dyDescent="0.25">
      <c r="B89" s="1" t="s">
        <v>185</v>
      </c>
      <c r="D89" s="75" t="s">
        <v>82</v>
      </c>
      <c r="E89" s="220">
        <f t="shared" si="37"/>
        <v>15</v>
      </c>
      <c r="F89" s="192">
        <f>[2]CEA!$I$21</f>
        <v>198.87857938150796</v>
      </c>
      <c r="H89" s="75" t="s">
        <v>82</v>
      </c>
      <c r="I89" s="220">
        <f>[2]CEI!$E$5</f>
        <v>4.05</v>
      </c>
      <c r="J89" s="192">
        <f>[2]CEI!$E$7</f>
        <v>487.82249999999999</v>
      </c>
      <c r="L89" s="75" t="s">
        <v>82</v>
      </c>
      <c r="M89" s="221">
        <v>30</v>
      </c>
      <c r="N89" s="235">
        <f>[2]CGA!$G$21</f>
        <v>23.458254098124314</v>
      </c>
      <c r="O89" s="192">
        <f>[2]CGA!$G$22</f>
        <v>30.640936101118658</v>
      </c>
      <c r="S89" s="43" t="s">
        <v>255</v>
      </c>
      <c r="T89" s="220">
        <v>9</v>
      </c>
    </row>
    <row r="90" spans="2:20" x14ac:dyDescent="0.25">
      <c r="D90" s="75" t="s">
        <v>84</v>
      </c>
      <c r="E90" s="220">
        <f t="shared" si="37"/>
        <v>15</v>
      </c>
      <c r="F90" s="192">
        <f>[2]CEA!$L$21</f>
        <v>211.65035463951938</v>
      </c>
      <c r="H90" s="75" t="s">
        <v>84</v>
      </c>
      <c r="I90" s="220">
        <f>[2]CEI!$F$5</f>
        <v>5.15</v>
      </c>
      <c r="J90" s="192">
        <f>[2]CEI!$F$7</f>
        <v>620.31750000000011</v>
      </c>
      <c r="L90" s="75" t="s">
        <v>84</v>
      </c>
      <c r="M90" s="221">
        <v>30</v>
      </c>
      <c r="N90" s="235">
        <f>[2]CGA!$I$21</f>
        <v>24.415733857231434</v>
      </c>
      <c r="O90" s="192">
        <f>[2]CGA!$I$22</f>
        <v>31.89158655422554</v>
      </c>
      <c r="S90" s="43" t="s">
        <v>272</v>
      </c>
      <c r="T90" s="220">
        <v>8</v>
      </c>
    </row>
    <row r="91" spans="2:20" x14ac:dyDescent="0.25">
      <c r="D91" s="75" t="s">
        <v>86</v>
      </c>
      <c r="E91" s="220">
        <f t="shared" si="37"/>
        <v>15</v>
      </c>
      <c r="F91" s="192">
        <f>[2]CEA!$O$21</f>
        <v>229.24962490961678</v>
      </c>
      <c r="H91" s="75" t="s">
        <v>86</v>
      </c>
      <c r="I91" s="220">
        <f>[2]CEI!$G$5</f>
        <v>6.25</v>
      </c>
      <c r="J91" s="192">
        <f>[2]CEI!$G$7</f>
        <v>752.8125</v>
      </c>
      <c r="L91" s="75" t="s">
        <v>86</v>
      </c>
      <c r="M91" s="221">
        <v>30</v>
      </c>
      <c r="N91" s="235">
        <f>[2]CGA!$K$21</f>
        <v>25.275442795866343</v>
      </c>
      <c r="O91" s="192">
        <f>[2]CGA!$K$22</f>
        <v>33.014529742754604</v>
      </c>
      <c r="S91" s="43" t="s">
        <v>273</v>
      </c>
      <c r="T91" s="220">
        <v>7</v>
      </c>
    </row>
    <row r="92" spans="2:20" x14ac:dyDescent="0.25">
      <c r="B92" s="227" t="s">
        <v>245</v>
      </c>
      <c r="D92" s="75" t="s">
        <v>88</v>
      </c>
      <c r="E92" s="220">
        <f t="shared" si="37"/>
        <v>15</v>
      </c>
      <c r="F92" s="192">
        <f>[2]CEA!$R$21</f>
        <v>246.73325389105057</v>
      </c>
      <c r="H92" s="75" t="s">
        <v>88</v>
      </c>
      <c r="I92" s="220">
        <f>[2]CEI!$H$5</f>
        <v>7.35</v>
      </c>
      <c r="J92" s="192">
        <f>[2]CEI!$H$7</f>
        <v>885.3075</v>
      </c>
      <c r="K92" s="297" t="s">
        <v>249</v>
      </c>
      <c r="L92" s="75" t="s">
        <v>88</v>
      </c>
      <c r="M92" s="221">
        <v>30</v>
      </c>
      <c r="N92" s="235">
        <f>[2]CGA!$M$21</f>
        <v>26.008064326181305</v>
      </c>
      <c r="O92" s="192">
        <f>[2]CGA!$M$22</f>
        <v>33.971472633848947</v>
      </c>
      <c r="S92" s="43" t="s">
        <v>257</v>
      </c>
      <c r="T92" s="220">
        <v>6</v>
      </c>
    </row>
    <row r="93" spans="2:20" ht="15.75" thickBot="1" x14ac:dyDescent="0.3">
      <c r="B93" s="227">
        <v>15</v>
      </c>
      <c r="D93" s="77" t="s">
        <v>90</v>
      </c>
      <c r="E93" s="220">
        <f t="shared" si="37"/>
        <v>15</v>
      </c>
      <c r="F93" s="193">
        <f>[2]CEA!$U$21</f>
        <v>270.98481303418799</v>
      </c>
      <c r="H93" s="81" t="s">
        <v>90</v>
      </c>
      <c r="I93" s="71">
        <f>[2]CEI!$I$5</f>
        <v>7.9</v>
      </c>
      <c r="J93" s="194">
        <f>[2]CEI!$I$7</f>
        <v>951.55500000000006</v>
      </c>
      <c r="K93" s="297">
        <v>30</v>
      </c>
      <c r="L93" s="77" t="s">
        <v>90</v>
      </c>
      <c r="M93" s="232">
        <v>30</v>
      </c>
      <c r="N93" s="236">
        <f>[2]CGA!$O$21</f>
        <v>26.39053586038985</v>
      </c>
      <c r="O93" s="193">
        <f>[2]CGA!$O$22</f>
        <v>34.471053113758487</v>
      </c>
      <c r="S93" s="43" t="s">
        <v>274</v>
      </c>
      <c r="T93" s="220">
        <v>5</v>
      </c>
    </row>
    <row r="94" spans="2:20" x14ac:dyDescent="0.25">
      <c r="B94" s="227">
        <v>50</v>
      </c>
      <c r="D94" s="73" t="s">
        <v>78</v>
      </c>
      <c r="E94" s="49">
        <v>50</v>
      </c>
      <c r="F94" s="191">
        <f>[2]CEA!$D$21</f>
        <v>600.4777107007576</v>
      </c>
      <c r="H94" s="390" t="s">
        <v>239</v>
      </c>
      <c r="I94" s="390"/>
      <c r="J94" s="390"/>
      <c r="K94" s="297">
        <v>150</v>
      </c>
      <c r="L94" s="73" t="s">
        <v>78</v>
      </c>
      <c r="M94" s="231">
        <v>150</v>
      </c>
      <c r="N94" s="234">
        <f>[2]CGA!$D$21</f>
        <v>110.77508879669814</v>
      </c>
      <c r="O94" s="191">
        <f>[2]CGA!$D$22</f>
        <v>144.69330936639366</v>
      </c>
      <c r="S94" s="43" t="s">
        <v>275</v>
      </c>
      <c r="T94" s="220">
        <v>4</v>
      </c>
    </row>
    <row r="95" spans="2:20" x14ac:dyDescent="0.25">
      <c r="B95" s="227">
        <v>150</v>
      </c>
      <c r="D95" s="75" t="s">
        <v>80</v>
      </c>
      <c r="E95" s="220">
        <f t="shared" ref="E95:E100" si="38">+E94</f>
        <v>50</v>
      </c>
      <c r="F95" s="192">
        <f>[2]CEA!$G$21</f>
        <v>625.34956854043412</v>
      </c>
      <c r="H95" s="391"/>
      <c r="I95" s="391"/>
      <c r="J95" s="391"/>
      <c r="L95" s="75" t="s">
        <v>80</v>
      </c>
      <c r="M95" s="221">
        <v>150</v>
      </c>
      <c r="N95" s="235">
        <f>[2]CGA!$F$21</f>
        <v>112.8651848117302</v>
      </c>
      <c r="O95" s="192">
        <f>[2]CGA!$F$22</f>
        <v>147.42337180726901</v>
      </c>
      <c r="S95" s="43" t="s">
        <v>276</v>
      </c>
      <c r="T95" s="220">
        <v>3</v>
      </c>
    </row>
    <row r="96" spans="2:20" x14ac:dyDescent="0.25">
      <c r="D96" s="75" t="s">
        <v>82</v>
      </c>
      <c r="E96" s="220">
        <f t="shared" si="38"/>
        <v>50</v>
      </c>
      <c r="F96" s="192">
        <f>[2]CEA!$J$21</f>
        <v>688.94443991742742</v>
      </c>
      <c r="H96" s="391"/>
      <c r="I96" s="391"/>
      <c r="J96" s="391"/>
      <c r="L96" s="75" t="s">
        <v>82</v>
      </c>
      <c r="M96" s="221">
        <v>150</v>
      </c>
      <c r="N96" s="235">
        <f>[2]CGA!$H$21</f>
        <v>117.29127049062157</v>
      </c>
      <c r="O96" s="192">
        <f>[2]CGA!$H$22</f>
        <v>153.20468050559327</v>
      </c>
      <c r="S96" s="43" t="s">
        <v>277</v>
      </c>
      <c r="T96" s="220">
        <v>2</v>
      </c>
    </row>
    <row r="97" spans="4:20" x14ac:dyDescent="0.25">
      <c r="D97" s="75" t="s">
        <v>84</v>
      </c>
      <c r="E97" s="220">
        <f t="shared" si="38"/>
        <v>50</v>
      </c>
      <c r="F97" s="192">
        <f>[2]CEA!$M$21</f>
        <v>754.88626488095235</v>
      </c>
      <c r="L97" s="75" t="s">
        <v>84</v>
      </c>
      <c r="M97" s="221">
        <v>150</v>
      </c>
      <c r="N97" s="235">
        <f>[2]CGA!$J$21</f>
        <v>122.07866928615717</v>
      </c>
      <c r="O97" s="192">
        <f>[2]CGA!$J$22</f>
        <v>159.45793277112773</v>
      </c>
      <c r="S97" s="43" t="s">
        <v>278</v>
      </c>
      <c r="T97" s="220">
        <v>1</v>
      </c>
    </row>
    <row r="98" spans="4:20" x14ac:dyDescent="0.25">
      <c r="D98" s="75" t="s">
        <v>86</v>
      </c>
      <c r="E98" s="220">
        <f t="shared" si="38"/>
        <v>50</v>
      </c>
      <c r="F98" s="192">
        <f>[2]CEA!$P$21</f>
        <v>845.4726166666668</v>
      </c>
      <c r="L98" s="75" t="s">
        <v>86</v>
      </c>
      <c r="M98" s="221">
        <v>150</v>
      </c>
      <c r="N98" s="235">
        <f>[2]CGA!$L$21</f>
        <v>126.37721397933173</v>
      </c>
      <c r="O98" s="192">
        <f>[2]CGA!$L$22</f>
        <v>165.07264871377305</v>
      </c>
      <c r="S98" s="43" t="s">
        <v>279</v>
      </c>
      <c r="T98" s="220">
        <v>0</v>
      </c>
    </row>
    <row r="99" spans="4:20" x14ac:dyDescent="0.25">
      <c r="D99" s="75" t="s">
        <v>88</v>
      </c>
      <c r="E99" s="220">
        <f t="shared" si="38"/>
        <v>50</v>
      </c>
      <c r="F99" s="192">
        <f>[2]CEA!$S$21</f>
        <v>952.10880255255279</v>
      </c>
      <c r="L99" s="75" t="s">
        <v>88</v>
      </c>
      <c r="M99" s="221">
        <v>150</v>
      </c>
      <c r="N99" s="235">
        <f>[2]CGA!$N$21</f>
        <v>130.04032163090656</v>
      </c>
      <c r="O99" s="192">
        <f>[2]CGA!$N$22</f>
        <v>169.85736316924473</v>
      </c>
    </row>
    <row r="100" spans="4:20" ht="15.75" thickBot="1" x14ac:dyDescent="0.3">
      <c r="D100" s="77" t="s">
        <v>90</v>
      </c>
      <c r="E100" s="220">
        <f t="shared" si="38"/>
        <v>50</v>
      </c>
      <c r="F100" s="193">
        <f>[2]CEA!$V$21</f>
        <v>1100.8758029513892</v>
      </c>
      <c r="L100" s="81" t="s">
        <v>90</v>
      </c>
      <c r="M100" s="233">
        <v>150</v>
      </c>
      <c r="N100" s="237">
        <f>[2]CGA!$P$21</f>
        <v>135.95124534140228</v>
      </c>
      <c r="O100" s="194">
        <f>[2]CGA!$P$22</f>
        <v>177.57815240421039</v>
      </c>
    </row>
    <row r="101" spans="4:20" ht="15" customHeight="1" x14ac:dyDescent="0.25">
      <c r="D101" s="73" t="s">
        <v>78</v>
      </c>
      <c r="E101" s="49">
        <v>150</v>
      </c>
      <c r="F101" s="191">
        <f>[2]CEA!$E$21</f>
        <v>1801.433132102273</v>
      </c>
      <c r="K101" s="298"/>
      <c r="L101" s="386" t="s">
        <v>239</v>
      </c>
      <c r="M101" s="386"/>
      <c r="N101" s="386"/>
      <c r="O101" s="386"/>
      <c r="P101" s="318"/>
    </row>
    <row r="102" spans="4:20" x14ac:dyDescent="0.25">
      <c r="D102" s="75" t="s">
        <v>80</v>
      </c>
      <c r="E102" s="220">
        <f t="shared" ref="E102:E107" si="39">+E101</f>
        <v>150</v>
      </c>
      <c r="F102" s="192">
        <f>[2]CEA!$H$21</f>
        <v>1945.1057131901846</v>
      </c>
      <c r="K102" s="298"/>
      <c r="L102" s="387"/>
      <c r="M102" s="387"/>
      <c r="N102" s="387"/>
      <c r="O102" s="387"/>
      <c r="P102" s="318"/>
    </row>
    <row r="103" spans="4:20" x14ac:dyDescent="0.25">
      <c r="D103" s="75" t="s">
        <v>82</v>
      </c>
      <c r="E103" s="220">
        <f t="shared" si="39"/>
        <v>150</v>
      </c>
      <c r="F103" s="192">
        <f>[2]CEA!$K$21</f>
        <v>2327.8431075624085</v>
      </c>
      <c r="K103" s="298"/>
      <c r="L103" s="387"/>
      <c r="M103" s="387"/>
      <c r="N103" s="387"/>
      <c r="O103" s="387"/>
      <c r="P103" s="318"/>
    </row>
    <row r="104" spans="4:20" x14ac:dyDescent="0.25">
      <c r="D104" s="75" t="s">
        <v>84</v>
      </c>
      <c r="E104" s="220">
        <f t="shared" si="39"/>
        <v>150</v>
      </c>
      <c r="F104" s="192">
        <f>[2]CEA!$N$21</f>
        <v>2830.8234933035715</v>
      </c>
      <c r="K104" s="298"/>
      <c r="L104" s="50"/>
      <c r="M104" s="50"/>
      <c r="N104" s="229"/>
      <c r="O104" s="139"/>
      <c r="P104" s="318"/>
    </row>
    <row r="105" spans="4:20" x14ac:dyDescent="0.25">
      <c r="D105" s="75" t="s">
        <v>86</v>
      </c>
      <c r="E105" s="220">
        <f t="shared" si="39"/>
        <v>150</v>
      </c>
      <c r="F105" s="192">
        <f>[2]CEA!$Q$21</f>
        <v>3644.2785201149431</v>
      </c>
      <c r="K105" s="298"/>
      <c r="L105" s="50"/>
      <c r="M105" s="50"/>
      <c r="N105" s="229"/>
      <c r="O105" s="139"/>
      <c r="P105" s="318"/>
    </row>
    <row r="106" spans="4:20" x14ac:dyDescent="0.25">
      <c r="D106" s="75" t="s">
        <v>88</v>
      </c>
      <c r="E106" s="220">
        <f t="shared" si="39"/>
        <v>150</v>
      </c>
      <c r="F106" s="192">
        <f>[2]CEA!$T$21</f>
        <v>5197.5775614754102</v>
      </c>
      <c r="K106" s="298"/>
      <c r="L106" s="50"/>
      <c r="M106" s="50"/>
      <c r="N106" s="229"/>
      <c r="O106" s="139"/>
      <c r="P106" s="318"/>
    </row>
    <row r="107" spans="4:20" ht="15.75" thickBot="1" x14ac:dyDescent="0.3">
      <c r="D107" s="81" t="s">
        <v>90</v>
      </c>
      <c r="E107" s="71">
        <f t="shared" si="39"/>
        <v>150</v>
      </c>
      <c r="F107" s="194">
        <f>[2]CEA!$W$21</f>
        <v>8807.006423611112</v>
      </c>
      <c r="K107" s="298"/>
      <c r="L107" s="50"/>
      <c r="M107" s="50"/>
      <c r="N107" s="229"/>
      <c r="O107" s="139"/>
      <c r="P107" s="318"/>
    </row>
    <row r="108" spans="4:20" ht="15" customHeight="1" x14ac:dyDescent="0.25">
      <c r="D108" s="396" t="s">
        <v>239</v>
      </c>
      <c r="E108" s="396"/>
      <c r="F108" s="396"/>
      <c r="G108" s="267"/>
      <c r="H108" s="228"/>
      <c r="K108" s="298"/>
      <c r="L108" s="139"/>
      <c r="M108" s="139"/>
      <c r="N108" s="139"/>
      <c r="O108" s="139"/>
      <c r="P108" s="318"/>
    </row>
    <row r="109" spans="4:20" x14ac:dyDescent="0.25">
      <c r="D109" s="397"/>
      <c r="E109" s="397"/>
      <c r="F109" s="397"/>
      <c r="G109" s="267"/>
      <c r="H109" s="228"/>
      <c r="K109" s="298"/>
      <c r="L109" s="139"/>
      <c r="M109" s="139"/>
      <c r="N109" s="139"/>
      <c r="O109" s="139"/>
      <c r="P109" s="318"/>
    </row>
    <row r="110" spans="4:20" x14ac:dyDescent="0.25">
      <c r="D110" s="397"/>
      <c r="E110" s="397"/>
      <c r="F110" s="397"/>
      <c r="K110" s="298"/>
      <c r="L110" s="139"/>
      <c r="M110" s="139"/>
      <c r="N110" s="139"/>
      <c r="O110" s="139"/>
      <c r="P110" s="318"/>
    </row>
    <row r="111" spans="4:20" x14ac:dyDescent="0.25">
      <c r="D111" s="50"/>
      <c r="E111" s="50"/>
      <c r="F111" s="177"/>
      <c r="K111" s="298"/>
      <c r="L111" s="139"/>
      <c r="M111" s="139"/>
      <c r="N111" s="139"/>
      <c r="O111" s="139"/>
      <c r="P111" s="318"/>
    </row>
    <row r="112" spans="4:20" s="179" customFormat="1" ht="15.75" thickBot="1" x14ac:dyDescent="0.3">
      <c r="D112" s="180" t="s">
        <v>71</v>
      </c>
      <c r="G112" s="254"/>
      <c r="K112" s="285"/>
      <c r="P112" s="254"/>
    </row>
    <row r="113" spans="4:15" ht="30.75" customHeight="1" thickBot="1" x14ac:dyDescent="0.3">
      <c r="D113" s="47" t="s">
        <v>11</v>
      </c>
      <c r="E113" s="44" t="s">
        <v>115</v>
      </c>
      <c r="F113" s="45" t="s">
        <v>75</v>
      </c>
      <c r="H113" s="383" t="s">
        <v>116</v>
      </c>
      <c r="I113" s="384"/>
      <c r="J113" s="384"/>
      <c r="K113" s="384"/>
      <c r="L113" s="385"/>
      <c r="N113" s="47" t="s">
        <v>11</v>
      </c>
      <c r="O113" s="45" t="s">
        <v>75</v>
      </c>
    </row>
    <row r="114" spans="4:15" x14ac:dyDescent="0.25">
      <c r="D114" s="73" t="s">
        <v>78</v>
      </c>
      <c r="E114" s="49">
        <v>13.5</v>
      </c>
      <c r="F114" s="195">
        <v>288.20400000000001</v>
      </c>
      <c r="H114" s="109" t="s">
        <v>117</v>
      </c>
      <c r="I114" s="110" t="s">
        <v>118</v>
      </c>
      <c r="J114" s="110" t="s">
        <v>119</v>
      </c>
      <c r="K114" s="299" t="s">
        <v>120</v>
      </c>
      <c r="L114" s="111" t="s">
        <v>121</v>
      </c>
      <c r="N114" s="73" t="s">
        <v>78</v>
      </c>
      <c r="O114" s="105">
        <f t="shared" ref="O114:O120" si="40">F114*$H$115+F121*$I$115+F128*$J$115+F135*$K$115+F142*$L$115</f>
        <v>343.77210000000002</v>
      </c>
    </row>
    <row r="115" spans="4:15" ht="15.75" thickBot="1" x14ac:dyDescent="0.3">
      <c r="D115" s="75" t="s">
        <v>80</v>
      </c>
      <c r="E115" s="55">
        <v>13.5</v>
      </c>
      <c r="F115" s="196">
        <v>336.23800000000006</v>
      </c>
      <c r="H115" s="99">
        <v>0.16</v>
      </c>
      <c r="I115" s="100">
        <v>0.52</v>
      </c>
      <c r="J115" s="100">
        <v>0.21</v>
      </c>
      <c r="K115" s="300">
        <v>0</v>
      </c>
      <c r="L115" s="112">
        <v>0.11</v>
      </c>
      <c r="N115" s="75" t="s">
        <v>80</v>
      </c>
      <c r="O115" s="106">
        <f t="shared" si="40"/>
        <v>401.06745000000001</v>
      </c>
    </row>
    <row r="116" spans="4:15" x14ac:dyDescent="0.25">
      <c r="D116" s="75" t="s">
        <v>82</v>
      </c>
      <c r="E116" s="55">
        <v>13.5</v>
      </c>
      <c r="F116" s="196">
        <v>380.84100000000007</v>
      </c>
      <c r="N116" s="75" t="s">
        <v>82</v>
      </c>
      <c r="O116" s="106">
        <f t="shared" si="40"/>
        <v>454.27027500000008</v>
      </c>
    </row>
    <row r="117" spans="4:15" x14ac:dyDescent="0.25">
      <c r="D117" s="75" t="s">
        <v>84</v>
      </c>
      <c r="E117" s="55">
        <v>13.5</v>
      </c>
      <c r="F117" s="196">
        <v>435.73700000000002</v>
      </c>
      <c r="N117" s="75" t="s">
        <v>84</v>
      </c>
      <c r="O117" s="106">
        <f t="shared" si="40"/>
        <v>522.78076499999997</v>
      </c>
    </row>
    <row r="118" spans="4:15" x14ac:dyDescent="0.25">
      <c r="D118" s="75" t="s">
        <v>86</v>
      </c>
      <c r="E118" s="55">
        <v>13.5</v>
      </c>
      <c r="F118" s="196">
        <v>497.495</v>
      </c>
      <c r="N118" s="75" t="s">
        <v>86</v>
      </c>
      <c r="O118" s="106">
        <f t="shared" si="40"/>
        <v>593.41612499999997</v>
      </c>
    </row>
    <row r="119" spans="4:15" x14ac:dyDescent="0.25">
      <c r="D119" s="75" t="s">
        <v>88</v>
      </c>
      <c r="E119" s="55">
        <v>13.5</v>
      </c>
      <c r="F119" s="196">
        <v>562.68399999999997</v>
      </c>
      <c r="N119" s="75" t="s">
        <v>88</v>
      </c>
      <c r="O119" s="106">
        <f t="shared" si="40"/>
        <v>671.17410000000007</v>
      </c>
    </row>
    <row r="120" spans="4:15" ht="15.75" thickBot="1" x14ac:dyDescent="0.3">
      <c r="D120" s="77" t="s">
        <v>90</v>
      </c>
      <c r="E120" s="61">
        <v>13.5</v>
      </c>
      <c r="F120" s="197">
        <v>617.58000000000004</v>
      </c>
      <c r="N120" s="81" t="s">
        <v>90</v>
      </c>
      <c r="O120" s="107">
        <f t="shared" si="40"/>
        <v>736.65449999999998</v>
      </c>
    </row>
    <row r="121" spans="4:15" x14ac:dyDescent="0.25">
      <c r="D121" s="73" t="s">
        <v>78</v>
      </c>
      <c r="E121" s="49">
        <v>15.5</v>
      </c>
      <c r="F121" s="195">
        <v>327.68400000000003</v>
      </c>
    </row>
    <row r="122" spans="4:15" x14ac:dyDescent="0.25">
      <c r="D122" s="75" t="s">
        <v>80</v>
      </c>
      <c r="E122" s="55">
        <v>15.5</v>
      </c>
      <c r="F122" s="196">
        <v>382.298</v>
      </c>
    </row>
    <row r="123" spans="4:15" x14ac:dyDescent="0.25">
      <c r="D123" s="75" t="s">
        <v>82</v>
      </c>
      <c r="E123" s="55">
        <v>15.5</v>
      </c>
      <c r="F123" s="196">
        <v>433.01100000000008</v>
      </c>
    </row>
    <row r="124" spans="4:15" x14ac:dyDescent="0.25">
      <c r="D124" s="75" t="s">
        <v>84</v>
      </c>
      <c r="E124" s="55">
        <v>15.5</v>
      </c>
      <c r="F124" s="196">
        <v>495.42700000000002</v>
      </c>
    </row>
    <row r="125" spans="4:15" x14ac:dyDescent="0.25">
      <c r="D125" s="75" t="s">
        <v>86</v>
      </c>
      <c r="E125" s="55">
        <v>15.5</v>
      </c>
      <c r="F125" s="196">
        <v>565.64499999999998</v>
      </c>
    </row>
    <row r="126" spans="4:15" x14ac:dyDescent="0.25">
      <c r="D126" s="75" t="s">
        <v>88</v>
      </c>
      <c r="E126" s="55">
        <v>15.5</v>
      </c>
      <c r="F126" s="196">
        <v>639.76400000000001</v>
      </c>
    </row>
    <row r="127" spans="4:15" ht="15.75" thickBot="1" x14ac:dyDescent="0.3">
      <c r="D127" s="77" t="s">
        <v>90</v>
      </c>
      <c r="E127" s="61">
        <v>15.5</v>
      </c>
      <c r="F127" s="197">
        <v>702.18</v>
      </c>
    </row>
    <row r="128" spans="4:15" x14ac:dyDescent="0.25">
      <c r="D128" s="73" t="s">
        <v>78</v>
      </c>
      <c r="E128" s="49">
        <v>17.5</v>
      </c>
      <c r="F128" s="195">
        <v>367.16399999999999</v>
      </c>
    </row>
    <row r="129" spans="4:6" x14ac:dyDescent="0.25">
      <c r="D129" s="75" t="s">
        <v>80</v>
      </c>
      <c r="E129" s="55">
        <v>17.5</v>
      </c>
      <c r="F129" s="196">
        <v>428.358</v>
      </c>
    </row>
    <row r="130" spans="4:6" x14ac:dyDescent="0.25">
      <c r="D130" s="75" t="s">
        <v>82</v>
      </c>
      <c r="E130" s="55">
        <v>17.5</v>
      </c>
      <c r="F130" s="196">
        <v>485.18100000000004</v>
      </c>
    </row>
    <row r="131" spans="4:6" x14ac:dyDescent="0.25">
      <c r="D131" s="75" t="s">
        <v>84</v>
      </c>
      <c r="E131" s="55">
        <v>17.5</v>
      </c>
      <c r="F131" s="196">
        <v>563.85900000000004</v>
      </c>
    </row>
    <row r="132" spans="4:6" x14ac:dyDescent="0.25">
      <c r="D132" s="75" t="s">
        <v>86</v>
      </c>
      <c r="E132" s="55">
        <v>17.5</v>
      </c>
      <c r="F132" s="196">
        <v>633.79499999999996</v>
      </c>
    </row>
    <row r="133" spans="4:6" x14ac:dyDescent="0.25">
      <c r="D133" s="75" t="s">
        <v>88</v>
      </c>
      <c r="E133" s="55">
        <v>17.5</v>
      </c>
      <c r="F133" s="196">
        <v>716.84400000000005</v>
      </c>
    </row>
    <row r="134" spans="4:6" ht="15.75" thickBot="1" x14ac:dyDescent="0.3">
      <c r="D134" s="81" t="s">
        <v>90</v>
      </c>
      <c r="E134" s="71">
        <v>17.5</v>
      </c>
      <c r="F134" s="198">
        <v>786.78</v>
      </c>
    </row>
    <row r="135" spans="4:6" x14ac:dyDescent="0.25">
      <c r="D135" s="83" t="s">
        <v>78</v>
      </c>
      <c r="E135" s="85">
        <v>19.5</v>
      </c>
      <c r="F135" s="199">
        <v>406.64400000000001</v>
      </c>
    </row>
    <row r="136" spans="4:6" x14ac:dyDescent="0.25">
      <c r="D136" s="75" t="s">
        <v>80</v>
      </c>
      <c r="E136" s="55">
        <v>19.5</v>
      </c>
      <c r="F136" s="196">
        <v>474.41800000000001</v>
      </c>
    </row>
    <row r="137" spans="4:6" x14ac:dyDescent="0.25">
      <c r="D137" s="75" t="s">
        <v>82</v>
      </c>
      <c r="E137" s="55">
        <v>19.5</v>
      </c>
      <c r="F137" s="196">
        <v>537.35100000000011</v>
      </c>
    </row>
    <row r="138" spans="4:6" x14ac:dyDescent="0.25">
      <c r="D138" s="75" t="s">
        <v>84</v>
      </c>
      <c r="E138" s="55">
        <v>19.5</v>
      </c>
      <c r="F138" s="196">
        <v>624.48900000000003</v>
      </c>
    </row>
    <row r="139" spans="4:6" x14ac:dyDescent="0.25">
      <c r="D139" s="75" t="s">
        <v>86</v>
      </c>
      <c r="E139" s="55">
        <v>19.5</v>
      </c>
      <c r="F139" s="196">
        <v>701.94500000000005</v>
      </c>
    </row>
    <row r="140" spans="4:6" x14ac:dyDescent="0.25">
      <c r="D140" s="75" t="s">
        <v>88</v>
      </c>
      <c r="E140" s="55">
        <v>19.5</v>
      </c>
      <c r="F140" s="196">
        <v>793.92400000000009</v>
      </c>
    </row>
    <row r="141" spans="4:6" ht="15.75" thickBot="1" x14ac:dyDescent="0.3">
      <c r="D141" s="81" t="s">
        <v>90</v>
      </c>
      <c r="E141" s="71">
        <v>19.5</v>
      </c>
      <c r="F141" s="198">
        <v>871.38</v>
      </c>
    </row>
    <row r="142" spans="4:6" x14ac:dyDescent="0.25">
      <c r="D142" s="83" t="s">
        <v>78</v>
      </c>
      <c r="E142" s="85">
        <v>22</v>
      </c>
      <c r="F142" s="199">
        <v>455.99400000000003</v>
      </c>
    </row>
    <row r="143" spans="4:6" x14ac:dyDescent="0.25">
      <c r="D143" s="75" t="s">
        <v>80</v>
      </c>
      <c r="E143" s="55">
        <v>22</v>
      </c>
      <c r="F143" s="196">
        <v>531.99300000000005</v>
      </c>
    </row>
    <row r="144" spans="4:6" x14ac:dyDescent="0.25">
      <c r="D144" s="75" t="s">
        <v>82</v>
      </c>
      <c r="E144" s="55">
        <v>22</v>
      </c>
      <c r="F144" s="196">
        <v>602.56350000000009</v>
      </c>
    </row>
    <row r="145" spans="4:16" x14ac:dyDescent="0.25">
      <c r="D145" s="75" t="s">
        <v>84</v>
      </c>
      <c r="E145" s="55">
        <v>22</v>
      </c>
      <c r="F145" s="196">
        <v>700.27650000000006</v>
      </c>
    </row>
    <row r="146" spans="4:16" x14ac:dyDescent="0.25">
      <c r="D146" s="75" t="s">
        <v>86</v>
      </c>
      <c r="E146" s="55">
        <v>22</v>
      </c>
      <c r="F146" s="196">
        <v>787.13250000000005</v>
      </c>
    </row>
    <row r="147" spans="4:16" x14ac:dyDescent="0.25">
      <c r="D147" s="75" t="s">
        <v>88</v>
      </c>
      <c r="E147" s="55">
        <v>22</v>
      </c>
      <c r="F147" s="196">
        <v>890.27400000000011</v>
      </c>
    </row>
    <row r="148" spans="4:16" ht="15.75" thickBot="1" x14ac:dyDescent="0.3">
      <c r="D148" s="81" t="s">
        <v>90</v>
      </c>
      <c r="E148" s="71">
        <v>22</v>
      </c>
      <c r="F148" s="198">
        <v>977.13</v>
      </c>
    </row>
    <row r="149" spans="4:16" x14ac:dyDescent="0.25">
      <c r="D149" s="392" t="s">
        <v>239</v>
      </c>
      <c r="E149" s="392"/>
      <c r="F149" s="392"/>
    </row>
    <row r="150" spans="4:16" x14ac:dyDescent="0.25">
      <c r="D150" s="393"/>
      <c r="E150" s="393"/>
      <c r="F150" s="393"/>
    </row>
    <row r="151" spans="4:16" x14ac:dyDescent="0.25">
      <c r="D151" s="393"/>
      <c r="E151" s="393"/>
      <c r="F151" s="393"/>
    </row>
    <row r="153" spans="4:16" s="179" customFormat="1" ht="15.75" thickBot="1" x14ac:dyDescent="0.3">
      <c r="D153" s="180" t="s">
        <v>72</v>
      </c>
      <c r="G153" s="254"/>
      <c r="K153" s="285"/>
      <c r="P153" s="254"/>
    </row>
    <row r="154" spans="4:16" ht="30.75" customHeight="1" thickBot="1" x14ac:dyDescent="0.3">
      <c r="D154" s="47" t="s">
        <v>11</v>
      </c>
      <c r="E154" s="44" t="s">
        <v>115</v>
      </c>
      <c r="F154" s="45" t="s">
        <v>75</v>
      </c>
      <c r="H154" s="398" t="s">
        <v>251</v>
      </c>
      <c r="I154" s="399"/>
      <c r="J154" s="400"/>
    </row>
    <row r="155" spans="4:16" x14ac:dyDescent="0.25">
      <c r="D155" s="73" t="s">
        <v>78</v>
      </c>
      <c r="E155" s="49">
        <v>8</v>
      </c>
      <c r="F155" s="244">
        <f>[3]Resumen!$D$4</f>
        <v>21.566399999999998</v>
      </c>
      <c r="H155" s="109" t="s">
        <v>252</v>
      </c>
      <c r="I155" s="242" t="s">
        <v>253</v>
      </c>
      <c r="J155" s="111" t="s">
        <v>254</v>
      </c>
    </row>
    <row r="156" spans="4:16" ht="15.75" thickBot="1" x14ac:dyDescent="0.3">
      <c r="D156" s="75" t="s">
        <v>80</v>
      </c>
      <c r="E156" s="175">
        <f t="shared" ref="E156:E161" si="41">+E155</f>
        <v>8</v>
      </c>
      <c r="F156" s="245">
        <f>[3]Resumen!$E$4</f>
        <v>25.004000000000005</v>
      </c>
      <c r="H156" s="99">
        <v>0.3</v>
      </c>
      <c r="I156" s="243">
        <v>0.56000000000000005</v>
      </c>
      <c r="J156" s="102">
        <v>0.14000000000000001</v>
      </c>
    </row>
    <row r="157" spans="4:16" x14ac:dyDescent="0.25">
      <c r="D157" s="75" t="s">
        <v>82</v>
      </c>
      <c r="E157" s="220">
        <f t="shared" si="41"/>
        <v>8</v>
      </c>
      <c r="F157" s="245">
        <f>[3]Resumen!$F$4</f>
        <v>33.041000000000004</v>
      </c>
    </row>
    <row r="158" spans="4:16" x14ac:dyDescent="0.25">
      <c r="D158" s="75" t="s">
        <v>84</v>
      </c>
      <c r="E158" s="220">
        <f t="shared" si="41"/>
        <v>8</v>
      </c>
      <c r="F158" s="245">
        <f>[3]Resumen!$G$4</f>
        <v>47.775500000000001</v>
      </c>
    </row>
    <row r="159" spans="4:16" x14ac:dyDescent="0.25">
      <c r="D159" s="75" t="s">
        <v>86</v>
      </c>
      <c r="E159" s="220">
        <f t="shared" si="41"/>
        <v>8</v>
      </c>
      <c r="F159" s="245">
        <f>[3]Resumen!$H$4</f>
        <v>62.956500000000005</v>
      </c>
    </row>
    <row r="160" spans="4:16" x14ac:dyDescent="0.25">
      <c r="D160" s="75" t="s">
        <v>88</v>
      </c>
      <c r="E160" s="220">
        <f t="shared" si="41"/>
        <v>8</v>
      </c>
      <c r="F160" s="245">
        <f>[3]Resumen!$I$4</f>
        <v>71.886500000000012</v>
      </c>
    </row>
    <row r="161" spans="4:6" ht="15.75" thickBot="1" x14ac:dyDescent="0.3">
      <c r="D161" s="77" t="s">
        <v>90</v>
      </c>
      <c r="E161" s="220">
        <f t="shared" si="41"/>
        <v>8</v>
      </c>
      <c r="F161" s="246">
        <f>[3]Resumen!$J$4</f>
        <v>75.905000000000015</v>
      </c>
    </row>
    <row r="162" spans="4:6" x14ac:dyDescent="0.25">
      <c r="D162" s="73" t="s">
        <v>78</v>
      </c>
      <c r="E162" s="49">
        <v>10</v>
      </c>
      <c r="F162" s="244">
        <f>[3]Resumen!$D$5</f>
        <v>23.856000000000005</v>
      </c>
    </row>
    <row r="163" spans="4:6" x14ac:dyDescent="0.25">
      <c r="D163" s="75" t="s">
        <v>80</v>
      </c>
      <c r="E163" s="220">
        <f t="shared" ref="E163:E168" si="42">+E162</f>
        <v>10</v>
      </c>
      <c r="F163" s="245">
        <f>[3]Resumen!$E$5</f>
        <v>27.635999999999999</v>
      </c>
    </row>
    <row r="164" spans="4:6" x14ac:dyDescent="0.25">
      <c r="D164" s="75" t="s">
        <v>82</v>
      </c>
      <c r="E164" s="220">
        <f t="shared" si="42"/>
        <v>10</v>
      </c>
      <c r="F164" s="245">
        <f>[3]Resumen!$F$5</f>
        <v>36.518999999999998</v>
      </c>
    </row>
    <row r="165" spans="4:6" x14ac:dyDescent="0.25">
      <c r="D165" s="75" t="s">
        <v>84</v>
      </c>
      <c r="E165" s="220">
        <f t="shared" si="42"/>
        <v>10</v>
      </c>
      <c r="F165" s="245">
        <f>[3]Resumen!$G$5</f>
        <v>52.804499999999997</v>
      </c>
    </row>
    <row r="166" spans="4:6" x14ac:dyDescent="0.25">
      <c r="D166" s="75" t="s">
        <v>86</v>
      </c>
      <c r="E166" s="220">
        <f t="shared" si="42"/>
        <v>10</v>
      </c>
      <c r="F166" s="245">
        <f>[3]Resumen!$H$5</f>
        <v>69.583500000000001</v>
      </c>
    </row>
    <row r="167" spans="4:6" x14ac:dyDescent="0.25">
      <c r="D167" s="75" t="s">
        <v>88</v>
      </c>
      <c r="E167" s="220">
        <f t="shared" si="42"/>
        <v>10</v>
      </c>
      <c r="F167" s="245">
        <f>[3]Resumen!$I$5</f>
        <v>79.453500000000005</v>
      </c>
    </row>
    <row r="168" spans="4:6" ht="15.75" thickBot="1" x14ac:dyDescent="0.3">
      <c r="D168" s="81" t="s">
        <v>90</v>
      </c>
      <c r="E168" s="220">
        <f t="shared" si="42"/>
        <v>10</v>
      </c>
      <c r="F168" s="246">
        <f>[3]Resumen!$J$5</f>
        <v>83.894999999999996</v>
      </c>
    </row>
    <row r="169" spans="4:6" x14ac:dyDescent="0.25">
      <c r="D169" s="73" t="s">
        <v>78</v>
      </c>
      <c r="E169" s="49">
        <v>15</v>
      </c>
      <c r="F169" s="244">
        <f>[3]Resumen!$D$6</f>
        <v>29.58</v>
      </c>
    </row>
    <row r="170" spans="4:6" x14ac:dyDescent="0.25">
      <c r="D170" s="75" t="s">
        <v>80</v>
      </c>
      <c r="E170" s="220">
        <f t="shared" ref="E170:E175" si="43">+E169</f>
        <v>15</v>
      </c>
      <c r="F170" s="245">
        <f>[3]Resumen!$E$6</f>
        <v>34.216000000000001</v>
      </c>
    </row>
    <row r="171" spans="4:6" x14ac:dyDescent="0.25">
      <c r="D171" s="75" t="s">
        <v>82</v>
      </c>
      <c r="E171" s="220">
        <f t="shared" si="43"/>
        <v>15</v>
      </c>
      <c r="F171" s="245">
        <f>[3]Resumen!$F$6</f>
        <v>45.214000000000006</v>
      </c>
    </row>
    <row r="172" spans="4:6" x14ac:dyDescent="0.25">
      <c r="D172" s="75" t="s">
        <v>84</v>
      </c>
      <c r="E172" s="220">
        <f t="shared" si="43"/>
        <v>15</v>
      </c>
      <c r="F172" s="245">
        <f>[3]Resumen!$G$6</f>
        <v>65.376999999999995</v>
      </c>
    </row>
    <row r="173" spans="4:6" x14ac:dyDescent="0.25">
      <c r="D173" s="75" t="s">
        <v>86</v>
      </c>
      <c r="E173" s="220">
        <f t="shared" si="43"/>
        <v>15</v>
      </c>
      <c r="F173" s="245">
        <f>[3]Resumen!$H$6</f>
        <v>86.15100000000001</v>
      </c>
    </row>
    <row r="174" spans="4:6" x14ac:dyDescent="0.25">
      <c r="D174" s="75" t="s">
        <v>88</v>
      </c>
      <c r="E174" s="220">
        <f t="shared" si="43"/>
        <v>15</v>
      </c>
      <c r="F174" s="245">
        <f>[3]Resumen!$I$6</f>
        <v>98.371000000000009</v>
      </c>
    </row>
    <row r="175" spans="4:6" ht="15.75" thickBot="1" x14ac:dyDescent="0.3">
      <c r="D175" s="77" t="s">
        <v>90</v>
      </c>
      <c r="E175" s="220">
        <f t="shared" si="43"/>
        <v>15</v>
      </c>
      <c r="F175" s="247">
        <f>[3]Resumen!$J$6</f>
        <v>103.87</v>
      </c>
    </row>
    <row r="176" spans="4:6" x14ac:dyDescent="0.25">
      <c r="D176" s="392" t="s">
        <v>239</v>
      </c>
      <c r="E176" s="392"/>
      <c r="F176" s="392"/>
    </row>
    <row r="177" spans="2:16" x14ac:dyDescent="0.25">
      <c r="D177" s="393"/>
      <c r="E177" s="393"/>
      <c r="F177" s="393"/>
    </row>
    <row r="178" spans="2:16" x14ac:dyDescent="0.25">
      <c r="D178" s="393"/>
      <c r="E178" s="393"/>
      <c r="F178" s="393"/>
    </row>
    <row r="179" spans="2:16" x14ac:dyDescent="0.25">
      <c r="D179" s="50"/>
      <c r="E179" s="50"/>
      <c r="F179" s="178"/>
    </row>
    <row r="180" spans="2:16" s="179" customFormat="1" ht="15.75" thickBot="1" x14ac:dyDescent="0.3">
      <c r="D180" s="180" t="s">
        <v>133</v>
      </c>
      <c r="G180" s="254"/>
      <c r="J180" s="179" t="s">
        <v>101</v>
      </c>
      <c r="K180" s="285"/>
      <c r="P180" s="254"/>
    </row>
    <row r="181" spans="2:16" ht="30.75" customHeight="1" thickBot="1" x14ac:dyDescent="0.3">
      <c r="D181" s="122" t="s">
        <v>51</v>
      </c>
      <c r="E181" s="44" t="s">
        <v>128</v>
      </c>
      <c r="F181" s="44" t="s">
        <v>11</v>
      </c>
      <c r="G181" s="268" t="s">
        <v>99</v>
      </c>
      <c r="H181" s="44" t="s">
        <v>75</v>
      </c>
      <c r="J181" s="87" t="s">
        <v>123</v>
      </c>
      <c r="K181" s="301" t="s">
        <v>124</v>
      </c>
      <c r="L181" s="88" t="s">
        <v>125</v>
      </c>
      <c r="M181" s="88" t="s">
        <v>126</v>
      </c>
      <c r="N181" s="89" t="s">
        <v>127</v>
      </c>
    </row>
    <row r="182" spans="2:16" ht="15.75" thickBot="1" x14ac:dyDescent="0.3">
      <c r="B182" s="375" t="s">
        <v>123</v>
      </c>
      <c r="D182" s="73" t="s">
        <v>100</v>
      </c>
      <c r="E182" s="74">
        <v>10500</v>
      </c>
      <c r="F182" s="49" t="s">
        <v>78</v>
      </c>
      <c r="G182" s="269">
        <v>8</v>
      </c>
      <c r="H182" s="184">
        <v>139.03448275862021</v>
      </c>
      <c r="J182" s="90">
        <v>0.3</v>
      </c>
      <c r="K182" s="302">
        <v>0.38</v>
      </c>
      <c r="L182" s="91">
        <v>0.18</v>
      </c>
      <c r="M182" s="91">
        <v>0.03</v>
      </c>
      <c r="N182" s="92">
        <v>0.11</v>
      </c>
    </row>
    <row r="183" spans="2:16" x14ac:dyDescent="0.25">
      <c r="B183" s="375"/>
      <c r="D183" s="75" t="s">
        <v>100</v>
      </c>
      <c r="E183" s="76">
        <v>10500</v>
      </c>
      <c r="F183" s="125" t="s">
        <v>80</v>
      </c>
      <c r="G183" s="253">
        <v>8</v>
      </c>
      <c r="H183" s="182">
        <v>150.72897196261627</v>
      </c>
    </row>
    <row r="184" spans="2:16" x14ac:dyDescent="0.25">
      <c r="B184" s="375"/>
      <c r="D184" s="75" t="s">
        <v>100</v>
      </c>
      <c r="E184" s="76">
        <v>10500</v>
      </c>
      <c r="F184" s="125" t="s">
        <v>82</v>
      </c>
      <c r="G184" s="253">
        <v>8</v>
      </c>
      <c r="H184" s="182">
        <v>166.26804123711281</v>
      </c>
    </row>
    <row r="185" spans="2:16" x14ac:dyDescent="0.25">
      <c r="B185" s="375"/>
      <c r="D185" s="75" t="s">
        <v>100</v>
      </c>
      <c r="E185" s="76">
        <v>10500</v>
      </c>
      <c r="F185" s="125" t="s">
        <v>84</v>
      </c>
      <c r="G185" s="253">
        <v>8</v>
      </c>
      <c r="H185" s="182">
        <v>185.37931034482693</v>
      </c>
      <c r="J185" s="381"/>
      <c r="K185" s="382"/>
      <c r="L185" s="117" t="s">
        <v>111</v>
      </c>
    </row>
    <row r="186" spans="2:16" ht="15" customHeight="1" x14ac:dyDescent="0.25">
      <c r="B186" s="375"/>
      <c r="D186" s="75" t="s">
        <v>100</v>
      </c>
      <c r="E186" s="76">
        <v>10500</v>
      </c>
      <c r="F186" s="125" t="s">
        <v>86</v>
      </c>
      <c r="G186" s="253">
        <v>8</v>
      </c>
      <c r="H186" s="182">
        <v>209.4545454545447</v>
      </c>
      <c r="J186" s="394" t="s">
        <v>112</v>
      </c>
      <c r="K186" s="395"/>
      <c r="L186" s="116">
        <f>H182*$J$182+H189*$K$182+H196*$L$182+H203*$M$182+H210*$N$182</f>
        <v>230.39999999999918</v>
      </c>
    </row>
    <row r="187" spans="2:16" ht="15" customHeight="1" x14ac:dyDescent="0.25">
      <c r="B187" s="375"/>
      <c r="D187" s="75" t="s">
        <v>100</v>
      </c>
      <c r="E187" s="76">
        <v>10500</v>
      </c>
      <c r="F187" s="125" t="s">
        <v>88</v>
      </c>
      <c r="G187" s="253">
        <v>8</v>
      </c>
      <c r="H187" s="182">
        <v>240.71641791044686</v>
      </c>
      <c r="J187" s="394" t="s">
        <v>113</v>
      </c>
      <c r="K187" s="395"/>
      <c r="L187" s="116">
        <f t="shared" ref="L187:L192" si="44">H183*$J$182+H190*$K$182+H197*$L$182+H204*$M$182+H211*$N$182</f>
        <v>249.77943925233555</v>
      </c>
    </row>
    <row r="188" spans="2:16" ht="15.75" customHeight="1" thickBot="1" x14ac:dyDescent="0.3">
      <c r="B188" s="375"/>
      <c r="D188" s="77" t="s">
        <v>100</v>
      </c>
      <c r="E188" s="78">
        <v>10500</v>
      </c>
      <c r="F188" s="61" t="s">
        <v>90</v>
      </c>
      <c r="G188" s="270">
        <v>8</v>
      </c>
      <c r="H188" s="183">
        <v>260.1290322580636</v>
      </c>
      <c r="J188" s="394" t="s">
        <v>114</v>
      </c>
      <c r="K188" s="395"/>
      <c r="L188" s="116">
        <f t="shared" si="44"/>
        <v>275.52989690721552</v>
      </c>
    </row>
    <row r="189" spans="2:16" ht="15" customHeight="1" x14ac:dyDescent="0.25">
      <c r="B189" s="375" t="s">
        <v>124</v>
      </c>
      <c r="D189" s="73" t="s">
        <v>100</v>
      </c>
      <c r="E189" s="79">
        <v>15000</v>
      </c>
      <c r="F189" s="49" t="s">
        <v>78</v>
      </c>
      <c r="G189" s="269">
        <v>8</v>
      </c>
      <c r="H189" s="184">
        <v>198.6206896551717</v>
      </c>
      <c r="J189" s="394" t="s">
        <v>129</v>
      </c>
      <c r="K189" s="395"/>
      <c r="L189" s="116">
        <f t="shared" si="44"/>
        <v>307.19999999999891</v>
      </c>
    </row>
    <row r="190" spans="2:16" ht="15" customHeight="1" x14ac:dyDescent="0.25">
      <c r="B190" s="375"/>
      <c r="D190" s="75" t="s">
        <v>100</v>
      </c>
      <c r="E190" s="80">
        <v>15000</v>
      </c>
      <c r="F190" s="125" t="s">
        <v>80</v>
      </c>
      <c r="G190" s="253">
        <v>8</v>
      </c>
      <c r="H190" s="182">
        <v>215.32710280373755</v>
      </c>
      <c r="J190" s="394" t="s">
        <v>130</v>
      </c>
      <c r="K190" s="395"/>
      <c r="L190" s="116">
        <f t="shared" si="44"/>
        <v>347.0961038961027</v>
      </c>
    </row>
    <row r="191" spans="2:16" ht="15" customHeight="1" x14ac:dyDescent="0.25">
      <c r="B191" s="375"/>
      <c r="D191" s="75" t="s">
        <v>100</v>
      </c>
      <c r="E191" s="80">
        <v>15000</v>
      </c>
      <c r="F191" s="125" t="s">
        <v>82</v>
      </c>
      <c r="G191" s="253">
        <v>8</v>
      </c>
      <c r="H191" s="182">
        <v>237.52577319587542</v>
      </c>
      <c r="J191" s="394" t="s">
        <v>131</v>
      </c>
      <c r="K191" s="395"/>
      <c r="L191" s="116">
        <f t="shared" si="44"/>
        <v>398.90149253731192</v>
      </c>
    </row>
    <row r="192" spans="2:16" ht="15" customHeight="1" x14ac:dyDescent="0.25">
      <c r="B192" s="375"/>
      <c r="D192" s="75" t="s">
        <v>100</v>
      </c>
      <c r="E192" s="80">
        <v>15000</v>
      </c>
      <c r="F192" s="125" t="s">
        <v>84</v>
      </c>
      <c r="G192" s="253">
        <v>8</v>
      </c>
      <c r="H192" s="182">
        <v>264.8275862068956</v>
      </c>
      <c r="J192" s="394" t="s">
        <v>132</v>
      </c>
      <c r="K192" s="395"/>
      <c r="L192" s="116">
        <f t="shared" si="44"/>
        <v>431.07096774193394</v>
      </c>
    </row>
    <row r="193" spans="2:8" x14ac:dyDescent="0.25">
      <c r="B193" s="375"/>
      <c r="D193" s="75" t="s">
        <v>100</v>
      </c>
      <c r="E193" s="80">
        <v>15000</v>
      </c>
      <c r="F193" s="125" t="s">
        <v>86</v>
      </c>
      <c r="G193" s="253">
        <v>8</v>
      </c>
      <c r="H193" s="182">
        <v>299.22077922077813</v>
      </c>
    </row>
    <row r="194" spans="2:8" x14ac:dyDescent="0.25">
      <c r="B194" s="375"/>
      <c r="D194" s="75" t="s">
        <v>100</v>
      </c>
      <c r="E194" s="80">
        <v>15000</v>
      </c>
      <c r="F194" s="125" t="s">
        <v>88</v>
      </c>
      <c r="G194" s="253">
        <v>8</v>
      </c>
      <c r="H194" s="182">
        <v>343.88059701492409</v>
      </c>
    </row>
    <row r="195" spans="2:8" ht="15.75" thickBot="1" x14ac:dyDescent="0.3">
      <c r="B195" s="375"/>
      <c r="D195" s="81" t="s">
        <v>100</v>
      </c>
      <c r="E195" s="82">
        <v>15000</v>
      </c>
      <c r="F195" s="71" t="s">
        <v>90</v>
      </c>
      <c r="G195" s="271">
        <v>8</v>
      </c>
      <c r="H195" s="185">
        <v>371.6129032258051</v>
      </c>
    </row>
    <row r="196" spans="2:8" x14ac:dyDescent="0.25">
      <c r="B196" s="375" t="s">
        <v>125</v>
      </c>
      <c r="D196" s="83" t="s">
        <v>100</v>
      </c>
      <c r="E196" s="84">
        <v>21000</v>
      </c>
      <c r="F196" s="85" t="s">
        <v>78</v>
      </c>
      <c r="G196" s="272">
        <v>8</v>
      </c>
      <c r="H196" s="181">
        <v>278.06896551724043</v>
      </c>
    </row>
    <row r="197" spans="2:8" x14ac:dyDescent="0.25">
      <c r="B197" s="375"/>
      <c r="D197" s="75" t="s">
        <v>100</v>
      </c>
      <c r="E197" s="80">
        <v>21000</v>
      </c>
      <c r="F197" s="125" t="s">
        <v>80</v>
      </c>
      <c r="G197" s="253">
        <v>8</v>
      </c>
      <c r="H197" s="182">
        <v>301.45794392523254</v>
      </c>
    </row>
    <row r="198" spans="2:8" x14ac:dyDescent="0.25">
      <c r="B198" s="375"/>
      <c r="D198" s="75" t="s">
        <v>100</v>
      </c>
      <c r="E198" s="80">
        <v>21000</v>
      </c>
      <c r="F198" s="125" t="s">
        <v>82</v>
      </c>
      <c r="G198" s="253">
        <v>8</v>
      </c>
      <c r="H198" s="182">
        <v>332.53608247422562</v>
      </c>
    </row>
    <row r="199" spans="2:8" x14ac:dyDescent="0.25">
      <c r="B199" s="375"/>
      <c r="D199" s="75" t="s">
        <v>100</v>
      </c>
      <c r="E199" s="80">
        <v>21000</v>
      </c>
      <c r="F199" s="115" t="s">
        <v>84</v>
      </c>
      <c r="G199" s="253">
        <v>8</v>
      </c>
      <c r="H199" s="182">
        <v>370.75862068965387</v>
      </c>
    </row>
    <row r="200" spans="2:8" x14ac:dyDescent="0.25">
      <c r="B200" s="375"/>
      <c r="D200" s="75" t="s">
        <v>100</v>
      </c>
      <c r="E200" s="80">
        <v>21000</v>
      </c>
      <c r="F200" s="115" t="s">
        <v>86</v>
      </c>
      <c r="G200" s="253">
        <v>8</v>
      </c>
      <c r="H200" s="182">
        <v>418.9090909090894</v>
      </c>
    </row>
    <row r="201" spans="2:8" x14ac:dyDescent="0.25">
      <c r="B201" s="375"/>
      <c r="D201" s="75" t="s">
        <v>100</v>
      </c>
      <c r="E201" s="80">
        <v>21000</v>
      </c>
      <c r="F201" s="115" t="s">
        <v>88</v>
      </c>
      <c r="G201" s="253">
        <v>8</v>
      </c>
      <c r="H201" s="182">
        <v>481.43283582089373</v>
      </c>
    </row>
    <row r="202" spans="2:8" ht="15.75" thickBot="1" x14ac:dyDescent="0.3">
      <c r="B202" s="375"/>
      <c r="D202" s="81" t="s">
        <v>100</v>
      </c>
      <c r="E202" s="82">
        <v>21000</v>
      </c>
      <c r="F202" s="71" t="s">
        <v>90</v>
      </c>
      <c r="G202" s="271">
        <v>8</v>
      </c>
      <c r="H202" s="185">
        <v>520.25806451612721</v>
      </c>
    </row>
    <row r="203" spans="2:8" x14ac:dyDescent="0.25">
      <c r="B203" s="375" t="s">
        <v>126</v>
      </c>
      <c r="D203" s="83" t="s">
        <v>100</v>
      </c>
      <c r="E203" s="84">
        <v>27000</v>
      </c>
      <c r="F203" s="85" t="s">
        <v>78</v>
      </c>
      <c r="G203" s="272">
        <v>8</v>
      </c>
      <c r="H203" s="181">
        <v>357.5172413793091</v>
      </c>
    </row>
    <row r="204" spans="2:8" x14ac:dyDescent="0.25">
      <c r="B204" s="375"/>
      <c r="D204" s="75" t="s">
        <v>100</v>
      </c>
      <c r="E204" s="80">
        <v>27000</v>
      </c>
      <c r="F204" s="115" t="s">
        <v>80</v>
      </c>
      <c r="G204" s="253">
        <v>8</v>
      </c>
      <c r="H204" s="182">
        <v>387.58878504672765</v>
      </c>
    </row>
    <row r="205" spans="2:8" x14ac:dyDescent="0.25">
      <c r="B205" s="375"/>
      <c r="D205" s="75" t="s">
        <v>100</v>
      </c>
      <c r="E205" s="80">
        <v>27000</v>
      </c>
      <c r="F205" s="115" t="s">
        <v>82</v>
      </c>
      <c r="G205" s="253">
        <v>8</v>
      </c>
      <c r="H205" s="182">
        <v>427.5463917525758</v>
      </c>
    </row>
    <row r="206" spans="2:8" x14ac:dyDescent="0.25">
      <c r="B206" s="375"/>
      <c r="D206" s="75" t="s">
        <v>100</v>
      </c>
      <c r="E206" s="80">
        <v>27000</v>
      </c>
      <c r="F206" s="115" t="s">
        <v>84</v>
      </c>
      <c r="G206" s="253">
        <v>8</v>
      </c>
      <c r="H206" s="182">
        <v>476.68965517241213</v>
      </c>
    </row>
    <row r="207" spans="2:8" x14ac:dyDescent="0.25">
      <c r="B207" s="375"/>
      <c r="D207" s="75" t="s">
        <v>100</v>
      </c>
      <c r="E207" s="80">
        <v>27000</v>
      </c>
      <c r="F207" s="115" t="s">
        <v>86</v>
      </c>
      <c r="G207" s="253">
        <v>8</v>
      </c>
      <c r="H207" s="182">
        <v>538.59740259740067</v>
      </c>
    </row>
    <row r="208" spans="2:8" x14ac:dyDescent="0.25">
      <c r="B208" s="375"/>
      <c r="D208" s="75" t="s">
        <v>100</v>
      </c>
      <c r="E208" s="80">
        <v>27000</v>
      </c>
      <c r="F208" s="115" t="s">
        <v>88</v>
      </c>
      <c r="G208" s="253">
        <v>8</v>
      </c>
      <c r="H208" s="182">
        <v>618.98507462686348</v>
      </c>
    </row>
    <row r="209" spans="2:20" ht="15.75" thickBot="1" x14ac:dyDescent="0.3">
      <c r="B209" s="375"/>
      <c r="D209" s="77" t="s">
        <v>100</v>
      </c>
      <c r="E209" s="86">
        <v>27000</v>
      </c>
      <c r="F209" s="61" t="s">
        <v>90</v>
      </c>
      <c r="G209" s="270">
        <v>8</v>
      </c>
      <c r="H209" s="183">
        <v>668.9032258064492</v>
      </c>
    </row>
    <row r="210" spans="2:20" x14ac:dyDescent="0.25">
      <c r="B210" s="375" t="s">
        <v>127</v>
      </c>
      <c r="D210" s="73" t="s">
        <v>100</v>
      </c>
      <c r="E210" s="79">
        <v>36000</v>
      </c>
      <c r="F210" s="49" t="s">
        <v>78</v>
      </c>
      <c r="G210" s="269">
        <v>8</v>
      </c>
      <c r="H210" s="184">
        <v>476.68965517241213</v>
      </c>
    </row>
    <row r="211" spans="2:20" x14ac:dyDescent="0.25">
      <c r="B211" s="375"/>
      <c r="D211" s="75" t="s">
        <v>100</v>
      </c>
      <c r="E211" s="80">
        <v>36000</v>
      </c>
      <c r="F211" s="115" t="s">
        <v>80</v>
      </c>
      <c r="G211" s="253">
        <v>8</v>
      </c>
      <c r="H211" s="182">
        <v>516.7850467289702</v>
      </c>
    </row>
    <row r="212" spans="2:20" x14ac:dyDescent="0.25">
      <c r="B212" s="375"/>
      <c r="D212" s="75" t="s">
        <v>100</v>
      </c>
      <c r="E212" s="80">
        <v>36000</v>
      </c>
      <c r="F212" s="115" t="s">
        <v>82</v>
      </c>
      <c r="G212" s="253">
        <v>8</v>
      </c>
      <c r="H212" s="182">
        <v>570.06185567010118</v>
      </c>
    </row>
    <row r="213" spans="2:20" x14ac:dyDescent="0.25">
      <c r="B213" s="375"/>
      <c r="D213" s="75" t="s">
        <v>100</v>
      </c>
      <c r="E213" s="80">
        <v>36000</v>
      </c>
      <c r="F213" s="115" t="s">
        <v>84</v>
      </c>
      <c r="G213" s="253">
        <v>8</v>
      </c>
      <c r="H213" s="182">
        <v>635.58620689654958</v>
      </c>
    </row>
    <row r="214" spans="2:20" x14ac:dyDescent="0.25">
      <c r="B214" s="375"/>
      <c r="D214" s="75" t="s">
        <v>100</v>
      </c>
      <c r="E214" s="80">
        <v>36000</v>
      </c>
      <c r="F214" s="115" t="s">
        <v>86</v>
      </c>
      <c r="G214" s="253">
        <v>8</v>
      </c>
      <c r="H214" s="182">
        <v>718.12987012986764</v>
      </c>
    </row>
    <row r="215" spans="2:20" x14ac:dyDescent="0.25">
      <c r="B215" s="375"/>
      <c r="D215" s="75" t="s">
        <v>100</v>
      </c>
      <c r="E215" s="80">
        <v>36000</v>
      </c>
      <c r="F215" s="115" t="s">
        <v>88</v>
      </c>
      <c r="G215" s="253">
        <v>8</v>
      </c>
      <c r="H215" s="182">
        <v>825.31343283581793</v>
      </c>
    </row>
    <row r="216" spans="2:20" ht="15.75" thickBot="1" x14ac:dyDescent="0.3">
      <c r="B216" s="375"/>
      <c r="D216" s="81" t="s">
        <v>100</v>
      </c>
      <c r="E216" s="82">
        <v>36000</v>
      </c>
      <c r="F216" s="71" t="s">
        <v>90</v>
      </c>
      <c r="G216" s="271">
        <v>8</v>
      </c>
      <c r="H216" s="185">
        <v>891.8709677419323</v>
      </c>
    </row>
    <row r="217" spans="2:20" ht="15" customHeight="1" x14ac:dyDescent="0.25">
      <c r="D217" s="392" t="s">
        <v>239</v>
      </c>
      <c r="E217" s="392"/>
      <c r="F217" s="392"/>
      <c r="G217" s="392"/>
      <c r="H217" s="392"/>
    </row>
    <row r="218" spans="2:20" x14ac:dyDescent="0.25">
      <c r="D218" s="393"/>
      <c r="E218" s="393"/>
      <c r="F218" s="393"/>
      <c r="G218" s="393"/>
      <c r="H218" s="393"/>
    </row>
    <row r="220" spans="2:20" s="179" customFormat="1" ht="15.75" thickBot="1" x14ac:dyDescent="0.3">
      <c r="D220" s="180" t="s">
        <v>32</v>
      </c>
      <c r="G220" s="254"/>
      <c r="K220" s="285"/>
      <c r="P220" s="254"/>
    </row>
    <row r="221" spans="2:20" ht="30.75" thickBot="1" x14ac:dyDescent="0.3">
      <c r="D221" s="47" t="s">
        <v>11</v>
      </c>
      <c r="E221" s="44" t="s">
        <v>102</v>
      </c>
      <c r="F221" s="44" t="s">
        <v>103</v>
      </c>
      <c r="G221" s="268" t="s">
        <v>104</v>
      </c>
      <c r="H221" s="44" t="s">
        <v>99</v>
      </c>
      <c r="I221" s="45" t="s">
        <v>75</v>
      </c>
      <c r="K221" s="383" t="s">
        <v>105</v>
      </c>
      <c r="L221" s="384"/>
      <c r="M221" s="384"/>
      <c r="N221" s="384"/>
      <c r="O221" s="385"/>
      <c r="R221" s="381"/>
      <c r="S221" s="382"/>
      <c r="T221" s="103" t="s">
        <v>111</v>
      </c>
    </row>
    <row r="222" spans="2:20" x14ac:dyDescent="0.25">
      <c r="D222" s="73" t="s">
        <v>78</v>
      </c>
      <c r="E222" s="49">
        <v>1</v>
      </c>
      <c r="F222" s="49">
        <v>0.746</v>
      </c>
      <c r="G222" s="273">
        <v>0.85499999999999998</v>
      </c>
      <c r="H222" s="93">
        <v>8</v>
      </c>
      <c r="I222" s="200">
        <v>2547.7426900584796</v>
      </c>
      <c r="K222" s="303" t="s">
        <v>106</v>
      </c>
      <c r="L222" s="51" t="s">
        <v>107</v>
      </c>
      <c r="M222" s="51" t="s">
        <v>108</v>
      </c>
      <c r="N222" s="51" t="s">
        <v>109</v>
      </c>
      <c r="O222" s="98" t="s">
        <v>110</v>
      </c>
      <c r="R222" s="379" t="s">
        <v>112</v>
      </c>
      <c r="S222" s="380"/>
      <c r="T222" s="104">
        <f>I222*$K$223+I225*$L$223+I228*$M$223+I231*$N$223+I234*$O$223</f>
        <v>7997.2788862459374</v>
      </c>
    </row>
    <row r="223" spans="2:20" ht="15.75" thickBot="1" x14ac:dyDescent="0.3">
      <c r="D223" s="75" t="s">
        <v>80</v>
      </c>
      <c r="E223" s="175">
        <v>1</v>
      </c>
      <c r="F223" s="175">
        <v>0.746</v>
      </c>
      <c r="G223" s="274">
        <v>0.82499999999999996</v>
      </c>
      <c r="H223" s="94">
        <v>8</v>
      </c>
      <c r="I223" s="201">
        <v>2640.3878787878789</v>
      </c>
      <c r="K223" s="304">
        <v>0.33</v>
      </c>
      <c r="L223" s="100">
        <v>0.35</v>
      </c>
      <c r="M223" s="100">
        <v>0.25</v>
      </c>
      <c r="N223" s="101">
        <v>0.05</v>
      </c>
      <c r="O223" s="102">
        <v>0.02</v>
      </c>
      <c r="R223" s="379" t="s">
        <v>113</v>
      </c>
      <c r="S223" s="380"/>
      <c r="T223" s="104">
        <f>I223*$K$223+I226*$L$223+I229*$M$223+I232*$N$223+I235*$O$223</f>
        <v>8194.1635171830039</v>
      </c>
    </row>
    <row r="224" spans="2:20" ht="15.75" thickBot="1" x14ac:dyDescent="0.3">
      <c r="D224" s="77" t="s">
        <v>82</v>
      </c>
      <c r="E224" s="61">
        <v>1</v>
      </c>
      <c r="F224" s="61">
        <v>0.746</v>
      </c>
      <c r="G224" s="275">
        <v>0.78</v>
      </c>
      <c r="H224" s="95">
        <v>8</v>
      </c>
      <c r="I224" s="202">
        <v>2792.7179487179487</v>
      </c>
      <c r="R224" s="379" t="s">
        <v>114</v>
      </c>
      <c r="S224" s="380"/>
      <c r="T224" s="104">
        <f>I224*$K$223+I227*$L$223+I230*$M$223+I233*$N$223+I236*$O$223</f>
        <v>8444.2043794558067</v>
      </c>
    </row>
    <row r="225" spans="4:9" x14ac:dyDescent="0.25">
      <c r="D225" s="73" t="s">
        <v>78</v>
      </c>
      <c r="E225" s="49">
        <v>2</v>
      </c>
      <c r="F225" s="49">
        <v>1.492</v>
      </c>
      <c r="G225" s="273">
        <v>0.86499999999999999</v>
      </c>
      <c r="H225" s="93">
        <v>8</v>
      </c>
      <c r="I225" s="200">
        <v>5036.5780346820811</v>
      </c>
    </row>
    <row r="226" spans="4:9" x14ac:dyDescent="0.25">
      <c r="D226" s="75" t="s">
        <v>80</v>
      </c>
      <c r="E226" s="175">
        <v>2</v>
      </c>
      <c r="F226" s="175">
        <v>1.492</v>
      </c>
      <c r="G226" s="274">
        <v>0.84</v>
      </c>
      <c r="H226" s="94">
        <v>8</v>
      </c>
      <c r="I226" s="201">
        <v>5186.4761904761908</v>
      </c>
    </row>
    <row r="227" spans="4:9" ht="15.75" thickBot="1" x14ac:dyDescent="0.3">
      <c r="D227" s="81" t="s">
        <v>82</v>
      </c>
      <c r="E227" s="71">
        <v>2</v>
      </c>
      <c r="F227" s="71">
        <v>1.492</v>
      </c>
      <c r="G227" s="276">
        <v>0.81499999999999995</v>
      </c>
      <c r="H227" s="96">
        <v>8</v>
      </c>
      <c r="I227" s="203">
        <v>5345.5705521472391</v>
      </c>
    </row>
    <row r="228" spans="4:9" x14ac:dyDescent="0.25">
      <c r="D228" s="83" t="s">
        <v>78</v>
      </c>
      <c r="E228" s="85">
        <v>5</v>
      </c>
      <c r="F228" s="85">
        <v>3.73</v>
      </c>
      <c r="G228" s="277">
        <v>0.89500000000000002</v>
      </c>
      <c r="H228" s="97">
        <v>8</v>
      </c>
      <c r="I228" s="204">
        <v>12169.385474860333</v>
      </c>
    </row>
    <row r="229" spans="4:9" x14ac:dyDescent="0.25">
      <c r="D229" s="75" t="s">
        <v>80</v>
      </c>
      <c r="E229" s="175">
        <v>5</v>
      </c>
      <c r="F229" s="175">
        <v>3.73</v>
      </c>
      <c r="G229" s="274">
        <v>0.875</v>
      </c>
      <c r="H229" s="94">
        <v>8</v>
      </c>
      <c r="I229" s="201">
        <v>12447.542857142857</v>
      </c>
    </row>
    <row r="230" spans="4:9" ht="15.75" thickBot="1" x14ac:dyDescent="0.3">
      <c r="D230" s="77" t="s">
        <v>82</v>
      </c>
      <c r="E230" s="61">
        <v>5</v>
      </c>
      <c r="F230" s="61">
        <v>3.73</v>
      </c>
      <c r="G230" s="275">
        <v>0.85</v>
      </c>
      <c r="H230" s="95">
        <v>8</v>
      </c>
      <c r="I230" s="202">
        <v>12813.64705882353</v>
      </c>
    </row>
    <row r="231" spans="4:9" x14ac:dyDescent="0.25">
      <c r="D231" s="73" t="s">
        <v>78</v>
      </c>
      <c r="E231" s="49">
        <v>10</v>
      </c>
      <c r="F231" s="49">
        <v>7.46</v>
      </c>
      <c r="G231" s="273">
        <v>0.91700000000000004</v>
      </c>
      <c r="H231" s="93">
        <v>8</v>
      </c>
      <c r="I231" s="200">
        <v>23754.852780806981</v>
      </c>
    </row>
    <row r="232" spans="4:9" x14ac:dyDescent="0.25">
      <c r="D232" s="75" t="s">
        <v>80</v>
      </c>
      <c r="E232" s="175">
        <v>10</v>
      </c>
      <c r="F232" s="175">
        <v>7.46</v>
      </c>
      <c r="G232" s="274">
        <v>0.89500000000000002</v>
      </c>
      <c r="H232" s="94">
        <v>8</v>
      </c>
      <c r="I232" s="201">
        <v>24338.770949720667</v>
      </c>
    </row>
    <row r="233" spans="4:9" ht="15.75" thickBot="1" x14ac:dyDescent="0.3">
      <c r="D233" s="81" t="s">
        <v>82</v>
      </c>
      <c r="E233" s="71">
        <v>10</v>
      </c>
      <c r="F233" s="71">
        <v>7.46</v>
      </c>
      <c r="G233" s="276">
        <v>0.875</v>
      </c>
      <c r="H233" s="96">
        <v>8</v>
      </c>
      <c r="I233" s="203">
        <v>24895.085714285713</v>
      </c>
    </row>
    <row r="234" spans="4:9" x14ac:dyDescent="0.25">
      <c r="D234" s="83" t="s">
        <v>78</v>
      </c>
      <c r="E234" s="85">
        <v>25</v>
      </c>
      <c r="F234" s="85">
        <v>18.649999999999999</v>
      </c>
      <c r="G234" s="277">
        <v>0.93600000000000005</v>
      </c>
      <c r="H234" s="97">
        <v>8</v>
      </c>
      <c r="I234" s="204">
        <v>58181.623931623923</v>
      </c>
    </row>
    <row r="235" spans="4:9" x14ac:dyDescent="0.25">
      <c r="D235" s="75" t="s">
        <v>80</v>
      </c>
      <c r="E235" s="175">
        <v>25</v>
      </c>
      <c r="F235" s="175">
        <v>18.649999999999999</v>
      </c>
      <c r="G235" s="274">
        <v>0.92400000000000004</v>
      </c>
      <c r="H235" s="94">
        <v>8</v>
      </c>
      <c r="I235" s="201">
        <v>58937.229437229427</v>
      </c>
    </row>
    <row r="236" spans="4:9" ht="15.75" thickBot="1" x14ac:dyDescent="0.3">
      <c r="D236" s="81" t="s">
        <v>82</v>
      </c>
      <c r="E236" s="71">
        <v>25</v>
      </c>
      <c r="F236" s="71">
        <v>18.649999999999999</v>
      </c>
      <c r="G236" s="276">
        <v>0.90500000000000003</v>
      </c>
      <c r="H236" s="96">
        <v>8</v>
      </c>
      <c r="I236" s="203">
        <v>60174.585635359108</v>
      </c>
    </row>
    <row r="237" spans="4:9" x14ac:dyDescent="0.25">
      <c r="D237" s="73" t="s">
        <v>78</v>
      </c>
      <c r="E237" s="49">
        <v>50</v>
      </c>
      <c r="F237" s="49">
        <f>E237*0.746</f>
        <v>37.299999999999997</v>
      </c>
      <c r="G237" s="278">
        <f>G234</f>
        <v>0.93600000000000005</v>
      </c>
      <c r="H237" s="93">
        <v>8</v>
      </c>
      <c r="I237" s="205">
        <f>F237*I234/F234</f>
        <v>116363.24786324785</v>
      </c>
    </row>
    <row r="238" spans="4:9" x14ac:dyDescent="0.25">
      <c r="D238" s="75" t="s">
        <v>80</v>
      </c>
      <c r="E238" s="175">
        <v>50</v>
      </c>
      <c r="F238" s="175">
        <f>+F237</f>
        <v>37.299999999999997</v>
      </c>
      <c r="G238" s="279">
        <f>G235</f>
        <v>0.92400000000000004</v>
      </c>
      <c r="H238" s="94">
        <v>8</v>
      </c>
      <c r="I238" s="206">
        <f>F238*I235/F235</f>
        <v>117874.45887445885</v>
      </c>
    </row>
    <row r="239" spans="4:9" ht="15.75" thickBot="1" x14ac:dyDescent="0.3">
      <c r="D239" s="81" t="s">
        <v>82</v>
      </c>
      <c r="E239" s="71">
        <v>50</v>
      </c>
      <c r="F239" s="71">
        <f>+F238</f>
        <v>37.299999999999997</v>
      </c>
      <c r="G239" s="280">
        <f>G236</f>
        <v>0.90500000000000003</v>
      </c>
      <c r="H239" s="96">
        <v>8</v>
      </c>
      <c r="I239" s="207">
        <f>F239*I236/F236</f>
        <v>120349.1712707182</v>
      </c>
    </row>
    <row r="240" spans="4:9" ht="15" customHeight="1" x14ac:dyDescent="0.25">
      <c r="D240" s="392" t="s">
        <v>239</v>
      </c>
      <c r="E240" s="392"/>
      <c r="F240" s="392"/>
      <c r="G240" s="392"/>
      <c r="H240" s="392"/>
      <c r="I240" s="392"/>
    </row>
    <row r="241" spans="4:9" x14ac:dyDescent="0.25">
      <c r="D241" s="393"/>
      <c r="E241" s="393"/>
      <c r="F241" s="393"/>
      <c r="G241" s="393"/>
      <c r="H241" s="393"/>
      <c r="I241" s="393"/>
    </row>
    <row r="297" spans="19:22" ht="15.75" thickBot="1" x14ac:dyDescent="0.3"/>
    <row r="298" spans="19:22" ht="30.75" customHeight="1" thickBot="1" x14ac:dyDescent="0.3">
      <c r="S298"/>
      <c r="T298" s="47">
        <v>8</v>
      </c>
      <c r="U298" s="44">
        <v>9</v>
      </c>
      <c r="V298" s="45" t="s">
        <v>76</v>
      </c>
    </row>
    <row r="299" spans="19:22" x14ac:dyDescent="0.25">
      <c r="S299" s="52" t="s">
        <v>79</v>
      </c>
      <c r="T299" s="126" t="e">
        <f>#REF!*G46+#REF!*G53+#REF!*G60+#REF!*G67+#REF!*G74</f>
        <v>#REF!</v>
      </c>
      <c r="U299" s="126" t="e">
        <f>#REF!*K46+#REF!*K53+#REF!*K60+#REF!*K67+#REF!*K74</f>
        <v>#REF!</v>
      </c>
      <c r="V299" s="53" t="e">
        <f t="shared" ref="V299:V305" si="45">T299*0.5+U299*0.5</f>
        <v>#REF!</v>
      </c>
    </row>
    <row r="300" spans="19:22" x14ac:dyDescent="0.25">
      <c r="S300" s="58" t="s">
        <v>81</v>
      </c>
      <c r="T300" s="127" t="e">
        <f>#REF!*G47+#REF!*G54+#REF!*G61+#REF!*G68+#REF!*G75</f>
        <v>#REF!</v>
      </c>
      <c r="U300" s="127" t="e">
        <f>#REF!*K47+#REF!*K54+#REF!*K61+#REF!*K68+#REF!*K75</f>
        <v>#REF!</v>
      </c>
      <c r="V300" s="59" t="e">
        <f t="shared" si="45"/>
        <v>#REF!</v>
      </c>
    </row>
    <row r="301" spans="19:22" x14ac:dyDescent="0.25">
      <c r="S301" s="58" t="s">
        <v>83</v>
      </c>
      <c r="T301" s="127" t="e">
        <f>#REF!*G48+#REF!*G55+#REF!*G62+#REF!*G69+#REF!*G76</f>
        <v>#REF!</v>
      </c>
      <c r="U301" s="127" t="e">
        <f>#REF!*K48+#REF!*K55+#REF!*K62+#REF!*K69+#REF!*K76</f>
        <v>#REF!</v>
      </c>
      <c r="V301" s="59" t="e">
        <f t="shared" si="45"/>
        <v>#REF!</v>
      </c>
    </row>
    <row r="302" spans="19:22" x14ac:dyDescent="0.25">
      <c r="S302" s="58" t="s">
        <v>85</v>
      </c>
      <c r="T302" s="127" t="e">
        <f>#REF!*G49+#REF!*G56+#REF!*G63+#REF!*G70+#REF!*G77</f>
        <v>#REF!</v>
      </c>
      <c r="U302" s="127" t="e">
        <f>#REF!*K49+#REF!*K56+#REF!*K63+#REF!*K70+#REF!*K77</f>
        <v>#REF!</v>
      </c>
      <c r="V302" s="59" t="e">
        <f t="shared" si="45"/>
        <v>#REF!</v>
      </c>
    </row>
    <row r="303" spans="19:22" x14ac:dyDescent="0.25">
      <c r="S303" s="58" t="s">
        <v>87</v>
      </c>
      <c r="T303" s="127" t="e">
        <f>#REF!*G50+#REF!*G57+#REF!*G64+#REF!*G71+#REF!*G78</f>
        <v>#REF!</v>
      </c>
      <c r="U303" s="127" t="e">
        <f>#REF!*K50+#REF!*K57+#REF!*K64+#REF!*K71+#REF!*K78</f>
        <v>#REF!</v>
      </c>
      <c r="V303" s="59" t="e">
        <f t="shared" si="45"/>
        <v>#REF!</v>
      </c>
    </row>
    <row r="304" spans="19:22" x14ac:dyDescent="0.25">
      <c r="S304" s="58" t="s">
        <v>89</v>
      </c>
      <c r="T304" s="127" t="e">
        <f>#REF!*G51+#REF!*G58+#REF!*G65+#REF!*G72+#REF!*G79</f>
        <v>#REF!</v>
      </c>
      <c r="U304" s="127" t="e">
        <f>#REF!*K51+#REF!*K58+#REF!*K65+#REF!*K72+#REF!*K79</f>
        <v>#REF!</v>
      </c>
      <c r="V304" s="59" t="e">
        <f t="shared" si="45"/>
        <v>#REF!</v>
      </c>
    </row>
    <row r="305" spans="19:22" ht="15.75" thickBot="1" x14ac:dyDescent="0.3">
      <c r="S305" s="62" t="s">
        <v>91</v>
      </c>
      <c r="T305" s="128" t="e">
        <f>#REF!*G52+#REF!*G59+#REF!*G66+#REF!*G73+#REF!*G80</f>
        <v>#REF!</v>
      </c>
      <c r="U305" s="128" t="e">
        <f>#REF!*K52+#REF!*K59+#REF!*K66+#REF!*K73+#REF!*K80</f>
        <v>#REF!</v>
      </c>
      <c r="V305" s="63" t="e">
        <f t="shared" si="45"/>
        <v>#REF!</v>
      </c>
    </row>
  </sheetData>
  <mergeCells count="43">
    <mergeCell ref="D240:I241"/>
    <mergeCell ref="D217:H218"/>
    <mergeCell ref="D81:K82"/>
    <mergeCell ref="J192:K192"/>
    <mergeCell ref="D176:F178"/>
    <mergeCell ref="D149:F151"/>
    <mergeCell ref="D108:F110"/>
    <mergeCell ref="J191:K191"/>
    <mergeCell ref="J185:K185"/>
    <mergeCell ref="J186:K186"/>
    <mergeCell ref="J187:K187"/>
    <mergeCell ref="J188:K188"/>
    <mergeCell ref="J189:K189"/>
    <mergeCell ref="J190:K190"/>
    <mergeCell ref="H113:L113"/>
    <mergeCell ref="H154:J154"/>
    <mergeCell ref="L101:O103"/>
    <mergeCell ref="E3:N3"/>
    <mergeCell ref="D40:G40"/>
    <mergeCell ref="D41:G42"/>
    <mergeCell ref="H94:J96"/>
    <mergeCell ref="M81:P81"/>
    <mergeCell ref="M82:P83"/>
    <mergeCell ref="J40:M40"/>
    <mergeCell ref="J41:M42"/>
    <mergeCell ref="R222:S222"/>
    <mergeCell ref="R223:S223"/>
    <mergeCell ref="R224:S224"/>
    <mergeCell ref="R221:S221"/>
    <mergeCell ref="K221:O221"/>
    <mergeCell ref="AN41:AR42"/>
    <mergeCell ref="AN40:AR40"/>
    <mergeCell ref="P41:S42"/>
    <mergeCell ref="V40:Z40"/>
    <mergeCell ref="V41:Z42"/>
    <mergeCell ref="AB41:AE42"/>
    <mergeCell ref="AH40:AK40"/>
    <mergeCell ref="AH41:AK42"/>
    <mergeCell ref="B182:B188"/>
    <mergeCell ref="B189:B195"/>
    <mergeCell ref="B196:B202"/>
    <mergeCell ref="B203:B209"/>
    <mergeCell ref="B210:B216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S40"/>
  <sheetViews>
    <sheetView topLeftCell="G1" workbookViewId="0">
      <selection activeCell="G5" sqref="A5:XFD5"/>
    </sheetView>
  </sheetViews>
  <sheetFormatPr baseColWidth="10" defaultRowHeight="15" x14ac:dyDescent="0.25"/>
  <cols>
    <col min="1" max="1" width="1.85546875" style="1" customWidth="1"/>
    <col min="2" max="2" width="16.140625" style="1" customWidth="1"/>
    <col min="3" max="3" width="9.7109375" style="1" customWidth="1"/>
    <col min="4" max="4" width="10.28515625" style="1" customWidth="1"/>
    <col min="5" max="5" width="11.42578125" style="1"/>
    <col min="6" max="6" width="16.28515625" style="1" customWidth="1"/>
    <col min="7" max="8" width="10.7109375" style="1" customWidth="1"/>
    <col min="9" max="9" width="10.28515625" style="1" customWidth="1"/>
    <col min="10" max="10" width="11.42578125" style="1"/>
    <col min="11" max="11" width="9" style="1" customWidth="1"/>
    <col min="12" max="12" width="11.42578125" style="1"/>
    <col min="13" max="13" width="7.42578125" style="1" customWidth="1"/>
    <col min="14" max="14" width="8" style="1" customWidth="1"/>
    <col min="15" max="17" width="14.7109375" style="1" customWidth="1"/>
    <col min="18" max="18" width="11.5703125" style="1" customWidth="1"/>
    <col min="19" max="16384" width="11.42578125" style="1"/>
  </cols>
  <sheetData>
    <row r="2" spans="2:19" ht="18" x14ac:dyDescent="0.35">
      <c r="B2" s="113" t="s">
        <v>151</v>
      </c>
      <c r="O2" s="42" t="s">
        <v>161</v>
      </c>
    </row>
    <row r="3" spans="2:19" x14ac:dyDescent="0.25">
      <c r="B3" s="138" t="s">
        <v>69</v>
      </c>
      <c r="C3" s="138" t="s">
        <v>152</v>
      </c>
      <c r="D3" s="138" t="s">
        <v>28</v>
      </c>
      <c r="O3" s="138" t="s">
        <v>69</v>
      </c>
      <c r="P3" s="138" t="s">
        <v>162</v>
      </c>
      <c r="Q3" s="138" t="s">
        <v>163</v>
      </c>
      <c r="R3" s="138" t="s">
        <v>28</v>
      </c>
    </row>
    <row r="4" spans="2:19" x14ac:dyDescent="0.25">
      <c r="B4" s="136">
        <v>2010</v>
      </c>
      <c r="C4" s="212">
        <v>0.104</v>
      </c>
      <c r="D4" s="164" t="s">
        <v>153</v>
      </c>
      <c r="O4" s="136">
        <v>2010</v>
      </c>
      <c r="P4" s="211"/>
      <c r="Q4" s="214">
        <f>[4]Hoja1!$N$5</f>
        <v>0.59799999999999998</v>
      </c>
      <c r="R4" s="281" t="s">
        <v>258</v>
      </c>
      <c r="S4" s="281" t="s">
        <v>259</v>
      </c>
    </row>
    <row r="5" spans="2:19" x14ac:dyDescent="0.25">
      <c r="B5" s="136">
        <v>2011</v>
      </c>
      <c r="C5" s="212">
        <v>0.108</v>
      </c>
      <c r="D5" s="164" t="s">
        <v>154</v>
      </c>
      <c r="O5" s="136">
        <v>2011</v>
      </c>
      <c r="P5" s="211"/>
      <c r="Q5" s="347">
        <f>[4]Hoja1!$N$11</f>
        <v>0.61926999999999999</v>
      </c>
      <c r="R5" s="281" t="s">
        <v>258</v>
      </c>
      <c r="S5" s="281" t="s">
        <v>259</v>
      </c>
    </row>
    <row r="6" spans="2:19" x14ac:dyDescent="0.25">
      <c r="B6" s="136">
        <v>2012</v>
      </c>
      <c r="C6" s="212">
        <v>0.109</v>
      </c>
      <c r="D6" s="164" t="s">
        <v>155</v>
      </c>
      <c r="O6" s="136">
        <v>2012</v>
      </c>
      <c r="P6" s="211"/>
      <c r="Q6" s="214">
        <f>[4]Hoja1!$N$23</f>
        <v>0.62709999999999999</v>
      </c>
    </row>
    <row r="7" spans="2:19" x14ac:dyDescent="0.25">
      <c r="B7" s="136">
        <v>2013</v>
      </c>
      <c r="C7" s="212">
        <v>0.109</v>
      </c>
      <c r="D7" s="164" t="s">
        <v>156</v>
      </c>
      <c r="O7" s="136">
        <v>2013</v>
      </c>
      <c r="P7" s="211"/>
      <c r="Q7" s="248">
        <f>Q6</f>
        <v>0.62709999999999999</v>
      </c>
    </row>
    <row r="8" spans="2:19" x14ac:dyDescent="0.25">
      <c r="B8" s="136">
        <v>2014</v>
      </c>
      <c r="C8" s="213">
        <f>AVERAGE(C7,C9)</f>
        <v>0.111</v>
      </c>
      <c r="D8" s="164" t="s">
        <v>157</v>
      </c>
      <c r="O8" s="136">
        <v>2014</v>
      </c>
      <c r="P8" s="211"/>
      <c r="Q8" s="248">
        <f>Q7</f>
        <v>0.62709999999999999</v>
      </c>
    </row>
    <row r="9" spans="2:19" x14ac:dyDescent="0.25">
      <c r="B9" s="136">
        <v>2015</v>
      </c>
      <c r="C9" s="212">
        <v>0.113</v>
      </c>
      <c r="D9" s="164" t="s">
        <v>158</v>
      </c>
      <c r="O9" s="136">
        <v>2015</v>
      </c>
      <c r="P9" s="211"/>
      <c r="Q9" s="248">
        <f>Q8</f>
        <v>0.62709999999999999</v>
      </c>
    </row>
    <row r="10" spans="2:19" x14ac:dyDescent="0.25">
      <c r="B10" s="136">
        <v>2016</v>
      </c>
      <c r="C10" s="212">
        <v>0.109</v>
      </c>
      <c r="D10" s="164" t="s">
        <v>159</v>
      </c>
      <c r="O10" s="136">
        <v>2016</v>
      </c>
      <c r="P10" s="211">
        <v>0.43230000000000002</v>
      </c>
      <c r="Q10" s="214">
        <v>0.41189999999999999</v>
      </c>
      <c r="R10" s="165" t="s">
        <v>164</v>
      </c>
    </row>
    <row r="11" spans="2:19" x14ac:dyDescent="0.25">
      <c r="B11" s="136">
        <v>2017</v>
      </c>
      <c r="C11" s="212">
        <v>0.108</v>
      </c>
      <c r="D11" s="164" t="s">
        <v>160</v>
      </c>
      <c r="O11" s="136">
        <v>2017</v>
      </c>
      <c r="P11" s="211">
        <v>0.43230000000000002</v>
      </c>
      <c r="Q11" s="214">
        <v>0.41189999999999999</v>
      </c>
    </row>
    <row r="12" spans="2:19" x14ac:dyDescent="0.25">
      <c r="B12" s="136">
        <v>2018</v>
      </c>
      <c r="C12" s="213">
        <f>C11</f>
        <v>0.108</v>
      </c>
      <c r="D12" s="139"/>
      <c r="O12" s="136">
        <v>2018</v>
      </c>
      <c r="P12" s="211">
        <v>0.43230000000000002</v>
      </c>
      <c r="Q12" s="214">
        <v>0.41189999999999999</v>
      </c>
    </row>
    <row r="13" spans="2:19" x14ac:dyDescent="0.25">
      <c r="B13" s="136">
        <v>2019</v>
      </c>
      <c r="C13" s="212"/>
      <c r="D13" s="139"/>
      <c r="O13" s="136">
        <v>2019</v>
      </c>
      <c r="P13" s="211"/>
      <c r="Q13" s="211"/>
    </row>
    <row r="14" spans="2:19" x14ac:dyDescent="0.25">
      <c r="B14" s="136">
        <v>2020</v>
      </c>
      <c r="C14" s="212"/>
      <c r="D14" s="139"/>
      <c r="O14" s="136">
        <v>2020</v>
      </c>
      <c r="P14" s="211"/>
      <c r="Q14" s="211"/>
    </row>
    <row r="15" spans="2:19" x14ac:dyDescent="0.25">
      <c r="B15" s="136">
        <v>2021</v>
      </c>
      <c r="C15" s="212"/>
      <c r="D15" s="139"/>
      <c r="O15" s="136">
        <v>2021</v>
      </c>
      <c r="P15" s="211"/>
      <c r="Q15" s="211"/>
    </row>
    <row r="16" spans="2:19" x14ac:dyDescent="0.25">
      <c r="B16" s="136">
        <v>2022</v>
      </c>
      <c r="C16" s="212"/>
      <c r="D16" s="139"/>
      <c r="O16" s="136">
        <v>2022</v>
      </c>
      <c r="P16" s="211"/>
      <c r="Q16" s="211"/>
    </row>
    <row r="17" spans="2:17" x14ac:dyDescent="0.25">
      <c r="B17" s="136">
        <v>2023</v>
      </c>
      <c r="C17" s="212"/>
      <c r="D17" s="139"/>
      <c r="O17" s="136">
        <v>2023</v>
      </c>
      <c r="P17" s="211"/>
      <c r="Q17" s="211"/>
    </row>
    <row r="18" spans="2:17" x14ac:dyDescent="0.25">
      <c r="B18" s="136">
        <v>2024</v>
      </c>
      <c r="C18" s="212"/>
      <c r="D18" s="139"/>
      <c r="O18" s="136">
        <v>2024</v>
      </c>
      <c r="P18" s="211"/>
      <c r="Q18" s="211"/>
    </row>
    <row r="19" spans="2:17" x14ac:dyDescent="0.25">
      <c r="B19" s="136">
        <v>2025</v>
      </c>
      <c r="C19" s="212"/>
      <c r="D19" s="139"/>
      <c r="O19" s="136">
        <v>2025</v>
      </c>
      <c r="P19" s="211"/>
      <c r="Q19" s="211"/>
    </row>
    <row r="20" spans="2:17" x14ac:dyDescent="0.25">
      <c r="B20" s="136">
        <v>2026</v>
      </c>
      <c r="C20" s="212"/>
      <c r="D20" s="139"/>
      <c r="O20" s="136">
        <v>2026</v>
      </c>
      <c r="P20" s="211"/>
      <c r="Q20" s="211"/>
    </row>
    <row r="21" spans="2:17" x14ac:dyDescent="0.25">
      <c r="B21" s="136">
        <v>2027</v>
      </c>
      <c r="C21" s="212"/>
      <c r="D21" s="139"/>
      <c r="O21" s="136">
        <v>2027</v>
      </c>
      <c r="P21" s="211"/>
      <c r="Q21" s="211"/>
    </row>
    <row r="22" spans="2:17" x14ac:dyDescent="0.25">
      <c r="B22" s="136">
        <v>2028</v>
      </c>
      <c r="C22" s="212"/>
      <c r="D22" s="139"/>
      <c r="O22" s="136">
        <v>2028</v>
      </c>
      <c r="P22" s="211"/>
      <c r="Q22" s="211"/>
    </row>
    <row r="23" spans="2:17" x14ac:dyDescent="0.25">
      <c r="B23" s="136">
        <v>2029</v>
      </c>
      <c r="C23" s="212"/>
      <c r="D23" s="139"/>
      <c r="O23" s="136">
        <v>2029</v>
      </c>
      <c r="P23" s="211"/>
      <c r="Q23" s="211"/>
    </row>
    <row r="24" spans="2:17" x14ac:dyDescent="0.25">
      <c r="B24" s="136">
        <v>2030</v>
      </c>
      <c r="C24" s="212"/>
      <c r="D24" s="139"/>
      <c r="O24" s="136">
        <v>2030</v>
      </c>
      <c r="P24" s="211"/>
      <c r="Q24" s="211"/>
    </row>
    <row r="25" spans="2:17" x14ac:dyDescent="0.25">
      <c r="O25" s="401" t="s">
        <v>240</v>
      </c>
      <c r="P25" s="401"/>
      <c r="Q25" s="401"/>
    </row>
    <row r="26" spans="2:17" x14ac:dyDescent="0.25">
      <c r="B26" s="42" t="s">
        <v>214</v>
      </c>
      <c r="F26" s="42" t="s">
        <v>215</v>
      </c>
      <c r="O26" s="402"/>
      <c r="P26" s="402"/>
      <c r="Q26" s="402"/>
    </row>
    <row r="27" spans="2:17" x14ac:dyDescent="0.25">
      <c r="B27" s="38" t="s">
        <v>217</v>
      </c>
      <c r="C27" s="38" t="s">
        <v>218</v>
      </c>
      <c r="D27" s="38" t="s">
        <v>219</v>
      </c>
      <c r="F27" s="38" t="s">
        <v>217</v>
      </c>
      <c r="G27" s="166" t="s">
        <v>220</v>
      </c>
      <c r="H27" s="166" t="s">
        <v>221</v>
      </c>
      <c r="I27" s="166" t="s">
        <v>222</v>
      </c>
      <c r="J27" s="166" t="s">
        <v>223</v>
      </c>
      <c r="O27" s="402"/>
      <c r="P27" s="402"/>
      <c r="Q27" s="402"/>
    </row>
    <row r="28" spans="2:17" x14ac:dyDescent="0.25">
      <c r="B28" s="43" t="s">
        <v>230</v>
      </c>
      <c r="C28" s="215">
        <f>'[5]Fact. con.'!E180</f>
        <v>3.6036968416892283E-5</v>
      </c>
      <c r="D28" s="168" t="str">
        <f>'[5]Fact. con.'!F180</f>
        <v>TJ/m3</v>
      </c>
      <c r="F28" s="43" t="s">
        <v>230</v>
      </c>
      <c r="G28" s="217">
        <f>'[5]FE CE'!$F$39</f>
        <v>56126.26334612057</v>
      </c>
      <c r="H28" s="218">
        <f>'[5]FE CE'!I24</f>
        <v>1</v>
      </c>
      <c r="I28" s="218">
        <f>'[5]FE CE'!L24</f>
        <v>0.1</v>
      </c>
      <c r="J28" s="43"/>
    </row>
    <row r="29" spans="2:17" x14ac:dyDescent="0.25">
      <c r="B29" s="43" t="s">
        <v>232</v>
      </c>
      <c r="C29" s="215">
        <f>'[5]Fact. con.'!E179</f>
        <v>2.6392697222457118E-2</v>
      </c>
      <c r="D29" s="168" t="str">
        <f>'[5]Fact. con.'!F179</f>
        <v>TJ/m3</v>
      </c>
      <c r="F29" s="43" t="s">
        <v>232</v>
      </c>
      <c r="G29" s="217">
        <f>'[5]FE CE'!F16</f>
        <v>63100</v>
      </c>
      <c r="H29" s="218">
        <f>'[5]FE CE'!I16</f>
        <v>1</v>
      </c>
      <c r="I29" s="218">
        <f>'[5]FE CE'!L16</f>
        <v>0.1</v>
      </c>
      <c r="J29" s="43"/>
    </row>
    <row r="30" spans="2:17" x14ac:dyDescent="0.25">
      <c r="B30" s="173" t="s">
        <v>230</v>
      </c>
      <c r="C30" s="216">
        <f>C28/('[5]Fact. con.'!$J$106*1000000)</f>
        <v>4.5755734840339299E-5</v>
      </c>
      <c r="D30" s="174" t="s">
        <v>235</v>
      </c>
      <c r="F30" s="208" t="s">
        <v>242</v>
      </c>
    </row>
    <row r="31" spans="2:17" x14ac:dyDescent="0.25">
      <c r="B31" s="173" t="s">
        <v>232</v>
      </c>
      <c r="C31" s="216">
        <f>C29/('[5]Fact. con.'!$J$98*1000000)</f>
        <v>4.7305190196203054E-5</v>
      </c>
      <c r="D31" s="174" t="s">
        <v>235</v>
      </c>
      <c r="F31" s="208" t="s">
        <v>243</v>
      </c>
    </row>
    <row r="32" spans="2:17" x14ac:dyDescent="0.25">
      <c r="B32" s="208" t="s">
        <v>241</v>
      </c>
    </row>
    <row r="33" spans="2:5" x14ac:dyDescent="0.25">
      <c r="C33" s="171"/>
    </row>
    <row r="34" spans="2:5" x14ac:dyDescent="0.25">
      <c r="B34" s="42" t="s">
        <v>216</v>
      </c>
    </row>
    <row r="35" spans="2:5" x14ac:dyDescent="0.25">
      <c r="B35" s="167" t="s">
        <v>224</v>
      </c>
      <c r="C35" s="167" t="s">
        <v>225</v>
      </c>
      <c r="D35" s="167" t="s">
        <v>226</v>
      </c>
      <c r="E35" s="167" t="s">
        <v>227</v>
      </c>
    </row>
    <row r="36" spans="2:5" ht="15.75" x14ac:dyDescent="0.25">
      <c r="B36" s="169" t="s">
        <v>228</v>
      </c>
      <c r="C36" s="219">
        <v>1</v>
      </c>
      <c r="D36" s="219">
        <v>1</v>
      </c>
      <c r="E36" s="219">
        <v>1</v>
      </c>
    </row>
    <row r="37" spans="2:5" ht="15.75" x14ac:dyDescent="0.25">
      <c r="B37" s="169" t="s">
        <v>229</v>
      </c>
      <c r="C37" s="219">
        <v>21</v>
      </c>
      <c r="D37" s="219">
        <v>25</v>
      </c>
      <c r="E37" s="219">
        <v>30</v>
      </c>
    </row>
    <row r="38" spans="2:5" ht="15.75" x14ac:dyDescent="0.25">
      <c r="B38" s="169" t="s">
        <v>231</v>
      </c>
      <c r="C38" s="219">
        <v>310</v>
      </c>
      <c r="D38" s="219">
        <v>298</v>
      </c>
      <c r="E38" s="219">
        <v>265</v>
      </c>
    </row>
    <row r="39" spans="2:5" x14ac:dyDescent="0.25">
      <c r="B39" s="209" t="s">
        <v>233</v>
      </c>
      <c r="C39" s="170"/>
      <c r="D39" s="170"/>
      <c r="E39" s="170"/>
    </row>
    <row r="40" spans="2:5" x14ac:dyDescent="0.25">
      <c r="B40" s="210" t="s">
        <v>234</v>
      </c>
    </row>
  </sheetData>
  <mergeCells count="1">
    <mergeCell ref="O25:Q27"/>
  </mergeCells>
  <hyperlinks>
    <hyperlink ref="D11" r:id="rId1" display="http://www.minem.gob.pe/minem/archivos/Capitulo 1 Balance e Indicadores 2017.pdf" xr:uid="{00000000-0004-0000-0400-000000000000}"/>
    <hyperlink ref="D10" r:id="rId2" display="http://www.minem.gob.pe/minem/archivos/Capitulo 1  Balance e Indicadores 2016.pdf" xr:uid="{00000000-0004-0000-0400-000001000000}"/>
    <hyperlink ref="D9" r:id="rId3" display="http://www.minem.gob.pe/minem/archivos/Capitulo 1 Indicadores FINAL.pdf" xr:uid="{00000000-0004-0000-0400-000002000000}"/>
    <hyperlink ref="D8" r:id="rId4" display="http://www.minem.gob.pe/minem/archivos/BALANCE E INDICADORES 2014.pdf" xr:uid="{00000000-0004-0000-0400-000003000000}"/>
    <hyperlink ref="D7" r:id="rId5" display="http://www.minem.gob.pe/minem/archivos/Capitulo 1  Balance y Principales Indicadores 2013.pdf" xr:uid="{00000000-0004-0000-0400-000004000000}"/>
    <hyperlink ref="D6" r:id="rId6" display="http://www.minem.gob.pe/minem/archivos/Capitulo 1  Balance y Principales Indicadores 2012.pdf" xr:uid="{00000000-0004-0000-0400-000005000000}"/>
    <hyperlink ref="D5" r:id="rId7" display="http://www.minem.gob.pe/minem/archivos/Cap_1_  Balance y Principales Indicadores 2011.pdf" xr:uid="{00000000-0004-0000-0400-000006000000}"/>
    <hyperlink ref="D4" r:id="rId8" display="http://www.minem.gob.pe/minem/archivos/Cap%C3%83%C2%ADtulo1_- Balance y Principales Indicadores El%C3%83%C2%A9ctricos 2010 (2).pdf" xr:uid="{00000000-0004-0000-0400-000007000000}"/>
    <hyperlink ref="B40" r:id="rId9" xr:uid="{00000000-0004-0000-0400-000008000000}"/>
  </hyperlinks>
  <pageMargins left="0.7" right="0.7" top="0.75" bottom="0.75" header="0.3" footer="0.3"/>
  <pageSetup orientation="portrait" r:id="rId10"/>
  <legacy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3"/>
  <sheetViews>
    <sheetView tabSelected="1" workbookViewId="0">
      <selection activeCell="L10" sqref="L10"/>
    </sheetView>
  </sheetViews>
  <sheetFormatPr baseColWidth="10" defaultRowHeight="15" x14ac:dyDescent="0.25"/>
  <cols>
    <col min="3" max="3" width="15.28515625" customWidth="1"/>
    <col min="6" max="6" width="11.28515625" customWidth="1"/>
    <col min="7" max="7" width="11.85546875" customWidth="1"/>
    <col min="8" max="8" width="0" hidden="1" customWidth="1"/>
  </cols>
  <sheetData>
    <row r="1" spans="2:10" x14ac:dyDescent="0.25">
      <c r="B1" s="319" t="s">
        <v>260</v>
      </c>
      <c r="C1" s="319"/>
      <c r="D1" s="319"/>
      <c r="E1" s="319"/>
      <c r="F1" s="319"/>
      <c r="G1" s="320"/>
      <c r="H1" s="320"/>
      <c r="I1" s="320"/>
      <c r="J1" s="319"/>
    </row>
    <row r="2" spans="2:10" x14ac:dyDescent="0.25">
      <c r="B2" s="321" t="s">
        <v>280</v>
      </c>
      <c r="C2" s="319"/>
      <c r="D2" s="319"/>
      <c r="E2" s="319"/>
      <c r="F2" s="319"/>
      <c r="G2" s="320"/>
      <c r="H2" s="320"/>
      <c r="I2" s="320"/>
      <c r="J2" s="319"/>
    </row>
    <row r="3" spans="2:10" x14ac:dyDescent="0.25">
      <c r="B3" s="319"/>
      <c r="C3" s="319"/>
      <c r="D3" s="319"/>
      <c r="E3" s="319"/>
      <c r="F3" s="319"/>
      <c r="G3" s="320"/>
      <c r="H3" s="320"/>
      <c r="I3" s="320"/>
      <c r="J3" s="319"/>
    </row>
    <row r="4" spans="2:10" ht="15" customHeight="1" x14ac:dyDescent="0.25">
      <c r="B4" s="322" t="s">
        <v>261</v>
      </c>
      <c r="C4" s="323"/>
      <c r="D4" s="323"/>
      <c r="E4" s="324"/>
      <c r="F4" s="323"/>
      <c r="G4" s="325"/>
      <c r="H4" s="326"/>
      <c r="I4" s="326"/>
      <c r="J4" s="403" t="s">
        <v>262</v>
      </c>
    </row>
    <row r="5" spans="2:10" ht="38.25" x14ac:dyDescent="0.25">
      <c r="B5" s="327" t="s">
        <v>69</v>
      </c>
      <c r="C5" s="327" t="s">
        <v>281</v>
      </c>
      <c r="D5" s="327" t="s">
        <v>282</v>
      </c>
      <c r="E5" s="328" t="s">
        <v>263</v>
      </c>
      <c r="F5" s="327" t="s">
        <v>264</v>
      </c>
      <c r="G5" s="329" t="s">
        <v>94</v>
      </c>
      <c r="H5" s="330"/>
      <c r="I5" s="331" t="s">
        <v>265</v>
      </c>
      <c r="J5" s="403"/>
    </row>
    <row r="6" spans="2:10" ht="60" x14ac:dyDescent="0.25">
      <c r="B6" s="332" t="s">
        <v>266</v>
      </c>
      <c r="C6" s="72" t="s">
        <v>97</v>
      </c>
      <c r="D6" s="72" t="s">
        <v>283</v>
      </c>
      <c r="E6" s="72" t="s">
        <v>95</v>
      </c>
      <c r="F6" s="72" t="s">
        <v>95</v>
      </c>
      <c r="G6" s="72" t="s">
        <v>96</v>
      </c>
      <c r="H6" s="333"/>
      <c r="I6" s="334"/>
      <c r="J6" s="335" t="s">
        <v>267</v>
      </c>
    </row>
    <row r="7" spans="2:10" x14ac:dyDescent="0.25">
      <c r="B7" s="336">
        <v>2010</v>
      </c>
      <c r="C7" s="336">
        <v>120</v>
      </c>
      <c r="D7" s="336" t="s">
        <v>77</v>
      </c>
      <c r="E7" s="336" t="s">
        <v>84</v>
      </c>
      <c r="F7" s="336" t="s">
        <v>78</v>
      </c>
      <c r="G7" s="337">
        <v>25000</v>
      </c>
      <c r="H7" s="80">
        <f t="shared" ref="H7:H12" si="0">VLOOKUP(I7,Tabla_mes,2,FALSE)</f>
        <v>9</v>
      </c>
      <c r="I7" s="337" t="s">
        <v>255</v>
      </c>
      <c r="J7" s="338">
        <f>(Variables!G15-Variables!G12)/(1-Factores!$C$4)*1/1000*Factores!$Q$4*G7*H7/12</f>
        <v>1992.8421746651782</v>
      </c>
    </row>
    <row r="8" spans="2:10" x14ac:dyDescent="0.25">
      <c r="B8" s="336">
        <v>2010</v>
      </c>
      <c r="C8" s="336">
        <v>120</v>
      </c>
      <c r="D8" s="336" t="s">
        <v>77</v>
      </c>
      <c r="E8" s="336" t="s">
        <v>88</v>
      </c>
      <c r="F8" s="336" t="s">
        <v>78</v>
      </c>
      <c r="G8" s="337">
        <v>25000</v>
      </c>
      <c r="H8" s="80">
        <f t="shared" si="0"/>
        <v>3</v>
      </c>
      <c r="I8" s="337" t="s">
        <v>276</v>
      </c>
      <c r="J8" s="338">
        <f>(Variables!G17-Variables!G12)/(1-Factores!$C$4)*1/1000*Factores!$Q$4*G8*H8/12</f>
        <v>1153.750732700893</v>
      </c>
    </row>
    <row r="9" spans="2:10" x14ac:dyDescent="0.25">
      <c r="B9" s="336">
        <v>2011</v>
      </c>
      <c r="C9" s="336">
        <v>225</v>
      </c>
      <c r="D9" s="336" t="s">
        <v>77</v>
      </c>
      <c r="E9" s="336" t="s">
        <v>86</v>
      </c>
      <c r="F9" s="336" t="s">
        <v>78</v>
      </c>
      <c r="G9" s="337">
        <v>25000</v>
      </c>
      <c r="H9" s="80">
        <f t="shared" si="0"/>
        <v>10</v>
      </c>
      <c r="I9" s="337" t="s">
        <v>271</v>
      </c>
      <c r="J9" s="338">
        <f>(Variables!G23-Variables!G19)/(1-Factores!$C$5)*1/1000*Factores!$Q$5*G9*H9/12</f>
        <v>3349.1361412789624</v>
      </c>
    </row>
    <row r="10" spans="2:10" x14ac:dyDescent="0.25">
      <c r="B10" s="336">
        <v>2011</v>
      </c>
      <c r="C10" s="336">
        <v>375</v>
      </c>
      <c r="D10" s="336" t="s">
        <v>77</v>
      </c>
      <c r="E10" s="336" t="s">
        <v>82</v>
      </c>
      <c r="F10" s="336" t="s">
        <v>78</v>
      </c>
      <c r="G10" s="337">
        <v>25000</v>
      </c>
      <c r="H10" s="80">
        <f t="shared" si="0"/>
        <v>5</v>
      </c>
      <c r="I10" s="337" t="s">
        <v>274</v>
      </c>
      <c r="J10" s="338">
        <f>(Variables!G28-Variables!G26)/(1-Factores!$C$5)*1/1000*Factores!$Q$5*G10*H10/12</f>
        <v>912.98066633968574</v>
      </c>
    </row>
    <row r="11" spans="2:10" x14ac:dyDescent="0.25">
      <c r="B11" s="336">
        <v>2012</v>
      </c>
      <c r="C11" s="336">
        <v>480</v>
      </c>
      <c r="D11" s="336" t="s">
        <v>77</v>
      </c>
      <c r="E11" s="336" t="s">
        <v>84</v>
      </c>
      <c r="F11" s="336" t="s">
        <v>78</v>
      </c>
      <c r="G11" s="337">
        <v>25000</v>
      </c>
      <c r="H11" s="80">
        <f t="shared" si="0"/>
        <v>11</v>
      </c>
      <c r="I11" s="337" t="s">
        <v>270</v>
      </c>
      <c r="J11" s="338">
        <f>(Variables!G36-Variables!G33)/(1-Factores!$C$6)*1/1000*Factores!$Q$6*G11*H11/12</f>
        <v>3493.9463599794235</v>
      </c>
    </row>
    <row r="12" spans="2:10" x14ac:dyDescent="0.25">
      <c r="B12" s="336">
        <v>2013</v>
      </c>
      <c r="C12" s="336">
        <v>225</v>
      </c>
      <c r="D12" s="336" t="s">
        <v>170</v>
      </c>
      <c r="E12" s="336" t="s">
        <v>84</v>
      </c>
      <c r="F12" s="336" t="s">
        <v>78</v>
      </c>
      <c r="G12" s="337">
        <v>25000</v>
      </c>
      <c r="H12" s="80">
        <f t="shared" si="0"/>
        <v>5</v>
      </c>
      <c r="I12" s="337" t="s">
        <v>274</v>
      </c>
      <c r="J12" s="338">
        <f>(Variables!Y22-Variables!Y19)/(1-Factores!$C$7)*1/1000*Factores!$Q$7*G12*H12/12</f>
        <v>1963.7889507166576</v>
      </c>
    </row>
    <row r="13" spans="2:10" x14ac:dyDescent="0.25">
      <c r="B13" s="339"/>
      <c r="D13" s="339"/>
      <c r="E13" s="340"/>
      <c r="F13" s="341"/>
      <c r="G13" s="342"/>
      <c r="H13" s="342"/>
      <c r="I13" s="342"/>
      <c r="J13" s="343">
        <f>SUM(J7:J12)</f>
        <v>12866.445025680801</v>
      </c>
    </row>
  </sheetData>
  <mergeCells count="1">
    <mergeCell ref="J4:J5"/>
  </mergeCells>
  <dataValidations count="1">
    <dataValidation type="list" allowBlank="1" showInputMessage="1" showErrorMessage="1" sqref="I7:I12" xr:uid="{00000000-0002-0000-0200-000000000000}">
      <formula1>Lista_meses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1000000}">
          <x14:formula1>
            <xm:f>Variables!$B$12:$B$18</xm:f>
          </x14:formula1>
          <xm:sqref>D7:D12</xm:sqref>
        </x14:dataValidation>
        <x14:dataValidation type="list" allowBlank="1" showInputMessage="1" showErrorMessage="1" xr:uid="{00000000-0002-0000-0200-000002000000}">
          <x14:formula1>
            <xm:f>Variables!$F$12:$F$18</xm:f>
          </x14:formula1>
          <xm:sqref>E7:F12</xm:sqref>
        </x14:dataValidation>
        <x14:dataValidation type="list" allowBlank="1" showInputMessage="1" showErrorMessage="1" xr:uid="{00000000-0002-0000-0200-000003000000}">
          <x14:formula1>
            <xm:f>Variables!$B$21:$B$24</xm:f>
          </x14:formula1>
          <xm:sqref>C7:C12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General</vt:lpstr>
      <vt:lpstr>Proveedores</vt:lpstr>
      <vt:lpstr>Variables</vt:lpstr>
      <vt:lpstr>Factores</vt:lpstr>
      <vt:lpstr>EEE Refrigeradoras</vt:lpstr>
      <vt:lpstr>Proveedores!_Hlk511018708</vt:lpstr>
      <vt:lpstr>Lista_meses</vt:lpstr>
      <vt:lpstr>Tabla_mes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MRV</dc:creator>
  <cp:lastModifiedBy>Pc</cp:lastModifiedBy>
  <dcterms:created xsi:type="dcterms:W3CDTF">2019-07-18T16:28:56Z</dcterms:created>
  <dcterms:modified xsi:type="dcterms:W3CDTF">2020-04-26T14:08:08Z</dcterms:modified>
</cp:coreProperties>
</file>