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\Desktop\EXCEL EXPORTAR LISTOS\"/>
    </mc:Choice>
  </mc:AlternateContent>
  <bookViews>
    <workbookView xWindow="0" yWindow="0" windowWidth="18075" windowHeight="6885" activeTab="4"/>
  </bookViews>
  <sheets>
    <sheet name="General" sheetId="1" r:id="rId1"/>
    <sheet name="Proveedores" sheetId="2" r:id="rId2"/>
    <sheet name="Variables" sheetId="4" r:id="rId3"/>
    <sheet name="Factores" sheetId="5" r:id="rId4"/>
    <sheet name="Cocción Leña" sheetId="6" r:id="rId5"/>
  </sheets>
  <externalReferences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6" l="1"/>
  <c r="H9" i="6"/>
  <c r="H8" i="6"/>
  <c r="H7" i="6"/>
  <c r="C12" i="4" l="1"/>
  <c r="C11" i="4"/>
  <c r="C10" i="4"/>
  <c r="C6" i="4"/>
  <c r="C5" i="4"/>
  <c r="J10" i="6" s="1"/>
  <c r="C4" i="4"/>
  <c r="C3" i="4"/>
  <c r="J7" i="6" l="1"/>
  <c r="J9" i="6"/>
  <c r="J8" i="6"/>
  <c r="I9" i="6"/>
  <c r="K9" i="6" s="1"/>
  <c r="I7" i="6"/>
  <c r="I10" i="6"/>
  <c r="K10" i="6" s="1"/>
  <c r="I8" i="6"/>
  <c r="K8" i="6" s="1"/>
  <c r="I14" i="5"/>
  <c r="K7" i="6" l="1"/>
  <c r="K11" i="6" s="1"/>
  <c r="N10" i="5"/>
  <c r="J10" i="5" l="1"/>
  <c r="AA4" i="5" l="1"/>
  <c r="AB5" i="5"/>
  <c r="Z5" i="5"/>
  <c r="Y5" i="5"/>
  <c r="X5" i="5"/>
  <c r="W5" i="5"/>
  <c r="V5" i="5"/>
  <c r="U5" i="5"/>
  <c r="AA7" i="5"/>
  <c r="AA6" i="5"/>
  <c r="AA5" i="5" s="1"/>
  <c r="AA8" i="5"/>
  <c r="P5" i="5" l="1"/>
  <c r="P4" i="5"/>
  <c r="N5" i="5"/>
  <c r="N4" i="5"/>
  <c r="L5" i="5"/>
  <c r="L4" i="5"/>
  <c r="J5" i="5"/>
  <c r="J4" i="5"/>
</calcChain>
</file>

<file path=xl/sharedStrings.xml><?xml version="1.0" encoding="utf-8"?>
<sst xmlns="http://schemas.openxmlformats.org/spreadsheetml/2006/main" count="271" uniqueCount="184">
  <si>
    <t xml:space="preserve">2.1. </t>
  </si>
  <si>
    <t>Medida de Cocción limpia (ámbito rural)</t>
  </si>
  <si>
    <t>Medida</t>
  </si>
  <si>
    <t>Finalidad</t>
  </si>
  <si>
    <t>Indicadores</t>
  </si>
  <si>
    <t>Fuente (s)</t>
  </si>
  <si>
    <t>Cocción limpia</t>
  </si>
  <si>
    <r>
      <t xml:space="preserve">Se enfoca en la reducción de las emisiones de gases de efecto invernadero (GEI) generadas por la cocción y calentamiento de alimentos a través del uso de cocinas o tecnologías convencionales (fogón abierto) poco eficientes en el ámbito rural. Incluye: </t>
    </r>
    <r>
      <rPr>
        <b/>
        <sz val="11"/>
        <color theme="1"/>
        <rFont val="Calibri"/>
        <family val="2"/>
        <scheme val="minor"/>
      </rPr>
      <t>cocinas mejoradas y a gas licuado de petróleo (GLP).</t>
    </r>
  </si>
  <si>
    <t>Número de cocinas, combustible por cocina, vales GLP, biomasa no renovable</t>
  </si>
  <si>
    <t>FONCODES, FISE</t>
  </si>
  <si>
    <t>Implementación y sostenibilidad de tecnologías de cocción limpia (cocinas mejoradas y cocinas a gas licuado de petróleos) en zonas rurales, reemplazando aquellas cocinas o tecnologías convencionales (fogón abierto) poco eficientes en el ámbito rural, con lo cual se reducirá los consumos de combustibles empleados en cocinas tradicionales, tales como leña y carbón vegetal, reduciendo así emisiones de gases de efecto invernadero (GEI) y los efectos nocivos a la salud asociados a las emisiones gaseosas y del material particulado restante de la combustión.</t>
  </si>
  <si>
    <r>
      <t>Metodología</t>
    </r>
    <r>
      <rPr>
        <sz val="12"/>
        <color theme="1"/>
        <rFont val="Eras Medium ITC"/>
        <family val="2"/>
      </rPr>
      <t xml:space="preserve"> (Fogon-Mejorada)</t>
    </r>
  </si>
  <si>
    <t>Ecuación 1</t>
  </si>
  <si>
    <t>Donde:</t>
  </si>
  <si>
    <r>
      <t>Emisiones para la Línea de Base b durante el año "y" en 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</si>
  <si>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Cantidad de combustible consumido en la Línea de Base b durante un año "y" (t)</t>
  </si>
  <si>
    <r>
      <t>fNRB</t>
    </r>
    <r>
      <rPr>
        <vertAlign val="subscript"/>
        <sz val="11"/>
        <color theme="1"/>
        <rFont val="Calibri"/>
        <family val="2"/>
        <scheme val="minor"/>
      </rPr>
      <t>,y</t>
    </r>
  </si>
  <si>
    <t>Fracción de biomasa no renovable usada durante un año "y"</t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</si>
  <si>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</si>
  <si>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t>Valor Calorífico Neto del combustible (valor predeterminado del IPCC para madera: 0.015TJ/t</t>
  </si>
  <si>
    <r>
      <t>BC</t>
    </r>
    <r>
      <rPr>
        <vertAlign val="subscript"/>
        <sz val="11"/>
        <color theme="1"/>
        <rFont val="Calibri"/>
        <family val="2"/>
        <scheme val="minor"/>
      </rPr>
      <t>b,y</t>
    </r>
  </si>
  <si>
    <t>PROVEEDORES</t>
  </si>
  <si>
    <t>Diseño detallado</t>
  </si>
  <si>
    <t>Programación Tentativa Sectorial</t>
  </si>
  <si>
    <t>1. MIDIS-FONCODES
2. OSINERGMIN-FISE</t>
  </si>
  <si>
    <r>
      <t>3. Consultoría/MICROSOL (NRB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</t>
    </r>
  </si>
  <si>
    <t>3. Consultoría</t>
  </si>
  <si>
    <t>Etapa</t>
  </si>
  <si>
    <t>Información</t>
  </si>
  <si>
    <t>Fuente</t>
  </si>
  <si>
    <t>Responsable</t>
  </si>
  <si>
    <t>Frecuencia</t>
  </si>
  <si>
    <t>¿Requiere acuerdo?</t>
  </si>
  <si>
    <t>M</t>
  </si>
  <si>
    <t>Tecnologías de cocción limpia. Instaladas en programas financiados por el estado</t>
  </si>
  <si>
    <t>FONCODES Y OSINERGMIN</t>
  </si>
  <si>
    <t>DGEE</t>
  </si>
  <si>
    <t>Anual</t>
  </si>
  <si>
    <t>Vales de GLP canjeados por el financiamiento del programa FISE.</t>
  </si>
  <si>
    <t>OSINERGMIN</t>
  </si>
  <si>
    <t>Fracción de Biomasa No Renovable</t>
  </si>
  <si>
    <t>Consultoría</t>
  </si>
  <si>
    <t>06 años</t>
  </si>
  <si>
    <t>R</t>
  </si>
  <si>
    <t xml:space="preserve">DGEE </t>
  </si>
  <si>
    <t>No</t>
  </si>
  <si>
    <t>V</t>
  </si>
  <si>
    <t>Reportes generados por DGEE, procedimientos de medición, otra información de soporte</t>
  </si>
  <si>
    <t>Auditor externo</t>
  </si>
  <si>
    <t xml:space="preserve">No </t>
  </si>
  <si>
    <t>Si</t>
  </si>
  <si>
    <t>Efecto del reemplazo de cocinas tradicionales (fogon) por otras mejoradas</t>
  </si>
  <si>
    <t>DGEE en base a información de FONCODES y OSINERGMIN</t>
  </si>
  <si>
    <t>Bienal</t>
  </si>
  <si>
    <t>Cada 2 años o según lo demanden algunas autoridades o donantes</t>
  </si>
  <si>
    <t>Tipo</t>
  </si>
  <si>
    <t>Cantidad</t>
  </si>
  <si>
    <t>Año</t>
  </si>
  <si>
    <t>Número de unidades de este tipo, clase y descripción.</t>
  </si>
  <si>
    <t>Inkawasi 3 Hornillas</t>
  </si>
  <si>
    <t>Caralia</t>
  </si>
  <si>
    <t>Tres piedras</t>
  </si>
  <si>
    <r>
      <t>C</t>
    </r>
    <r>
      <rPr>
        <b/>
        <sz val="11"/>
        <rFont val="Calibri"/>
        <family val="2"/>
        <scheme val="minor"/>
      </rPr>
      <t xml:space="preserve">onsumo
</t>
    </r>
    <r>
      <rPr>
        <sz val="11"/>
        <rFont val="Arial"/>
        <family val="2"/>
      </rPr>
      <t>(t leña/SA.año)</t>
    </r>
  </si>
  <si>
    <t>Fracción de Biomasa no Renovable (fNRB)</t>
  </si>
  <si>
    <t>Methodological tool: Calculation of the fraction of non-renewable biomass (Version 02.0)</t>
  </si>
  <si>
    <t>Combustible</t>
  </si>
  <si>
    <t>Poder calorífico</t>
  </si>
  <si>
    <t>Factor de emisión</t>
  </si>
  <si>
    <t>IPCC</t>
  </si>
  <si>
    <t>Unidad</t>
  </si>
  <si>
    <t>Estudio</t>
  </si>
  <si>
    <t>Biomasa (Madera)</t>
  </si>
  <si>
    <t>TJ/kg</t>
  </si>
  <si>
    <t>GLP</t>
  </si>
  <si>
    <t>Miembros familia</t>
  </si>
  <si>
    <t>Nombre de la tecnología de cocción</t>
  </si>
  <si>
    <r>
      <t>Metodología</t>
    </r>
    <r>
      <rPr>
        <sz val="12"/>
        <color theme="1"/>
        <rFont val="Eras Medium ITC"/>
        <family val="2"/>
      </rPr>
      <t xml:space="preserve"> (Fogon-GLP)</t>
    </r>
  </si>
  <si>
    <t>Ecuación 2</t>
  </si>
  <si>
    <t>ER</t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</si>
  <si>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</si>
  <si>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b,leña,CO2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</si>
  <si>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b,leña,CH4</t>
    </r>
  </si>
  <si>
    <r>
      <t>Factor de emisión de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de la leña.</t>
    </r>
  </si>
  <si>
    <t xml:space="preserve">Factor de emisión de metano (CH4) de la leña. </t>
  </si>
  <si>
    <t xml:space="preserve">Factor de emisión de óxido nitroso (N2O) de la leña. </t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</si>
  <si>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</si>
  <si>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</si>
  <si>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Metano</t>
  </si>
  <si>
    <t>Potencial de Calentamiento Global del Óxido Nitroso</t>
  </si>
  <si>
    <t xml:space="preserve">Cantidad de combustible consumido en Proyecto p durante un año "y" </t>
  </si>
  <si>
    <r>
      <t>PC</t>
    </r>
    <r>
      <rPr>
        <vertAlign val="subscript"/>
        <sz val="11"/>
        <color theme="1"/>
        <rFont val="Calibri"/>
        <family val="2"/>
        <scheme val="minor"/>
      </rPr>
      <t>p,y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</si>
  <si>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b,leña,N2O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</si>
  <si>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b,GLP,CO2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</si>
  <si>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b,GLP,CH4</t>
    </r>
  </si>
  <si>
    <t>TJ/t</t>
  </si>
  <si>
    <r>
      <t>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/TJ</t>
    </r>
  </si>
  <si>
    <r>
      <t>tCH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/TJ</t>
    </r>
  </si>
  <si>
    <r>
      <t>tN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O/TJ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</si>
  <si>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b,leña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</si>
  <si>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b,GLP</t>
    </r>
  </si>
  <si>
    <t>Valor Calorífico Neto de la leña</t>
  </si>
  <si>
    <t>Valor Calorífico Neto del GLP</t>
  </si>
  <si>
    <t>Potencial de Calentamiento Global</t>
  </si>
  <si>
    <t>GEI</t>
  </si>
  <si>
    <t>AR2</t>
  </si>
  <si>
    <t>AR4</t>
  </si>
  <si>
    <t>AR5</t>
  </si>
  <si>
    <r>
      <t>CO</t>
    </r>
    <r>
      <rPr>
        <vertAlign val="subscript"/>
        <sz val="10"/>
        <rFont val="Arial"/>
        <family val="2"/>
      </rPr>
      <t>2</t>
    </r>
  </si>
  <si>
    <r>
      <t>CH</t>
    </r>
    <r>
      <rPr>
        <vertAlign val="subscript"/>
        <sz val="10"/>
        <rFont val="Arial"/>
        <family val="2"/>
      </rPr>
      <t>4</t>
    </r>
  </si>
  <si>
    <r>
      <t>N</t>
    </r>
    <r>
      <rPr>
        <vertAlign val="subscript"/>
        <sz val="10"/>
        <rFont val="Arial"/>
        <family val="2"/>
      </rPr>
      <t>2</t>
    </r>
    <r>
      <rPr>
        <sz val="11"/>
        <rFont val="Calibri"/>
        <family val="2"/>
        <scheme val="minor"/>
      </rPr>
      <t>O</t>
    </r>
  </si>
  <si>
    <t>Fuente: Global Warming Potential Values - GHG Protocol</t>
  </si>
  <si>
    <t>Ratio (tradicional/GLP)</t>
  </si>
  <si>
    <r>
      <t xml:space="preserve">ER = </t>
    </r>
    <r>
      <rPr>
        <sz val="16"/>
        <color theme="1"/>
        <rFont val="Calibri"/>
        <family val="2"/>
      </rPr>
      <t>{</t>
    </r>
    <r>
      <rPr>
        <sz val="16"/>
        <color theme="1"/>
        <rFont val="Calibri"/>
        <family val="2"/>
        <scheme val="minor"/>
      </rPr>
      <t>BC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[(fNRB</t>
    </r>
    <r>
      <rPr>
        <vertAlign val="subscript"/>
        <sz val="16"/>
        <color theme="1"/>
        <rFont val="Calibri"/>
        <family val="2"/>
        <scheme val="minor"/>
      </rPr>
      <t>,y</t>
    </r>
    <r>
      <rPr>
        <sz val="16"/>
        <color theme="1"/>
        <rFont val="Calibri"/>
        <family val="2"/>
        <scheme val="minor"/>
      </rPr>
      <t xml:space="preserve"> ∙ EF</t>
    </r>
    <r>
      <rPr>
        <vertAlign val="subscript"/>
        <sz val="16"/>
        <color theme="1"/>
        <rFont val="Calibri"/>
        <family val="2"/>
        <scheme val="minor"/>
      </rPr>
      <t>b,leña,CO2</t>
    </r>
    <r>
      <rPr>
        <sz val="16"/>
        <color theme="1"/>
        <rFont val="Calibri"/>
        <family val="2"/>
        <scheme val="minor"/>
      </rPr>
      <t>) + EF</t>
    </r>
    <r>
      <rPr>
        <vertAlign val="subscript"/>
        <sz val="16"/>
        <color theme="1"/>
        <rFont val="Calibri"/>
        <family val="2"/>
        <scheme val="minor"/>
      </rPr>
      <t>b,leña,CH4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b,leña,N2O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] ∙ NCV</t>
    </r>
    <r>
      <rPr>
        <vertAlign val="subscript"/>
        <sz val="16"/>
        <color theme="1"/>
        <rFont val="Calibri"/>
        <family val="2"/>
        <scheme val="minor"/>
      </rPr>
      <t>b,leña</t>
    </r>
    <r>
      <rPr>
        <sz val="16"/>
        <color theme="1"/>
        <rFont val="Calibri"/>
        <family val="2"/>
        <scheme val="minor"/>
      </rPr>
      <t>} - {[PC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 (EF</t>
    </r>
    <r>
      <rPr>
        <vertAlign val="subscript"/>
        <sz val="16"/>
        <color theme="1"/>
        <rFont val="Calibri"/>
        <family val="2"/>
        <scheme val="minor"/>
      </rPr>
      <t>b,GLP,CO2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b,GLP,CH4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 EF</t>
    </r>
    <r>
      <rPr>
        <vertAlign val="subscript"/>
        <sz val="16"/>
        <color theme="1"/>
        <rFont val="Calibri"/>
        <family val="2"/>
        <scheme val="minor"/>
      </rPr>
      <t>b,GLP,N2O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)]∙ NCV</t>
    </r>
    <r>
      <rPr>
        <vertAlign val="subscript"/>
        <sz val="16"/>
        <color theme="1"/>
        <rFont val="Calibri"/>
        <family val="2"/>
        <scheme val="minor"/>
      </rPr>
      <t>b,GLP</t>
    </r>
    <r>
      <rPr>
        <sz val="16"/>
        <color theme="1"/>
        <rFont val="Calibri"/>
        <family val="2"/>
        <scheme val="minor"/>
      </rPr>
      <t>} ∙ CI</t>
    </r>
  </si>
  <si>
    <t>CI</t>
  </si>
  <si>
    <t>Cocinas instaladas</t>
  </si>
  <si>
    <t>Costa</t>
  </si>
  <si>
    <t>Sierra</t>
  </si>
  <si>
    <t>Selva</t>
  </si>
  <si>
    <t>Región</t>
  </si>
  <si>
    <t>Conservador</t>
  </si>
  <si>
    <t>Industrias de la manufactura y construcción: 1A4b (Residencial)</t>
  </si>
  <si>
    <t>Gas/contaminante</t>
  </si>
  <si>
    <r>
      <t xml:space="preserve">CO
</t>
    </r>
    <r>
      <rPr>
        <sz val="11"/>
        <color theme="1"/>
        <rFont val="Calibri"/>
        <family val="2"/>
        <scheme val="minor"/>
      </rPr>
      <t>(g/GJ)</t>
    </r>
  </si>
  <si>
    <r>
      <t>NOx</t>
    </r>
    <r>
      <rPr>
        <b/>
        <vertAlign val="subscript"/>
        <sz val="10"/>
        <color theme="1"/>
        <rFont val="Arial"/>
        <family val="2"/>
      </rPr>
      <t xml:space="preserve">
</t>
    </r>
    <r>
      <rPr>
        <sz val="11"/>
        <color theme="1"/>
        <rFont val="Calibri"/>
        <family val="2"/>
        <scheme val="minor"/>
      </rPr>
      <t>(g/GJ)</t>
    </r>
  </si>
  <si>
    <r>
      <t xml:space="preserve">COVDM
</t>
    </r>
    <r>
      <rPr>
        <sz val="11"/>
        <color theme="1"/>
        <rFont val="Calibri"/>
        <family val="2"/>
        <scheme val="minor"/>
      </rPr>
      <t>(g/GJ)</t>
    </r>
  </si>
  <si>
    <r>
      <t>SO</t>
    </r>
    <r>
      <rPr>
        <b/>
        <vertAlign val="subscript"/>
        <sz val="10"/>
        <color theme="1"/>
        <rFont val="Arial"/>
        <family val="2"/>
      </rPr>
      <t xml:space="preserve">X
</t>
    </r>
    <r>
      <rPr>
        <sz val="11"/>
        <color theme="1"/>
        <rFont val="Calibri"/>
        <family val="2"/>
        <scheme val="minor"/>
      </rPr>
      <t>(g/GJ)</t>
    </r>
  </si>
  <si>
    <r>
      <t>PM</t>
    </r>
    <r>
      <rPr>
        <b/>
        <vertAlign val="subscript"/>
        <sz val="10"/>
        <color theme="1"/>
        <rFont val="Arial"/>
        <family val="2"/>
      </rPr>
      <t xml:space="preserve">10
</t>
    </r>
    <r>
      <rPr>
        <sz val="11"/>
        <color theme="1"/>
        <rFont val="Calibri"/>
        <family val="2"/>
        <scheme val="minor"/>
      </rPr>
      <t>(g/GJ)</t>
    </r>
  </si>
  <si>
    <r>
      <t>PM</t>
    </r>
    <r>
      <rPr>
        <b/>
        <vertAlign val="subscript"/>
        <sz val="10"/>
        <color theme="1"/>
        <rFont val="Arial"/>
        <family val="2"/>
      </rPr>
      <t xml:space="preserve">2.5
</t>
    </r>
    <r>
      <rPr>
        <sz val="11"/>
        <color theme="1"/>
        <rFont val="Calibri"/>
        <family val="2"/>
        <scheme val="minor"/>
      </rPr>
      <t>(g/GJ)</t>
    </r>
  </si>
  <si>
    <r>
      <t>BC</t>
    </r>
    <r>
      <rPr>
        <b/>
        <vertAlign val="subscript"/>
        <sz val="10"/>
        <color theme="1"/>
        <rFont val="Arial"/>
        <family val="2"/>
      </rPr>
      <t xml:space="preserve">
</t>
    </r>
    <r>
      <rPr>
        <sz val="11"/>
        <color theme="1"/>
        <rFont val="Calibri"/>
        <family val="2"/>
        <scheme val="minor"/>
      </rPr>
      <t>(g/GJ)</t>
    </r>
  </si>
  <si>
    <r>
      <t>BC</t>
    </r>
    <r>
      <rPr>
        <b/>
        <vertAlign val="subscript"/>
        <sz val="10"/>
        <rFont val="Arial"/>
        <family val="2"/>
      </rPr>
      <t xml:space="preserve">
</t>
    </r>
    <r>
      <rPr>
        <sz val="10"/>
        <rFont val="Arial"/>
        <family val="2"/>
      </rPr>
      <t>(%PM</t>
    </r>
    <r>
      <rPr>
        <vertAlign val="subscript"/>
        <sz val="10"/>
        <rFont val="Arial"/>
        <family val="2"/>
      </rPr>
      <t>2.5</t>
    </r>
    <r>
      <rPr>
        <sz val="10"/>
        <rFont val="Arial"/>
        <family val="2"/>
      </rPr>
      <t>)</t>
    </r>
  </si>
  <si>
    <t xml:space="preserve">EMEP/EEA air pollutant emission inventory guidebook 2016 1 - NFR 1.A.4.a.i, 1.A.4.b.i, 1.A.4.c.i, 1.A.5.a Small combustion
</t>
  </si>
  <si>
    <t>Table 3.3 Tier 1 emission factors for NFR source category 1.A.4.b, using hard coal and brown
coal</t>
  </si>
  <si>
    <t>Gas natural - Gaseous fuels</t>
  </si>
  <si>
    <t>Table 3.4 Tier 1 emission factors for NFR source category 1.A.4.b, using gaseous fuels</t>
  </si>
  <si>
    <t>Diesel - Gas oil</t>
  </si>
  <si>
    <t>Table 3.5 Tier 1 emission factors for NFR source category 1.A.4.b, using liquid fuels</t>
  </si>
  <si>
    <t>Gas Licuado de Petróleo</t>
  </si>
  <si>
    <t>Biomass - Solid biomass</t>
  </si>
  <si>
    <t>Table 3.6 Tier 1 emission factors for NFR source category 1.A.4.b, using biomass</t>
  </si>
  <si>
    <t>Carbón</t>
  </si>
  <si>
    <r>
      <t>Emisiones reducidas durante el año "y" en 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</si>
  <si>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r>
      <t>ER = {(BC</t>
    </r>
    <r>
      <rPr>
        <vertAlign val="subscript"/>
        <sz val="16"/>
        <color theme="1"/>
        <rFont val="Calibri"/>
        <family val="2"/>
        <scheme val="minor"/>
      </rPr>
      <t xml:space="preserve">b,y </t>
    </r>
    <r>
      <rPr>
        <sz val="16"/>
        <color theme="1"/>
        <rFont val="Calibri"/>
        <family val="2"/>
        <scheme val="minor"/>
      </rPr>
      <t>- PC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>) ∙ [(fNRB</t>
    </r>
    <r>
      <rPr>
        <vertAlign val="subscript"/>
        <sz val="16"/>
        <color theme="1"/>
        <rFont val="Calibri"/>
        <family val="2"/>
        <scheme val="minor"/>
      </rPr>
      <t>,y</t>
    </r>
    <r>
      <rPr>
        <sz val="16"/>
        <color theme="1"/>
        <rFont val="Calibri"/>
        <family val="2"/>
        <scheme val="minor"/>
      </rPr>
      <t xml:space="preserve"> ∙ EF</t>
    </r>
    <r>
      <rPr>
        <vertAlign val="subscript"/>
        <sz val="16"/>
        <color theme="1"/>
        <rFont val="Calibri"/>
        <family val="2"/>
        <scheme val="minor"/>
      </rPr>
      <t>b,leña,CO2</t>
    </r>
    <r>
      <rPr>
        <sz val="16"/>
        <color theme="1"/>
        <rFont val="Calibri"/>
        <family val="2"/>
        <scheme val="minor"/>
      </rPr>
      <t>) + EF</t>
    </r>
    <r>
      <rPr>
        <vertAlign val="subscript"/>
        <sz val="16"/>
        <color theme="1"/>
        <rFont val="Calibri"/>
        <family val="2"/>
        <scheme val="minor"/>
      </rPr>
      <t>b,leña,CH4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b,leña,N2O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] ∙ NCV</t>
    </r>
    <r>
      <rPr>
        <vertAlign val="subscript"/>
        <sz val="16"/>
        <color theme="1"/>
        <rFont val="Calibri"/>
        <family val="2"/>
        <scheme val="minor"/>
      </rPr>
      <t>b,leña</t>
    </r>
    <r>
      <rPr>
        <sz val="16"/>
        <color theme="1"/>
        <rFont val="Calibri"/>
        <family val="2"/>
        <scheme val="minor"/>
      </rPr>
      <t>} ∙ CI</t>
    </r>
  </si>
  <si>
    <t>kg/kg</t>
  </si>
  <si>
    <t>Fuente: Directrices IPCC 2006</t>
  </si>
  <si>
    <t>https://www.ghgprotocol.org/sites/default/files/ghgp/Global-Warming-Potential-Values%20%28Feb%2016%202016%29_1.pdf</t>
  </si>
  <si>
    <t>Fuente: Calculos propios</t>
  </si>
  <si>
    <t>Factor de emisión de CO2 de GLP.</t>
  </si>
  <si>
    <t xml:space="preserve">Factor de emisión de metano (CH4) de GLP. </t>
  </si>
  <si>
    <t xml:space="preserve">Factor de emisión de óxido nitroso (N2O) de GLP. </t>
  </si>
  <si>
    <t>https://es.slideshare.net/slides_eoi/alfredo-lopez-mendiburu-acciona</t>
  </si>
  <si>
    <t>Programa</t>
  </si>
  <si>
    <t>Cocina Perú</t>
  </si>
  <si>
    <t>Mi Chacra emprendedora</t>
  </si>
  <si>
    <t xml:space="preserve">NINA </t>
  </si>
  <si>
    <t>HakuWiñay/Noa Jayatay</t>
  </si>
  <si>
    <t>50.000 Cocinas Mejoradas</t>
  </si>
  <si>
    <t>Casita caliente</t>
  </si>
  <si>
    <t>FISE</t>
  </si>
  <si>
    <t>FAS</t>
  </si>
  <si>
    <t>Otro</t>
  </si>
  <si>
    <t>Haku Wiñay (VA)</t>
  </si>
  <si>
    <t xml:space="preserve">Inkawasi Tawa </t>
  </si>
  <si>
    <t xml:space="preserve">Inkawasi Pichqa </t>
  </si>
  <si>
    <t xml:space="preserve">Mejorada Selva </t>
  </si>
  <si>
    <t>Inkawasi Sojta</t>
  </si>
  <si>
    <t>Inkawasi Plancha</t>
  </si>
  <si>
    <t>Inkawasi UK</t>
  </si>
  <si>
    <t>Región donde fueron instaladas, según departamentos, las cocinas</t>
  </si>
  <si>
    <t>Iniciativa de Mitigacion</t>
  </si>
  <si>
    <t>Linea Base Emisiones GEI (tCO2e)</t>
  </si>
  <si>
    <t>Iniciativa de Mitigación Emisiones GEI (tCO2e)</t>
  </si>
  <si>
    <t>Año de Implementación de la Iniciativa</t>
  </si>
  <si>
    <t>Total Emisiones de Efecto Invernadero antes de la Iniciativa</t>
  </si>
  <si>
    <t>Total de Emisiones de la nueva iniciativa</t>
  </si>
  <si>
    <t>Total de Reducción de Emisiones</t>
  </si>
  <si>
    <t>Fecha de Instalación</t>
  </si>
  <si>
    <t>Especificación de la fuente de cocción (linea base)</t>
  </si>
  <si>
    <t>Fuente Coccion Base</t>
  </si>
  <si>
    <t>DD/MM/AAAA en que se efectúa la instalación de cocinas (mismo año)</t>
  </si>
  <si>
    <t>Dias de funcionamiento</t>
  </si>
  <si>
    <t>Fuente Cocción  Iniciativa</t>
  </si>
  <si>
    <r>
      <t>Emisiones de GEI Reducidas (tCO</t>
    </r>
    <r>
      <rPr>
        <b/>
        <vertAlign val="sub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e)</t>
    </r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</si>
  <si>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Cocción limpia</t>
    </r>
  </si>
  <si>
    <r>
      <t xml:space="preserve">Enfoque : </t>
    </r>
    <r>
      <rPr>
        <sz val="10"/>
        <color theme="1"/>
        <rFont val="Calibri"/>
        <family val="2"/>
        <scheme val="minor"/>
      </rPr>
      <t>Coccion (leña)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</si>
</sst>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 * #,##0_ ;_ * \-#,##0_ ;_ * &quot;-&quot;??_ ;_ @_ "/>
    <numFmt numFmtId="166" formatCode="_ * #,##0.0_ ;_ * \-#,##0.0_ ;_ * &quot;-&quot;??_ ;_ @_ "/>
    <numFmt numFmtId="168" formatCode="0.0000"/>
    <numFmt numFmtId="169" formatCode="0.000000000000000000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Eras Medium ITC"/>
      <family val="2"/>
    </font>
    <font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sz val="11"/>
      <name val="Calibri"/>
      <family val="2"/>
      <scheme val="minor"/>
    </font>
    <font>
      <sz val="11"/>
      <name val="Arial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 tint="-0.249977111117893"/>
      <name val="Arial"/>
      <family val="2"/>
    </font>
    <font>
      <b/>
      <vertAlign val="subscript"/>
      <sz val="10"/>
      <color theme="1"/>
      <name val="Arial"/>
      <family val="2"/>
    </font>
    <font>
      <b/>
      <vertAlign val="subscript"/>
      <sz val="10"/>
      <name val="Arial"/>
      <family val="2"/>
    </font>
    <font>
      <u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 style="dotted">
        <color rgb="FF003657"/>
      </top>
      <bottom/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/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8" fillId="0" borderId="0" applyNumberFormat="0" applyFill="0" applyBorder="0" applyAlignment="0" applyProtection="0"/>
  </cellStyleXfs>
  <cellXfs count="151">
    <xf numFmtId="0" fontId="0" fillId="0" borderId="0" xfId="0"/>
    <xf numFmtId="0" fontId="0" fillId="2" borderId="0" xfId="0" applyFill="1"/>
    <xf numFmtId="0" fontId="2" fillId="3" borderId="0" xfId="0" applyFont="1" applyFill="1"/>
    <xf numFmtId="0" fontId="4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center"/>
    </xf>
    <xf numFmtId="0" fontId="5" fillId="2" borderId="0" xfId="0" applyFont="1" applyFill="1"/>
    <xf numFmtId="0" fontId="4" fillId="7" borderId="0" xfId="0" applyFont="1" applyFill="1"/>
    <xf numFmtId="0" fontId="2" fillId="7" borderId="0" xfId="0" applyFont="1" applyFill="1"/>
    <xf numFmtId="0" fontId="7" fillId="2" borderId="0" xfId="0" applyFont="1" applyFill="1" applyAlignment="1">
      <alignment vertical="center"/>
    </xf>
    <xf numFmtId="0" fontId="10" fillId="2" borderId="0" xfId="0" applyFont="1" applyFill="1"/>
    <xf numFmtId="0" fontId="0" fillId="2" borderId="0" xfId="0" applyFill="1" applyAlignment="1">
      <alignment horizontal="left" vertical="top"/>
    </xf>
    <xf numFmtId="0" fontId="11" fillId="8" borderId="10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 wrapText="1"/>
    </xf>
    <xf numFmtId="0" fontId="0" fillId="2" borderId="1" xfId="0" applyFill="1" applyBorder="1"/>
    <xf numFmtId="0" fontId="16" fillId="2" borderId="0" xfId="0" applyFont="1" applyFill="1"/>
    <xf numFmtId="0" fontId="17" fillId="2" borderId="1" xfId="0" applyFont="1" applyFill="1" applyBorder="1" applyAlignment="1">
      <alignment horizontal="center"/>
    </xf>
    <xf numFmtId="164" fontId="0" fillId="2" borderId="1" xfId="1" applyNumberFormat="1" applyFont="1" applyFill="1" applyBorder="1"/>
    <xf numFmtId="0" fontId="0" fillId="2" borderId="1" xfId="0" applyFont="1" applyFill="1" applyBorder="1" applyAlignment="1">
      <alignment horizontal="justify" vertical="center" wrapText="1"/>
    </xf>
    <xf numFmtId="0" fontId="19" fillId="4" borderId="1" xfId="3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22" fillId="2" borderId="1" xfId="0" applyFont="1" applyFill="1" applyBorder="1"/>
    <xf numFmtId="0" fontId="0" fillId="5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3" fillId="2" borderId="0" xfId="0" applyFont="1" applyFill="1"/>
    <xf numFmtId="0" fontId="24" fillId="2" borderId="0" xfId="0" applyFont="1" applyFill="1"/>
    <xf numFmtId="0" fontId="16" fillId="13" borderId="1" xfId="0" applyFont="1" applyFill="1" applyBorder="1" applyAlignment="1">
      <alignment vertical="center"/>
    </xf>
    <xf numFmtId="0" fontId="23" fillId="13" borderId="1" xfId="0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27" fillId="0" borderId="24" xfId="0" applyFont="1" applyBorder="1" applyAlignment="1"/>
    <xf numFmtId="0" fontId="0" fillId="2" borderId="0" xfId="0" applyFill="1" applyAlignment="1"/>
    <xf numFmtId="0" fontId="0" fillId="2" borderId="31" xfId="0" applyFill="1" applyBorder="1"/>
    <xf numFmtId="0" fontId="0" fillId="2" borderId="32" xfId="0" applyFill="1" applyBorder="1"/>
    <xf numFmtId="0" fontId="0" fillId="2" borderId="26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0" fillId="2" borderId="34" xfId="0" applyFill="1" applyBorder="1"/>
    <xf numFmtId="9" fontId="3" fillId="14" borderId="1" xfId="0" applyNumberFormat="1" applyFont="1" applyFill="1" applyBorder="1" applyAlignment="1">
      <alignment horizontal="center"/>
    </xf>
    <xf numFmtId="9" fontId="3" fillId="14" borderId="1" xfId="2" applyFont="1" applyFill="1" applyBorder="1" applyAlignment="1">
      <alignment horizontal="center"/>
    </xf>
    <xf numFmtId="166" fontId="0" fillId="14" borderId="9" xfId="1" applyNumberFormat="1" applyFont="1" applyFill="1" applyBorder="1" applyAlignment="1"/>
    <xf numFmtId="164" fontId="0" fillId="14" borderId="1" xfId="1" applyNumberFormat="1" applyFont="1" applyFill="1" applyBorder="1" applyAlignment="1">
      <alignment horizontal="center"/>
    </xf>
    <xf numFmtId="164" fontId="24" fillId="14" borderId="1" xfId="1" applyNumberFormat="1" applyFont="1" applyFill="1" applyBorder="1" applyAlignment="1">
      <alignment horizontal="center"/>
    </xf>
    <xf numFmtId="0" fontId="31" fillId="2" borderId="0" xfId="0" applyFont="1" applyFill="1"/>
    <xf numFmtId="0" fontId="32" fillId="2" borderId="0" xfId="0" applyFont="1" applyFill="1"/>
    <xf numFmtId="0" fontId="32" fillId="0" borderId="0" xfId="0" applyFont="1"/>
    <xf numFmtId="0" fontId="21" fillId="14" borderId="1" xfId="3" applyFont="1" applyFill="1" applyBorder="1" applyAlignment="1">
      <alignment horizontal="center" vertical="center"/>
    </xf>
    <xf numFmtId="0" fontId="19" fillId="14" borderId="1" xfId="3" applyFont="1" applyFill="1" applyBorder="1" applyAlignment="1">
      <alignment horizontal="center" vertical="center"/>
    </xf>
    <xf numFmtId="0" fontId="0" fillId="2" borderId="36" xfId="0" applyFill="1" applyBorder="1"/>
    <xf numFmtId="0" fontId="4" fillId="4" borderId="29" xfId="0" applyFont="1" applyFill="1" applyBorder="1" applyAlignment="1">
      <alignment horizontal="center" vertical="center" wrapText="1"/>
    </xf>
    <xf numFmtId="0" fontId="0" fillId="2" borderId="38" xfId="0" applyFill="1" applyBorder="1"/>
    <xf numFmtId="0" fontId="0" fillId="14" borderId="34" xfId="0" applyFill="1" applyBorder="1"/>
    <xf numFmtId="0" fontId="0" fillId="14" borderId="27" xfId="0" applyFill="1" applyBorder="1"/>
    <xf numFmtId="166" fontId="0" fillId="14" borderId="1" xfId="1" applyNumberFormat="1" applyFont="1" applyFill="1" applyBorder="1" applyAlignment="1">
      <alignment horizontal="center"/>
    </xf>
    <xf numFmtId="0" fontId="33" fillId="0" borderId="0" xfId="0" applyFont="1"/>
    <xf numFmtId="0" fontId="30" fillId="0" borderId="0" xfId="0" applyFont="1"/>
    <xf numFmtId="4" fontId="30" fillId="0" borderId="0" xfId="0" applyNumberFormat="1" applyFont="1" applyAlignment="1">
      <alignment horizontal="center"/>
    </xf>
    <xf numFmtId="168" fontId="30" fillId="0" borderId="0" xfId="0" applyNumberFormat="1" applyFont="1"/>
    <xf numFmtId="0" fontId="30" fillId="0" borderId="0" xfId="0" applyFont="1" applyFill="1" applyBorder="1"/>
    <xf numFmtId="3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center"/>
    </xf>
    <xf numFmtId="168" fontId="30" fillId="0" borderId="0" xfId="0" applyNumberFormat="1" applyFont="1" applyFill="1" applyBorder="1" applyAlignment="1">
      <alignment horizontal="right"/>
    </xf>
    <xf numFmtId="0" fontId="0" fillId="2" borderId="1" xfId="1" applyNumberFormat="1" applyFont="1" applyFill="1" applyBorder="1"/>
    <xf numFmtId="169" fontId="4" fillId="2" borderId="1" xfId="1" applyNumberFormat="1" applyFont="1" applyFill="1" applyBorder="1"/>
    <xf numFmtId="4" fontId="34" fillId="2" borderId="22" xfId="0" applyNumberFormat="1" applyFont="1" applyFill="1" applyBorder="1" applyAlignment="1">
      <alignment horizontal="center" vertical="top" wrapText="1"/>
    </xf>
    <xf numFmtId="0" fontId="0" fillId="2" borderId="1" xfId="1" applyNumberFormat="1" applyFont="1" applyFill="1" applyBorder="1" applyAlignment="1">
      <alignment horizontal="center"/>
    </xf>
    <xf numFmtId="0" fontId="0" fillId="2" borderId="0" xfId="0" applyNumberFormat="1" applyFill="1"/>
    <xf numFmtId="0" fontId="4" fillId="4" borderId="30" xfId="0" applyNumberFormat="1" applyFont="1" applyFill="1" applyBorder="1" applyAlignment="1">
      <alignment horizontal="center" vertical="center" wrapText="1"/>
    </xf>
    <xf numFmtId="0" fontId="3" fillId="14" borderId="37" xfId="1" applyNumberFormat="1" applyFont="1" applyFill="1" applyBorder="1" applyAlignment="1">
      <alignment horizontal="center" vertical="center" wrapText="1"/>
    </xf>
    <xf numFmtId="0" fontId="3" fillId="14" borderId="35" xfId="1" applyNumberFormat="1" applyFont="1" applyFill="1" applyBorder="1" applyAlignment="1">
      <alignment horizontal="center" vertical="center" wrapText="1"/>
    </xf>
    <xf numFmtId="0" fontId="3" fillId="14" borderId="28" xfId="1" applyNumberFormat="1" applyFont="1" applyFill="1" applyBorder="1" applyAlignment="1">
      <alignment horizontal="center" vertical="center" wrapText="1"/>
    </xf>
    <xf numFmtId="0" fontId="3" fillId="14" borderId="26" xfId="1" applyNumberFormat="1" applyFont="1" applyFill="1" applyBorder="1"/>
    <xf numFmtId="0" fontId="30" fillId="0" borderId="0" xfId="0" applyFont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30" fillId="0" borderId="0" xfId="0" applyNumberFormat="1" applyFont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Alignment="1"/>
    <xf numFmtId="3" fontId="30" fillId="0" borderId="0" xfId="0" applyNumberFormat="1" applyFont="1" applyFill="1" applyBorder="1" applyAlignment="1"/>
    <xf numFmtId="0" fontId="0" fillId="2" borderId="1" xfId="0" applyNumberFormat="1" applyFill="1" applyBorder="1"/>
    <xf numFmtId="0" fontId="30" fillId="2" borderId="0" xfId="0" applyNumberFormat="1" applyFont="1" applyFill="1"/>
    <xf numFmtId="0" fontId="1" fillId="14" borderId="7" xfId="1" applyNumberFormat="1" applyFont="1" applyFill="1" applyBorder="1" applyAlignment="1"/>
    <xf numFmtId="0" fontId="16" fillId="2" borderId="0" xfId="0" applyNumberFormat="1" applyFont="1" applyFill="1"/>
    <xf numFmtId="0" fontId="19" fillId="4" borderId="1" xfId="3" applyNumberFormat="1" applyFont="1" applyFill="1" applyBorder="1" applyAlignment="1">
      <alignment horizontal="center" vertical="center"/>
    </xf>
    <xf numFmtId="0" fontId="17" fillId="0" borderId="1" xfId="3" applyNumberFormat="1" applyFont="1" applyBorder="1" applyAlignment="1">
      <alignment horizontal="center" vertical="center"/>
    </xf>
    <xf numFmtId="0" fontId="29" fillId="0" borderId="0" xfId="4" applyNumberFormat="1" applyFont="1"/>
    <xf numFmtId="0" fontId="4" fillId="12" borderId="1" xfId="0" applyNumberFormat="1" applyFont="1" applyFill="1" applyBorder="1" applyAlignment="1">
      <alignment horizontal="center" vertical="center"/>
    </xf>
    <xf numFmtId="0" fontId="4" fillId="2" borderId="1" xfId="1" applyNumberFormat="1" applyFont="1" applyFill="1" applyBorder="1"/>
    <xf numFmtId="0" fontId="28" fillId="0" borderId="0" xfId="4" applyNumberFormat="1"/>
    <xf numFmtId="0" fontId="0" fillId="6" borderId="2" xfId="0" applyFill="1" applyBorder="1" applyAlignment="1">
      <alignment horizontal="justify" vertical="top" wrapText="1"/>
    </xf>
    <xf numFmtId="0" fontId="0" fillId="6" borderId="3" xfId="0" applyFill="1" applyBorder="1" applyAlignment="1">
      <alignment horizontal="justify" vertical="top" wrapText="1"/>
    </xf>
    <xf numFmtId="0" fontId="0" fillId="6" borderId="4" xfId="0" applyFill="1" applyBorder="1" applyAlignment="1">
      <alignment horizontal="justify" vertical="top" wrapText="1"/>
    </xf>
    <xf numFmtId="0" fontId="0" fillId="6" borderId="5" xfId="0" applyFill="1" applyBorder="1" applyAlignment="1">
      <alignment horizontal="justify" vertical="top" wrapText="1"/>
    </xf>
    <xf numFmtId="0" fontId="0" fillId="6" borderId="0" xfId="0" applyFill="1" applyBorder="1" applyAlignment="1">
      <alignment horizontal="justify" vertical="top" wrapText="1"/>
    </xf>
    <xf numFmtId="0" fontId="0" fillId="6" borderId="6" xfId="0" applyFill="1" applyBorder="1" applyAlignment="1">
      <alignment horizontal="justify" vertical="top" wrapText="1"/>
    </xf>
    <xf numFmtId="0" fontId="0" fillId="6" borderId="7" xfId="0" applyFill="1" applyBorder="1" applyAlignment="1">
      <alignment horizontal="justify" vertical="top" wrapText="1"/>
    </xf>
    <xf numFmtId="0" fontId="0" fillId="6" borderId="8" xfId="0" applyFill="1" applyBorder="1" applyAlignment="1">
      <alignment horizontal="justify" vertical="top" wrapText="1"/>
    </xf>
    <xf numFmtId="0" fontId="0" fillId="6" borderId="9" xfId="0" applyFill="1" applyBorder="1" applyAlignment="1">
      <alignment horizontal="justify" vertical="top" wrapText="1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left" vertical="top" wrapText="1"/>
    </xf>
    <xf numFmtId="0" fontId="12" fillId="9" borderId="12" xfId="0" applyFont="1" applyFill="1" applyBorder="1" applyAlignment="1">
      <alignment horizontal="left" vertical="center" wrapText="1"/>
    </xf>
    <xf numFmtId="0" fontId="12" fillId="9" borderId="13" xfId="0" applyFont="1" applyFill="1" applyBorder="1" applyAlignment="1">
      <alignment horizontal="left" vertical="center" wrapText="1"/>
    </xf>
    <xf numFmtId="0" fontId="12" fillId="9" borderId="14" xfId="0" applyFont="1" applyFill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0" borderId="21" xfId="0" applyNumberFormat="1" applyFont="1" applyFill="1" applyBorder="1" applyAlignment="1">
      <alignment horizontal="center" vertical="center" wrapText="1"/>
    </xf>
    <xf numFmtId="0" fontId="4" fillId="10" borderId="20" xfId="0" applyNumberFormat="1" applyFont="1" applyFill="1" applyBorder="1" applyAlignment="1">
      <alignment horizontal="center" vertical="center" wrapText="1"/>
    </xf>
    <xf numFmtId="0" fontId="4" fillId="11" borderId="22" xfId="0" applyFont="1" applyFill="1" applyBorder="1" applyAlignment="1">
      <alignment horizontal="center"/>
    </xf>
    <xf numFmtId="0" fontId="4" fillId="11" borderId="23" xfId="0" applyFont="1" applyFill="1" applyBorder="1" applyAlignment="1">
      <alignment horizontal="center"/>
    </xf>
    <xf numFmtId="0" fontId="30" fillId="5" borderId="1" xfId="1" applyNumberFormat="1" applyFont="1" applyFill="1" applyBorder="1" applyAlignment="1">
      <alignment horizontal="center" vertical="center"/>
    </xf>
    <xf numFmtId="14" fontId="30" fillId="5" borderId="1" xfId="0" applyNumberFormat="1" applyFont="1" applyFill="1" applyBorder="1" applyAlignment="1">
      <alignment horizontal="center"/>
    </xf>
    <xf numFmtId="164" fontId="30" fillId="5" borderId="1" xfId="1" applyNumberFormat="1" applyFont="1" applyFill="1" applyBorder="1" applyAlignment="1">
      <alignment horizontal="center" vertical="center"/>
    </xf>
    <xf numFmtId="0" fontId="30" fillId="5" borderId="1" xfId="0" applyNumberFormat="1" applyFont="1" applyFill="1" applyBorder="1" applyAlignment="1">
      <alignment horizontal="right" vertical="center"/>
    </xf>
    <xf numFmtId="3" fontId="30" fillId="5" borderId="1" xfId="1" applyNumberFormat="1" applyFont="1" applyFill="1" applyBorder="1" applyAlignment="1">
      <alignment horizontal="right" vertical="center"/>
    </xf>
    <xf numFmtId="0" fontId="30" fillId="5" borderId="1" xfId="1" applyNumberFormat="1" applyFont="1" applyFill="1" applyBorder="1" applyAlignment="1">
      <alignment horizontal="right" vertical="center"/>
    </xf>
    <xf numFmtId="0" fontId="30" fillId="5" borderId="1" xfId="0" applyNumberFormat="1" applyFont="1" applyFill="1" applyBorder="1" applyAlignment="1">
      <alignment horizontal="center"/>
    </xf>
    <xf numFmtId="0" fontId="30" fillId="5" borderId="1" xfId="1" applyNumberFormat="1" applyFont="1" applyFill="1" applyBorder="1" applyAlignment="1"/>
    <xf numFmtId="168" fontId="30" fillId="5" borderId="1" xfId="1" applyNumberFormat="1" applyFont="1" applyFill="1" applyBorder="1" applyAlignment="1">
      <alignment horizontal="right"/>
    </xf>
    <xf numFmtId="4" fontId="30" fillId="5" borderId="1" xfId="0" applyNumberFormat="1" applyFont="1" applyFill="1" applyBorder="1"/>
    <xf numFmtId="166" fontId="30" fillId="5" borderId="1" xfId="1" applyNumberFormat="1" applyFont="1" applyFill="1" applyBorder="1" applyAlignment="1"/>
    <xf numFmtId="4" fontId="36" fillId="15" borderId="39" xfId="0" applyNumberFormat="1" applyFont="1" applyFill="1" applyBorder="1" applyAlignment="1">
      <alignment horizontal="center"/>
    </xf>
    <xf numFmtId="4" fontId="36" fillId="15" borderId="25" xfId="0" applyNumberFormat="1" applyFont="1" applyFill="1" applyBorder="1" applyAlignment="1">
      <alignment horizontal="center"/>
    </xf>
    <xf numFmtId="4" fontId="36" fillId="15" borderId="19" xfId="0" applyNumberFormat="1" applyFont="1" applyFill="1" applyBorder="1" applyAlignment="1">
      <alignment horizontal="center" vertical="center" wrapText="1"/>
    </xf>
    <xf numFmtId="4" fontId="36" fillId="2" borderId="19" xfId="0" applyNumberFormat="1" applyFont="1" applyFill="1" applyBorder="1" applyAlignment="1">
      <alignment horizontal="center" vertical="center" wrapText="1"/>
    </xf>
    <xf numFmtId="4" fontId="34" fillId="16" borderId="22" xfId="0" applyNumberFormat="1" applyFont="1" applyFill="1" applyBorder="1" applyAlignment="1">
      <alignment horizontal="center" vertical="top" wrapText="1"/>
    </xf>
    <xf numFmtId="0" fontId="36" fillId="15" borderId="39" xfId="0" applyFont="1" applyFill="1" applyBorder="1" applyAlignment="1">
      <alignment horizontal="center"/>
    </xf>
    <xf numFmtId="0" fontId="36" fillId="15" borderId="39" xfId="0" applyNumberFormat="1" applyFont="1" applyFill="1" applyBorder="1" applyAlignment="1">
      <alignment horizontal="center"/>
    </xf>
    <xf numFmtId="3" fontId="37" fillId="15" borderId="39" xfId="0" applyNumberFormat="1" applyFont="1" applyFill="1" applyBorder="1" applyAlignment="1">
      <alignment horizontal="center"/>
    </xf>
    <xf numFmtId="0" fontId="36" fillId="15" borderId="20" xfId="0" applyFont="1" applyFill="1" applyBorder="1" applyAlignment="1">
      <alignment horizontal="center" vertical="center" wrapText="1"/>
    </xf>
    <xf numFmtId="0" fontId="36" fillId="15" borderId="20" xfId="0" applyNumberFormat="1" applyFont="1" applyFill="1" applyBorder="1" applyAlignment="1">
      <alignment horizontal="center" vertical="center" wrapText="1"/>
    </xf>
    <xf numFmtId="3" fontId="36" fillId="15" borderId="20" xfId="0" applyNumberFormat="1" applyFont="1" applyFill="1" applyBorder="1" applyAlignment="1">
      <alignment horizontal="center" vertical="center" wrapText="1"/>
    </xf>
    <xf numFmtId="0" fontId="36" fillId="15" borderId="22" xfId="0" applyFont="1" applyFill="1" applyBorder="1" applyAlignment="1">
      <alignment horizontal="left"/>
    </xf>
    <xf numFmtId="4" fontId="36" fillId="15" borderId="21" xfId="0" applyNumberFormat="1" applyFont="1" applyFill="1" applyBorder="1" applyAlignment="1">
      <alignment horizontal="center" vertical="center" wrapText="1"/>
    </xf>
    <xf numFmtId="4" fontId="36" fillId="15" borderId="20" xfId="0" applyNumberFormat="1" applyFont="1" applyFill="1" applyBorder="1" applyAlignment="1">
      <alignment horizontal="center" vertical="center" wrapText="1"/>
    </xf>
    <xf numFmtId="168" fontId="36" fillId="15" borderId="21" xfId="0" applyNumberFormat="1" applyFont="1" applyFill="1" applyBorder="1" applyAlignment="1">
      <alignment horizontal="center" vertical="center" wrapText="1"/>
    </xf>
    <xf numFmtId="168" fontId="36" fillId="15" borderId="20" xfId="0" applyNumberFormat="1" applyFont="1" applyFill="1" applyBorder="1" applyAlignment="1">
      <alignment horizontal="center" vertical="center" wrapText="1"/>
    </xf>
    <xf numFmtId="0" fontId="36" fillId="15" borderId="23" xfId="0" applyFont="1" applyFill="1" applyBorder="1" applyAlignment="1">
      <alignment horizontal="center" vertical="center" wrapText="1"/>
    </xf>
    <xf numFmtId="0" fontId="36" fillId="15" borderId="1" xfId="0" applyFont="1" applyFill="1" applyBorder="1" applyAlignment="1">
      <alignment horizontal="center" vertical="center" wrapText="1"/>
    </xf>
    <xf numFmtId="0" fontId="34" fillId="16" borderId="1" xfId="0" applyNumberFormat="1" applyFont="1" applyFill="1" applyBorder="1" applyAlignment="1">
      <alignment horizontal="center" vertical="top" wrapText="1"/>
    </xf>
    <xf numFmtId="0" fontId="34" fillId="16" borderId="1" xfId="0" applyFont="1" applyFill="1" applyBorder="1" applyAlignment="1">
      <alignment horizontal="center" vertical="top" wrapText="1"/>
    </xf>
    <xf numFmtId="3" fontId="34" fillId="16" borderId="1" xfId="0" applyNumberFormat="1" applyFont="1" applyFill="1" applyBorder="1" applyAlignment="1">
      <alignment horizontal="center" vertical="top" wrapText="1"/>
    </xf>
    <xf numFmtId="4" fontId="34" fillId="16" borderId="1" xfId="0" applyNumberFormat="1" applyFont="1" applyFill="1" applyBorder="1" applyAlignment="1">
      <alignment horizontal="center" vertical="top" wrapText="1"/>
    </xf>
    <xf numFmtId="168" fontId="34" fillId="16" borderId="23" xfId="0" applyNumberFormat="1" applyFont="1" applyFill="1" applyBorder="1" applyAlignment="1">
      <alignment horizontal="center" vertical="top" wrapText="1"/>
    </xf>
    <xf numFmtId="4" fontId="35" fillId="16" borderId="1" xfId="0" applyNumberFormat="1" applyFont="1" applyFill="1" applyBorder="1" applyAlignment="1">
      <alignment horizontal="center" vertical="top" wrapText="1"/>
    </xf>
    <xf numFmtId="4" fontId="33" fillId="5" borderId="1" xfId="0" applyNumberFormat="1" applyFont="1" applyFill="1" applyBorder="1"/>
  </cellXfs>
  <cellStyles count="5">
    <cellStyle name="Hipervínculo" xfId="4" builtinId="8"/>
    <cellStyle name="Millares" xfId="1" builtinId="3"/>
    <cellStyle name="Normal" xfId="0" builtinId="0"/>
    <cellStyle name="Normal 10 3" xfId="3"/>
    <cellStyle name="Porcentaje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13</xdr:row>
      <xdr:rowOff>0</xdr:rowOff>
    </xdr:from>
    <xdr:to>
      <xdr:col>3</xdr:col>
      <xdr:colOff>66676</xdr:colOff>
      <xdr:row>14</xdr:row>
      <xdr:rowOff>19200</xdr:rowOff>
    </xdr:to>
    <xdr:sp macro="" textlink="">
      <xdr:nvSpPr>
        <xdr:cNvPr id="2" name="Rectángulo 1"/>
        <xdr:cNvSpPr/>
      </xdr:nvSpPr>
      <xdr:spPr>
        <a:xfrm>
          <a:off x="266700" y="2886075"/>
          <a:ext cx="7972426" cy="324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266699</xdr:colOff>
      <xdr:row>31</xdr:row>
      <xdr:rowOff>0</xdr:rowOff>
    </xdr:from>
    <xdr:to>
      <xdr:col>4</xdr:col>
      <xdr:colOff>3448874</xdr:colOff>
      <xdr:row>32</xdr:row>
      <xdr:rowOff>19200</xdr:rowOff>
    </xdr:to>
    <xdr:sp macro="" textlink="">
      <xdr:nvSpPr>
        <xdr:cNvPr id="3" name="Rectángulo 2"/>
        <xdr:cNvSpPr/>
      </xdr:nvSpPr>
      <xdr:spPr>
        <a:xfrm>
          <a:off x="266699" y="7019925"/>
          <a:ext cx="13212000" cy="324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ustentarios\8.%20Cocci&#243;n%20limpia\Cocinas%20mejoradas\Indicadores%20Berkele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Acceso%20Universal%20a%20la%20Energ&#237;a%20sostenible\Cocci&#243;n\Informaci&#243;n%20GLP-FISE%20y%20calculos%20prop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mos"/>
      <sheetName val="Energía y contenido de carbono"/>
      <sheetName val="Comparativo IPCC"/>
      <sheetName val="Factores de emisión"/>
    </sheetNames>
    <sheetDataSet>
      <sheetData sheetId="0">
        <row r="54">
          <cell r="D54">
            <v>2.8233333333333328</v>
          </cell>
        </row>
        <row r="55">
          <cell r="C55">
            <v>1.53</v>
          </cell>
        </row>
        <row r="56">
          <cell r="C56">
            <v>1.42</v>
          </cell>
        </row>
        <row r="57">
          <cell r="C57">
            <v>2.06</v>
          </cell>
        </row>
        <row r="58">
          <cell r="C58">
            <v>0.84</v>
          </cell>
        </row>
        <row r="59">
          <cell r="C59">
            <v>1.1599999999999999</v>
          </cell>
        </row>
      </sheetData>
      <sheetData sheetId="1">
        <row r="5">
          <cell r="M5">
            <v>17412.166666666668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dimiento GLP"/>
      <sheetName val="Rendimientos otras"/>
      <sheetName val="Vales FISE"/>
      <sheetName val="Calculos propios"/>
      <sheetName val="Factores"/>
    </sheetNames>
    <sheetDataSet>
      <sheetData sheetId="0"/>
      <sheetData sheetId="1"/>
      <sheetData sheetId="2">
        <row r="23">
          <cell r="C23">
            <v>71987</v>
          </cell>
        </row>
      </sheetData>
      <sheetData sheetId="3">
        <row r="6">
          <cell r="T6">
            <v>7.3806724874458691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s.slideshare.net/slides_eoi/alfredo-lopez-mendiburu-acciona" TargetMode="External"/><Relationship Id="rId1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zoomScaleNormal="100" workbookViewId="0">
      <selection activeCell="C40" sqref="C40"/>
    </sheetView>
  </sheetViews>
  <sheetFormatPr baseColWidth="10" defaultRowHeight="15" x14ac:dyDescent="0.25"/>
  <cols>
    <col min="1" max="1" width="4.140625" style="1" customWidth="1"/>
    <col min="2" max="2" width="14.85546875" style="1" customWidth="1"/>
    <col min="3" max="3" width="103.5703125" style="1" customWidth="1"/>
    <col min="4" max="4" width="48.42578125" style="1" customWidth="1"/>
    <col min="5" max="5" width="40.85546875" style="1" customWidth="1"/>
    <col min="6" max="16384" width="11.42578125" style="1"/>
  </cols>
  <sheetData>
    <row r="2" spans="1:7" s="2" customFormat="1" x14ac:dyDescent="0.25">
      <c r="A2" s="2" t="s">
        <v>0</v>
      </c>
      <c r="B2" s="2" t="s">
        <v>1</v>
      </c>
    </row>
    <row r="3" spans="1:7" ht="15.75" thickBot="1" x14ac:dyDescent="0.3"/>
    <row r="4" spans="1:7" x14ac:dyDescent="0.25">
      <c r="B4" s="91" t="s">
        <v>10</v>
      </c>
      <c r="C4" s="92"/>
      <c r="D4" s="92"/>
      <c r="E4" s="93"/>
    </row>
    <row r="5" spans="1:7" x14ac:dyDescent="0.25">
      <c r="B5" s="94"/>
      <c r="C5" s="95"/>
      <c r="D5" s="95"/>
      <c r="E5" s="96"/>
    </row>
    <row r="6" spans="1:7" ht="15.75" thickBot="1" x14ac:dyDescent="0.3">
      <c r="B6" s="97"/>
      <c r="C6" s="98"/>
      <c r="D6" s="98"/>
      <c r="E6" s="99"/>
    </row>
    <row r="8" spans="1:7" x14ac:dyDescent="0.25">
      <c r="B8" s="3" t="s">
        <v>2</v>
      </c>
      <c r="C8" s="3" t="s">
        <v>3</v>
      </c>
      <c r="D8" s="3" t="s">
        <v>4</v>
      </c>
      <c r="E8" s="3" t="s">
        <v>5</v>
      </c>
    </row>
    <row r="9" spans="1:7" ht="45" x14ac:dyDescent="0.25">
      <c r="B9" s="4" t="s">
        <v>6</v>
      </c>
      <c r="C9" s="20" t="s">
        <v>7</v>
      </c>
      <c r="D9" s="24" t="s">
        <v>8</v>
      </c>
      <c r="E9" s="25" t="s">
        <v>9</v>
      </c>
    </row>
    <row r="11" spans="1:7" ht="15.75" x14ac:dyDescent="0.25">
      <c r="B11" s="5" t="s">
        <v>11</v>
      </c>
    </row>
    <row r="13" spans="1:7" x14ac:dyDescent="0.25">
      <c r="B13" s="6" t="s">
        <v>12</v>
      </c>
      <c r="C13" s="7"/>
    </row>
    <row r="14" spans="1:7" ht="24" x14ac:dyDescent="0.25">
      <c r="B14" s="8" t="s">
        <v>141</v>
      </c>
      <c r="D14"/>
      <c r="E14" s="46"/>
      <c r="F14" s="47"/>
      <c r="G14" s="48"/>
    </row>
    <row r="16" spans="1:7" x14ac:dyDescent="0.25">
      <c r="B16" s="1" t="s">
        <v>13</v>
      </c>
    </row>
    <row r="17" spans="2:3" ht="18" x14ac:dyDescent="0.35">
      <c r="B17" s="1" t="s">
        <v>78</v>
      </c>
      <c r="C17" s="1" t="s">
        <v>140</v>
      </c>
    </row>
    <row r="18" spans="2:3" ht="18" customHeight="1" x14ac:dyDescent="0.35">
      <c r="B18" s="1" t="s">
        <v>20</v>
      </c>
      <c r="C18" s="1" t="s">
        <v>15</v>
      </c>
    </row>
    <row r="19" spans="2:3" ht="18" x14ac:dyDescent="0.35">
      <c r="B19" s="1" t="s">
        <v>90</v>
      </c>
      <c r="C19" s="1" t="s">
        <v>89</v>
      </c>
    </row>
    <row r="20" spans="2:3" ht="18" customHeight="1" x14ac:dyDescent="0.35">
      <c r="B20" s="1" t="s">
        <v>16</v>
      </c>
      <c r="C20" s="1" t="s">
        <v>17</v>
      </c>
    </row>
    <row r="21" spans="2:3" ht="18" customHeight="1" x14ac:dyDescent="0.35">
      <c r="B21" s="1" t="s">
        <v>80</v>
      </c>
      <c r="C21" s="1" t="s">
        <v>82</v>
      </c>
    </row>
    <row r="22" spans="2:3" ht="18" customHeight="1" x14ac:dyDescent="0.35">
      <c r="B22" s="1" t="s">
        <v>81</v>
      </c>
      <c r="C22" s="1" t="s">
        <v>83</v>
      </c>
    </row>
    <row r="23" spans="2:3" ht="18" customHeight="1" x14ac:dyDescent="0.35">
      <c r="B23" s="1" t="s">
        <v>85</v>
      </c>
      <c r="C23" s="1" t="s">
        <v>87</v>
      </c>
    </row>
    <row r="24" spans="2:3" ht="18" customHeight="1" x14ac:dyDescent="0.35">
      <c r="B24" s="1" t="s">
        <v>79</v>
      </c>
      <c r="C24" s="1" t="s">
        <v>84</v>
      </c>
    </row>
    <row r="25" spans="2:3" ht="18" customHeight="1" x14ac:dyDescent="0.35">
      <c r="B25" s="1" t="s">
        <v>86</v>
      </c>
      <c r="C25" s="1" t="s">
        <v>88</v>
      </c>
    </row>
    <row r="26" spans="2:3" ht="18" x14ac:dyDescent="0.35">
      <c r="B26" s="1" t="s">
        <v>18</v>
      </c>
      <c r="C26" s="1" t="s">
        <v>19</v>
      </c>
    </row>
    <row r="27" spans="2:3" x14ac:dyDescent="0.25">
      <c r="B27" s="1" t="s">
        <v>113</v>
      </c>
      <c r="C27" s="1" t="s">
        <v>114</v>
      </c>
    </row>
    <row r="29" spans="2:3" ht="15.75" x14ac:dyDescent="0.25">
      <c r="B29" s="5" t="s">
        <v>76</v>
      </c>
    </row>
    <row r="30" spans="2:3" ht="15.75" x14ac:dyDescent="0.25">
      <c r="B30" s="5"/>
    </row>
    <row r="31" spans="2:3" x14ac:dyDescent="0.25">
      <c r="B31" s="6" t="s">
        <v>77</v>
      </c>
      <c r="C31" s="7"/>
    </row>
    <row r="32" spans="2:3" ht="24" x14ac:dyDescent="0.25">
      <c r="B32" s="8" t="s">
        <v>112</v>
      </c>
    </row>
    <row r="34" spans="2:3" x14ac:dyDescent="0.25">
      <c r="B34" s="1" t="s">
        <v>13</v>
      </c>
    </row>
    <row r="35" spans="2:3" ht="18" x14ac:dyDescent="0.35">
      <c r="B35" s="1" t="s">
        <v>78</v>
      </c>
      <c r="C35" s="1" t="s">
        <v>14</v>
      </c>
    </row>
    <row r="36" spans="2:3" ht="18" x14ac:dyDescent="0.35">
      <c r="B36" s="1" t="s">
        <v>20</v>
      </c>
      <c r="C36" s="1" t="s">
        <v>15</v>
      </c>
    </row>
    <row r="37" spans="2:3" ht="18" x14ac:dyDescent="0.35">
      <c r="B37" s="1" t="s">
        <v>16</v>
      </c>
      <c r="C37" s="1" t="s">
        <v>17</v>
      </c>
    </row>
    <row r="38" spans="2:3" ht="18" x14ac:dyDescent="0.35">
      <c r="B38" s="1" t="s">
        <v>80</v>
      </c>
      <c r="C38" s="1" t="s">
        <v>82</v>
      </c>
    </row>
    <row r="39" spans="2:3" ht="18" x14ac:dyDescent="0.35">
      <c r="B39" s="1" t="s">
        <v>81</v>
      </c>
      <c r="C39" s="1" t="s">
        <v>83</v>
      </c>
    </row>
    <row r="40" spans="2:3" ht="18" x14ac:dyDescent="0.35">
      <c r="B40" s="1" t="s">
        <v>85</v>
      </c>
      <c r="C40" s="1" t="s">
        <v>87</v>
      </c>
    </row>
    <row r="41" spans="2:3" ht="18" x14ac:dyDescent="0.35">
      <c r="B41" s="1" t="s">
        <v>91</v>
      </c>
      <c r="C41" s="1" t="s">
        <v>84</v>
      </c>
    </row>
    <row r="42" spans="2:3" ht="18" x14ac:dyDescent="0.35">
      <c r="B42" s="1" t="s">
        <v>86</v>
      </c>
      <c r="C42" s="1" t="s">
        <v>88</v>
      </c>
    </row>
    <row r="43" spans="2:3" ht="18" x14ac:dyDescent="0.35">
      <c r="B43" s="1" t="s">
        <v>98</v>
      </c>
      <c r="C43" s="1" t="s">
        <v>100</v>
      </c>
    </row>
    <row r="44" spans="2:3" ht="18" x14ac:dyDescent="0.35">
      <c r="B44" s="1" t="s">
        <v>90</v>
      </c>
      <c r="C44" s="1" t="s">
        <v>89</v>
      </c>
    </row>
    <row r="45" spans="2:3" ht="18" x14ac:dyDescent="0.35">
      <c r="B45" s="1" t="s">
        <v>92</v>
      </c>
      <c r="C45" s="1" t="s">
        <v>146</v>
      </c>
    </row>
    <row r="46" spans="2:3" ht="18" x14ac:dyDescent="0.35">
      <c r="B46" s="1" t="s">
        <v>93</v>
      </c>
      <c r="C46" s="1" t="s">
        <v>147</v>
      </c>
    </row>
    <row r="47" spans="2:3" ht="18" x14ac:dyDescent="0.35">
      <c r="B47" s="1" t="s">
        <v>85</v>
      </c>
      <c r="C47" s="1" t="s">
        <v>87</v>
      </c>
    </row>
    <row r="48" spans="2:3" ht="18" x14ac:dyDescent="0.35">
      <c r="B48" s="1" t="s">
        <v>79</v>
      </c>
      <c r="C48" s="1" t="s">
        <v>148</v>
      </c>
    </row>
    <row r="49" spans="2:3" ht="18" x14ac:dyDescent="0.35">
      <c r="B49" s="1" t="s">
        <v>86</v>
      </c>
      <c r="C49" s="1" t="s">
        <v>88</v>
      </c>
    </row>
    <row r="50" spans="2:3" ht="18" x14ac:dyDescent="0.35">
      <c r="B50" s="1" t="s">
        <v>99</v>
      </c>
      <c r="C50" s="1" t="s">
        <v>101</v>
      </c>
    </row>
    <row r="51" spans="2:3" x14ac:dyDescent="0.25">
      <c r="B51" s="1" t="s">
        <v>113</v>
      </c>
      <c r="C51" s="1" t="s">
        <v>114</v>
      </c>
    </row>
  </sheetData>
  <mergeCells count="1">
    <mergeCell ref="B4:E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E20" sqref="E20"/>
    </sheetView>
  </sheetViews>
  <sheetFormatPr baseColWidth="10" defaultRowHeight="15" x14ac:dyDescent="0.25"/>
  <cols>
    <col min="1" max="1" width="4.5703125" style="1" bestFit="1" customWidth="1"/>
    <col min="2" max="2" width="11.42578125" style="1"/>
    <col min="3" max="3" width="37.85546875" style="1" customWidth="1"/>
    <col min="4" max="4" width="27" style="1" customWidth="1"/>
    <col min="5" max="5" width="22.7109375" style="1" customWidth="1"/>
    <col min="6" max="6" width="22.85546875" style="1" customWidth="1"/>
    <col min="7" max="7" width="22.7109375" style="1" customWidth="1"/>
    <col min="8" max="16384" width="11.42578125" style="1"/>
  </cols>
  <sheetData>
    <row r="2" spans="1:7" s="2" customFormat="1" x14ac:dyDescent="0.25">
      <c r="A2" s="2" t="s">
        <v>0</v>
      </c>
      <c r="B2" s="2" t="s">
        <v>1</v>
      </c>
    </row>
    <row r="4" spans="1:7" x14ac:dyDescent="0.25">
      <c r="B4" s="100" t="s">
        <v>21</v>
      </c>
      <c r="C4" s="100"/>
      <c r="D4" s="100"/>
      <c r="E4" s="100"/>
      <c r="F4" s="100"/>
      <c r="G4" s="100"/>
    </row>
    <row r="5" spans="1:7" x14ac:dyDescent="0.25">
      <c r="B5" s="9" t="s">
        <v>22</v>
      </c>
      <c r="D5" s="9" t="s">
        <v>23</v>
      </c>
    </row>
    <row r="6" spans="1:7" x14ac:dyDescent="0.25">
      <c r="B6" s="101" t="s">
        <v>24</v>
      </c>
      <c r="C6" s="101"/>
      <c r="D6" s="101" t="s">
        <v>24</v>
      </c>
      <c r="E6" s="101"/>
    </row>
    <row r="7" spans="1:7" ht="18" x14ac:dyDescent="0.25">
      <c r="B7" s="10" t="s">
        <v>25</v>
      </c>
      <c r="D7" s="1" t="s">
        <v>26</v>
      </c>
    </row>
    <row r="9" spans="1:7" x14ac:dyDescent="0.25">
      <c r="B9" s="11" t="s">
        <v>27</v>
      </c>
      <c r="C9" s="11" t="s">
        <v>28</v>
      </c>
      <c r="D9" s="11" t="s">
        <v>29</v>
      </c>
      <c r="E9" s="12" t="s">
        <v>30</v>
      </c>
      <c r="F9" s="13" t="s">
        <v>31</v>
      </c>
      <c r="G9" s="13" t="s">
        <v>32</v>
      </c>
    </row>
    <row r="10" spans="1:7" x14ac:dyDescent="0.25">
      <c r="B10" s="102" t="s">
        <v>6</v>
      </c>
      <c r="C10" s="103"/>
      <c r="D10" s="103"/>
      <c r="E10" s="103"/>
      <c r="F10" s="103"/>
      <c r="G10" s="104"/>
    </row>
    <row r="11" spans="1:7" ht="24" x14ac:dyDescent="0.25">
      <c r="B11" s="105" t="s">
        <v>33</v>
      </c>
      <c r="C11" s="14" t="s">
        <v>34</v>
      </c>
      <c r="D11" s="14" t="s">
        <v>35</v>
      </c>
      <c r="E11" s="14" t="s">
        <v>36</v>
      </c>
      <c r="F11" s="14" t="s">
        <v>37</v>
      </c>
      <c r="G11" s="14" t="s">
        <v>50</v>
      </c>
    </row>
    <row r="12" spans="1:7" ht="24" x14ac:dyDescent="0.25">
      <c r="B12" s="106"/>
      <c r="C12" s="14" t="s">
        <v>38</v>
      </c>
      <c r="D12" s="14" t="s">
        <v>39</v>
      </c>
      <c r="E12" s="14" t="s">
        <v>36</v>
      </c>
      <c r="F12" s="14" t="s">
        <v>37</v>
      </c>
      <c r="G12" s="14" t="s">
        <v>50</v>
      </c>
    </row>
    <row r="13" spans="1:7" x14ac:dyDescent="0.25">
      <c r="B13" s="107"/>
      <c r="C13" s="14" t="s">
        <v>40</v>
      </c>
      <c r="D13" s="14" t="s">
        <v>41</v>
      </c>
      <c r="E13" s="14" t="s">
        <v>36</v>
      </c>
      <c r="F13" s="14" t="s">
        <v>42</v>
      </c>
      <c r="G13" s="14" t="s">
        <v>45</v>
      </c>
    </row>
    <row r="14" spans="1:7" ht="24" x14ac:dyDescent="0.25">
      <c r="B14" s="15" t="s">
        <v>43</v>
      </c>
      <c r="C14" s="14" t="s">
        <v>51</v>
      </c>
      <c r="D14" s="14" t="s">
        <v>52</v>
      </c>
      <c r="E14" s="14" t="s">
        <v>44</v>
      </c>
      <c r="F14" s="14" t="s">
        <v>53</v>
      </c>
      <c r="G14" s="14" t="s">
        <v>45</v>
      </c>
    </row>
    <row r="15" spans="1:7" ht="36" customHeight="1" x14ac:dyDescent="0.25">
      <c r="B15" s="15" t="s">
        <v>46</v>
      </c>
      <c r="C15" s="14" t="s">
        <v>47</v>
      </c>
      <c r="D15" s="14" t="s">
        <v>36</v>
      </c>
      <c r="E15" s="14" t="s">
        <v>48</v>
      </c>
      <c r="F15" s="14" t="s">
        <v>54</v>
      </c>
      <c r="G15" s="14" t="s">
        <v>49</v>
      </c>
    </row>
  </sheetData>
  <mergeCells count="5">
    <mergeCell ref="B4:G4"/>
    <mergeCell ref="B6:C6"/>
    <mergeCell ref="D6:E6"/>
    <mergeCell ref="B10:G10"/>
    <mergeCell ref="B11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workbookViewId="0">
      <selection activeCell="C5" sqref="C5"/>
    </sheetView>
  </sheetViews>
  <sheetFormatPr baseColWidth="10" defaultRowHeight="15" x14ac:dyDescent="0.25"/>
  <cols>
    <col min="1" max="1" width="3.140625" style="1" customWidth="1"/>
    <col min="2" max="2" width="21.85546875" style="1" customWidth="1"/>
    <col min="3" max="3" width="17" style="69" customWidth="1"/>
    <col min="4" max="4" width="11.42578125" style="1"/>
    <col min="5" max="5" width="24.5703125" style="1" customWidth="1"/>
    <col min="6" max="16384" width="11.42578125" style="1"/>
  </cols>
  <sheetData>
    <row r="1" spans="2:5" ht="15.75" thickBot="1" x14ac:dyDescent="0.3"/>
    <row r="2" spans="2:5" ht="30" customHeight="1" thickBot="1" x14ac:dyDescent="0.3">
      <c r="B2" s="52" t="s">
        <v>55</v>
      </c>
      <c r="C2" s="70" t="s">
        <v>62</v>
      </c>
      <c r="E2" s="38" t="s">
        <v>150</v>
      </c>
    </row>
    <row r="3" spans="2:5" x14ac:dyDescent="0.25">
      <c r="B3" s="51" t="s">
        <v>61</v>
      </c>
      <c r="C3" s="71">
        <f>[1]Consumos!$D$54</f>
        <v>2.8233333333333328</v>
      </c>
      <c r="E3" s="34" t="s">
        <v>153</v>
      </c>
    </row>
    <row r="4" spans="2:5" x14ac:dyDescent="0.25">
      <c r="B4" s="40" t="s">
        <v>161</v>
      </c>
      <c r="C4" s="72">
        <f>[1]Consumos!$C$55</f>
        <v>1.53</v>
      </c>
      <c r="E4" s="53" t="s">
        <v>151</v>
      </c>
    </row>
    <row r="5" spans="2:5" x14ac:dyDescent="0.25">
      <c r="B5" s="40" t="s">
        <v>162</v>
      </c>
      <c r="C5" s="72">
        <f>[1]Consumos!$C$58</f>
        <v>0.84</v>
      </c>
      <c r="E5" s="53" t="s">
        <v>152</v>
      </c>
    </row>
    <row r="6" spans="2:5" x14ac:dyDescent="0.25">
      <c r="B6" s="40" t="s">
        <v>59</v>
      </c>
      <c r="C6" s="72">
        <f>[1]Consumos!$C$56</f>
        <v>1.42</v>
      </c>
      <c r="E6" s="53" t="s">
        <v>154</v>
      </c>
    </row>
    <row r="7" spans="2:5" ht="15" customHeight="1" x14ac:dyDescent="0.25">
      <c r="B7" s="40" t="s">
        <v>164</v>
      </c>
      <c r="C7" s="72">
        <v>1.8</v>
      </c>
      <c r="E7" s="53" t="s">
        <v>155</v>
      </c>
    </row>
    <row r="8" spans="2:5" x14ac:dyDescent="0.25">
      <c r="B8" s="40" t="s">
        <v>165</v>
      </c>
      <c r="C8" s="72">
        <v>1.9</v>
      </c>
      <c r="E8" s="53" t="s">
        <v>156</v>
      </c>
    </row>
    <row r="9" spans="2:5" x14ac:dyDescent="0.25">
      <c r="B9" s="40" t="s">
        <v>166</v>
      </c>
      <c r="C9" s="72">
        <v>2</v>
      </c>
      <c r="E9" s="53" t="s">
        <v>157</v>
      </c>
    </row>
    <row r="10" spans="2:5" x14ac:dyDescent="0.25">
      <c r="B10" s="40" t="s">
        <v>163</v>
      </c>
      <c r="C10" s="72">
        <f>[1]Consumos!$C$59</f>
        <v>1.1599999999999999</v>
      </c>
      <c r="E10" s="53" t="s">
        <v>158</v>
      </c>
    </row>
    <row r="11" spans="2:5" x14ac:dyDescent="0.25">
      <c r="B11" s="40" t="s">
        <v>60</v>
      </c>
      <c r="C11" s="72">
        <f>[1]Consumos!$C$55</f>
        <v>1.53</v>
      </c>
      <c r="E11" s="53" t="s">
        <v>159</v>
      </c>
    </row>
    <row r="12" spans="2:5" x14ac:dyDescent="0.25">
      <c r="B12" s="40" t="s">
        <v>160</v>
      </c>
      <c r="C12" s="72">
        <f>[1]Consumos!$C$57</f>
        <v>2.06</v>
      </c>
      <c r="E12" s="53"/>
    </row>
    <row r="13" spans="2:5" x14ac:dyDescent="0.25">
      <c r="B13" s="54"/>
      <c r="C13" s="72"/>
      <c r="E13" s="53"/>
    </row>
    <row r="14" spans="2:5" ht="15.75" thickBot="1" x14ac:dyDescent="0.3">
      <c r="B14" s="55"/>
      <c r="C14" s="73"/>
      <c r="E14" s="53"/>
    </row>
    <row r="15" spans="2:5" ht="15.75" thickBot="1" x14ac:dyDescent="0.3">
      <c r="E15" s="33"/>
    </row>
    <row r="16" spans="2:5" ht="15.75" thickBot="1" x14ac:dyDescent="0.3">
      <c r="B16" s="35" t="s">
        <v>74</v>
      </c>
      <c r="C16" s="74">
        <v>3.8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9"/>
  <sheetViews>
    <sheetView zoomScale="70" zoomScaleNormal="70" workbookViewId="0">
      <selection activeCell="P18" sqref="P18"/>
    </sheetView>
  </sheetViews>
  <sheetFormatPr baseColWidth="10" defaultRowHeight="15" x14ac:dyDescent="0.25"/>
  <cols>
    <col min="1" max="1" width="2.7109375" style="1" customWidth="1"/>
    <col min="2" max="2" width="8.42578125" style="1" customWidth="1"/>
    <col min="3" max="3" width="12.140625" style="1" bestFit="1" customWidth="1"/>
    <col min="4" max="4" width="5.85546875" style="1" bestFit="1" customWidth="1"/>
    <col min="5" max="5" width="6.140625" style="1" bestFit="1" customWidth="1"/>
    <col min="6" max="6" width="5.7109375" style="1" bestFit="1" customWidth="1"/>
    <col min="7" max="7" width="61.28515625" style="1" customWidth="1"/>
    <col min="8" max="8" width="3" style="1" customWidth="1"/>
    <col min="9" max="9" width="17.140625" style="69" bestFit="1" customWidth="1"/>
    <col min="10" max="10" width="41.28515625" style="1" customWidth="1"/>
    <col min="11" max="11" width="7.42578125" style="1" bestFit="1" customWidth="1"/>
    <col min="12" max="12" width="8.42578125" style="1" bestFit="1" customWidth="1"/>
    <col min="13" max="13" width="8.85546875" style="1" bestFit="1" customWidth="1"/>
    <col min="14" max="14" width="21.140625" style="69" customWidth="1"/>
    <col min="15" max="15" width="8.7109375" style="1" bestFit="1" customWidth="1"/>
    <col min="16" max="16" width="19" style="69" customWidth="1"/>
    <col min="17" max="17" width="9.140625" style="1" bestFit="1" customWidth="1"/>
    <col min="18" max="19" width="2.7109375" style="1" customWidth="1"/>
    <col min="20" max="20" width="25.42578125" style="1" customWidth="1"/>
    <col min="21" max="21" width="9" style="1" bestFit="1" customWidth="1"/>
    <col min="22" max="22" width="9.7109375" style="1" customWidth="1"/>
    <col min="23" max="23" width="9.85546875" style="1" customWidth="1"/>
    <col min="24" max="24" width="9.42578125" style="1" customWidth="1"/>
    <col min="25" max="25" width="8.85546875" style="1" customWidth="1"/>
    <col min="26" max="26" width="8.5703125" style="1" customWidth="1"/>
    <col min="27" max="27" width="8.140625" style="1" customWidth="1"/>
    <col min="28" max="28" width="10.5703125" style="1" customWidth="1"/>
    <col min="29" max="16384" width="11.42578125" style="1"/>
  </cols>
  <sheetData>
    <row r="2" spans="2:29" ht="12.75" customHeight="1" x14ac:dyDescent="0.25">
      <c r="B2" s="17" t="s">
        <v>63</v>
      </c>
      <c r="C2" s="17"/>
      <c r="I2" s="111" t="s">
        <v>65</v>
      </c>
      <c r="J2" s="113" t="s">
        <v>66</v>
      </c>
      <c r="K2" s="114"/>
      <c r="L2" s="110" t="s">
        <v>67</v>
      </c>
      <c r="M2" s="110"/>
      <c r="N2" s="110"/>
      <c r="O2" s="110"/>
      <c r="P2" s="110"/>
      <c r="Q2" s="110"/>
      <c r="T2" s="26" t="s">
        <v>120</v>
      </c>
      <c r="AB2" s="27"/>
    </row>
    <row r="3" spans="2:29" ht="30.75" customHeight="1" x14ac:dyDescent="0.25">
      <c r="B3" s="39" t="s">
        <v>57</v>
      </c>
      <c r="C3" s="39" t="s">
        <v>119</v>
      </c>
      <c r="D3" s="39" t="s">
        <v>115</v>
      </c>
      <c r="E3" s="39" t="s">
        <v>116</v>
      </c>
      <c r="F3" s="39" t="s">
        <v>117</v>
      </c>
      <c r="G3" s="39" t="s">
        <v>29</v>
      </c>
      <c r="I3" s="112"/>
      <c r="J3" s="36" t="s">
        <v>68</v>
      </c>
      <c r="K3" s="36" t="s">
        <v>69</v>
      </c>
      <c r="L3" s="37" t="s">
        <v>68</v>
      </c>
      <c r="M3" s="37" t="s">
        <v>69</v>
      </c>
      <c r="N3" s="88" t="s">
        <v>68</v>
      </c>
      <c r="O3" s="37" t="s">
        <v>69</v>
      </c>
      <c r="P3" s="88" t="s">
        <v>68</v>
      </c>
      <c r="Q3" s="37" t="s">
        <v>69</v>
      </c>
      <c r="T3" s="28" t="s">
        <v>121</v>
      </c>
      <c r="U3" s="29" t="s">
        <v>122</v>
      </c>
      <c r="V3" s="29" t="s">
        <v>123</v>
      </c>
      <c r="W3" s="29" t="s">
        <v>124</v>
      </c>
      <c r="X3" s="29" t="s">
        <v>125</v>
      </c>
      <c r="Y3" s="29" t="s">
        <v>126</v>
      </c>
      <c r="Z3" s="29" t="s">
        <v>127</v>
      </c>
      <c r="AA3" s="29" t="s">
        <v>128</v>
      </c>
      <c r="AB3" s="30" t="s">
        <v>129</v>
      </c>
      <c r="AC3" s="31" t="s">
        <v>130</v>
      </c>
    </row>
    <row r="4" spans="2:29" ht="18" x14ac:dyDescent="0.35">
      <c r="B4" s="18">
        <v>2010</v>
      </c>
      <c r="C4" s="41">
        <v>0.3</v>
      </c>
      <c r="D4" s="42">
        <v>0.4</v>
      </c>
      <c r="E4" s="42">
        <v>0.32</v>
      </c>
      <c r="F4" s="42">
        <v>0.28000000000000003</v>
      </c>
      <c r="G4" s="23" t="s">
        <v>64</v>
      </c>
      <c r="I4" s="81" t="s">
        <v>71</v>
      </c>
      <c r="J4" s="65">
        <f>15600/1000000</f>
        <v>1.5599999999999999E-2</v>
      </c>
      <c r="K4" s="16" t="s">
        <v>94</v>
      </c>
      <c r="L4" s="19">
        <f>112000/1000</f>
        <v>112</v>
      </c>
      <c r="M4" s="16" t="s">
        <v>95</v>
      </c>
      <c r="N4" s="68">
        <f>300/1000</f>
        <v>0.3</v>
      </c>
      <c r="O4" s="16" t="s">
        <v>96</v>
      </c>
      <c r="P4" s="68">
        <f>4/1000</f>
        <v>4.0000000000000001E-3</v>
      </c>
      <c r="Q4" s="16" t="s">
        <v>97</v>
      </c>
      <c r="T4" s="16" t="s">
        <v>137</v>
      </c>
      <c r="U4" s="44">
        <v>4000</v>
      </c>
      <c r="V4" s="44">
        <v>50</v>
      </c>
      <c r="W4" s="44">
        <v>600</v>
      </c>
      <c r="X4" s="44">
        <v>11</v>
      </c>
      <c r="Y4" s="44">
        <v>760</v>
      </c>
      <c r="Z4" s="44">
        <v>740</v>
      </c>
      <c r="AA4" s="44">
        <f>AB4/100*Z4</f>
        <v>74</v>
      </c>
      <c r="AB4" s="45">
        <v>10</v>
      </c>
      <c r="AC4" s="1" t="s">
        <v>138</v>
      </c>
    </row>
    <row r="5" spans="2:29" ht="18" x14ac:dyDescent="0.35">
      <c r="B5" s="18">
        <v>2011</v>
      </c>
      <c r="C5" s="41">
        <v>0.3</v>
      </c>
      <c r="D5" s="42">
        <v>0.41</v>
      </c>
      <c r="E5" s="42">
        <v>0.3</v>
      </c>
      <c r="F5" s="42">
        <v>0.19</v>
      </c>
      <c r="G5" s="23" t="s">
        <v>64</v>
      </c>
      <c r="I5" s="81" t="s">
        <v>73</v>
      </c>
      <c r="J5" s="65">
        <f>0.0473*1000000/1000000</f>
        <v>4.7300000000000002E-2</v>
      </c>
      <c r="K5" s="16" t="s">
        <v>94</v>
      </c>
      <c r="L5" s="19">
        <f>63100/1000</f>
        <v>63.1</v>
      </c>
      <c r="M5" s="16" t="s">
        <v>95</v>
      </c>
      <c r="N5" s="65">
        <f>1/1000</f>
        <v>1E-3</v>
      </c>
      <c r="O5" s="16" t="s">
        <v>96</v>
      </c>
      <c r="P5" s="65">
        <f>0.1/1000</f>
        <v>1E-4</v>
      </c>
      <c r="Q5" s="16" t="s">
        <v>97</v>
      </c>
      <c r="T5" s="16" t="s">
        <v>136</v>
      </c>
      <c r="U5" s="56">
        <f t="shared" ref="U5:AB5" si="0">U6</f>
        <v>26</v>
      </c>
      <c r="V5" s="56">
        <f t="shared" si="0"/>
        <v>51</v>
      </c>
      <c r="W5" s="56">
        <f t="shared" si="0"/>
        <v>1.9</v>
      </c>
      <c r="X5" s="56">
        <f t="shared" si="0"/>
        <v>0.3</v>
      </c>
      <c r="Y5" s="56">
        <f t="shared" si="0"/>
        <v>1.2</v>
      </c>
      <c r="Z5" s="56">
        <f t="shared" si="0"/>
        <v>1.2</v>
      </c>
      <c r="AA5" s="56">
        <f t="shared" si="0"/>
        <v>6.480000000000001E-2</v>
      </c>
      <c r="AB5" s="45">
        <f t="shared" si="0"/>
        <v>5.4</v>
      </c>
      <c r="AC5" t="s">
        <v>133</v>
      </c>
    </row>
    <row r="6" spans="2:29" x14ac:dyDescent="0.25">
      <c r="B6" s="18">
        <v>2012</v>
      </c>
      <c r="C6" s="41">
        <v>0.3</v>
      </c>
      <c r="D6" s="42">
        <v>0.42</v>
      </c>
      <c r="E6" s="42">
        <v>0.3</v>
      </c>
      <c r="F6" s="42">
        <v>0.19</v>
      </c>
      <c r="G6" s="23" t="s">
        <v>64</v>
      </c>
      <c r="I6" s="82" t="s">
        <v>143</v>
      </c>
      <c r="T6" s="16" t="s">
        <v>132</v>
      </c>
      <c r="U6" s="56">
        <v>26</v>
      </c>
      <c r="V6" s="56">
        <v>51</v>
      </c>
      <c r="W6" s="56">
        <v>1.9</v>
      </c>
      <c r="X6" s="56">
        <v>0.3</v>
      </c>
      <c r="Y6" s="56">
        <v>1.2</v>
      </c>
      <c r="Z6" s="56">
        <v>1.2</v>
      </c>
      <c r="AA6" s="56">
        <f>AB6/100*Z6</f>
        <v>6.480000000000001E-2</v>
      </c>
      <c r="AB6" s="45">
        <v>5.4</v>
      </c>
      <c r="AC6" t="s">
        <v>133</v>
      </c>
    </row>
    <row r="7" spans="2:29" x14ac:dyDescent="0.25">
      <c r="B7" s="18">
        <v>2013</v>
      </c>
      <c r="C7" s="41">
        <v>0.3</v>
      </c>
      <c r="D7" s="42">
        <v>0.42</v>
      </c>
      <c r="E7" s="42">
        <v>0.3</v>
      </c>
      <c r="F7" s="42">
        <v>0.19</v>
      </c>
      <c r="G7" s="23" t="s">
        <v>64</v>
      </c>
      <c r="T7" s="16" t="s">
        <v>134</v>
      </c>
      <c r="U7" s="56">
        <v>57</v>
      </c>
      <c r="V7" s="56">
        <v>51</v>
      </c>
      <c r="W7" s="56">
        <v>0.69</v>
      </c>
      <c r="X7" s="56">
        <v>70</v>
      </c>
      <c r="Y7" s="56">
        <v>1.9</v>
      </c>
      <c r="Z7" s="56">
        <v>1.9</v>
      </c>
      <c r="AA7" s="56">
        <f>AB7/100*Z7</f>
        <v>0.1615</v>
      </c>
      <c r="AB7" s="45">
        <v>8.5</v>
      </c>
      <c r="AC7" s="1" t="s">
        <v>135</v>
      </c>
    </row>
    <row r="8" spans="2:29" x14ac:dyDescent="0.25">
      <c r="B8" s="18">
        <v>2014</v>
      </c>
      <c r="C8" s="41">
        <v>0.3</v>
      </c>
      <c r="D8" s="42">
        <v>0.42</v>
      </c>
      <c r="E8" s="42">
        <v>0.3</v>
      </c>
      <c r="F8" s="42">
        <v>0.19</v>
      </c>
      <c r="G8" s="23" t="s">
        <v>64</v>
      </c>
      <c r="I8" s="111" t="s">
        <v>65</v>
      </c>
      <c r="J8" s="113" t="s">
        <v>66</v>
      </c>
      <c r="K8" s="114"/>
      <c r="T8" s="16" t="s">
        <v>139</v>
      </c>
      <c r="U8" s="44">
        <v>4600</v>
      </c>
      <c r="V8" s="44">
        <v>110</v>
      </c>
      <c r="W8" s="44">
        <v>484</v>
      </c>
      <c r="X8" s="44">
        <v>900</v>
      </c>
      <c r="Y8" s="44">
        <v>404</v>
      </c>
      <c r="Z8" s="44">
        <v>398</v>
      </c>
      <c r="AA8" s="44">
        <f>AB8/100*Z8</f>
        <v>25.472000000000001</v>
      </c>
      <c r="AB8" s="45">
        <v>6.4</v>
      </c>
      <c r="AC8" s="32" t="s">
        <v>131</v>
      </c>
    </row>
    <row r="9" spans="2:29" x14ac:dyDescent="0.25">
      <c r="B9" s="18">
        <v>2015</v>
      </c>
      <c r="C9" s="41">
        <v>0.3</v>
      </c>
      <c r="D9" s="42">
        <v>0.42</v>
      </c>
      <c r="E9" s="42">
        <v>0.3</v>
      </c>
      <c r="F9" s="42">
        <v>0.19</v>
      </c>
      <c r="G9" s="23" t="s">
        <v>64</v>
      </c>
      <c r="I9" s="112"/>
      <c r="J9" s="22" t="s">
        <v>70</v>
      </c>
      <c r="K9" s="22" t="s">
        <v>69</v>
      </c>
    </row>
    <row r="10" spans="2:29" x14ac:dyDescent="0.25">
      <c r="B10" s="18">
        <v>2016</v>
      </c>
      <c r="C10" s="41">
        <v>0.3</v>
      </c>
      <c r="D10" s="42">
        <v>0.42</v>
      </c>
      <c r="E10" s="42">
        <v>0.3</v>
      </c>
      <c r="F10" s="42">
        <v>0.19</v>
      </c>
      <c r="G10" s="23" t="s">
        <v>64</v>
      </c>
      <c r="I10" s="81" t="s">
        <v>71</v>
      </c>
      <c r="J10" s="66">
        <f>'[1]Energía y contenido de carbono'!$M$5/1000000000</f>
        <v>1.7412166666666669E-5</v>
      </c>
      <c r="K10" s="16" t="s">
        <v>72</v>
      </c>
      <c r="N10" s="89">
        <f>17275/1000000000</f>
        <v>1.7275E-5</v>
      </c>
    </row>
    <row r="11" spans="2:29" x14ac:dyDescent="0.25">
      <c r="B11" s="18">
        <v>2017</v>
      </c>
      <c r="C11" s="41">
        <v>0.3</v>
      </c>
      <c r="D11" s="42">
        <v>0.42</v>
      </c>
      <c r="E11" s="42">
        <v>0.3</v>
      </c>
      <c r="F11" s="42">
        <v>0.19</v>
      </c>
      <c r="G11" s="23" t="s">
        <v>64</v>
      </c>
      <c r="I11" s="82" t="s">
        <v>143</v>
      </c>
      <c r="N11" s="90" t="s">
        <v>149</v>
      </c>
    </row>
    <row r="12" spans="2:29" ht="15.75" thickBot="1" x14ac:dyDescent="0.3">
      <c r="B12" s="18">
        <v>2018</v>
      </c>
      <c r="C12" s="41">
        <v>0.3</v>
      </c>
      <c r="D12" s="42">
        <v>0.42</v>
      </c>
      <c r="E12" s="42">
        <v>0.3</v>
      </c>
      <c r="F12" s="42">
        <v>0.19</v>
      </c>
      <c r="G12" s="23" t="s">
        <v>64</v>
      </c>
    </row>
    <row r="13" spans="2:29" x14ac:dyDescent="0.25">
      <c r="B13" s="18">
        <v>2019</v>
      </c>
      <c r="C13" s="41">
        <v>0.3</v>
      </c>
      <c r="D13" s="42">
        <v>0.42</v>
      </c>
      <c r="E13" s="42">
        <v>0.3</v>
      </c>
      <c r="F13" s="42">
        <v>0.19</v>
      </c>
      <c r="G13" s="23" t="s">
        <v>64</v>
      </c>
      <c r="I13" s="108" t="s">
        <v>111</v>
      </c>
      <c r="J13" s="109"/>
    </row>
    <row r="14" spans="2:29" ht="15.75" thickBot="1" x14ac:dyDescent="0.3">
      <c r="B14" s="18">
        <v>2020</v>
      </c>
      <c r="C14" s="41">
        <v>0.3</v>
      </c>
      <c r="D14" s="42">
        <v>0.42</v>
      </c>
      <c r="E14" s="42">
        <v>0.3</v>
      </c>
      <c r="F14" s="42">
        <v>0.19</v>
      </c>
      <c r="G14" s="23" t="s">
        <v>64</v>
      </c>
      <c r="I14" s="83">
        <f>'[2]Calculos propios'!$T$6</f>
        <v>7.3806724874458691</v>
      </c>
      <c r="J14" s="43" t="s">
        <v>142</v>
      </c>
    </row>
    <row r="15" spans="2:29" x14ac:dyDescent="0.25">
      <c r="B15" s="18">
        <v>2021</v>
      </c>
      <c r="C15" s="41">
        <v>0.3</v>
      </c>
      <c r="D15" s="42">
        <v>0.42</v>
      </c>
      <c r="E15" s="42">
        <v>0.3</v>
      </c>
      <c r="F15" s="42">
        <v>0.19</v>
      </c>
      <c r="G15" s="23" t="s">
        <v>64</v>
      </c>
      <c r="I15" s="82" t="s">
        <v>145</v>
      </c>
    </row>
    <row r="16" spans="2:29" x14ac:dyDescent="0.25">
      <c r="B16" s="18">
        <v>2022</v>
      </c>
      <c r="C16" s="41">
        <v>0.3</v>
      </c>
      <c r="D16" s="42">
        <v>0.42</v>
      </c>
      <c r="E16" s="42">
        <v>0.3</v>
      </c>
      <c r="F16" s="42">
        <v>0.19</v>
      </c>
      <c r="G16" s="23" t="s">
        <v>64</v>
      </c>
    </row>
    <row r="17" spans="2:12" x14ac:dyDescent="0.25">
      <c r="B17" s="18">
        <v>2023</v>
      </c>
      <c r="C17" s="41">
        <v>0.3</v>
      </c>
      <c r="D17" s="42">
        <v>0.42</v>
      </c>
      <c r="E17" s="42">
        <v>0.3</v>
      </c>
      <c r="F17" s="42">
        <v>0.19</v>
      </c>
      <c r="G17" s="23" t="s">
        <v>64</v>
      </c>
      <c r="I17" s="84" t="s">
        <v>102</v>
      </c>
    </row>
    <row r="18" spans="2:12" x14ac:dyDescent="0.25">
      <c r="B18" s="18">
        <v>2024</v>
      </c>
      <c r="C18" s="41">
        <v>0.3</v>
      </c>
      <c r="D18" s="42">
        <v>0.42</v>
      </c>
      <c r="E18" s="42">
        <v>0.3</v>
      </c>
      <c r="F18" s="42">
        <v>0.19</v>
      </c>
      <c r="G18" s="23" t="s">
        <v>64</v>
      </c>
      <c r="I18" s="85" t="s">
        <v>103</v>
      </c>
      <c r="J18" s="21" t="s">
        <v>104</v>
      </c>
      <c r="K18" s="21" t="s">
        <v>105</v>
      </c>
      <c r="L18" s="21" t="s">
        <v>106</v>
      </c>
    </row>
    <row r="19" spans="2:12" ht="15.75" x14ac:dyDescent="0.25">
      <c r="B19" s="18">
        <v>2025</v>
      </c>
      <c r="C19" s="41">
        <v>0.3</v>
      </c>
      <c r="D19" s="42">
        <v>0.42</v>
      </c>
      <c r="E19" s="42">
        <v>0.3</v>
      </c>
      <c r="F19" s="42">
        <v>0.19</v>
      </c>
      <c r="G19" s="23" t="s">
        <v>64</v>
      </c>
      <c r="I19" s="86" t="s">
        <v>107</v>
      </c>
      <c r="J19" s="49">
        <v>1</v>
      </c>
      <c r="K19" s="49">
        <v>1</v>
      </c>
      <c r="L19" s="50">
        <v>1</v>
      </c>
    </row>
    <row r="20" spans="2:12" ht="15.75" x14ac:dyDescent="0.25">
      <c r="B20" s="18">
        <v>2026</v>
      </c>
      <c r="C20" s="41">
        <v>0.3</v>
      </c>
      <c r="D20" s="42">
        <v>0.42</v>
      </c>
      <c r="E20" s="42">
        <v>0.3</v>
      </c>
      <c r="F20" s="42">
        <v>0.19</v>
      </c>
      <c r="G20" s="23" t="s">
        <v>64</v>
      </c>
      <c r="I20" s="86" t="s">
        <v>108</v>
      </c>
      <c r="J20" s="49">
        <v>21</v>
      </c>
      <c r="K20" s="49">
        <v>25</v>
      </c>
      <c r="L20" s="50">
        <v>30</v>
      </c>
    </row>
    <row r="21" spans="2:12" ht="15.75" x14ac:dyDescent="0.25">
      <c r="B21" s="18">
        <v>2027</v>
      </c>
      <c r="C21" s="41">
        <v>0.3</v>
      </c>
      <c r="D21" s="42">
        <v>0.42</v>
      </c>
      <c r="E21" s="42">
        <v>0.3</v>
      </c>
      <c r="F21" s="42">
        <v>0.19</v>
      </c>
      <c r="G21" s="23" t="s">
        <v>64</v>
      </c>
      <c r="I21" s="86" t="s">
        <v>109</v>
      </c>
      <c r="J21" s="49">
        <v>310</v>
      </c>
      <c r="K21" s="49">
        <v>298</v>
      </c>
      <c r="L21" s="50">
        <v>265</v>
      </c>
    </row>
    <row r="22" spans="2:12" x14ac:dyDescent="0.25">
      <c r="B22" s="18">
        <v>2028</v>
      </c>
      <c r="C22" s="41">
        <v>0.3</v>
      </c>
      <c r="D22" s="42">
        <v>0.42</v>
      </c>
      <c r="E22" s="42">
        <v>0.3</v>
      </c>
      <c r="F22" s="42">
        <v>0.19</v>
      </c>
      <c r="G22" s="23" t="s">
        <v>64</v>
      </c>
      <c r="I22" s="69" t="s">
        <v>110</v>
      </c>
    </row>
    <row r="23" spans="2:12" x14ac:dyDescent="0.25">
      <c r="B23" s="18">
        <v>2029</v>
      </c>
      <c r="C23" s="41">
        <v>0.3</v>
      </c>
      <c r="D23" s="42">
        <v>0.42</v>
      </c>
      <c r="E23" s="42">
        <v>0.3</v>
      </c>
      <c r="F23" s="42">
        <v>0.19</v>
      </c>
      <c r="G23" s="23" t="s">
        <v>64</v>
      </c>
      <c r="I23" s="87" t="s">
        <v>144</v>
      </c>
    </row>
    <row r="24" spans="2:12" x14ac:dyDescent="0.25">
      <c r="B24" s="18">
        <v>2030</v>
      </c>
      <c r="C24" s="41">
        <v>0.3</v>
      </c>
      <c r="D24" s="42">
        <v>0.42</v>
      </c>
      <c r="E24" s="42">
        <v>0.3</v>
      </c>
      <c r="F24" s="42">
        <v>0.19</v>
      </c>
      <c r="G24" s="23" t="s">
        <v>64</v>
      </c>
    </row>
    <row r="27" spans="2:12" x14ac:dyDescent="0.25">
      <c r="C27" s="39" t="s">
        <v>115</v>
      </c>
    </row>
    <row r="28" spans="2:12" x14ac:dyDescent="0.25">
      <c r="C28" s="39" t="s">
        <v>116</v>
      </c>
    </row>
    <row r="29" spans="2:12" x14ac:dyDescent="0.25">
      <c r="C29" s="39" t="s">
        <v>117</v>
      </c>
    </row>
  </sheetData>
  <mergeCells count="6">
    <mergeCell ref="I13:J13"/>
    <mergeCell ref="L2:Q2"/>
    <mergeCell ref="I2:I3"/>
    <mergeCell ref="J2:K2"/>
    <mergeCell ref="J8:K8"/>
    <mergeCell ref="I8:I9"/>
  </mergeCells>
  <hyperlinks>
    <hyperlink ref="I23" r:id="rId1" display="https://www.ghgprotocol.org/sites/default/files/ghgp/Global-Warming-Potential-Values %28Feb 16 2016%29_1.pdf"/>
    <hyperlink ref="N11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tabSelected="1" workbookViewId="0">
      <selection activeCell="L6" sqref="L6"/>
    </sheetView>
  </sheetViews>
  <sheetFormatPr baseColWidth="10" defaultRowHeight="12.75" x14ac:dyDescent="0.2"/>
  <cols>
    <col min="1" max="4" width="11.42578125" style="58"/>
    <col min="5" max="5" width="19.28515625" style="77" customWidth="1"/>
    <col min="6" max="6" width="11.42578125" style="58"/>
    <col min="7" max="7" width="11.42578125" style="75"/>
    <col min="8" max="8" width="16.5703125" style="59" hidden="1" customWidth="1"/>
    <col min="9" max="9" width="11.7109375" style="79" customWidth="1"/>
    <col min="10" max="10" width="11.42578125" style="58"/>
    <col min="11" max="11" width="18.140625" style="60" customWidth="1"/>
    <col min="12" max="16384" width="11.42578125" style="58"/>
  </cols>
  <sheetData>
    <row r="1" spans="2:11" x14ac:dyDescent="0.2">
      <c r="B1" s="58" t="s">
        <v>182</v>
      </c>
    </row>
    <row r="2" spans="2:11" x14ac:dyDescent="0.2">
      <c r="B2" s="57" t="s">
        <v>183</v>
      </c>
      <c r="C2" s="57"/>
    </row>
    <row r="4" spans="2:11" ht="12.75" customHeight="1" x14ac:dyDescent="0.2">
      <c r="B4" s="137" t="s">
        <v>168</v>
      </c>
      <c r="C4" s="126"/>
      <c r="D4" s="131"/>
      <c r="E4" s="132"/>
      <c r="F4" s="133"/>
      <c r="G4" s="131"/>
      <c r="H4" s="127"/>
      <c r="I4" s="138" t="s">
        <v>169</v>
      </c>
      <c r="J4" s="140" t="s">
        <v>170</v>
      </c>
      <c r="K4" s="142" t="s">
        <v>181</v>
      </c>
    </row>
    <row r="5" spans="2:11" ht="41.25" customHeight="1" x14ac:dyDescent="0.2">
      <c r="B5" s="134" t="s">
        <v>57</v>
      </c>
      <c r="C5" s="128" t="s">
        <v>175</v>
      </c>
      <c r="D5" s="134" t="s">
        <v>177</v>
      </c>
      <c r="E5" s="135" t="s">
        <v>180</v>
      </c>
      <c r="F5" s="136" t="s">
        <v>118</v>
      </c>
      <c r="G5" s="134" t="s">
        <v>56</v>
      </c>
      <c r="H5" s="129" t="s">
        <v>179</v>
      </c>
      <c r="I5" s="139"/>
      <c r="J5" s="141"/>
      <c r="K5" s="143"/>
    </row>
    <row r="6" spans="2:11" ht="102" x14ac:dyDescent="0.2">
      <c r="B6" s="145" t="s">
        <v>171</v>
      </c>
      <c r="C6" s="130" t="s">
        <v>178</v>
      </c>
      <c r="D6" s="145" t="s">
        <v>176</v>
      </c>
      <c r="E6" s="144" t="s">
        <v>75</v>
      </c>
      <c r="F6" s="146" t="s">
        <v>167</v>
      </c>
      <c r="G6" s="145" t="s">
        <v>58</v>
      </c>
      <c r="H6" s="67"/>
      <c r="I6" s="147" t="s">
        <v>172</v>
      </c>
      <c r="J6" s="148" t="s">
        <v>173</v>
      </c>
      <c r="K6" s="149" t="s">
        <v>174</v>
      </c>
    </row>
    <row r="7" spans="2:11" x14ac:dyDescent="0.2">
      <c r="B7" s="115">
        <v>2010</v>
      </c>
      <c r="C7" s="116">
        <v>40318</v>
      </c>
      <c r="D7" s="117" t="s">
        <v>61</v>
      </c>
      <c r="E7" s="118" t="s">
        <v>59</v>
      </c>
      <c r="F7" s="119" t="s">
        <v>115</v>
      </c>
      <c r="G7" s="120">
        <v>1131</v>
      </c>
      <c r="H7" s="121">
        <f>DATE(B7,12,31)-C7</f>
        <v>225</v>
      </c>
      <c r="I7" s="122">
        <f>Factores!$J$4*Variables!C3*G7*(Factores!$D$4*Factores!$L$4+Factores!$N$4*Factores!$L$20+Factores!$P$4*Factores!$L$21)*Variables!$C$16*H7/365</f>
        <v>6401.4508069841086</v>
      </c>
      <c r="J7" s="123">
        <f>Factores!$J$4*Variables!C6*G7*(Factores!$D$4*Factores!$L$4+Factores!$N$4*Factores!$L$20+Factores!$P$4*Factores!$L$21)*Variables!$C$16*H7/365</f>
        <v>3219.6198863934242</v>
      </c>
      <c r="K7" s="124">
        <f>+I7-J7</f>
        <v>3181.8309205906844</v>
      </c>
    </row>
    <row r="8" spans="2:11" x14ac:dyDescent="0.2">
      <c r="B8" s="115">
        <v>2010</v>
      </c>
      <c r="C8" s="116">
        <v>40224</v>
      </c>
      <c r="D8" s="117" t="s">
        <v>61</v>
      </c>
      <c r="E8" s="118" t="s">
        <v>59</v>
      </c>
      <c r="F8" s="119" t="s">
        <v>116</v>
      </c>
      <c r="G8" s="120">
        <v>1131</v>
      </c>
      <c r="H8" s="121">
        <f>DATE(B8,12,31)-C8</f>
        <v>319</v>
      </c>
      <c r="I8" s="125">
        <f>Factores!$J$4*Variables!C3*G8*(Factores!$E$4*Factores!$L$4+Factores!$N$4*Factores!$L$20+Factores!$P$4*Factores!$L$21)*Variables!$C$16*H8/365</f>
        <v>7593.5255689992327</v>
      </c>
      <c r="J8" s="123">
        <f>Factores!$J$4*Variables!C6*G8*(Factores!$E$4*Factores!$L$4+Factores!$N$4*Factores!$L$20+Factores!$P$4*Factores!$L$21)*Variables!$C$16*H8/365</f>
        <v>3819.1757879500269</v>
      </c>
      <c r="K8" s="124">
        <f t="shared" ref="K8:K10" si="0">+I8-J8</f>
        <v>3774.3497810492058</v>
      </c>
    </row>
    <row r="9" spans="2:11" x14ac:dyDescent="0.2">
      <c r="B9" s="115">
        <v>2010</v>
      </c>
      <c r="C9" s="116">
        <v>40346</v>
      </c>
      <c r="D9" s="117" t="s">
        <v>61</v>
      </c>
      <c r="E9" s="118" t="s">
        <v>59</v>
      </c>
      <c r="F9" s="119" t="s">
        <v>117</v>
      </c>
      <c r="G9" s="120">
        <v>1131</v>
      </c>
      <c r="H9" s="121">
        <f>DATE(B9,12,31)-C9</f>
        <v>197</v>
      </c>
      <c r="I9" s="125">
        <f>Factores!$J$4*Variables!C3*G9*(Factores!$F$4*Factores!$L$4+Factores!$N$4*Factores!$L$20+Factores!$P$4*Factores!$L$21)*Variables!$C$16*H9/365</f>
        <v>4231.715008529226</v>
      </c>
      <c r="J9" s="123">
        <f>Factores!$J$4*Variables!C6*G9*(Factores!$F$4*Factores!$L$4+Factores!$N$4*Factores!$L$20+Factores!$P$4*Factores!$L$21)*Variables!$C$16*H9/365</f>
        <v>2128.3478083039558</v>
      </c>
      <c r="K9" s="124">
        <f t="shared" si="0"/>
        <v>2103.3672002252702</v>
      </c>
    </row>
    <row r="10" spans="2:11" x14ac:dyDescent="0.2">
      <c r="B10" s="115">
        <v>2010</v>
      </c>
      <c r="C10" s="116">
        <v>40318</v>
      </c>
      <c r="D10" s="117" t="s">
        <v>61</v>
      </c>
      <c r="E10" s="118" t="s">
        <v>162</v>
      </c>
      <c r="F10" s="119" t="s">
        <v>115</v>
      </c>
      <c r="G10" s="120">
        <v>652</v>
      </c>
      <c r="H10" s="121">
        <f>DATE(B10,12,31)-C10</f>
        <v>225</v>
      </c>
      <c r="I10" s="125">
        <f>Factores!$J$4*Variables!C3*G10*(Factores!$D$4*Factores!$L$4+Factores!$N$4*Factores!$L$20+Factores!$P$4*Factores!$L$21)*Variables!$C$16*H10/365</f>
        <v>3690.3147004010953</v>
      </c>
      <c r="J10" s="123">
        <f>Factores!$J$4*Variables!C5*G10*(Factores!$D$4*Factores!$L$4+Factores!$N$4*Factores!$L$20+Factores!$P$4*Factores!$L$21)*Variables!$C$16*H10/365</f>
        <v>1097.9448695408221</v>
      </c>
      <c r="K10" s="124">
        <f t="shared" si="0"/>
        <v>2592.3698308602734</v>
      </c>
    </row>
    <row r="11" spans="2:11" x14ac:dyDescent="0.2">
      <c r="B11" s="61"/>
      <c r="C11" s="61"/>
      <c r="D11" s="61"/>
      <c r="E11" s="78"/>
      <c r="F11" s="62"/>
      <c r="G11" s="76"/>
      <c r="H11" s="63"/>
      <c r="I11" s="80"/>
      <c r="J11" s="64"/>
      <c r="K11" s="150">
        <f>SUM(K7:K10)</f>
        <v>11651.917732725433</v>
      </c>
    </row>
  </sheetData>
  <mergeCells count="3">
    <mergeCell ref="K4:K5"/>
    <mergeCell ref="I4:I5"/>
    <mergeCell ref="J4:J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Variables!$B$3</xm:f>
          </x14:formula1>
          <xm:sqref>D7:D10</xm:sqref>
        </x14:dataValidation>
        <x14:dataValidation type="list" allowBlank="1" showInputMessage="1" showErrorMessage="1">
          <x14:formula1>
            <xm:f>Variables!$B$4:$B$12</xm:f>
          </x14:formula1>
          <xm:sqref>E7:E10</xm:sqref>
        </x14:dataValidation>
        <x14:dataValidation type="list" allowBlank="1" showInputMessage="1" showErrorMessage="1">
          <x14:formula1>
            <xm:f>Factores!$C$27:$C$29</xm:f>
          </x14:formula1>
          <xm:sqref>F7:F10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</vt:lpstr>
      <vt:lpstr>Proveedores</vt:lpstr>
      <vt:lpstr>Variables</vt:lpstr>
      <vt:lpstr>Factores</vt:lpstr>
      <vt:lpstr>Cocción Leña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JK</cp:lastModifiedBy>
  <dcterms:created xsi:type="dcterms:W3CDTF">2019-09-02T17:20:30Z</dcterms:created>
  <dcterms:modified xsi:type="dcterms:W3CDTF">2020-03-23T07:44:06Z</dcterms:modified>
</cp:coreProperties>
</file>