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26AA4292-C7D7-4F9F-952F-4CAD17E9C65D}" xr6:coauthVersionLast="45" xr6:coauthVersionMax="45" xr10:uidLastSave="{00000000-0000-0000-0000-000000000000}"/>
  <bookViews>
    <workbookView xWindow="-120" yWindow="-120" windowWidth="19440" windowHeight="15000" firstSheet="2" activeTab="4" xr2:uid="{00000000-000D-0000-FFFF-FFFF00000000}"/>
  </bookViews>
  <sheets>
    <sheet name="General" sheetId="3" r:id="rId1"/>
    <sheet name="Proveedores" sheetId="2" r:id="rId2"/>
    <sheet name="Variables" sheetId="4" r:id="rId3"/>
    <sheet name="Factores" sheetId="5" r:id="rId4"/>
    <sheet name="EEE Calentador (gas)" sheetId="8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'EEE Calentador (gas)'!$B$5:$M$9</definedName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energetico">Variables!$V$87:$V$88</definedName>
    <definedName name="Tabla_mes">Variables!$S$87:$T$98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5" l="1"/>
  <c r="C31" i="5" s="1"/>
  <c r="C28" i="5"/>
  <c r="C30" i="5" s="1"/>
  <c r="I8" i="8" l="1"/>
  <c r="I7" i="8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K8" i="8" s="1"/>
  <c r="D29" i="5"/>
  <c r="I28" i="5"/>
  <c r="H28" i="5"/>
  <c r="G28" i="5"/>
  <c r="D28" i="5"/>
  <c r="L8" i="8" l="1"/>
  <c r="M8" i="8" s="1"/>
  <c r="L7" i="8"/>
  <c r="K7" i="8"/>
  <c r="M7" i="8" s="1"/>
  <c r="M9" i="8"/>
  <c r="AR39" i="4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G11" authorId="0" shapeId="0" xr:uid="{00000000-0006-0000-0300-000001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 xr:uid="{00000000-0006-0000-0300-000002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 xr:uid="{00000000-0006-0000-0300-000003000000}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 xr:uid="{00000000-0006-0000-0300-000004000000}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<sst xmlns="http://schemas.openxmlformats.org/spreadsheetml/2006/main" count="1200" uniqueCount="289">
  <si>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</si>
  <si>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</si>
  <si>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</si>
  <si>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</si>
  <si>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</si>
  <si>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</si>
  <si>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</si>
  <si>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</si>
  <si>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</si>
  <si>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</si>
  <si>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</si>
  <si>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</si>
  <si>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</si>
  <si>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</si>
  <si>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</si>
  <si>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</si>
  <si>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</si>
  <si>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</si>
  <si>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</si>
  <si>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</si>
  <si>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</si>
  <si>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</si>
  <si>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</si>
  <si>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</si>
  <si>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</si>
  <si>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</si>
  <si>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</si>
  <si>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</si>
  <si>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</si>
  <si>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</si>
  <si>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</si>
  <si>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</si>
  <si>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</si>
  <si>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</si>
  <si>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</si>
  <si>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</si>
  <si>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</si>
  <si>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</si>
  <si>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</si>
  <si>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</si>
  <si>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</si>
  <si>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</si>
  <si>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</si>
  <si>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</si>
  <si>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</si>
  <si>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</si>
  <si>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</si>
  <si>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</si>
  <si>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</si>
  <si>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</si>
  <si>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</si>
  <si>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</si>
  <si>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</si>
  <si>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</si>
  <si>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</si>
  <si>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</si>
  <si>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</si>
  <si>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</si>
  <si>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</si>
  <si>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</si>
  <si>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</si>
  <si>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</si>
  <si>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</si>
  <si>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</si>
  <si>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</si>
  <si>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</si>
  <si>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</si>
  <si>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</si>
  <si>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</si>
  <si>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</si>
  <si>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</si>
  <si>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</si>
  <si>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</si>
  <si>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</si>
  <si>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</si>
  <si>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</si>
  <si>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</si>
  <si>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</si>
  <si>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</si>
  <si>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</si>
  <si>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</si>
  <si>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</si>
  <si>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</si>
  <si>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</si>
  <si>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</si>
  <si>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</si>
  <si>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</si>
  <si>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</si>
  <si>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</si>
  <si>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</si>
  <si>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</si>
  <si>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</si>
  <si>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</si>
  <si>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</si>
  <si>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</si>
  <si>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</si>
  <si>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</si>
  <si>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</si>
  <si>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</si>
  <si>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</si>
  <si>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</si>
  <si>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</si>
  <si>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</si>
  <si>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</si>
  <si>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</si>
  <si>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</si>
  <si>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</si>
  <si>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</si>
  <si>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</si>
  <si>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</si>
  <si>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</si>
  <si>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</si>
  <si>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</si>
  <si>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</si>
  <si>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</si>
  <si>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</si>
  <si>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</si>
  <si>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</si>
  <si>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</si>
  <si>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</si>
  <si>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</si>
  <si>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</si>
  <si>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</si>
  <si>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</si>
  <si>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</si>
  <si>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</si>
  <si>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</si>
  <si>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</si>
  <si>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</si>
  <si>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</si>
  <si>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</si>
  <si>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</si>
  <si>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</si>
  <si>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</si>
  <si>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</si>
  <si>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</si>
  <si>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</si>
  <si>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</si>
  <si>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</si>
  <si>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</si>
  <si>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</si>
  <si>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</si>
  <si>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</si>
  <si>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</si>
  <si>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</si>
  <si>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</si>
  <si>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</si>
  <si>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</si>
  <si>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</si>
  <si>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</si>
  <si>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</si>
  <si>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</si>
  <si>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</si>
  <si>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</si>
  <si>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</si>
  <si>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</si>
  <si>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</si>
  <si>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</si>
  <si>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</si>
  <si>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</si>
  <si>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</si>
  <si>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</si>
  <si>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</si>
  <si>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</si>
  <si>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</si>
  <si>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</si>
  <si>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</si>
  <si>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</si>
  <si>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</si>
  <si>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</si>
  <si>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</si>
  <si>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</si>
  <si>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</si>
  <si>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</si>
  <si>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</si>
  <si>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</si>
  <si>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</si>
  <si>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</si>
  <si>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</si>
  <si>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</si>
  <si>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</si>
  <si>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</si>
  <si>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</si>
  <si>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</si>
  <si>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</si>
  <si>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</si>
  <si>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</si>
  <si>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</si>
  <si>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</si>
  <si>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</si>
  <si>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</si>
  <si>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</si>
  <si>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</si>
  <si>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</si>
  <si>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</si>
  <si>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</si>
  <si>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</si>
  <si>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</si>
  <si>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</si>
  <si>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</si>
  <si>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</si>
  <si>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</si>
  <si>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</si>
  <si>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</si>
  <si>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</si>
  <si>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</si>
  <si>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</si>
  <si>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</si>
  <si>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</si>
  <si>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</si>
  <si>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</si>
  <si>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</si>
  <si>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</si>
  <si>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</si>
  <si>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</si>
  <si>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</si>
  <si>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</si>
  <si>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</si>
  <si>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</si>
  <si>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</si>
  <si>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</si>
  <si>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</si>
  <si>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</si>
  <si>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</si>
  <si>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</si>
  <si>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</si>
  <si>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</si>
  <si>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</si>
  <si>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</si>
  <si>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</si>
  <si>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</si>
  <si>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</si>
  <si>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</si>
  <si>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</si>
  <si>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</si>
  <si>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</si>
  <si>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</si>
  <si>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</si>
  <si>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</si>
  <si>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</si>
  <si>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</si>
  <si>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</si>
  <si>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</si>
  <si>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</si>
  <si>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</si>
  <si>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</si>
  <si>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</si>
  <si>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</si>
  <si>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</si>
  <si>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</si>
  <si>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</si>
  <si>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</si>
  <si>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</si>
  <si>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</si>
  <si>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</si>
  <si>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</si>
  <si>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</si>
  <si>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</si>
  <si>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</si>
  <si>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</si>
  <si>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</si>
  <si>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</si>
  <si>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</si>
  <si>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</si>
  <si>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</si>
  <si>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</si>
  <si>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</si>
  <si>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</si>
  <si>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</si>
  <si>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</si>
  <si>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</si>
  <si>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</si>
  <si>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</si>
  <si>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</si>
  <si>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</si>
  <si>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</si>
  <si>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</si>
  <si>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</si>
  <si>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</si>
  <si>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</si>
  <si>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Calentadores de agua (gas)</t>
    </r>
  </si>
  <si>
    <t>Capacidad (L)</t>
  </si>
  <si>
    <t>Mes en el que se compraron los motores</t>
  </si>
  <si>
    <t>Energía que hace funcionar al calentador</t>
  </si>
  <si>
    <t>Energetico</t>
  </si>
  <si>
    <t>Linea Base Emisiones GEI (tCO2e)</t>
  </si>
  <si>
    <t>Iniciativa de Mitigación Emisiones GEI (tCO2e)</t>
  </si>
  <si>
    <t>Total Emisiones de Efecto Invernadero antes de la Iniciativa</t>
  </si>
  <si>
    <t>Total de Emisiones de la nueva iniciativa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</si>
</sst>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* #,##0.00_ ;_ * \-#,##0.00_ ;_ * &quot;-&quot;??_ ;_ @_ "/>
    <numFmt numFmtId="165" formatCode="_ * #,##0.0_ ;_ * \-#,##0.0_ ;_ * &quot;-&quot;??_ ;_ @_ "/>
    <numFmt numFmtId="166" formatCode="0.0%"/>
    <numFmt numFmtId="167" formatCode="_ * #,##0_ ;_ * \-#,##0_ ;_ * &quot;-&quot;??_ ;_ @_ "/>
    <numFmt numFmtId="168" formatCode="_ * #,##0.000000_ ;_ * \-#,##0.000000_ ;_ * &quot;-&quot;??_ ;_ @_ "/>
    <numFmt numFmtId="169" formatCode="0.000000"/>
    <numFmt numFmtId="170" formatCode="0.0"/>
    <numFmt numFmtId="171" formatCode="_ * #,##0.0000_ ;_ * \-#,##0.0000_ ;_ * &quot;-&quot;??_ ;_ @_ "/>
    <numFmt numFmtId="172" formatCode="0.00000000000000"/>
    <numFmt numFmtId="173" formatCode="_ * #,##0.00000000_ ;_ * \-#,##0.00000000_ ;_ * &quot;-&quot;??_ ;_ @_ "/>
    <numFmt numFmtId="174" formatCode="0.0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</cellStyleXfs>
  <cellXfs count="402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6" fontId="16" fillId="2" borderId="0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1" applyFont="1" applyBorder="1"/>
    <xf numFmtId="167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164" fontId="0" fillId="2" borderId="0" xfId="1" applyFont="1" applyFill="1"/>
    <xf numFmtId="168" fontId="17" fillId="2" borderId="0" xfId="1" applyNumberFormat="1" applyFont="1" applyFill="1"/>
    <xf numFmtId="0" fontId="17" fillId="2" borderId="0" xfId="0" applyFont="1" applyFill="1"/>
    <xf numFmtId="169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9" fontId="21" fillId="0" borderId="10" xfId="0" applyNumberFormat="1" applyFont="1" applyBorder="1" applyAlignment="1">
      <alignment horizontal="center"/>
    </xf>
    <xf numFmtId="9" fontId="21" fillId="0" borderId="11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2" borderId="7" xfId="1" applyFont="1" applyFill="1" applyBorder="1"/>
    <xf numFmtId="164" fontId="0" fillId="2" borderId="21" xfId="1" applyFont="1" applyFill="1" applyBorder="1"/>
    <xf numFmtId="164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3" fillId="2" borderId="0" xfId="0" applyFont="1" applyFill="1"/>
    <xf numFmtId="0" fontId="0" fillId="2" borderId="19" xfId="0" applyFill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6" xfId="1" applyNumberFormat="1" applyFont="1" applyBorder="1"/>
    <xf numFmtId="164" fontId="0" fillId="0" borderId="19" xfId="1" applyNumberFormat="1" applyFont="1" applyBorder="1"/>
    <xf numFmtId="164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6" fillId="2" borderId="0" xfId="0" applyFont="1" applyFill="1"/>
    <xf numFmtId="0" fontId="0" fillId="2" borderId="19" xfId="0" applyFill="1" applyBorder="1" applyAlignment="1">
      <alignment horizontal="center"/>
    </xf>
    <xf numFmtId="167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0" fillId="2" borderId="0" xfId="0" applyFont="1" applyFill="1" applyAlignment="1">
      <alignment vertical="center"/>
    </xf>
    <xf numFmtId="0" fontId="34" fillId="2" borderId="0" xfId="3" applyFont="1" applyFill="1" applyBorder="1"/>
    <xf numFmtId="0" fontId="21" fillId="2" borderId="0" xfId="0" applyFont="1" applyFill="1"/>
    <xf numFmtId="0" fontId="35" fillId="6" borderId="19" xfId="4" applyFont="1" applyFill="1" applyBorder="1" applyAlignment="1">
      <alignment horizontal="center" vertical="center" wrapText="1"/>
    </xf>
    <xf numFmtId="0" fontId="35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8" fillId="0" borderId="0" xfId="4" applyFont="1" applyAlignment="1">
      <alignment vertical="center"/>
    </xf>
    <xf numFmtId="164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164" fontId="0" fillId="2" borderId="0" xfId="1" applyFont="1" applyFill="1" applyBorder="1"/>
    <xf numFmtId="165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5" fontId="0" fillId="19" borderId="15" xfId="1" applyNumberFormat="1" applyFont="1" applyFill="1" applyBorder="1"/>
    <xf numFmtId="165" fontId="0" fillId="19" borderId="19" xfId="1" applyNumberFormat="1" applyFont="1" applyFill="1" applyBorder="1"/>
    <xf numFmtId="165" fontId="0" fillId="19" borderId="8" xfId="1" applyNumberFormat="1" applyFont="1" applyFill="1" applyBorder="1"/>
    <xf numFmtId="165" fontId="0" fillId="19" borderId="6" xfId="1" applyNumberFormat="1" applyFont="1" applyFill="1" applyBorder="1"/>
    <xf numFmtId="165" fontId="0" fillId="19" borderId="11" xfId="1" applyNumberFormat="1" applyFont="1" applyFill="1" applyBorder="1"/>
    <xf numFmtId="165" fontId="3" fillId="19" borderId="7" xfId="1" applyNumberFormat="1" applyFont="1" applyFill="1" applyBorder="1" applyAlignment="1">
      <alignment horizontal="center"/>
    </xf>
    <xf numFmtId="165" fontId="3" fillId="19" borderId="21" xfId="1" applyNumberFormat="1" applyFont="1" applyFill="1" applyBorder="1" applyAlignment="1">
      <alignment horizontal="center"/>
    </xf>
    <xf numFmtId="165" fontId="3" fillId="19" borderId="12" xfId="1" applyNumberFormat="1" applyFont="1" applyFill="1" applyBorder="1" applyAlignment="1">
      <alignment horizontal="center"/>
    </xf>
    <xf numFmtId="165" fontId="3" fillId="19" borderId="16" xfId="1" applyNumberFormat="1" applyFont="1" applyFill="1" applyBorder="1" applyAlignment="1">
      <alignment horizontal="center"/>
    </xf>
    <xf numFmtId="165" fontId="3" fillId="19" borderId="34" xfId="1" applyNumberFormat="1" applyFont="1" applyFill="1" applyBorder="1" applyAlignment="1">
      <alignment horizontal="center"/>
    </xf>
    <xf numFmtId="164" fontId="0" fillId="19" borderId="7" xfId="1" applyFont="1" applyFill="1" applyBorder="1"/>
    <xf numFmtId="164" fontId="0" fillId="19" borderId="21" xfId="1" applyFont="1" applyFill="1" applyBorder="1"/>
    <xf numFmtId="164" fontId="0" fillId="19" borderId="34" xfId="1" applyFont="1" applyFill="1" applyBorder="1"/>
    <xf numFmtId="164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7" fontId="0" fillId="19" borderId="7" xfId="1" applyNumberFormat="1" applyFont="1" applyFill="1" applyBorder="1" applyAlignment="1">
      <alignment horizontal="center"/>
    </xf>
    <xf numFmtId="167" fontId="0" fillId="19" borderId="21" xfId="1" applyNumberFormat="1" applyFont="1" applyFill="1" applyBorder="1" applyAlignment="1">
      <alignment horizontal="center"/>
    </xf>
    <xf numFmtId="167" fontId="0" fillId="19" borderId="34" xfId="1" applyNumberFormat="1" applyFont="1" applyFill="1" applyBorder="1" applyAlignment="1">
      <alignment horizontal="center"/>
    </xf>
    <xf numFmtId="167" fontId="0" fillId="19" borderId="12" xfId="1" applyNumberFormat="1" applyFont="1" applyFill="1" applyBorder="1" applyAlignment="1">
      <alignment horizontal="center"/>
    </xf>
    <xf numFmtId="167" fontId="0" fillId="19" borderId="16" xfId="1" applyNumberFormat="1" applyFont="1" applyFill="1" applyBorder="1" applyAlignment="1">
      <alignment horizontal="center"/>
    </xf>
    <xf numFmtId="167" fontId="3" fillId="19" borderId="7" xfId="1" applyNumberFormat="1" applyFont="1" applyFill="1" applyBorder="1" applyAlignment="1">
      <alignment horizontal="center"/>
    </xf>
    <xf numFmtId="167" fontId="3" fillId="19" borderId="16" xfId="1" applyNumberFormat="1" applyFont="1" applyFill="1" applyBorder="1" applyAlignment="1">
      <alignment horizontal="center"/>
    </xf>
    <xf numFmtId="167" fontId="3" fillId="19" borderId="57" xfId="1" applyNumberFormat="1" applyFont="1" applyFill="1" applyBorder="1" applyAlignment="1">
      <alignment horizontal="center"/>
    </xf>
    <xf numFmtId="0" fontId="20" fillId="2" borderId="0" xfId="0" applyFont="1" applyFill="1"/>
    <xf numFmtId="0" fontId="20" fillId="0" borderId="0" xfId="4" applyFont="1" applyAlignment="1">
      <alignment vertical="center"/>
    </xf>
    <xf numFmtId="0" fontId="40" fillId="2" borderId="0" xfId="3" applyFont="1" applyFill="1"/>
    <xf numFmtId="171" fontId="0" fillId="19" borderId="19" xfId="1" applyNumberFormat="1" applyFont="1" applyFill="1" applyBorder="1"/>
    <xf numFmtId="166" fontId="0" fillId="19" borderId="19" xfId="2" applyNumberFormat="1" applyFont="1" applyFill="1" applyBorder="1"/>
    <xf numFmtId="166" fontId="3" fillId="19" borderId="19" xfId="2" applyNumberFormat="1" applyFont="1" applyFill="1" applyBorder="1"/>
    <xf numFmtId="171" fontId="4" fillId="19" borderId="19" xfId="1" applyNumberFormat="1" applyFont="1" applyFill="1" applyBorder="1"/>
    <xf numFmtId="165" fontId="0" fillId="19" borderId="19" xfId="1" applyNumberFormat="1" applyFont="1" applyFill="1" applyBorder="1" applyAlignment="1">
      <alignment horizontal="center"/>
    </xf>
    <xf numFmtId="0" fontId="38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1" fillId="2" borderId="35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164" fontId="3" fillId="2" borderId="0" xfId="1" applyFont="1" applyFill="1" applyBorder="1"/>
    <xf numFmtId="0" fontId="21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19" borderId="55" xfId="1" applyFont="1" applyFill="1" applyBorder="1"/>
    <xf numFmtId="164" fontId="0" fillId="19" borderId="53" xfId="1" applyFont="1" applyFill="1" applyBorder="1"/>
    <xf numFmtId="164" fontId="0" fillId="19" borderId="59" xfId="1" applyFont="1" applyFill="1" applyBorder="1"/>
    <xf numFmtId="164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/>
    </xf>
    <xf numFmtId="0" fontId="20" fillId="2" borderId="53" xfId="0" applyFont="1" applyFill="1" applyBorder="1" applyAlignment="1">
      <alignment horizontal="center"/>
    </xf>
    <xf numFmtId="0" fontId="20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5" fontId="12" fillId="19" borderId="7" xfId="1" applyNumberFormat="1" applyFont="1" applyFill="1" applyBorder="1"/>
    <xf numFmtId="165" fontId="12" fillId="19" borderId="21" xfId="1" applyNumberFormat="1" applyFont="1" applyFill="1" applyBorder="1"/>
    <xf numFmtId="165" fontId="12" fillId="19" borderId="12" xfId="1" applyNumberFormat="1" applyFont="1" applyFill="1" applyBorder="1"/>
    <xf numFmtId="165" fontId="12" fillId="19" borderId="34" xfId="1" applyNumberFormat="1" applyFont="1" applyFill="1" applyBorder="1"/>
    <xf numFmtId="171" fontId="23" fillId="19" borderId="19" xfId="1" applyNumberFormat="1" applyFont="1" applyFill="1" applyBorder="1"/>
    <xf numFmtId="0" fontId="21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6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1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6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1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1" fillId="0" borderId="6" xfId="0" applyNumberFormat="1" applyFont="1" applyBorder="1" applyAlignment="1">
      <alignment horizontal="center" vertical="center" wrapText="1"/>
    </xf>
    <xf numFmtId="0" fontId="21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1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0" fillId="0" borderId="0" xfId="0" applyFont="1"/>
    <xf numFmtId="4" fontId="20" fillId="0" borderId="0" xfId="0" applyNumberFormat="1" applyFont="1" applyAlignment="1">
      <alignment horizontal="center"/>
    </xf>
    <xf numFmtId="0" fontId="42" fillId="0" borderId="0" xfId="0" applyFont="1"/>
    <xf numFmtId="0" fontId="42" fillId="21" borderId="20" xfId="0" applyFont="1" applyFill="1" applyBorder="1" applyAlignment="1">
      <alignment horizontal="left"/>
    </xf>
    <xf numFmtId="0" fontId="42" fillId="21" borderId="62" xfId="0" applyFont="1" applyFill="1" applyBorder="1" applyAlignment="1">
      <alignment horizontal="center"/>
    </xf>
    <xf numFmtId="3" fontId="20" fillId="21" borderId="62" xfId="0" applyNumberFormat="1" applyFont="1" applyFill="1" applyBorder="1" applyAlignment="1">
      <alignment horizontal="center"/>
    </xf>
    <xf numFmtId="4" fontId="42" fillId="21" borderId="62" xfId="0" applyNumberFormat="1" applyFont="1" applyFill="1" applyBorder="1" applyAlignment="1">
      <alignment horizontal="center"/>
    </xf>
    <xf numFmtId="4" fontId="42" fillId="21" borderId="58" xfId="0" applyNumberFormat="1" applyFont="1" applyFill="1" applyBorder="1" applyAlignment="1">
      <alignment horizontal="center"/>
    </xf>
    <xf numFmtId="0" fontId="42" fillId="21" borderId="15" xfId="0" applyFont="1" applyFill="1" applyBorder="1" applyAlignment="1">
      <alignment horizontal="center" vertical="center" wrapText="1"/>
    </xf>
    <xf numFmtId="3" fontId="42" fillId="21" borderId="15" xfId="0" applyNumberFormat="1" applyFont="1" applyFill="1" applyBorder="1" applyAlignment="1">
      <alignment horizontal="center" vertical="center" wrapText="1"/>
    </xf>
    <xf numFmtId="4" fontId="42" fillId="21" borderId="48" xfId="0" applyNumberFormat="1" applyFont="1" applyFill="1" applyBorder="1" applyAlignment="1">
      <alignment horizontal="center" vertical="center" wrapText="1"/>
    </xf>
    <xf numFmtId="4" fontId="42" fillId="21" borderId="19" xfId="0" applyNumberFormat="1" applyFont="1" applyFill="1" applyBorder="1" applyAlignment="1">
      <alignment horizontal="center" vertical="center" wrapText="1"/>
    </xf>
    <xf numFmtId="0" fontId="44" fillId="22" borderId="19" xfId="0" applyFont="1" applyFill="1" applyBorder="1" applyAlignment="1">
      <alignment vertical="top" wrapText="1"/>
    </xf>
    <xf numFmtId="0" fontId="20" fillId="10" borderId="19" xfId="1" applyNumberFormat="1" applyFont="1" applyFill="1" applyBorder="1" applyAlignment="1">
      <alignment horizontal="center" vertical="center"/>
    </xf>
    <xf numFmtId="3" fontId="20" fillId="10" borderId="19" xfId="0" applyNumberFormat="1" applyFont="1" applyFill="1" applyBorder="1" applyAlignment="1">
      <alignment horizontal="center"/>
    </xf>
    <xf numFmtId="0" fontId="20" fillId="10" borderId="19" xfId="0" applyFont="1" applyFill="1" applyBorder="1" applyAlignment="1">
      <alignment horizontal="center"/>
    </xf>
    <xf numFmtId="4" fontId="20" fillId="10" borderId="19" xfId="0" applyNumberFormat="1" applyFont="1" applyFill="1" applyBorder="1"/>
    <xf numFmtId="0" fontId="20" fillId="2" borderId="0" xfId="0" applyFont="1" applyFill="1" applyBorder="1"/>
    <xf numFmtId="3" fontId="20" fillId="2" borderId="0" xfId="0" applyNumberFormat="1" applyFont="1" applyFill="1" applyBorder="1" applyAlignment="1">
      <alignment horizontal="right"/>
    </xf>
    <xf numFmtId="165" fontId="20" fillId="2" borderId="0" xfId="0" applyNumberFormat="1" applyFont="1" applyFill="1" applyBorder="1"/>
    <xf numFmtId="4" fontId="20" fillId="2" borderId="0" xfId="0" applyNumberFormat="1" applyFont="1" applyFill="1" applyBorder="1" applyAlignment="1">
      <alignment horizontal="center"/>
    </xf>
    <xf numFmtId="4" fontId="42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172" fontId="0" fillId="19" borderId="19" xfId="0" applyNumberFormat="1" applyFill="1" applyBorder="1" applyAlignment="1">
      <alignment horizontal="center"/>
    </xf>
    <xf numFmtId="172" fontId="4" fillId="19" borderId="19" xfId="0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173" fontId="0" fillId="19" borderId="19" xfId="1" applyNumberFormat="1" applyFont="1" applyFill="1" applyBorder="1" applyAlignment="1">
      <alignment horizontal="center"/>
    </xf>
    <xf numFmtId="0" fontId="0" fillId="0" borderId="0" xfId="0" applyNumberFormat="1"/>
    <xf numFmtId="0" fontId="0" fillId="23" borderId="19" xfId="0" applyFill="1" applyBorder="1"/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21" fillId="2" borderId="0" xfId="0" applyFont="1" applyFill="1" applyAlignment="1">
      <alignment horizontal="left" vertical="top" wrapText="1"/>
    </xf>
    <xf numFmtId="0" fontId="21" fillId="2" borderId="0" xfId="0" applyFont="1" applyFill="1" applyBorder="1" applyAlignment="1">
      <alignment horizontal="left" vertical="top"/>
    </xf>
    <xf numFmtId="0" fontId="21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25" fillId="2" borderId="35" xfId="0" applyFont="1" applyFill="1" applyBorder="1" applyAlignment="1">
      <alignment horizontal="justify" vertical="top" wrapText="1"/>
    </xf>
    <xf numFmtId="0" fontId="25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left" vertical="top" wrapText="1"/>
    </xf>
    <xf numFmtId="0" fontId="20" fillId="2" borderId="35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0" fillId="2" borderId="35" xfId="0" applyFont="1" applyFill="1" applyBorder="1" applyAlignment="1">
      <alignment horizontal="justify" vertical="top" wrapText="1"/>
    </xf>
    <xf numFmtId="0" fontId="20" fillId="2" borderId="0" xfId="0" applyFont="1" applyFill="1" applyBorder="1" applyAlignment="1">
      <alignment horizontal="justify" vertical="top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0" fillId="2" borderId="58" xfId="0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42" fillId="21" borderId="19" xfId="0" applyFont="1" applyFill="1" applyBorder="1" applyAlignment="1">
      <alignment horizontal="center" vertical="center" wrapText="1"/>
    </xf>
    <xf numFmtId="2" fontId="20" fillId="10" borderId="19" xfId="1" applyNumberFormat="1" applyFont="1" applyFill="1" applyBorder="1" applyAlignment="1">
      <alignment horizontal="center" vertical="center"/>
    </xf>
    <xf numFmtId="4" fontId="42" fillId="21" borderId="8" xfId="0" applyNumberFormat="1" applyFont="1" applyFill="1" applyBorder="1" applyAlignment="1">
      <alignment horizontal="center" vertical="center" wrapText="1"/>
    </xf>
    <xf numFmtId="174" fontId="42" fillId="21" borderId="8" xfId="0" applyNumberFormat="1" applyFont="1" applyFill="1" applyBorder="1" applyAlignment="1">
      <alignment horizontal="center" vertical="center" wrapText="1"/>
    </xf>
    <xf numFmtId="4" fontId="42" fillId="21" borderId="15" xfId="0" applyNumberFormat="1" applyFont="1" applyFill="1" applyBorder="1" applyAlignment="1">
      <alignment horizontal="center" vertical="center" wrapText="1"/>
    </xf>
    <xf numFmtId="174" fontId="42" fillId="21" borderId="15" xfId="0" applyNumberFormat="1" applyFont="1" applyFill="1" applyBorder="1" applyAlignment="1">
      <alignment horizontal="center" vertical="center" wrapText="1"/>
    </xf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5-4EFD-8E5F-0271A2C0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1632"/>
        <c:axId val="299424432"/>
      </c:barChart>
      <c:catAx>
        <c:axId val="2994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424432"/>
        <c:crosses val="autoZero"/>
        <c:auto val="1"/>
        <c:lblAlgn val="ctr"/>
        <c:lblOffset val="100"/>
        <c:noMultiLvlLbl val="0"/>
      </c:catAx>
      <c:valAx>
        <c:axId val="299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4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4B30-A71A-33D0AEB5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1392"/>
        <c:axId val="165950832"/>
      </c:barChart>
      <c:catAx>
        <c:axId val="1659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950832"/>
        <c:crosses val="autoZero"/>
        <c:auto val="1"/>
        <c:lblAlgn val="ctr"/>
        <c:lblOffset val="100"/>
        <c:noMultiLvlLbl val="0"/>
      </c:catAx>
      <c:valAx>
        <c:axId val="165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9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4CDE-AD02-3620C15F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43664"/>
        <c:axId val="300270704"/>
      </c:barChart>
      <c:catAx>
        <c:axId val="2599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270704"/>
        <c:crosses val="autoZero"/>
        <c:auto val="1"/>
        <c:lblAlgn val="ctr"/>
        <c:lblOffset val="100"/>
        <c:noMultiLvlLbl val="0"/>
      </c:catAx>
      <c:valAx>
        <c:axId val="300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9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F-4E2F-B688-91FE12ED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5968"/>
        <c:axId val="163817088"/>
      </c:barChart>
      <c:catAx>
        <c:axId val="163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7088"/>
        <c:crosses val="autoZero"/>
        <c:auto val="1"/>
        <c:lblAlgn val="ctr"/>
        <c:lblOffset val="100"/>
        <c:noMultiLvlLbl val="0"/>
      </c:catAx>
      <c:valAx>
        <c:axId val="163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6-41F9-80B1-DBBCFAA7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52896"/>
        <c:axId val="296968352"/>
      </c:barChart>
      <c:catAx>
        <c:axId val="2727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68352"/>
        <c:crosses val="autoZero"/>
        <c:auto val="1"/>
        <c:lblAlgn val="ctr"/>
        <c:lblOffset val="100"/>
        <c:noMultiLvlLbl val="0"/>
      </c:catAx>
      <c:valAx>
        <c:axId val="296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7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B-4427-A98A-C07A66F5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11936"/>
        <c:axId val="292412496"/>
      </c:barChart>
      <c:catAx>
        <c:axId val="2924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412496"/>
        <c:crosses val="autoZero"/>
        <c:auto val="1"/>
        <c:lblAlgn val="ctr"/>
        <c:lblOffset val="100"/>
        <c:noMultiLvlLbl val="0"/>
      </c:catAx>
      <c:valAx>
        <c:axId val="2924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4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5-4658-8D3E-72177FA3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06880"/>
        <c:axId val="271607440"/>
      </c:barChart>
      <c:catAx>
        <c:axId val="2716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1607440"/>
        <c:crosses val="autoZero"/>
        <c:auto val="1"/>
        <c:lblAlgn val="ctr"/>
        <c:lblOffset val="100"/>
        <c:noMultiLvlLbl val="0"/>
      </c:catAx>
      <c:valAx>
        <c:axId val="271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16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6" t="s">
        <v>70</v>
      </c>
      <c r="C4" s="347"/>
      <c r="D4" s="347"/>
      <c r="E4" s="348"/>
    </row>
    <row r="5" spans="1:5" x14ac:dyDescent="0.25">
      <c r="B5" s="349"/>
      <c r="C5" s="350"/>
      <c r="D5" s="350"/>
      <c r="E5" s="351"/>
    </row>
    <row r="6" spans="1:5" x14ac:dyDescent="0.25">
      <c r="B6" s="349"/>
      <c r="C6" s="350"/>
      <c r="D6" s="350"/>
      <c r="E6" s="351"/>
    </row>
    <row r="7" spans="1:5" ht="15.75" thickBot="1" x14ac:dyDescent="0.3">
      <c r="B7" s="352"/>
      <c r="C7" s="353"/>
      <c r="D7" s="353"/>
      <c r="E7" s="354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3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2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58" t="s">
        <v>1</v>
      </c>
      <c r="C4" s="358"/>
      <c r="D4" s="358"/>
      <c r="E4" s="358"/>
      <c r="F4" s="358"/>
      <c r="G4" s="358"/>
      <c r="K4" s="359" t="s">
        <v>2</v>
      </c>
      <c r="L4" s="359"/>
      <c r="M4" s="359"/>
      <c r="N4" s="359"/>
      <c r="O4" s="359"/>
      <c r="P4" s="359"/>
      <c r="Q4" s="359"/>
      <c r="R4" s="359"/>
      <c r="S4" s="359"/>
    </row>
    <row r="5" spans="2:19" x14ac:dyDescent="0.25">
      <c r="B5" s="5" t="s">
        <v>3</v>
      </c>
      <c r="D5" s="5" t="s">
        <v>4</v>
      </c>
      <c r="K5" s="360" t="s">
        <v>5</v>
      </c>
      <c r="L5" s="362" t="s">
        <v>6</v>
      </c>
      <c r="M5" s="363"/>
      <c r="N5" s="363"/>
      <c r="O5" s="364"/>
      <c r="P5" s="365" t="s">
        <v>7</v>
      </c>
      <c r="Q5" s="366"/>
      <c r="R5" s="366"/>
      <c r="S5" s="367"/>
    </row>
    <row r="6" spans="2:19" ht="30.75" thickBot="1" x14ac:dyDescent="0.3">
      <c r="B6" s="6" t="s">
        <v>8</v>
      </c>
      <c r="D6" s="6" t="s">
        <v>9</v>
      </c>
      <c r="K6" s="361"/>
      <c r="L6" s="128" t="s">
        <v>10</v>
      </c>
      <c r="M6" s="8" t="s">
        <v>11</v>
      </c>
      <c r="N6" s="7" t="s">
        <v>12</v>
      </c>
      <c r="O6" s="129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7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5" t="s">
        <v>33</v>
      </c>
      <c r="C14" s="356"/>
      <c r="D14" s="356"/>
      <c r="E14" s="356"/>
      <c r="F14" s="356"/>
      <c r="G14" s="357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Y305"/>
  <sheetViews>
    <sheetView topLeftCell="J82" zoomScale="85" zoomScaleNormal="85" workbookViewId="0">
      <selection activeCell="O98" sqref="O98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48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46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48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4" style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4">
        <v>9</v>
      </c>
      <c r="F1" s="134">
        <v>10</v>
      </c>
      <c r="G1" s="247">
        <v>11</v>
      </c>
      <c r="H1" s="134">
        <v>15</v>
      </c>
      <c r="I1" s="134">
        <v>18</v>
      </c>
      <c r="J1" s="134">
        <v>20</v>
      </c>
      <c r="K1" s="279">
        <v>23</v>
      </c>
      <c r="L1" s="134">
        <v>25</v>
      </c>
      <c r="M1" s="134">
        <v>36</v>
      </c>
      <c r="N1" s="134">
        <v>40</v>
      </c>
      <c r="O1" s="134">
        <v>60</v>
      </c>
      <c r="P1" s="247">
        <v>80</v>
      </c>
      <c r="Q1" s="134">
        <v>100</v>
      </c>
      <c r="R1" s="134">
        <v>150</v>
      </c>
      <c r="S1" s="134">
        <v>200</v>
      </c>
    </row>
    <row r="2" spans="2:44" hidden="1" x14ac:dyDescent="0.25">
      <c r="D2" s="42" t="s">
        <v>138</v>
      </c>
    </row>
    <row r="3" spans="2:44" ht="30" hidden="1" x14ac:dyDescent="0.25">
      <c r="D3" s="130" t="s">
        <v>51</v>
      </c>
      <c r="E3" s="381" t="s">
        <v>139</v>
      </c>
      <c r="F3" s="381"/>
      <c r="G3" s="381"/>
      <c r="H3" s="381"/>
      <c r="I3" s="381"/>
      <c r="J3" s="381"/>
      <c r="K3" s="381"/>
      <c r="L3" s="381"/>
      <c r="M3" s="381"/>
      <c r="N3" s="381"/>
      <c r="P3" s="302" t="s">
        <v>145</v>
      </c>
      <c r="Q3" s="132" t="s">
        <v>144</v>
      </c>
      <c r="R3" s="132" t="s">
        <v>146</v>
      </c>
    </row>
    <row r="4" spans="2:44" hidden="1" x14ac:dyDescent="0.25">
      <c r="D4" s="43" t="s">
        <v>140</v>
      </c>
      <c r="E4" s="123">
        <v>15</v>
      </c>
      <c r="F4" s="123">
        <v>25</v>
      </c>
      <c r="G4" s="249">
        <v>40</v>
      </c>
      <c r="H4" s="123">
        <v>60</v>
      </c>
      <c r="I4" s="123">
        <v>100</v>
      </c>
      <c r="J4" s="123">
        <v>150</v>
      </c>
      <c r="K4" s="280">
        <v>200</v>
      </c>
      <c r="L4" s="131"/>
      <c r="M4" s="131"/>
      <c r="N4" s="131"/>
      <c r="P4" s="249" t="s">
        <v>147</v>
      </c>
      <c r="Q4" s="43">
        <v>3.5</v>
      </c>
      <c r="R4" s="136">
        <f>Q4*365</f>
        <v>1277.5</v>
      </c>
    </row>
    <row r="5" spans="2:44" hidden="1" x14ac:dyDescent="0.25">
      <c r="D5" s="43" t="s">
        <v>141</v>
      </c>
      <c r="E5" s="123">
        <v>10</v>
      </c>
      <c r="F5" s="123">
        <v>18</v>
      </c>
      <c r="G5" s="249">
        <v>36</v>
      </c>
      <c r="H5" s="123">
        <v>60</v>
      </c>
      <c r="I5" s="123">
        <v>80</v>
      </c>
      <c r="J5" s="123">
        <v>100</v>
      </c>
      <c r="K5" s="281"/>
      <c r="L5" s="131"/>
      <c r="M5" s="131"/>
      <c r="N5" s="131"/>
      <c r="P5" s="249" t="s">
        <v>148</v>
      </c>
      <c r="Q5" s="43">
        <v>8</v>
      </c>
      <c r="R5" s="136">
        <f>12*22*Q5</f>
        <v>2112</v>
      </c>
    </row>
    <row r="6" spans="2:44" hidden="1" x14ac:dyDescent="0.25">
      <c r="D6" s="43" t="s">
        <v>142</v>
      </c>
      <c r="E6" s="123">
        <v>9</v>
      </c>
      <c r="F6" s="123">
        <v>11</v>
      </c>
      <c r="G6" s="249">
        <v>15</v>
      </c>
      <c r="H6" s="123">
        <v>20</v>
      </c>
      <c r="I6" s="123">
        <v>23</v>
      </c>
      <c r="J6" s="123">
        <v>30</v>
      </c>
      <c r="K6" s="281"/>
      <c r="L6" s="131"/>
      <c r="M6" s="131"/>
      <c r="N6" s="131"/>
      <c r="P6" s="249" t="s">
        <v>149</v>
      </c>
      <c r="Q6" s="43">
        <v>8</v>
      </c>
      <c r="R6" s="136">
        <f>12*22*Q6</f>
        <v>2112</v>
      </c>
    </row>
    <row r="7" spans="2:44" hidden="1" x14ac:dyDescent="0.25">
      <c r="D7" s="118" t="s">
        <v>143</v>
      </c>
      <c r="E7" s="123">
        <v>3</v>
      </c>
      <c r="F7" s="123">
        <v>4</v>
      </c>
      <c r="G7" s="249">
        <v>6</v>
      </c>
      <c r="H7" s="123">
        <v>9</v>
      </c>
      <c r="I7" s="123">
        <v>11</v>
      </c>
      <c r="J7" s="123">
        <v>16</v>
      </c>
      <c r="K7" s="280">
        <v>20</v>
      </c>
      <c r="L7" s="123">
        <v>25</v>
      </c>
      <c r="M7" s="123">
        <v>35</v>
      </c>
      <c r="N7" s="123">
        <v>60</v>
      </c>
      <c r="P7" s="249" t="s">
        <v>150</v>
      </c>
      <c r="Q7" s="43">
        <v>8</v>
      </c>
      <c r="R7" s="136">
        <f>12*22*Q7</f>
        <v>2112</v>
      </c>
    </row>
    <row r="8" spans="2:44" hidden="1" x14ac:dyDescent="0.25">
      <c r="D8" s="43" t="s">
        <v>11</v>
      </c>
      <c r="E8" s="123"/>
      <c r="F8" s="123"/>
      <c r="G8" s="249"/>
      <c r="H8" s="123"/>
      <c r="I8" s="123"/>
      <c r="J8" s="123"/>
      <c r="K8" s="280"/>
      <c r="L8" s="123"/>
      <c r="M8" s="123"/>
      <c r="N8" s="123"/>
      <c r="R8" s="43">
        <f>12*22*Q8</f>
        <v>0</v>
      </c>
    </row>
    <row r="9" spans="2:44" hidden="1" x14ac:dyDescent="0.25"/>
    <row r="10" spans="2:44" s="178" customFormat="1" ht="15.75" thickBot="1" x14ac:dyDescent="0.3">
      <c r="D10" s="179" t="s">
        <v>98</v>
      </c>
      <c r="G10" s="250"/>
      <c r="K10" s="282"/>
      <c r="P10" s="250"/>
    </row>
    <row r="11" spans="2:44" ht="30.75" thickBot="1" x14ac:dyDescent="0.3">
      <c r="B11" s="160" t="s">
        <v>180</v>
      </c>
      <c r="D11" s="119" t="s">
        <v>51</v>
      </c>
      <c r="E11" s="120" t="s">
        <v>74</v>
      </c>
      <c r="F11" s="120" t="s">
        <v>11</v>
      </c>
      <c r="G11" s="251" t="s">
        <v>75</v>
      </c>
      <c r="H11" s="46"/>
      <c r="J11" s="146" t="s">
        <v>51</v>
      </c>
      <c r="K11" s="283" t="s">
        <v>74</v>
      </c>
      <c r="L11" s="147" t="s">
        <v>11</v>
      </c>
      <c r="M11" s="148" t="s">
        <v>75</v>
      </c>
      <c r="N11" s="46"/>
      <c r="P11" s="303" t="s">
        <v>51</v>
      </c>
      <c r="Q11" s="144" t="s">
        <v>74</v>
      </c>
      <c r="R11" s="144" t="s">
        <v>11</v>
      </c>
      <c r="S11" s="145" t="s">
        <v>75</v>
      </c>
      <c r="T11" s="46"/>
      <c r="V11" s="155" t="s">
        <v>51</v>
      </c>
      <c r="W11" s="156" t="s">
        <v>74</v>
      </c>
      <c r="X11" s="156" t="s">
        <v>11</v>
      </c>
      <c r="Y11" s="157" t="s">
        <v>75</v>
      </c>
      <c r="Z11" s="46"/>
      <c r="AB11" s="143" t="s">
        <v>51</v>
      </c>
      <c r="AC11" s="144" t="s">
        <v>74</v>
      </c>
      <c r="AD11" s="144" t="s">
        <v>11</v>
      </c>
      <c r="AE11" s="145" t="s">
        <v>75</v>
      </c>
      <c r="AF11" s="46"/>
      <c r="AH11" s="140" t="s">
        <v>51</v>
      </c>
      <c r="AI11" s="141" t="s">
        <v>74</v>
      </c>
      <c r="AJ11" s="141" t="s">
        <v>11</v>
      </c>
      <c r="AK11" s="142" t="s">
        <v>75</v>
      </c>
      <c r="AL11" s="46"/>
      <c r="AN11" s="149" t="s">
        <v>51</v>
      </c>
      <c r="AO11" s="150" t="s">
        <v>74</v>
      </c>
      <c r="AP11" s="150" t="s">
        <v>11</v>
      </c>
      <c r="AQ11" s="151" t="s">
        <v>75</v>
      </c>
      <c r="AR11" s="46"/>
    </row>
    <row r="12" spans="2:44" ht="17.25" customHeight="1" x14ac:dyDescent="0.25">
      <c r="B12" s="175" t="s">
        <v>77</v>
      </c>
      <c r="D12" s="117" t="s">
        <v>77</v>
      </c>
      <c r="E12" s="84">
        <v>120</v>
      </c>
      <c r="F12" s="84" t="s">
        <v>78</v>
      </c>
      <c r="G12" s="252">
        <f>[1]Resumen!$D$4</f>
        <v>184.39431999999999</v>
      </c>
      <c r="H12" s="50"/>
      <c r="J12" s="48" t="s">
        <v>166</v>
      </c>
      <c r="K12" s="284">
        <v>120</v>
      </c>
      <c r="L12" s="49" t="s">
        <v>78</v>
      </c>
      <c r="M12" s="185">
        <f>[1]Resumen!$D$8</f>
        <v>176.64380800000004</v>
      </c>
      <c r="N12" s="50"/>
      <c r="P12" s="304" t="s">
        <v>168</v>
      </c>
      <c r="Q12" s="84">
        <v>120</v>
      </c>
      <c r="R12" s="84" t="s">
        <v>78</v>
      </c>
      <c r="S12" s="185">
        <f>[1]Resumen!$D$12</f>
        <v>189.93039999999996</v>
      </c>
      <c r="T12" s="50"/>
      <c r="V12" s="117" t="s">
        <v>170</v>
      </c>
      <c r="W12" s="84">
        <v>120</v>
      </c>
      <c r="X12" s="84" t="s">
        <v>78</v>
      </c>
      <c r="Y12" s="185">
        <f>[1]Resumen!$D$16</f>
        <v>227.27161599999999</v>
      </c>
      <c r="Z12" s="50"/>
      <c r="AB12" s="117" t="s">
        <v>172</v>
      </c>
      <c r="AC12" s="84">
        <v>120</v>
      </c>
      <c r="AD12" s="84" t="s">
        <v>78</v>
      </c>
      <c r="AE12" s="185">
        <f>[1]Resumen!$D$20</f>
        <v>241.37079999999997</v>
      </c>
      <c r="AF12" s="50"/>
      <c r="AH12" s="117" t="s">
        <v>173</v>
      </c>
      <c r="AI12" s="84">
        <v>120</v>
      </c>
      <c r="AJ12" s="84" t="s">
        <v>78</v>
      </c>
      <c r="AK12" s="185">
        <f>[1]Resumen!$D$24</f>
        <v>352.91907199999991</v>
      </c>
      <c r="AL12" s="50"/>
      <c r="AN12" s="117" t="s">
        <v>176</v>
      </c>
      <c r="AO12" s="84">
        <v>120</v>
      </c>
      <c r="AP12" s="84" t="s">
        <v>78</v>
      </c>
      <c r="AQ12" s="185">
        <f>[1]Resumen!$D$28</f>
        <v>286.45759999999996</v>
      </c>
      <c r="AR12" s="50"/>
    </row>
    <row r="13" spans="2:44" x14ac:dyDescent="0.25">
      <c r="B13" s="158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3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0">
        <f t="shared" ref="K13:K18" si="2">+K12</f>
        <v>120</v>
      </c>
      <c r="L13" s="171" t="s">
        <v>80</v>
      </c>
      <c r="M13" s="186">
        <f>[1]Resumen!$E$8</f>
        <v>208.760864</v>
      </c>
      <c r="N13" s="56">
        <f t="shared" ref="N13:N18" si="3">M13/M12-1</f>
        <v>0.18181818181818166</v>
      </c>
      <c r="P13" s="305" t="s">
        <v>168</v>
      </c>
      <c r="Q13" s="216">
        <f t="shared" ref="Q13:Q18" si="4">+Q12</f>
        <v>120</v>
      </c>
      <c r="R13" s="139" t="s">
        <v>80</v>
      </c>
      <c r="S13" s="186">
        <f>[1]Resumen!$E$12</f>
        <v>224.4632</v>
      </c>
      <c r="T13" s="56">
        <f t="shared" ref="T13:T18" si="5">S13/S12-1</f>
        <v>0.1818181818181821</v>
      </c>
      <c r="V13" s="54" t="s">
        <v>170</v>
      </c>
      <c r="W13" s="216">
        <f t="shared" ref="W13:W18" si="6">+W12</f>
        <v>120</v>
      </c>
      <c r="X13" s="139" t="s">
        <v>80</v>
      </c>
      <c r="Y13" s="186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16">
        <f t="shared" ref="AC13:AC18" si="8">+AC12</f>
        <v>120</v>
      </c>
      <c r="AD13" s="139" t="s">
        <v>80</v>
      </c>
      <c r="AE13" s="186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16">
        <f t="shared" ref="AI13:AI18" si="10">+AI12</f>
        <v>120</v>
      </c>
      <c r="AJ13" s="139" t="s">
        <v>80</v>
      </c>
      <c r="AK13" s="186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16">
        <f t="shared" ref="AO13:AO18" si="12">+AO12</f>
        <v>120</v>
      </c>
      <c r="AP13" s="139" t="s">
        <v>80</v>
      </c>
      <c r="AQ13" s="186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8" t="s">
        <v>168</v>
      </c>
      <c r="D14" s="54" t="s">
        <v>77</v>
      </c>
      <c r="E14" s="216">
        <f t="shared" si="0"/>
        <v>120</v>
      </c>
      <c r="F14" s="55" t="s">
        <v>82</v>
      </c>
      <c r="G14" s="254">
        <f>[1]Resumen!$F$4</f>
        <v>284.97304000000003</v>
      </c>
      <c r="H14" s="56">
        <f t="shared" si="1"/>
        <v>0.30769230769230793</v>
      </c>
      <c r="J14" s="54" t="s">
        <v>166</v>
      </c>
      <c r="K14" s="280">
        <f t="shared" si="2"/>
        <v>120</v>
      </c>
      <c r="L14" s="171" t="s">
        <v>82</v>
      </c>
      <c r="M14" s="186">
        <f>[1]Resumen!$F$8</f>
        <v>272.99497600000001</v>
      </c>
      <c r="N14" s="56">
        <f t="shared" si="3"/>
        <v>0.30769230769230771</v>
      </c>
      <c r="P14" s="305" t="s">
        <v>168</v>
      </c>
      <c r="Q14" s="216">
        <f t="shared" si="4"/>
        <v>120</v>
      </c>
      <c r="R14" s="139" t="s">
        <v>82</v>
      </c>
      <c r="S14" s="186">
        <f>[1]Resumen!$F$12</f>
        <v>293.52879999999999</v>
      </c>
      <c r="T14" s="56">
        <f t="shared" si="5"/>
        <v>0.30769230769230771</v>
      </c>
      <c r="V14" s="54" t="s">
        <v>170</v>
      </c>
      <c r="W14" s="216">
        <f t="shared" si="6"/>
        <v>120</v>
      </c>
      <c r="X14" s="139" t="s">
        <v>82</v>
      </c>
      <c r="Y14" s="186">
        <f>[1]Resumen!$F$16</f>
        <v>351.23795200000001</v>
      </c>
      <c r="Z14" s="56">
        <f t="shared" si="7"/>
        <v>0.30769230769230771</v>
      </c>
      <c r="AB14" s="54" t="s">
        <v>172</v>
      </c>
      <c r="AC14" s="216">
        <f t="shared" si="8"/>
        <v>120</v>
      </c>
      <c r="AD14" s="139" t="s">
        <v>82</v>
      </c>
      <c r="AE14" s="186">
        <f>[1]Resumen!$F$20</f>
        <v>373.02760000000001</v>
      </c>
      <c r="AF14" s="56">
        <f t="shared" si="9"/>
        <v>0.30769230769230771</v>
      </c>
      <c r="AH14" s="54" t="s">
        <v>173</v>
      </c>
      <c r="AI14" s="216">
        <f t="shared" si="10"/>
        <v>120</v>
      </c>
      <c r="AJ14" s="139" t="s">
        <v>82</v>
      </c>
      <c r="AK14" s="186">
        <f>[1]Resumen!$F$24</f>
        <v>545.42038400000001</v>
      </c>
      <c r="AL14" s="56">
        <f t="shared" si="11"/>
        <v>0.30769230769230793</v>
      </c>
      <c r="AN14" s="54" t="s">
        <v>176</v>
      </c>
      <c r="AO14" s="216">
        <f t="shared" si="12"/>
        <v>120</v>
      </c>
      <c r="AP14" s="139" t="s">
        <v>82</v>
      </c>
      <c r="AQ14" s="186">
        <f>[1]Resumen!$F$28</f>
        <v>442.7072</v>
      </c>
      <c r="AR14" s="56">
        <f t="shared" si="13"/>
        <v>0.30769230769230771</v>
      </c>
    </row>
    <row r="15" spans="2:44" x14ac:dyDescent="0.25">
      <c r="B15" s="158" t="s">
        <v>170</v>
      </c>
      <c r="D15" s="54" t="s">
        <v>77</v>
      </c>
      <c r="E15" s="216">
        <f t="shared" si="0"/>
        <v>120</v>
      </c>
      <c r="F15" s="55" t="s">
        <v>84</v>
      </c>
      <c r="G15" s="254">
        <f>[1]Resumen!$G$4</f>
        <v>343.64395999999999</v>
      </c>
      <c r="H15" s="56">
        <f t="shared" si="1"/>
        <v>0.20588235294117641</v>
      </c>
      <c r="J15" s="54" t="s">
        <v>166</v>
      </c>
      <c r="K15" s="280">
        <f t="shared" si="2"/>
        <v>120</v>
      </c>
      <c r="L15" s="171" t="s">
        <v>84</v>
      </c>
      <c r="M15" s="186">
        <f>[1]Resumen!$G$8</f>
        <v>329.19982400000004</v>
      </c>
      <c r="N15" s="56">
        <f t="shared" si="3"/>
        <v>0.20588235294117663</v>
      </c>
      <c r="P15" s="305" t="s">
        <v>168</v>
      </c>
      <c r="Q15" s="216">
        <f t="shared" si="4"/>
        <v>120</v>
      </c>
      <c r="R15" s="139" t="s">
        <v>84</v>
      </c>
      <c r="S15" s="186">
        <f>[1]Resumen!$G$12</f>
        <v>353.96119999999996</v>
      </c>
      <c r="T15" s="56">
        <f t="shared" si="5"/>
        <v>0.20588235294117641</v>
      </c>
      <c r="V15" s="54" t="s">
        <v>170</v>
      </c>
      <c r="W15" s="216">
        <f t="shared" si="6"/>
        <v>120</v>
      </c>
      <c r="X15" s="139" t="s">
        <v>84</v>
      </c>
      <c r="Y15" s="186">
        <f>[1]Resumen!$G$16</f>
        <v>423.551648</v>
      </c>
      <c r="Z15" s="56">
        <f t="shared" si="7"/>
        <v>0.20588235294117641</v>
      </c>
      <c r="AB15" s="54" t="s">
        <v>172</v>
      </c>
      <c r="AC15" s="216">
        <f t="shared" si="8"/>
        <v>120</v>
      </c>
      <c r="AD15" s="139" t="s">
        <v>84</v>
      </c>
      <c r="AE15" s="186">
        <f>[1]Resumen!$G$20</f>
        <v>449.82739999999995</v>
      </c>
      <c r="AF15" s="56">
        <f t="shared" si="9"/>
        <v>0.20588235294117641</v>
      </c>
      <c r="AH15" s="54" t="s">
        <v>173</v>
      </c>
      <c r="AI15" s="216">
        <f t="shared" si="10"/>
        <v>120</v>
      </c>
      <c r="AJ15" s="139" t="s">
        <v>84</v>
      </c>
      <c r="AK15" s="186">
        <f>[1]Resumen!$G$24</f>
        <v>657.71281599999986</v>
      </c>
      <c r="AL15" s="56">
        <f t="shared" si="11"/>
        <v>0.20588235294117618</v>
      </c>
      <c r="AN15" s="54" t="s">
        <v>176</v>
      </c>
      <c r="AO15" s="216">
        <f t="shared" si="12"/>
        <v>120</v>
      </c>
      <c r="AP15" s="139" t="s">
        <v>84</v>
      </c>
      <c r="AQ15" s="186">
        <f>[1]Resumen!$G$28</f>
        <v>533.8528</v>
      </c>
      <c r="AR15" s="56">
        <f t="shared" si="13"/>
        <v>0.20588235294117641</v>
      </c>
    </row>
    <row r="16" spans="2:44" x14ac:dyDescent="0.25">
      <c r="B16" s="158" t="s">
        <v>172</v>
      </c>
      <c r="D16" s="54" t="s">
        <v>77</v>
      </c>
      <c r="E16" s="216">
        <f t="shared" si="0"/>
        <v>120</v>
      </c>
      <c r="F16" s="55" t="s">
        <v>86</v>
      </c>
      <c r="G16" s="254">
        <f>[1]Resumen!$H$4</f>
        <v>393.93332000000004</v>
      </c>
      <c r="H16" s="56">
        <f t="shared" si="1"/>
        <v>0.14634146341463428</v>
      </c>
      <c r="J16" s="54" t="s">
        <v>166</v>
      </c>
      <c r="K16" s="280">
        <f t="shared" si="2"/>
        <v>120</v>
      </c>
      <c r="L16" s="171" t="s">
        <v>86</v>
      </c>
      <c r="M16" s="186">
        <f>[1]Resumen!$H$8</f>
        <v>377.37540800000005</v>
      </c>
      <c r="N16" s="56">
        <f t="shared" si="3"/>
        <v>0.14634146341463428</v>
      </c>
      <c r="P16" s="305" t="s">
        <v>168</v>
      </c>
      <c r="Q16" s="216">
        <f t="shared" si="4"/>
        <v>120</v>
      </c>
      <c r="R16" s="139" t="s">
        <v>86</v>
      </c>
      <c r="S16" s="186">
        <f>[1]Resumen!$H$12</f>
        <v>405.76039999999995</v>
      </c>
      <c r="T16" s="56">
        <f t="shared" si="5"/>
        <v>0.14634146341463405</v>
      </c>
      <c r="V16" s="54" t="s">
        <v>170</v>
      </c>
      <c r="W16" s="216">
        <f t="shared" si="6"/>
        <v>120</v>
      </c>
      <c r="X16" s="139" t="s">
        <v>86</v>
      </c>
      <c r="Y16" s="186">
        <f>[1]Resumen!$H$16</f>
        <v>485.53481599999998</v>
      </c>
      <c r="Z16" s="56">
        <f t="shared" si="7"/>
        <v>0.14634146341463405</v>
      </c>
      <c r="AB16" s="54" t="s">
        <v>172</v>
      </c>
      <c r="AC16" s="216">
        <f t="shared" si="8"/>
        <v>120</v>
      </c>
      <c r="AD16" s="139" t="s">
        <v>86</v>
      </c>
      <c r="AE16" s="186">
        <f>[1]Resumen!$H$20</f>
        <v>515.6558</v>
      </c>
      <c r="AF16" s="56">
        <f t="shared" si="9"/>
        <v>0.14634146341463428</v>
      </c>
      <c r="AH16" s="54" t="s">
        <v>173</v>
      </c>
      <c r="AI16" s="216">
        <f t="shared" si="10"/>
        <v>120</v>
      </c>
      <c r="AJ16" s="139" t="s">
        <v>86</v>
      </c>
      <c r="AK16" s="186">
        <f>[1]Resumen!$H$24</f>
        <v>753.96347199999991</v>
      </c>
      <c r="AL16" s="56">
        <f t="shared" si="11"/>
        <v>0.14634146341463428</v>
      </c>
      <c r="AN16" s="54" t="s">
        <v>176</v>
      </c>
      <c r="AO16" s="216">
        <f t="shared" si="12"/>
        <v>120</v>
      </c>
      <c r="AP16" s="139" t="s">
        <v>86</v>
      </c>
      <c r="AQ16" s="186">
        <f>[1]Resumen!$H$28</f>
        <v>611.97760000000005</v>
      </c>
      <c r="AR16" s="56">
        <f t="shared" si="13"/>
        <v>0.14634146341463428</v>
      </c>
    </row>
    <row r="17" spans="2:44" x14ac:dyDescent="0.25">
      <c r="B17" s="158" t="s">
        <v>173</v>
      </c>
      <c r="D17" s="54" t="s">
        <v>77</v>
      </c>
      <c r="E17" s="216">
        <f t="shared" si="0"/>
        <v>120</v>
      </c>
      <c r="F17" s="55" t="s">
        <v>88</v>
      </c>
      <c r="G17" s="254">
        <f>[1]Resumen!$I$4</f>
        <v>460.98580000000004</v>
      </c>
      <c r="H17" s="56">
        <f t="shared" si="1"/>
        <v>0.17021276595744683</v>
      </c>
      <c r="J17" s="54" t="s">
        <v>166</v>
      </c>
      <c r="K17" s="280">
        <f t="shared" si="2"/>
        <v>120</v>
      </c>
      <c r="L17" s="171" t="s">
        <v>88</v>
      </c>
      <c r="M17" s="186">
        <f>[1]Resumen!$I$8</f>
        <v>441.60952000000003</v>
      </c>
      <c r="N17" s="56">
        <f t="shared" si="3"/>
        <v>0.17021276595744683</v>
      </c>
      <c r="P17" s="305" t="s">
        <v>168</v>
      </c>
      <c r="Q17" s="216">
        <f t="shared" si="4"/>
        <v>120</v>
      </c>
      <c r="R17" s="139" t="s">
        <v>88</v>
      </c>
      <c r="S17" s="186">
        <f>[1]Resumen!$I$12</f>
        <v>474.82599999999996</v>
      </c>
      <c r="T17" s="56">
        <f t="shared" si="5"/>
        <v>0.17021276595744683</v>
      </c>
      <c r="V17" s="54" t="s">
        <v>170</v>
      </c>
      <c r="W17" s="216">
        <f t="shared" si="6"/>
        <v>120</v>
      </c>
      <c r="X17" s="139" t="s">
        <v>88</v>
      </c>
      <c r="Y17" s="186">
        <f>[1]Resumen!$I$16</f>
        <v>568.17903999999999</v>
      </c>
      <c r="Z17" s="56">
        <f t="shared" si="7"/>
        <v>0.17021276595744683</v>
      </c>
      <c r="AB17" s="54" t="s">
        <v>172</v>
      </c>
      <c r="AC17" s="216">
        <f t="shared" si="8"/>
        <v>120</v>
      </c>
      <c r="AD17" s="139" t="s">
        <v>88</v>
      </c>
      <c r="AE17" s="186">
        <f>[1]Resumen!$I$20</f>
        <v>603.42700000000002</v>
      </c>
      <c r="AF17" s="56">
        <f t="shared" si="9"/>
        <v>0.17021276595744683</v>
      </c>
      <c r="AH17" s="54" t="s">
        <v>173</v>
      </c>
      <c r="AI17" s="216">
        <f t="shared" si="10"/>
        <v>120</v>
      </c>
      <c r="AJ17" s="139" t="s">
        <v>88</v>
      </c>
      <c r="AK17" s="186">
        <f>[1]Resumen!$I$24</f>
        <v>882.29768000000001</v>
      </c>
      <c r="AL17" s="56">
        <f t="shared" si="11"/>
        <v>0.17021276595744705</v>
      </c>
      <c r="AN17" s="54" t="s">
        <v>176</v>
      </c>
      <c r="AO17" s="216">
        <f t="shared" si="12"/>
        <v>120</v>
      </c>
      <c r="AP17" s="139" t="s">
        <v>88</v>
      </c>
      <c r="AQ17" s="186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59" t="s">
        <v>176</v>
      </c>
      <c r="D18" s="60" t="s">
        <v>77</v>
      </c>
      <c r="E18" s="216">
        <f t="shared" si="0"/>
        <v>120</v>
      </c>
      <c r="F18" s="61" t="s">
        <v>90</v>
      </c>
      <c r="G18" s="255">
        <f>[1]Resumen!$J$4</f>
        <v>502.89359999999999</v>
      </c>
      <c r="H18" s="56">
        <f t="shared" si="1"/>
        <v>9.0909090909090828E-2</v>
      </c>
      <c r="J18" s="34" t="s">
        <v>166</v>
      </c>
      <c r="K18" s="280">
        <f t="shared" si="2"/>
        <v>120</v>
      </c>
      <c r="L18" s="71" t="s">
        <v>90</v>
      </c>
      <c r="M18" s="187">
        <f>[1]Resumen!$J$8</f>
        <v>481.75584000000003</v>
      </c>
      <c r="N18" s="56">
        <f t="shared" si="3"/>
        <v>9.0909090909090828E-2</v>
      </c>
      <c r="P18" s="306" t="s">
        <v>168</v>
      </c>
      <c r="Q18" s="216">
        <f t="shared" si="4"/>
        <v>120</v>
      </c>
      <c r="R18" s="61" t="s">
        <v>90</v>
      </c>
      <c r="S18" s="187">
        <f>[1]Resumen!$J$12</f>
        <v>517.99199999999996</v>
      </c>
      <c r="T18" s="56">
        <f t="shared" si="5"/>
        <v>9.0909090909090828E-2</v>
      </c>
      <c r="V18" s="60" t="s">
        <v>170</v>
      </c>
      <c r="W18" s="216">
        <f t="shared" si="6"/>
        <v>120</v>
      </c>
      <c r="X18" s="61" t="s">
        <v>90</v>
      </c>
      <c r="Y18" s="187">
        <f>[1]Resumen!$J$16</f>
        <v>619.83168000000001</v>
      </c>
      <c r="Z18" s="56">
        <f t="shared" si="7"/>
        <v>9.090909090909105E-2</v>
      </c>
      <c r="AB18" s="60" t="s">
        <v>172</v>
      </c>
      <c r="AC18" s="216">
        <f t="shared" si="8"/>
        <v>120</v>
      </c>
      <c r="AD18" s="61" t="s">
        <v>90</v>
      </c>
      <c r="AE18" s="187">
        <f>[1]Resumen!$J$20</f>
        <v>658.28399999999999</v>
      </c>
      <c r="AF18" s="56">
        <f t="shared" si="9"/>
        <v>9.0909090909090828E-2</v>
      </c>
      <c r="AH18" s="60" t="s">
        <v>173</v>
      </c>
      <c r="AI18" s="216">
        <f t="shared" si="10"/>
        <v>120</v>
      </c>
      <c r="AJ18" s="61" t="s">
        <v>90</v>
      </c>
      <c r="AK18" s="187">
        <f>[1]Resumen!$J$24</f>
        <v>962.50655999999992</v>
      </c>
      <c r="AL18" s="56">
        <f t="shared" si="11"/>
        <v>9.0909090909090828E-2</v>
      </c>
      <c r="AN18" s="60" t="s">
        <v>176</v>
      </c>
      <c r="AO18" s="216">
        <f t="shared" si="12"/>
        <v>120</v>
      </c>
      <c r="AP18" s="61" t="s">
        <v>90</v>
      </c>
      <c r="AQ18" s="187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56">
        <f>[1]Resumen!$D$5</f>
        <v>203.7706</v>
      </c>
      <c r="H19" s="56"/>
      <c r="I19" s="50"/>
      <c r="J19" s="48" t="s">
        <v>166</v>
      </c>
      <c r="K19" s="284">
        <v>225</v>
      </c>
      <c r="L19" s="49" t="s">
        <v>78</v>
      </c>
      <c r="M19" s="185">
        <f>[1]Resumen!$D$9</f>
        <v>189.23839000000001</v>
      </c>
      <c r="N19" s="56"/>
      <c r="P19" s="307" t="s">
        <v>168</v>
      </c>
      <c r="Q19" s="49">
        <v>225</v>
      </c>
      <c r="R19" s="49" t="s">
        <v>78</v>
      </c>
      <c r="S19" s="185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5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5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5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5">
        <f>[1]Resumen!$D$29</f>
        <v>367.22674999999998</v>
      </c>
      <c r="AR19" s="56"/>
    </row>
    <row r="20" spans="2:44" ht="15.75" thickBot="1" x14ac:dyDescent="0.3">
      <c r="B20" s="234" t="s">
        <v>186</v>
      </c>
      <c r="D20" s="54" t="s">
        <v>77</v>
      </c>
      <c r="E20" s="55">
        <v>225</v>
      </c>
      <c r="F20" s="55" t="s">
        <v>80</v>
      </c>
      <c r="G20" s="253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0">
        <v>225</v>
      </c>
      <c r="L20" s="171" t="s">
        <v>80</v>
      </c>
      <c r="M20" s="186">
        <f>[1]Resumen!$E$9</f>
        <v>223.64537000000001</v>
      </c>
      <c r="N20" s="56">
        <f t="shared" ref="N20:N25" si="15">M20/M19-1</f>
        <v>0.18181818181818188</v>
      </c>
      <c r="P20" s="305" t="s">
        <v>168</v>
      </c>
      <c r="Q20" s="139">
        <v>225</v>
      </c>
      <c r="R20" s="139" t="s">
        <v>80</v>
      </c>
      <c r="S20" s="186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39">
        <v>225</v>
      </c>
      <c r="X20" s="139" t="s">
        <v>80</v>
      </c>
      <c r="Y20" s="186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39">
        <v>225</v>
      </c>
      <c r="AD20" s="139" t="s">
        <v>80</v>
      </c>
      <c r="AE20" s="186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39">
        <v>225</v>
      </c>
      <c r="AJ20" s="139" t="s">
        <v>80</v>
      </c>
      <c r="AK20" s="186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39">
        <v>225</v>
      </c>
      <c r="AP20" s="139" t="s">
        <v>80</v>
      </c>
      <c r="AQ20" s="186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5">
        <v>120</v>
      </c>
      <c r="D21" s="54" t="s">
        <v>77</v>
      </c>
      <c r="E21" s="55">
        <v>225</v>
      </c>
      <c r="F21" s="55" t="s">
        <v>82</v>
      </c>
      <c r="G21" s="254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0">
        <v>225</v>
      </c>
      <c r="L21" s="171" t="s">
        <v>82</v>
      </c>
      <c r="M21" s="186">
        <f>[1]Resumen!$F$9</f>
        <v>292.45932999999997</v>
      </c>
      <c r="N21" s="56">
        <f t="shared" si="15"/>
        <v>0.30769230769230749</v>
      </c>
      <c r="P21" s="305" t="s">
        <v>168</v>
      </c>
      <c r="Q21" s="139">
        <v>225</v>
      </c>
      <c r="R21" s="139" t="s">
        <v>82</v>
      </c>
      <c r="S21" s="186">
        <f>[1]Resumen!$F$13</f>
        <v>330.96025000000003</v>
      </c>
      <c r="T21" s="56">
        <f t="shared" si="16"/>
        <v>0.30769230769230771</v>
      </c>
      <c r="V21" s="54" t="s">
        <v>170</v>
      </c>
      <c r="W21" s="139">
        <v>225</v>
      </c>
      <c r="X21" s="139" t="s">
        <v>82</v>
      </c>
      <c r="Y21" s="186">
        <f>[1]Resumen!$F$17</f>
        <v>479.3274100000001</v>
      </c>
      <c r="Z21" s="56">
        <f t="shared" si="17"/>
        <v>0.30769230769230771</v>
      </c>
      <c r="AB21" s="54" t="s">
        <v>172</v>
      </c>
      <c r="AC21" s="139">
        <v>225</v>
      </c>
      <c r="AD21" s="139" t="s">
        <v>82</v>
      </c>
      <c r="AE21" s="186">
        <f>[1]Resumen!$F$21</f>
        <v>480.02050000000003</v>
      </c>
      <c r="AF21" s="56">
        <f t="shared" si="18"/>
        <v>0.30769230769230749</v>
      </c>
      <c r="AH21" s="54" t="s">
        <v>173</v>
      </c>
      <c r="AI21" s="139">
        <v>225</v>
      </c>
      <c r="AJ21" s="139" t="s">
        <v>82</v>
      </c>
      <c r="AK21" s="186">
        <f>[1]Resumen!$F$25</f>
        <v>760.11946999999998</v>
      </c>
      <c r="AL21" s="56">
        <f t="shared" si="19"/>
        <v>0.30769230769230771</v>
      </c>
      <c r="AN21" s="54" t="s">
        <v>176</v>
      </c>
      <c r="AO21" s="139">
        <v>225</v>
      </c>
      <c r="AP21" s="139" t="s">
        <v>82</v>
      </c>
      <c r="AQ21" s="186">
        <f>[1]Resumen!$F$29</f>
        <v>567.53224999999998</v>
      </c>
      <c r="AR21" s="56">
        <f t="shared" si="20"/>
        <v>0.30769230769230771</v>
      </c>
    </row>
    <row r="22" spans="2:44" x14ac:dyDescent="0.25">
      <c r="B22" s="236">
        <v>225</v>
      </c>
      <c r="D22" s="54" t="s">
        <v>77</v>
      </c>
      <c r="E22" s="55">
        <v>225</v>
      </c>
      <c r="F22" s="55" t="s">
        <v>84</v>
      </c>
      <c r="G22" s="254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0">
        <v>225</v>
      </c>
      <c r="L22" s="171" t="s">
        <v>84</v>
      </c>
      <c r="M22" s="186">
        <f>[1]Resumen!$G$9</f>
        <v>352.67154499999998</v>
      </c>
      <c r="N22" s="56">
        <f t="shared" si="15"/>
        <v>0.20588235294117663</v>
      </c>
      <c r="P22" s="305" t="s">
        <v>168</v>
      </c>
      <c r="Q22" s="139">
        <v>225</v>
      </c>
      <c r="R22" s="139" t="s">
        <v>84</v>
      </c>
      <c r="S22" s="186">
        <f>[1]Resumen!$G$13</f>
        <v>399.09912499999996</v>
      </c>
      <c r="T22" s="56">
        <f t="shared" si="16"/>
        <v>0.20588235294117618</v>
      </c>
      <c r="V22" s="54" t="s">
        <v>170</v>
      </c>
      <c r="W22" s="139">
        <v>225</v>
      </c>
      <c r="X22" s="139" t="s">
        <v>84</v>
      </c>
      <c r="Y22" s="186">
        <f>[1]Resumen!$G$17</f>
        <v>578.01246500000013</v>
      </c>
      <c r="Z22" s="56">
        <f t="shared" si="17"/>
        <v>0.20588235294117641</v>
      </c>
      <c r="AB22" s="54" t="s">
        <v>172</v>
      </c>
      <c r="AC22" s="139">
        <v>225</v>
      </c>
      <c r="AD22" s="139" t="s">
        <v>84</v>
      </c>
      <c r="AE22" s="186">
        <f>[1]Resumen!$G$21</f>
        <v>578.84825000000001</v>
      </c>
      <c r="AF22" s="56">
        <f t="shared" si="18"/>
        <v>0.20588235294117641</v>
      </c>
      <c r="AH22" s="54" t="s">
        <v>173</v>
      </c>
      <c r="AI22" s="139">
        <v>225</v>
      </c>
      <c r="AJ22" s="139" t="s">
        <v>84</v>
      </c>
      <c r="AK22" s="186">
        <f>[1]Resumen!$G$25</f>
        <v>916.61465500000008</v>
      </c>
      <c r="AL22" s="56">
        <f t="shared" si="19"/>
        <v>0.20588235294117663</v>
      </c>
      <c r="AN22" s="54" t="s">
        <v>176</v>
      </c>
      <c r="AO22" s="139">
        <v>225</v>
      </c>
      <c r="AP22" s="139" t="s">
        <v>84</v>
      </c>
      <c r="AQ22" s="186">
        <f>[1]Resumen!$G$29</f>
        <v>684.37712499999998</v>
      </c>
      <c r="AR22" s="56">
        <f t="shared" si="20"/>
        <v>0.20588235294117641</v>
      </c>
    </row>
    <row r="23" spans="2:44" x14ac:dyDescent="0.25">
      <c r="B23" s="236">
        <v>375</v>
      </c>
      <c r="D23" s="54" t="s">
        <v>77</v>
      </c>
      <c r="E23" s="55">
        <v>225</v>
      </c>
      <c r="F23" s="55" t="s">
        <v>86</v>
      </c>
      <c r="G23" s="254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0">
        <v>225</v>
      </c>
      <c r="L23" s="171" t="s">
        <v>86</v>
      </c>
      <c r="M23" s="186">
        <f>[1]Resumen!$H$9</f>
        <v>404.28201499999994</v>
      </c>
      <c r="N23" s="56">
        <f t="shared" si="15"/>
        <v>0.14634146341463405</v>
      </c>
      <c r="P23" s="305" t="s">
        <v>168</v>
      </c>
      <c r="Q23" s="139">
        <v>225</v>
      </c>
      <c r="R23" s="139" t="s">
        <v>86</v>
      </c>
      <c r="S23" s="186">
        <f>[1]Resumen!$H$13</f>
        <v>457.50387500000005</v>
      </c>
      <c r="T23" s="56">
        <f t="shared" si="16"/>
        <v>0.1463414634146345</v>
      </c>
      <c r="V23" s="54" t="s">
        <v>170</v>
      </c>
      <c r="W23" s="139">
        <v>225</v>
      </c>
      <c r="X23" s="139" t="s">
        <v>86</v>
      </c>
      <c r="Y23" s="186">
        <f>[1]Resumen!$H$17</f>
        <v>662.5996550000001</v>
      </c>
      <c r="Z23" s="56">
        <f t="shared" si="17"/>
        <v>0.14634146341463405</v>
      </c>
      <c r="AB23" s="54" t="s">
        <v>172</v>
      </c>
      <c r="AC23" s="139">
        <v>225</v>
      </c>
      <c r="AD23" s="139" t="s">
        <v>86</v>
      </c>
      <c r="AE23" s="186">
        <f>[1]Resumen!$H$21</f>
        <v>663.55775000000006</v>
      </c>
      <c r="AF23" s="56">
        <f t="shared" si="18"/>
        <v>0.14634146341463428</v>
      </c>
      <c r="AH23" s="54" t="s">
        <v>173</v>
      </c>
      <c r="AI23" s="139">
        <v>225</v>
      </c>
      <c r="AJ23" s="139" t="s">
        <v>86</v>
      </c>
      <c r="AK23" s="186">
        <f>[1]Resumen!$H$25</f>
        <v>1050.753385</v>
      </c>
      <c r="AL23" s="56">
        <f t="shared" si="19"/>
        <v>0.14634146341463405</v>
      </c>
      <c r="AN23" s="54" t="s">
        <v>176</v>
      </c>
      <c r="AO23" s="139">
        <v>225</v>
      </c>
      <c r="AP23" s="139" t="s">
        <v>86</v>
      </c>
      <c r="AQ23" s="186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37">
        <v>480</v>
      </c>
      <c r="D24" s="54" t="s">
        <v>77</v>
      </c>
      <c r="E24" s="55">
        <v>225</v>
      </c>
      <c r="F24" s="55" t="s">
        <v>88</v>
      </c>
      <c r="G24" s="254">
        <f>[1]Resumen!$I$5</f>
        <v>509.42650000000003</v>
      </c>
      <c r="H24" s="56">
        <f t="shared" si="14"/>
        <v>0.17021276595744661</v>
      </c>
      <c r="J24" s="54" t="s">
        <v>166</v>
      </c>
      <c r="K24" s="280">
        <v>225</v>
      </c>
      <c r="L24" s="171" t="s">
        <v>88</v>
      </c>
      <c r="M24" s="186">
        <f>[1]Resumen!$I$9</f>
        <v>473.09597499999995</v>
      </c>
      <c r="N24" s="56">
        <f t="shared" si="15"/>
        <v>0.17021276595744683</v>
      </c>
      <c r="P24" s="305" t="s">
        <v>168</v>
      </c>
      <c r="Q24" s="139">
        <v>225</v>
      </c>
      <c r="R24" s="139" t="s">
        <v>88</v>
      </c>
      <c r="S24" s="186">
        <f>[1]Resumen!$I$13</f>
        <v>535.37687500000004</v>
      </c>
      <c r="T24" s="56">
        <f t="shared" si="16"/>
        <v>0.17021276595744683</v>
      </c>
      <c r="V24" s="54" t="s">
        <v>170</v>
      </c>
      <c r="W24" s="139">
        <v>225</v>
      </c>
      <c r="X24" s="139" t="s">
        <v>88</v>
      </c>
      <c r="Y24" s="186">
        <f>[1]Resumen!$I$17</f>
        <v>775.38257500000009</v>
      </c>
      <c r="Z24" s="56">
        <f t="shared" si="17"/>
        <v>0.17021276595744683</v>
      </c>
      <c r="AB24" s="54" t="s">
        <v>172</v>
      </c>
      <c r="AC24" s="139">
        <v>225</v>
      </c>
      <c r="AD24" s="139" t="s">
        <v>88</v>
      </c>
      <c r="AE24" s="186">
        <f>[1]Resumen!$I$21</f>
        <v>776.50374999999997</v>
      </c>
      <c r="AF24" s="56">
        <f t="shared" si="18"/>
        <v>0.17021276595744661</v>
      </c>
      <c r="AH24" s="54" t="s">
        <v>173</v>
      </c>
      <c r="AI24" s="139">
        <v>225</v>
      </c>
      <c r="AJ24" s="139" t="s">
        <v>88</v>
      </c>
      <c r="AK24" s="186">
        <f>[1]Resumen!$I$25</f>
        <v>1229.6050250000001</v>
      </c>
      <c r="AL24" s="56">
        <f t="shared" si="19"/>
        <v>0.17021276595744683</v>
      </c>
      <c r="AN24" s="54" t="s">
        <v>176</v>
      </c>
      <c r="AO24" s="139">
        <v>225</v>
      </c>
      <c r="AP24" s="139" t="s">
        <v>88</v>
      </c>
      <c r="AQ24" s="186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5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5">
        <v>225</v>
      </c>
      <c r="L25" s="71" t="s">
        <v>90</v>
      </c>
      <c r="M25" s="187">
        <f>[1]Resumen!$J$9</f>
        <v>516.10469999999998</v>
      </c>
      <c r="N25" s="56">
        <f t="shared" si="15"/>
        <v>9.090909090909105E-2</v>
      </c>
      <c r="P25" s="306" t="s">
        <v>168</v>
      </c>
      <c r="Q25" s="61">
        <v>225</v>
      </c>
      <c r="R25" s="61" t="s">
        <v>90</v>
      </c>
      <c r="S25" s="187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7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7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7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7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56">
        <f>[1]Resumen!$D$6</f>
        <v>231.45099999999999</v>
      </c>
      <c r="H26" s="56"/>
      <c r="I26" s="68"/>
      <c r="J26" s="117" t="s">
        <v>166</v>
      </c>
      <c r="K26" s="286">
        <v>375</v>
      </c>
      <c r="L26" s="84" t="s">
        <v>78</v>
      </c>
      <c r="M26" s="188">
        <f>[1]Resumen!$D$10</f>
        <v>207.23065000000003</v>
      </c>
      <c r="N26" s="56"/>
      <c r="P26" s="307" t="s">
        <v>168</v>
      </c>
      <c r="Q26" s="49">
        <v>375</v>
      </c>
      <c r="R26" s="49" t="s">
        <v>78</v>
      </c>
      <c r="S26" s="188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8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8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8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8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3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0">
        <v>375</v>
      </c>
      <c r="L27" s="139" t="s">
        <v>80</v>
      </c>
      <c r="M27" s="186">
        <f>[1]Resumen!$E$10</f>
        <v>244.90895</v>
      </c>
      <c r="N27" s="56">
        <f t="shared" ref="N27:N32" si="22">M27/M26-1</f>
        <v>0.18181818181818166</v>
      </c>
      <c r="P27" s="305" t="s">
        <v>168</v>
      </c>
      <c r="Q27" s="139">
        <v>375</v>
      </c>
      <c r="R27" s="139" t="s">
        <v>80</v>
      </c>
      <c r="S27" s="186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39">
        <v>375</v>
      </c>
      <c r="X27" s="139" t="s">
        <v>80</v>
      </c>
      <c r="Y27" s="186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39">
        <v>375</v>
      </c>
      <c r="AD27" s="139" t="s">
        <v>80</v>
      </c>
      <c r="AE27" s="186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39">
        <v>375</v>
      </c>
      <c r="AJ27" s="139" t="s">
        <v>80</v>
      </c>
      <c r="AK27" s="186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39">
        <v>375</v>
      </c>
      <c r="AP27" s="139" t="s">
        <v>80</v>
      </c>
      <c r="AQ27" s="186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4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0">
        <v>375</v>
      </c>
      <c r="L28" s="139" t="s">
        <v>82</v>
      </c>
      <c r="M28" s="186">
        <f>[1]Resumen!$F$10</f>
        <v>320.26555000000002</v>
      </c>
      <c r="N28" s="56">
        <f t="shared" si="22"/>
        <v>0.30769230769230771</v>
      </c>
      <c r="P28" s="305" t="s">
        <v>168</v>
      </c>
      <c r="Q28" s="139">
        <v>375</v>
      </c>
      <c r="R28" s="139" t="s">
        <v>82</v>
      </c>
      <c r="S28" s="186">
        <f>[1]Resumen!$F$14</f>
        <v>384.43374999999997</v>
      </c>
      <c r="T28" s="56">
        <f t="shared" si="23"/>
        <v>0.30769230769230771</v>
      </c>
      <c r="V28" s="54" t="s">
        <v>170</v>
      </c>
      <c r="W28" s="139">
        <v>375</v>
      </c>
      <c r="X28" s="139" t="s">
        <v>82</v>
      </c>
      <c r="Y28" s="186">
        <f>[1]Resumen!$F$18</f>
        <v>662.31235000000004</v>
      </c>
      <c r="Z28" s="56">
        <f t="shared" si="24"/>
        <v>0.30769230769230771</v>
      </c>
      <c r="AB28" s="54" t="s">
        <v>172</v>
      </c>
      <c r="AC28" s="139">
        <v>375</v>
      </c>
      <c r="AD28" s="139" t="s">
        <v>82</v>
      </c>
      <c r="AE28" s="186">
        <f>[1]Resumen!$F$22</f>
        <v>632.86749999999995</v>
      </c>
      <c r="AF28" s="56">
        <f t="shared" si="25"/>
        <v>0.30769230769230771</v>
      </c>
      <c r="AH28" s="54" t="s">
        <v>173</v>
      </c>
      <c r="AI28" s="139">
        <v>375</v>
      </c>
      <c r="AJ28" s="139" t="s">
        <v>82</v>
      </c>
      <c r="AK28" s="186">
        <f>[1]Resumen!$F$26</f>
        <v>1066.8324499999999</v>
      </c>
      <c r="AL28" s="56">
        <f t="shared" si="26"/>
        <v>0.30769230769230749</v>
      </c>
      <c r="AN28" s="54" t="s">
        <v>176</v>
      </c>
      <c r="AO28" s="139">
        <v>375</v>
      </c>
      <c r="AP28" s="139" t="s">
        <v>82</v>
      </c>
      <c r="AQ28" s="186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4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0">
        <v>375</v>
      </c>
      <c r="L29" s="139" t="s">
        <v>84</v>
      </c>
      <c r="M29" s="186">
        <f>[1]Resumen!$G$10</f>
        <v>386.20257500000002</v>
      </c>
      <c r="N29" s="56">
        <f t="shared" si="22"/>
        <v>0.20588235294117641</v>
      </c>
      <c r="P29" s="305" t="s">
        <v>168</v>
      </c>
      <c r="Q29" s="139">
        <v>375</v>
      </c>
      <c r="R29" s="139" t="s">
        <v>84</v>
      </c>
      <c r="S29" s="186">
        <f>[1]Resumen!$G$14</f>
        <v>463.58187500000003</v>
      </c>
      <c r="T29" s="56">
        <f t="shared" si="23"/>
        <v>0.20588235294117663</v>
      </c>
      <c r="V29" s="54" t="s">
        <v>170</v>
      </c>
      <c r="W29" s="139">
        <v>375</v>
      </c>
      <c r="X29" s="139" t="s">
        <v>84</v>
      </c>
      <c r="Y29" s="186">
        <f>[1]Resumen!$G$18</f>
        <v>798.67077500000005</v>
      </c>
      <c r="Z29" s="56">
        <f t="shared" si="24"/>
        <v>0.20588235294117641</v>
      </c>
      <c r="AB29" s="54" t="s">
        <v>172</v>
      </c>
      <c r="AC29" s="139">
        <v>375</v>
      </c>
      <c r="AD29" s="139" t="s">
        <v>84</v>
      </c>
      <c r="AE29" s="186">
        <f>[1]Resumen!$G$22</f>
        <v>763.16375000000005</v>
      </c>
      <c r="AF29" s="56">
        <f t="shared" si="25"/>
        <v>0.20588235294117663</v>
      </c>
      <c r="AH29" s="54" t="s">
        <v>173</v>
      </c>
      <c r="AI29" s="139">
        <v>375</v>
      </c>
      <c r="AJ29" s="139" t="s">
        <v>84</v>
      </c>
      <c r="AK29" s="186">
        <f>[1]Resumen!$G$26</f>
        <v>1286.4744250000001</v>
      </c>
      <c r="AL29" s="56">
        <f t="shared" si="26"/>
        <v>0.20588235294117663</v>
      </c>
      <c r="AN29" s="54" t="s">
        <v>176</v>
      </c>
      <c r="AO29" s="139">
        <v>375</v>
      </c>
      <c r="AP29" s="139" t="s">
        <v>84</v>
      </c>
      <c r="AQ29" s="186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4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0">
        <v>375</v>
      </c>
      <c r="L30" s="139" t="s">
        <v>86</v>
      </c>
      <c r="M30" s="186">
        <f>[1]Resumen!$H$10</f>
        <v>442.72002500000002</v>
      </c>
      <c r="N30" s="56">
        <f t="shared" si="22"/>
        <v>0.14634146341463405</v>
      </c>
      <c r="P30" s="305" t="s">
        <v>168</v>
      </c>
      <c r="Q30" s="139">
        <v>375</v>
      </c>
      <c r="R30" s="139" t="s">
        <v>86</v>
      </c>
      <c r="S30" s="186">
        <f>[1]Resumen!$H$14</f>
        <v>531.42312500000003</v>
      </c>
      <c r="T30" s="56">
        <f t="shared" si="23"/>
        <v>0.14634146341463405</v>
      </c>
      <c r="V30" s="54" t="s">
        <v>170</v>
      </c>
      <c r="W30" s="139">
        <v>375</v>
      </c>
      <c r="X30" s="139" t="s">
        <v>86</v>
      </c>
      <c r="Y30" s="186">
        <f>[1]Resumen!$H$22</f>
        <v>874.84625000000005</v>
      </c>
      <c r="Z30" s="56">
        <f t="shared" si="24"/>
        <v>9.5377816973458263E-2</v>
      </c>
      <c r="AB30" s="54" t="s">
        <v>172</v>
      </c>
      <c r="AC30" s="139">
        <v>375</v>
      </c>
      <c r="AD30" s="139" t="s">
        <v>86</v>
      </c>
      <c r="AE30" s="186">
        <f>[1]Resumen!$H$22</f>
        <v>874.84625000000005</v>
      </c>
      <c r="AF30" s="56">
        <f t="shared" si="25"/>
        <v>0.14634146341463405</v>
      </c>
      <c r="AH30" s="54" t="s">
        <v>173</v>
      </c>
      <c r="AI30" s="139">
        <v>375</v>
      </c>
      <c r="AJ30" s="139" t="s">
        <v>86</v>
      </c>
      <c r="AK30" s="186">
        <f>[1]Resumen!$H$26</f>
        <v>1474.738975</v>
      </c>
      <c r="AL30" s="56">
        <f t="shared" si="26"/>
        <v>0.14634146341463405</v>
      </c>
      <c r="AN30" s="54" t="s">
        <v>176</v>
      </c>
      <c r="AO30" s="139">
        <v>375</v>
      </c>
      <c r="AP30" s="139" t="s">
        <v>86</v>
      </c>
      <c r="AQ30" s="186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4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0">
        <v>375</v>
      </c>
      <c r="L31" s="139" t="s">
        <v>88</v>
      </c>
      <c r="M31" s="186">
        <f>[1]Resumen!$I$10</f>
        <v>518.07662500000004</v>
      </c>
      <c r="N31" s="56">
        <f t="shared" si="22"/>
        <v>0.17021276595744683</v>
      </c>
      <c r="P31" s="305" t="s">
        <v>168</v>
      </c>
      <c r="Q31" s="139">
        <v>375</v>
      </c>
      <c r="R31" s="139" t="s">
        <v>88</v>
      </c>
      <c r="S31" s="186">
        <f>[1]Resumen!$I$14</f>
        <v>621.87812499999995</v>
      </c>
      <c r="T31" s="56">
        <f t="shared" si="23"/>
        <v>0.17021276595744661</v>
      </c>
      <c r="V31" s="54" t="s">
        <v>170</v>
      </c>
      <c r="W31" s="139">
        <v>375</v>
      </c>
      <c r="X31" s="139" t="s">
        <v>88</v>
      </c>
      <c r="Y31" s="186">
        <f>[1]Resumen!$I$22</f>
        <v>1023.75625</v>
      </c>
      <c r="Z31" s="56">
        <f t="shared" si="24"/>
        <v>0.17021276595744683</v>
      </c>
      <c r="AB31" s="54" t="s">
        <v>172</v>
      </c>
      <c r="AC31" s="139">
        <v>375</v>
      </c>
      <c r="AD31" s="139" t="s">
        <v>88</v>
      </c>
      <c r="AE31" s="186">
        <f>[1]Resumen!$I$22</f>
        <v>1023.75625</v>
      </c>
      <c r="AF31" s="56">
        <f t="shared" si="25"/>
        <v>0.17021276595744683</v>
      </c>
      <c r="AH31" s="54" t="s">
        <v>173</v>
      </c>
      <c r="AI31" s="139">
        <v>375</v>
      </c>
      <c r="AJ31" s="139" t="s">
        <v>88</v>
      </c>
      <c r="AK31" s="186">
        <f>[1]Resumen!$I$26</f>
        <v>1725.7583749999999</v>
      </c>
      <c r="AL31" s="56">
        <f t="shared" si="26"/>
        <v>0.17021276595744683</v>
      </c>
      <c r="AN31" s="54" t="s">
        <v>176</v>
      </c>
      <c r="AO31" s="139">
        <v>375</v>
      </c>
      <c r="AP31" s="139" t="s">
        <v>88</v>
      </c>
      <c r="AQ31" s="186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5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87">
        <v>375</v>
      </c>
      <c r="L32" s="61" t="s">
        <v>90</v>
      </c>
      <c r="M32" s="189">
        <f>[1]Resumen!$J$10</f>
        <v>565.17450000000008</v>
      </c>
      <c r="N32" s="56">
        <f t="shared" si="22"/>
        <v>9.090909090909105E-2</v>
      </c>
      <c r="P32" s="306" t="s">
        <v>168</v>
      </c>
      <c r="Q32" s="61">
        <v>375</v>
      </c>
      <c r="R32" s="61" t="s">
        <v>90</v>
      </c>
      <c r="S32" s="189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89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89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89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89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56">
        <f>[1]Resumen!$D$7</f>
        <v>250.82728</v>
      </c>
      <c r="H33" s="56"/>
      <c r="I33" s="70"/>
      <c r="J33" s="48" t="s">
        <v>166</v>
      </c>
      <c r="K33" s="284">
        <v>480</v>
      </c>
      <c r="L33" s="49" t="s">
        <v>78</v>
      </c>
      <c r="M33" s="185">
        <f>[1]Resumen!$D$11</f>
        <v>219.825232</v>
      </c>
      <c r="N33" s="56"/>
      <c r="P33" s="307" t="s">
        <v>168</v>
      </c>
      <c r="Q33" s="49">
        <v>480</v>
      </c>
      <c r="R33" s="49" t="s">
        <v>78</v>
      </c>
      <c r="S33" s="185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5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5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5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5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3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0">
        <v>480</v>
      </c>
      <c r="L34" s="171" t="s">
        <v>80</v>
      </c>
      <c r="M34" s="186">
        <f>[1]Resumen!$E$11</f>
        <v>259.79345599999999</v>
      </c>
      <c r="N34" s="56">
        <f t="shared" ref="N34:N39" si="29">M34/M33-1</f>
        <v>0.18181818181818188</v>
      </c>
      <c r="P34" s="305" t="s">
        <v>168</v>
      </c>
      <c r="Q34" s="139">
        <v>480</v>
      </c>
      <c r="R34" s="139" t="s">
        <v>80</v>
      </c>
      <c r="S34" s="186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39">
        <v>480</v>
      </c>
      <c r="X34" s="139" t="s">
        <v>80</v>
      </c>
      <c r="Y34" s="186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39">
        <v>480</v>
      </c>
      <c r="AD34" s="139" t="s">
        <v>80</v>
      </c>
      <c r="AE34" s="186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39">
        <v>480</v>
      </c>
      <c r="AJ34" s="139" t="s">
        <v>80</v>
      </c>
      <c r="AK34" s="186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39">
        <v>480</v>
      </c>
      <c r="AP34" s="139" t="s">
        <v>80</v>
      </c>
      <c r="AQ34" s="186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4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0">
        <v>480</v>
      </c>
      <c r="L35" s="171" t="s">
        <v>82</v>
      </c>
      <c r="M35" s="186">
        <f>[1]Resumen!$F$11</f>
        <v>339.72990399999998</v>
      </c>
      <c r="N35" s="56">
        <f t="shared" si="29"/>
        <v>0.30769230769230771</v>
      </c>
      <c r="P35" s="305" t="s">
        <v>168</v>
      </c>
      <c r="Q35" s="139">
        <v>480</v>
      </c>
      <c r="R35" s="139" t="s">
        <v>82</v>
      </c>
      <c r="S35" s="186">
        <f>[1]Resumen!$F$15</f>
        <v>421.86520000000002</v>
      </c>
      <c r="T35" s="56">
        <f t="shared" si="30"/>
        <v>0.30769230769230771</v>
      </c>
      <c r="V35" s="54" t="s">
        <v>170</v>
      </c>
      <c r="W35" s="139">
        <v>480</v>
      </c>
      <c r="X35" s="139" t="s">
        <v>82</v>
      </c>
      <c r="Y35" s="186">
        <f>[1]Resumen!$F$19</f>
        <v>790.40180800000007</v>
      </c>
      <c r="Z35" s="56">
        <f t="shared" si="31"/>
        <v>0.30769230769230793</v>
      </c>
      <c r="AB35" s="54" t="s">
        <v>172</v>
      </c>
      <c r="AC35" s="139">
        <v>480</v>
      </c>
      <c r="AD35" s="139" t="s">
        <v>82</v>
      </c>
      <c r="AE35" s="186">
        <f>[1]Resumen!$F$23</f>
        <v>739.86039999999991</v>
      </c>
      <c r="AF35" s="56">
        <f t="shared" si="32"/>
        <v>0.30769230769230771</v>
      </c>
      <c r="AH35" s="54" t="s">
        <v>173</v>
      </c>
      <c r="AI35" s="139">
        <v>480</v>
      </c>
      <c r="AJ35" s="139" t="s">
        <v>82</v>
      </c>
      <c r="AK35" s="186">
        <f>[1]Resumen!$F$27</f>
        <v>1281.5315359999997</v>
      </c>
      <c r="AL35" s="56">
        <f t="shared" si="33"/>
        <v>0.30769230769230749</v>
      </c>
      <c r="AN35" s="54" t="s">
        <v>176</v>
      </c>
      <c r="AO35" s="139">
        <v>480</v>
      </c>
      <c r="AP35" s="139" t="s">
        <v>82</v>
      </c>
      <c r="AQ35" s="186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4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0">
        <v>480</v>
      </c>
      <c r="L36" s="171" t="s">
        <v>84</v>
      </c>
      <c r="M36" s="186">
        <f>[1]Resumen!$G$11</f>
        <v>409.67429599999997</v>
      </c>
      <c r="N36" s="56">
        <f t="shared" si="29"/>
        <v>0.20588235294117641</v>
      </c>
      <c r="P36" s="305" t="s">
        <v>168</v>
      </c>
      <c r="Q36" s="139">
        <v>480</v>
      </c>
      <c r="R36" s="139" t="s">
        <v>84</v>
      </c>
      <c r="S36" s="186">
        <f>[1]Resumen!$G$15</f>
        <v>508.71980000000002</v>
      </c>
      <c r="T36" s="56">
        <f t="shared" si="30"/>
        <v>0.20588235294117641</v>
      </c>
      <c r="V36" s="54" t="s">
        <v>170</v>
      </c>
      <c r="W36" s="139">
        <v>480</v>
      </c>
      <c r="X36" s="139" t="s">
        <v>84</v>
      </c>
      <c r="Y36" s="186">
        <f>[1]Resumen!$G$19</f>
        <v>953.13159199999996</v>
      </c>
      <c r="Z36" s="56">
        <f t="shared" si="31"/>
        <v>0.20588235294117641</v>
      </c>
      <c r="AB36" s="54" t="s">
        <v>172</v>
      </c>
      <c r="AC36" s="139">
        <v>480</v>
      </c>
      <c r="AD36" s="139" t="s">
        <v>84</v>
      </c>
      <c r="AE36" s="186">
        <f>[1]Resumen!$G$23</f>
        <v>892.18459999999993</v>
      </c>
      <c r="AF36" s="56">
        <f t="shared" si="32"/>
        <v>0.20588235294117663</v>
      </c>
      <c r="AH36" s="54" t="s">
        <v>173</v>
      </c>
      <c r="AI36" s="139">
        <v>480</v>
      </c>
      <c r="AJ36" s="139" t="s">
        <v>84</v>
      </c>
      <c r="AK36" s="186">
        <f>[1]Resumen!$G$27</f>
        <v>1545.3762639999998</v>
      </c>
      <c r="AL36" s="56">
        <f t="shared" si="33"/>
        <v>0.20588235294117663</v>
      </c>
      <c r="AN36" s="54" t="s">
        <v>176</v>
      </c>
      <c r="AO36" s="139">
        <v>480</v>
      </c>
      <c r="AP36" s="139" t="s">
        <v>84</v>
      </c>
      <c r="AQ36" s="186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4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0">
        <v>480</v>
      </c>
      <c r="L37" s="171" t="s">
        <v>86</v>
      </c>
      <c r="M37" s="186">
        <f>[1]Resumen!$H$11</f>
        <v>469.62663199999997</v>
      </c>
      <c r="N37" s="56">
        <f t="shared" si="29"/>
        <v>0.14634146341463405</v>
      </c>
      <c r="P37" s="305" t="s">
        <v>168</v>
      </c>
      <c r="Q37" s="139">
        <v>480</v>
      </c>
      <c r="R37" s="139" t="s">
        <v>86</v>
      </c>
      <c r="S37" s="186">
        <f>[1]Resumen!$H$15</f>
        <v>583.16660000000002</v>
      </c>
      <c r="T37" s="56">
        <f t="shared" si="30"/>
        <v>0.14634146341463405</v>
      </c>
      <c r="V37" s="54" t="s">
        <v>170</v>
      </c>
      <c r="W37" s="139">
        <v>480</v>
      </c>
      <c r="X37" s="139" t="s">
        <v>86</v>
      </c>
      <c r="Y37" s="186">
        <f>[1]Resumen!$H$19</f>
        <v>1092.614264</v>
      </c>
      <c r="Z37" s="56">
        <f t="shared" si="31"/>
        <v>0.14634146341463428</v>
      </c>
      <c r="AB37" s="54" t="s">
        <v>172</v>
      </c>
      <c r="AC37" s="139">
        <v>480</v>
      </c>
      <c r="AD37" s="139" t="s">
        <v>86</v>
      </c>
      <c r="AE37" s="186">
        <f>[1]Resumen!$H$23</f>
        <v>1022.7481999999999</v>
      </c>
      <c r="AF37" s="56">
        <f t="shared" si="32"/>
        <v>0.14634146341463405</v>
      </c>
      <c r="AH37" s="54" t="s">
        <v>173</v>
      </c>
      <c r="AI37" s="139">
        <v>480</v>
      </c>
      <c r="AJ37" s="139" t="s">
        <v>86</v>
      </c>
      <c r="AK37" s="186">
        <f>[1]Resumen!$H$27</f>
        <v>1771.5288879999998</v>
      </c>
      <c r="AL37" s="56">
        <f t="shared" si="33"/>
        <v>0.14634146341463428</v>
      </c>
      <c r="AN37" s="54" t="s">
        <v>176</v>
      </c>
      <c r="AO37" s="139">
        <v>480</v>
      </c>
      <c r="AP37" s="139" t="s">
        <v>86</v>
      </c>
      <c r="AQ37" s="186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4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0">
        <v>480</v>
      </c>
      <c r="L38" s="171" t="s">
        <v>88</v>
      </c>
      <c r="M38" s="186">
        <f>[1]Resumen!$I$11</f>
        <v>549.56308000000001</v>
      </c>
      <c r="N38" s="56">
        <f t="shared" si="29"/>
        <v>0.17021276595744683</v>
      </c>
      <c r="P38" s="305" t="s">
        <v>168</v>
      </c>
      <c r="Q38" s="139">
        <v>480</v>
      </c>
      <c r="R38" s="139" t="s">
        <v>88</v>
      </c>
      <c r="S38" s="186">
        <f>[1]Resumen!$I$15</f>
        <v>682.42900000000009</v>
      </c>
      <c r="T38" s="56">
        <f t="shared" si="30"/>
        <v>0.17021276595744683</v>
      </c>
      <c r="V38" s="54" t="s">
        <v>170</v>
      </c>
      <c r="W38" s="139">
        <v>480</v>
      </c>
      <c r="X38" s="139" t="s">
        <v>88</v>
      </c>
      <c r="Y38" s="186">
        <f>[1]Resumen!$I$19</f>
        <v>1278.5911599999999</v>
      </c>
      <c r="Z38" s="56">
        <f t="shared" si="31"/>
        <v>0.17021276595744661</v>
      </c>
      <c r="AB38" s="54" t="s">
        <v>172</v>
      </c>
      <c r="AC38" s="139">
        <v>480</v>
      </c>
      <c r="AD38" s="139" t="s">
        <v>88</v>
      </c>
      <c r="AE38" s="186">
        <f>[1]Resumen!$I$23</f>
        <v>1196.8330000000001</v>
      </c>
      <c r="AF38" s="56">
        <f t="shared" si="32"/>
        <v>0.17021276595744705</v>
      </c>
      <c r="AH38" s="54" t="s">
        <v>173</v>
      </c>
      <c r="AI38" s="139">
        <v>480</v>
      </c>
      <c r="AJ38" s="139" t="s">
        <v>88</v>
      </c>
      <c r="AK38" s="186">
        <f>[1]Resumen!$I$27</f>
        <v>2073.0657200000001</v>
      </c>
      <c r="AL38" s="56">
        <f t="shared" si="33"/>
        <v>0.17021276595744705</v>
      </c>
      <c r="AN38" s="54" t="s">
        <v>176</v>
      </c>
      <c r="AO38" s="139">
        <v>480</v>
      </c>
      <c r="AP38" s="139" t="s">
        <v>88</v>
      </c>
      <c r="AQ38" s="186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57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5">
        <v>480</v>
      </c>
      <c r="L39" s="71" t="s">
        <v>90</v>
      </c>
      <c r="M39" s="187">
        <f>[1]Resumen!$J$11</f>
        <v>599.52335999999991</v>
      </c>
      <c r="N39" s="56">
        <f t="shared" si="29"/>
        <v>9.0909090909090828E-2</v>
      </c>
      <c r="P39" s="308" t="s">
        <v>168</v>
      </c>
      <c r="Q39" s="71">
        <v>480</v>
      </c>
      <c r="R39" s="71" t="s">
        <v>90</v>
      </c>
      <c r="S39" s="187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7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7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7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7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2" t="s">
        <v>92</v>
      </c>
      <c r="E40" s="382"/>
      <c r="F40" s="382"/>
      <c r="G40" s="382"/>
      <c r="H40" s="218"/>
      <c r="I40" s="218"/>
      <c r="J40" s="382" t="s">
        <v>167</v>
      </c>
      <c r="K40" s="382"/>
      <c r="L40" s="382"/>
      <c r="M40" s="382"/>
      <c r="N40" s="218"/>
      <c r="O40" s="218"/>
      <c r="P40" s="309" t="s">
        <v>169</v>
      </c>
      <c r="Q40" s="221"/>
      <c r="R40" s="221"/>
      <c r="S40" s="221"/>
      <c r="T40" s="220"/>
      <c r="U40" s="220"/>
      <c r="V40" s="370" t="s">
        <v>171</v>
      </c>
      <c r="W40" s="370"/>
      <c r="X40" s="370"/>
      <c r="Y40" s="370"/>
      <c r="Z40" s="370"/>
      <c r="AA40" s="220"/>
      <c r="AB40" s="222" t="s">
        <v>174</v>
      </c>
      <c r="AC40" s="220"/>
      <c r="AD40" s="220"/>
      <c r="AG40" s="220"/>
      <c r="AH40" s="371" t="s">
        <v>175</v>
      </c>
      <c r="AI40" s="371"/>
      <c r="AJ40" s="371"/>
      <c r="AK40" s="371"/>
      <c r="AN40" s="370" t="s">
        <v>177</v>
      </c>
      <c r="AO40" s="370"/>
      <c r="AP40" s="370"/>
      <c r="AQ40" s="370"/>
      <c r="AR40" s="370"/>
      <c r="AU40" s="220"/>
      <c r="AV40" s="220"/>
      <c r="AW40" s="220"/>
      <c r="AX40" s="220"/>
      <c r="AY40" s="220"/>
    </row>
    <row r="41" spans="2:51" ht="15" customHeight="1" x14ac:dyDescent="0.25">
      <c r="D41" s="369" t="s">
        <v>93</v>
      </c>
      <c r="E41" s="369"/>
      <c r="F41" s="369"/>
      <c r="G41" s="369"/>
      <c r="H41" s="219"/>
      <c r="I41" s="219"/>
      <c r="J41" s="369" t="s">
        <v>93</v>
      </c>
      <c r="K41" s="369"/>
      <c r="L41" s="369"/>
      <c r="M41" s="369"/>
      <c r="N41" s="219"/>
      <c r="O41" s="219"/>
      <c r="P41" s="369" t="s">
        <v>93</v>
      </c>
      <c r="Q41" s="369"/>
      <c r="R41" s="369"/>
      <c r="S41" s="369"/>
      <c r="T41" s="219"/>
      <c r="U41" s="219"/>
      <c r="V41" s="369" t="s">
        <v>93</v>
      </c>
      <c r="W41" s="369"/>
      <c r="X41" s="369"/>
      <c r="Y41" s="369"/>
      <c r="Z41" s="369"/>
      <c r="AA41" s="219"/>
      <c r="AB41" s="369" t="s">
        <v>93</v>
      </c>
      <c r="AC41" s="369"/>
      <c r="AD41" s="369"/>
      <c r="AE41" s="369"/>
      <c r="AG41" s="219"/>
      <c r="AH41" s="369" t="s">
        <v>93</v>
      </c>
      <c r="AI41" s="369"/>
      <c r="AJ41" s="369"/>
      <c r="AK41" s="369"/>
      <c r="AN41" s="369" t="s">
        <v>93</v>
      </c>
      <c r="AO41" s="369"/>
      <c r="AP41" s="369"/>
      <c r="AQ41" s="369"/>
      <c r="AR41" s="369"/>
      <c r="AU41" s="219"/>
      <c r="AV41" s="219"/>
      <c r="AW41" s="219"/>
      <c r="AX41" s="219"/>
      <c r="AY41" s="219"/>
    </row>
    <row r="42" spans="2:51" x14ac:dyDescent="0.25">
      <c r="D42" s="369"/>
      <c r="E42" s="369"/>
      <c r="F42" s="369"/>
      <c r="G42" s="369"/>
      <c r="H42" s="219"/>
      <c r="I42" s="219"/>
      <c r="J42" s="369"/>
      <c r="K42" s="369"/>
      <c r="L42" s="369"/>
      <c r="M42" s="369"/>
      <c r="N42" s="219"/>
      <c r="O42" s="219"/>
      <c r="P42" s="369"/>
      <c r="Q42" s="369"/>
      <c r="R42" s="369"/>
      <c r="S42" s="369"/>
      <c r="T42" s="219"/>
      <c r="U42" s="219"/>
      <c r="V42" s="369"/>
      <c r="W42" s="369"/>
      <c r="X42" s="369"/>
      <c r="Y42" s="369"/>
      <c r="Z42" s="369"/>
      <c r="AA42" s="219"/>
      <c r="AB42" s="369"/>
      <c r="AC42" s="369"/>
      <c r="AD42" s="369"/>
      <c r="AE42" s="369"/>
      <c r="AF42" s="219"/>
      <c r="AG42" s="219"/>
      <c r="AH42" s="369"/>
      <c r="AI42" s="369"/>
      <c r="AJ42" s="369"/>
      <c r="AK42" s="369"/>
      <c r="AM42" s="219"/>
      <c r="AN42" s="369"/>
      <c r="AO42" s="369"/>
      <c r="AP42" s="369"/>
      <c r="AQ42" s="369"/>
      <c r="AR42" s="369"/>
      <c r="AT42" s="219"/>
      <c r="AU42" s="219"/>
      <c r="AV42" s="219"/>
      <c r="AW42" s="219"/>
      <c r="AX42" s="219"/>
      <c r="AY42" s="219"/>
    </row>
    <row r="43" spans="2:51" x14ac:dyDescent="0.25">
      <c r="D43" s="245"/>
      <c r="E43" s="245"/>
      <c r="F43" s="245"/>
      <c r="G43" s="258"/>
      <c r="H43" s="219"/>
      <c r="I43" s="219"/>
      <c r="J43" s="245"/>
      <c r="K43" s="288"/>
      <c r="L43" s="245"/>
      <c r="M43" s="245"/>
      <c r="N43" s="219"/>
      <c r="O43" s="219"/>
      <c r="P43" s="258"/>
      <c r="Q43" s="245"/>
      <c r="R43" s="245"/>
      <c r="S43" s="245"/>
      <c r="T43" s="219"/>
      <c r="U43" s="219"/>
      <c r="V43" s="245"/>
      <c r="W43" s="245"/>
      <c r="X43" s="245"/>
      <c r="Y43" s="245"/>
      <c r="Z43" s="245"/>
      <c r="AA43" s="219"/>
      <c r="AB43" s="245"/>
      <c r="AC43" s="245"/>
      <c r="AD43" s="245"/>
      <c r="AE43" s="245"/>
      <c r="AF43" s="219"/>
      <c r="AG43" s="219"/>
      <c r="AH43" s="245"/>
      <c r="AI43" s="245"/>
      <c r="AJ43" s="245"/>
      <c r="AK43" s="245"/>
      <c r="AM43" s="219"/>
      <c r="AN43" s="245"/>
      <c r="AO43" s="245"/>
      <c r="AP43" s="245"/>
      <c r="AQ43" s="245"/>
      <c r="AR43" s="245"/>
      <c r="AT43" s="219"/>
      <c r="AU43" s="219"/>
      <c r="AV43" s="219"/>
      <c r="AW43" s="219"/>
      <c r="AX43" s="219"/>
      <c r="AY43" s="219"/>
    </row>
    <row r="44" spans="2:51" s="178" customFormat="1" ht="15.75" thickBot="1" x14ac:dyDescent="0.3">
      <c r="D44" s="179" t="s">
        <v>256</v>
      </c>
      <c r="G44" s="250"/>
      <c r="K44" s="282"/>
      <c r="P44" s="250"/>
    </row>
    <row r="45" spans="2:51" ht="30.75" customHeight="1" thickBot="1" x14ac:dyDescent="0.3">
      <c r="B45" s="160" t="s">
        <v>180</v>
      </c>
      <c r="D45" s="119" t="s">
        <v>51</v>
      </c>
      <c r="E45" s="120" t="s">
        <v>74</v>
      </c>
      <c r="F45" s="120" t="s">
        <v>11</v>
      </c>
      <c r="G45" s="251" t="s">
        <v>75</v>
      </c>
      <c r="H45" s="121" t="s">
        <v>51</v>
      </c>
      <c r="I45" s="44" t="s">
        <v>74</v>
      </c>
      <c r="J45" s="44" t="s">
        <v>11</v>
      </c>
      <c r="K45" s="289" t="s">
        <v>75</v>
      </c>
      <c r="M45" s="143" t="s">
        <v>51</v>
      </c>
      <c r="N45" s="144" t="s">
        <v>74</v>
      </c>
      <c r="O45" s="144" t="s">
        <v>11</v>
      </c>
      <c r="P45" s="310" t="s">
        <v>75</v>
      </c>
      <c r="Q45" s="46"/>
    </row>
    <row r="46" spans="2:51" x14ac:dyDescent="0.25">
      <c r="B46" s="158" t="s">
        <v>135</v>
      </c>
      <c r="D46" s="117" t="s">
        <v>135</v>
      </c>
      <c r="E46" s="84">
        <v>120</v>
      </c>
      <c r="F46" s="84" t="s">
        <v>78</v>
      </c>
      <c r="G46" s="259">
        <v>293.92962560000001</v>
      </c>
      <c r="H46" s="48" t="s">
        <v>136</v>
      </c>
      <c r="I46" s="49">
        <v>120</v>
      </c>
      <c r="J46" s="49" t="s">
        <v>78</v>
      </c>
      <c r="K46" s="290">
        <v>250.70822399999997</v>
      </c>
      <c r="M46" s="117" t="s">
        <v>178</v>
      </c>
      <c r="N46" s="49">
        <v>120</v>
      </c>
      <c r="O46" s="84" t="s">
        <v>78</v>
      </c>
      <c r="P46" s="311">
        <f>K46</f>
        <v>250.70822399999997</v>
      </c>
      <c r="Q46" s="50"/>
      <c r="V46" s="138"/>
      <c r="W46" s="138"/>
      <c r="X46" s="138"/>
      <c r="Y46" s="138"/>
      <c r="Z46" s="138"/>
      <c r="AA46" s="138"/>
      <c r="AB46" s="138"/>
      <c r="AC46" s="138"/>
    </row>
    <row r="47" spans="2:51" x14ac:dyDescent="0.25">
      <c r="B47" s="158" t="s">
        <v>136</v>
      </c>
      <c r="D47" s="54" t="s">
        <v>135</v>
      </c>
      <c r="E47" s="122">
        <v>120</v>
      </c>
      <c r="F47" s="122" t="s">
        <v>80</v>
      </c>
      <c r="G47" s="260">
        <v>367.41203200000001</v>
      </c>
      <c r="H47" s="54" t="s">
        <v>136</v>
      </c>
      <c r="I47" s="122">
        <v>120</v>
      </c>
      <c r="J47" s="122" t="s">
        <v>80</v>
      </c>
      <c r="K47" s="291">
        <v>313.38527999999997</v>
      </c>
      <c r="M47" s="54" t="s">
        <v>178</v>
      </c>
      <c r="N47" s="216">
        <v>120</v>
      </c>
      <c r="O47" s="139" t="s">
        <v>80</v>
      </c>
      <c r="P47" s="311">
        <f t="shared" ref="P47:P73" si="35">K47</f>
        <v>313.38527999999997</v>
      </c>
      <c r="T47" s="138"/>
      <c r="U47" s="138"/>
      <c r="V47" s="138"/>
      <c r="W47" s="138"/>
      <c r="X47" s="138"/>
      <c r="Y47" s="138"/>
      <c r="Z47" s="138"/>
      <c r="AA47" s="138"/>
    </row>
    <row r="48" spans="2:51" ht="15.75" thickBot="1" x14ac:dyDescent="0.3">
      <c r="B48" s="159" t="s">
        <v>178</v>
      </c>
      <c r="D48" s="54" t="s">
        <v>135</v>
      </c>
      <c r="E48" s="122">
        <v>120</v>
      </c>
      <c r="F48" s="122" t="s">
        <v>82</v>
      </c>
      <c r="G48" s="260">
        <v>480.46188800000004</v>
      </c>
      <c r="H48" s="54" t="s">
        <v>136</v>
      </c>
      <c r="I48" s="122">
        <v>120</v>
      </c>
      <c r="J48" s="122" t="s">
        <v>82</v>
      </c>
      <c r="K48" s="291">
        <v>409.81151999999997</v>
      </c>
      <c r="M48" s="54" t="s">
        <v>178</v>
      </c>
      <c r="N48" s="216">
        <v>120</v>
      </c>
      <c r="O48" s="139" t="s">
        <v>82</v>
      </c>
      <c r="P48" s="311">
        <f t="shared" si="35"/>
        <v>409.81151999999997</v>
      </c>
      <c r="T48" s="138"/>
      <c r="U48" s="138"/>
      <c r="V48" s="138"/>
      <c r="W48" s="138"/>
      <c r="X48" s="138"/>
      <c r="Y48" s="138"/>
      <c r="Z48" s="138"/>
      <c r="AA48" s="138"/>
    </row>
    <row r="49" spans="2:27" x14ac:dyDescent="0.25">
      <c r="D49" s="54" t="s">
        <v>135</v>
      </c>
      <c r="E49" s="122">
        <v>120</v>
      </c>
      <c r="F49" s="122" t="s">
        <v>84</v>
      </c>
      <c r="G49" s="260">
        <v>579.38051200000007</v>
      </c>
      <c r="H49" s="54" t="s">
        <v>136</v>
      </c>
      <c r="I49" s="122">
        <v>120</v>
      </c>
      <c r="J49" s="122" t="s">
        <v>84</v>
      </c>
      <c r="K49" s="291">
        <v>494.18447999999995</v>
      </c>
      <c r="M49" s="54" t="s">
        <v>178</v>
      </c>
      <c r="N49" s="216">
        <v>120</v>
      </c>
      <c r="O49" s="139" t="s">
        <v>84</v>
      </c>
      <c r="P49" s="311">
        <f t="shared" si="35"/>
        <v>494.18447999999995</v>
      </c>
      <c r="T49" s="138"/>
      <c r="U49" s="138"/>
      <c r="V49" s="138"/>
      <c r="W49" s="138"/>
      <c r="X49" s="138"/>
      <c r="Y49" s="138"/>
      <c r="Z49" s="138"/>
      <c r="AA49" s="138"/>
    </row>
    <row r="50" spans="2:27" ht="15.75" thickBot="1" x14ac:dyDescent="0.3">
      <c r="D50" s="54" t="s">
        <v>135</v>
      </c>
      <c r="E50" s="122">
        <v>120</v>
      </c>
      <c r="F50" s="122" t="s">
        <v>86</v>
      </c>
      <c r="G50" s="260">
        <v>664.16790400000002</v>
      </c>
      <c r="H50" s="54" t="s">
        <v>136</v>
      </c>
      <c r="I50" s="122">
        <v>120</v>
      </c>
      <c r="J50" s="122" t="s">
        <v>86</v>
      </c>
      <c r="K50" s="291">
        <v>566.50415999999996</v>
      </c>
      <c r="M50" s="54" t="s">
        <v>178</v>
      </c>
      <c r="N50" s="216">
        <v>120</v>
      </c>
      <c r="O50" s="139" t="s">
        <v>86</v>
      </c>
      <c r="P50" s="311">
        <f t="shared" si="35"/>
        <v>566.50415999999996</v>
      </c>
      <c r="T50" s="138"/>
      <c r="U50" s="138"/>
      <c r="V50" s="138"/>
      <c r="W50" s="138"/>
      <c r="X50" s="138"/>
      <c r="Y50" s="138"/>
      <c r="Z50" s="138"/>
      <c r="AA50" s="138"/>
    </row>
    <row r="51" spans="2:27" ht="15.75" thickBot="1" x14ac:dyDescent="0.3">
      <c r="B51" s="234" t="s">
        <v>186</v>
      </c>
      <c r="D51" s="54" t="s">
        <v>135</v>
      </c>
      <c r="E51" s="122">
        <v>120</v>
      </c>
      <c r="F51" s="122" t="s">
        <v>88</v>
      </c>
      <c r="G51" s="260">
        <v>777.21776</v>
      </c>
      <c r="H51" s="54" t="s">
        <v>136</v>
      </c>
      <c r="I51" s="122">
        <v>120</v>
      </c>
      <c r="J51" s="122" t="s">
        <v>88</v>
      </c>
      <c r="K51" s="291">
        <v>662.93039999999996</v>
      </c>
      <c r="M51" s="54" t="s">
        <v>178</v>
      </c>
      <c r="N51" s="216">
        <v>120</v>
      </c>
      <c r="O51" s="139" t="s">
        <v>88</v>
      </c>
      <c r="P51" s="311">
        <f t="shared" si="35"/>
        <v>662.93039999999996</v>
      </c>
      <c r="T51" s="138"/>
      <c r="U51" s="138"/>
      <c r="V51" s="138"/>
      <c r="W51" s="138"/>
      <c r="X51" s="138"/>
      <c r="Y51" s="138"/>
      <c r="Z51" s="138"/>
      <c r="AA51" s="138"/>
    </row>
    <row r="52" spans="2:27" ht="15.75" thickBot="1" x14ac:dyDescent="0.3">
      <c r="B52" s="235">
        <v>120</v>
      </c>
      <c r="D52" s="60" t="s">
        <v>135</v>
      </c>
      <c r="E52" s="61">
        <v>120</v>
      </c>
      <c r="F52" s="61" t="s">
        <v>90</v>
      </c>
      <c r="G52" s="261">
        <v>904.39884800000004</v>
      </c>
      <c r="H52" s="34" t="s">
        <v>136</v>
      </c>
      <c r="I52" s="71">
        <v>120</v>
      </c>
      <c r="J52" s="71" t="s">
        <v>90</v>
      </c>
      <c r="K52" s="292">
        <v>771.40991999999994</v>
      </c>
      <c r="M52" s="60" t="s">
        <v>178</v>
      </c>
      <c r="N52" s="61">
        <v>120</v>
      </c>
      <c r="O52" s="61" t="s">
        <v>90</v>
      </c>
      <c r="P52" s="312">
        <f t="shared" si="35"/>
        <v>771.40991999999994</v>
      </c>
      <c r="T52" s="138"/>
      <c r="U52" s="138"/>
      <c r="V52" s="138"/>
      <c r="W52" s="138"/>
      <c r="X52" s="138"/>
      <c r="Y52" s="138"/>
      <c r="Z52" s="138"/>
      <c r="AA52" s="138"/>
    </row>
    <row r="53" spans="2:27" x14ac:dyDescent="0.25">
      <c r="B53" s="236">
        <v>225</v>
      </c>
      <c r="D53" s="48" t="s">
        <v>135</v>
      </c>
      <c r="E53" s="49">
        <v>225</v>
      </c>
      <c r="F53" s="49" t="s">
        <v>78</v>
      </c>
      <c r="G53" s="262">
        <v>385.043048</v>
      </c>
      <c r="H53" s="117" t="s">
        <v>136</v>
      </c>
      <c r="I53" s="84">
        <v>225</v>
      </c>
      <c r="J53" s="84" t="s">
        <v>78</v>
      </c>
      <c r="K53" s="293">
        <v>317.19791999999995</v>
      </c>
      <c r="M53" s="48" t="s">
        <v>178</v>
      </c>
      <c r="N53" s="49">
        <v>225</v>
      </c>
      <c r="O53" s="49" t="s">
        <v>78</v>
      </c>
      <c r="P53" s="313">
        <f t="shared" si="35"/>
        <v>317.19791999999995</v>
      </c>
      <c r="T53" s="138"/>
      <c r="U53" s="138"/>
      <c r="V53" s="138"/>
      <c r="W53" s="138"/>
      <c r="X53" s="138"/>
      <c r="Y53" s="138"/>
      <c r="Z53" s="138"/>
      <c r="AA53" s="138"/>
    </row>
    <row r="54" spans="2:27" x14ac:dyDescent="0.25">
      <c r="B54" s="236">
        <v>375</v>
      </c>
      <c r="D54" s="54" t="s">
        <v>135</v>
      </c>
      <c r="E54" s="122">
        <v>225</v>
      </c>
      <c r="F54" s="122" t="s">
        <v>80</v>
      </c>
      <c r="G54" s="260">
        <v>481.30381</v>
      </c>
      <c r="H54" s="54" t="s">
        <v>136</v>
      </c>
      <c r="I54" s="122">
        <v>225</v>
      </c>
      <c r="J54" s="122" t="s">
        <v>80</v>
      </c>
      <c r="K54" s="291">
        <v>396.49739999999997</v>
      </c>
      <c r="M54" s="54" t="s">
        <v>178</v>
      </c>
      <c r="N54" s="216">
        <v>225</v>
      </c>
      <c r="O54" s="216" t="s">
        <v>80</v>
      </c>
      <c r="P54" s="311">
        <f t="shared" si="35"/>
        <v>396.49739999999997</v>
      </c>
      <c r="T54" s="138"/>
      <c r="U54" s="138"/>
      <c r="V54" s="138"/>
      <c r="W54" s="138"/>
      <c r="X54" s="138"/>
      <c r="Y54" s="138"/>
      <c r="Z54" s="138"/>
      <c r="AA54" s="138"/>
    </row>
    <row r="55" spans="2:27" x14ac:dyDescent="0.25">
      <c r="B55" s="236">
        <v>575</v>
      </c>
      <c r="D55" s="54" t="s">
        <v>135</v>
      </c>
      <c r="E55" s="122">
        <v>225</v>
      </c>
      <c r="F55" s="122" t="s">
        <v>82</v>
      </c>
      <c r="G55" s="260">
        <v>629.39729</v>
      </c>
      <c r="H55" s="54" t="s">
        <v>136</v>
      </c>
      <c r="I55" s="122">
        <v>225</v>
      </c>
      <c r="J55" s="122" t="s">
        <v>82</v>
      </c>
      <c r="K55" s="291">
        <v>518.49659999999994</v>
      </c>
      <c r="M55" s="54" t="s">
        <v>178</v>
      </c>
      <c r="N55" s="216">
        <v>225</v>
      </c>
      <c r="O55" s="216" t="s">
        <v>82</v>
      </c>
      <c r="P55" s="311">
        <f t="shared" si="35"/>
        <v>518.49659999999994</v>
      </c>
      <c r="T55" s="138"/>
      <c r="U55" s="138"/>
      <c r="V55" s="138"/>
      <c r="W55" s="138"/>
      <c r="X55" s="138"/>
      <c r="Y55" s="138"/>
      <c r="Z55" s="138"/>
      <c r="AA55" s="138"/>
    </row>
    <row r="56" spans="2:27" ht="15.75" thickBot="1" x14ac:dyDescent="0.3">
      <c r="B56" s="237">
        <v>820</v>
      </c>
      <c r="D56" s="54" t="s">
        <v>135</v>
      </c>
      <c r="E56" s="122">
        <v>225</v>
      </c>
      <c r="F56" s="122" t="s">
        <v>84</v>
      </c>
      <c r="G56" s="260">
        <v>758.97908500000005</v>
      </c>
      <c r="H56" s="54" t="s">
        <v>136</v>
      </c>
      <c r="I56" s="122">
        <v>225</v>
      </c>
      <c r="J56" s="122" t="s">
        <v>84</v>
      </c>
      <c r="K56" s="291">
        <v>625.24590000000001</v>
      </c>
      <c r="M56" s="54" t="s">
        <v>178</v>
      </c>
      <c r="N56" s="216">
        <v>225</v>
      </c>
      <c r="O56" s="216" t="s">
        <v>84</v>
      </c>
      <c r="P56" s="311">
        <f t="shared" si="35"/>
        <v>625.24590000000001</v>
      </c>
      <c r="T56" s="138"/>
      <c r="U56" s="138"/>
      <c r="V56" s="138"/>
      <c r="W56" s="138"/>
      <c r="X56" s="138"/>
      <c r="Y56" s="138"/>
      <c r="Z56" s="138"/>
      <c r="AA56" s="138"/>
    </row>
    <row r="57" spans="2:27" x14ac:dyDescent="0.25">
      <c r="D57" s="54" t="s">
        <v>135</v>
      </c>
      <c r="E57" s="122">
        <v>225</v>
      </c>
      <c r="F57" s="122" t="s">
        <v>86</v>
      </c>
      <c r="G57" s="260">
        <v>870.04919500000005</v>
      </c>
      <c r="H57" s="54" t="s">
        <v>136</v>
      </c>
      <c r="I57" s="122">
        <v>225</v>
      </c>
      <c r="J57" s="122" t="s">
        <v>86</v>
      </c>
      <c r="K57" s="291">
        <v>716.74530000000004</v>
      </c>
      <c r="M57" s="54" t="s">
        <v>178</v>
      </c>
      <c r="N57" s="216">
        <v>225</v>
      </c>
      <c r="O57" s="216" t="s">
        <v>86</v>
      </c>
      <c r="P57" s="311">
        <f t="shared" si="35"/>
        <v>716.74530000000004</v>
      </c>
      <c r="T57" s="138"/>
      <c r="U57" s="138"/>
      <c r="V57" s="138"/>
      <c r="W57" s="138"/>
      <c r="X57" s="138"/>
      <c r="Y57" s="138"/>
      <c r="Z57" s="138"/>
      <c r="AA57" s="138"/>
    </row>
    <row r="58" spans="2:27" x14ac:dyDescent="0.25">
      <c r="D58" s="54" t="s">
        <v>135</v>
      </c>
      <c r="E58" s="122">
        <v>225</v>
      </c>
      <c r="F58" s="122" t="s">
        <v>88</v>
      </c>
      <c r="G58" s="260">
        <v>1018.1426750000001</v>
      </c>
      <c r="H58" s="54" t="s">
        <v>136</v>
      </c>
      <c r="I58" s="122">
        <v>225</v>
      </c>
      <c r="J58" s="122" t="s">
        <v>88</v>
      </c>
      <c r="K58" s="291">
        <v>838.74450000000002</v>
      </c>
      <c r="M58" s="54" t="s">
        <v>178</v>
      </c>
      <c r="N58" s="216">
        <v>225</v>
      </c>
      <c r="O58" s="216" t="s">
        <v>88</v>
      </c>
      <c r="P58" s="311">
        <f t="shared" si="35"/>
        <v>838.74450000000002</v>
      </c>
      <c r="T58" s="138"/>
      <c r="U58" s="138"/>
      <c r="V58" s="138"/>
      <c r="W58" s="138"/>
      <c r="X58" s="138"/>
      <c r="Y58" s="138"/>
      <c r="Z58" s="138"/>
      <c r="AA58" s="138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1">
        <v>1184.74784</v>
      </c>
      <c r="H59" s="34" t="s">
        <v>136</v>
      </c>
      <c r="I59" s="71">
        <v>225</v>
      </c>
      <c r="J59" s="71" t="s">
        <v>90</v>
      </c>
      <c r="K59" s="292">
        <v>975.99360000000001</v>
      </c>
      <c r="M59" s="34" t="s">
        <v>178</v>
      </c>
      <c r="N59" s="71">
        <v>225</v>
      </c>
      <c r="O59" s="71" t="s">
        <v>90</v>
      </c>
      <c r="P59" s="314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2">
        <v>515.20508000000007</v>
      </c>
      <c r="H60" s="117" t="s">
        <v>136</v>
      </c>
      <c r="I60" s="84">
        <v>375</v>
      </c>
      <c r="J60" s="84" t="s">
        <v>78</v>
      </c>
      <c r="K60" s="293">
        <v>412.1832</v>
      </c>
      <c r="M60" s="117" t="s">
        <v>178</v>
      </c>
      <c r="N60" s="84">
        <v>375</v>
      </c>
      <c r="O60" s="84" t="s">
        <v>78</v>
      </c>
      <c r="P60" s="311">
        <f t="shared" si="35"/>
        <v>412.1832</v>
      </c>
      <c r="Q60" s="56"/>
    </row>
    <row r="61" spans="2:27" x14ac:dyDescent="0.25">
      <c r="D61" s="54" t="s">
        <v>135</v>
      </c>
      <c r="E61" s="122">
        <v>375</v>
      </c>
      <c r="F61" s="122" t="s">
        <v>80</v>
      </c>
      <c r="G61" s="260">
        <v>644.00635</v>
      </c>
      <c r="H61" s="54" t="s">
        <v>136</v>
      </c>
      <c r="I61" s="122">
        <v>375</v>
      </c>
      <c r="J61" s="122" t="s">
        <v>80</v>
      </c>
      <c r="K61" s="291">
        <v>515.22900000000004</v>
      </c>
      <c r="M61" s="54" t="s">
        <v>178</v>
      </c>
      <c r="N61" s="139">
        <v>375</v>
      </c>
      <c r="O61" s="139" t="s">
        <v>80</v>
      </c>
      <c r="P61" s="311">
        <f t="shared" si="35"/>
        <v>515.22900000000004</v>
      </c>
      <c r="Q61" s="56"/>
    </row>
    <row r="62" spans="2:27" x14ac:dyDescent="0.25">
      <c r="D62" s="54" t="s">
        <v>135</v>
      </c>
      <c r="E62" s="122">
        <v>375</v>
      </c>
      <c r="F62" s="122" t="s">
        <v>82</v>
      </c>
      <c r="G62" s="260">
        <v>842.16215</v>
      </c>
      <c r="H62" s="54" t="s">
        <v>136</v>
      </c>
      <c r="I62" s="122">
        <v>375</v>
      </c>
      <c r="J62" s="122" t="s">
        <v>82</v>
      </c>
      <c r="K62" s="291">
        <v>673.76099999999997</v>
      </c>
      <c r="M62" s="54" t="s">
        <v>178</v>
      </c>
      <c r="N62" s="139">
        <v>375</v>
      </c>
      <c r="O62" s="139" t="s">
        <v>82</v>
      </c>
      <c r="P62" s="311">
        <f t="shared" si="35"/>
        <v>673.76099999999997</v>
      </c>
      <c r="Q62" s="56"/>
    </row>
    <row r="63" spans="2:27" x14ac:dyDescent="0.25">
      <c r="D63" s="54" t="s">
        <v>135</v>
      </c>
      <c r="E63" s="122">
        <v>375</v>
      </c>
      <c r="F63" s="122" t="s">
        <v>84</v>
      </c>
      <c r="G63" s="260">
        <v>1015.5484750000001</v>
      </c>
      <c r="H63" s="54" t="s">
        <v>136</v>
      </c>
      <c r="I63" s="122">
        <v>375</v>
      </c>
      <c r="J63" s="122" t="s">
        <v>84</v>
      </c>
      <c r="K63" s="291">
        <v>812.47649999999999</v>
      </c>
      <c r="M63" s="54" t="s">
        <v>178</v>
      </c>
      <c r="N63" s="139">
        <v>375</v>
      </c>
      <c r="O63" s="139" t="s">
        <v>84</v>
      </c>
      <c r="P63" s="311">
        <f t="shared" si="35"/>
        <v>812.47649999999999</v>
      </c>
      <c r="Q63" s="56"/>
    </row>
    <row r="64" spans="2:27" x14ac:dyDescent="0.25">
      <c r="D64" s="54" t="s">
        <v>135</v>
      </c>
      <c r="E64" s="122">
        <v>375</v>
      </c>
      <c r="F64" s="122" t="s">
        <v>86</v>
      </c>
      <c r="G64" s="260">
        <v>1164.1653249999999</v>
      </c>
      <c r="H64" s="54" t="s">
        <v>136</v>
      </c>
      <c r="I64" s="122">
        <v>375</v>
      </c>
      <c r="J64" s="122" t="s">
        <v>86</v>
      </c>
      <c r="K64" s="291">
        <v>931.37549999999999</v>
      </c>
      <c r="M64" s="54" t="s">
        <v>178</v>
      </c>
      <c r="N64" s="139">
        <v>375</v>
      </c>
      <c r="O64" s="139" t="s">
        <v>86</v>
      </c>
      <c r="P64" s="311">
        <f t="shared" si="35"/>
        <v>931.37549999999999</v>
      </c>
      <c r="Q64" s="56"/>
    </row>
    <row r="65" spans="4:27" x14ac:dyDescent="0.25">
      <c r="D65" s="54" t="s">
        <v>135</v>
      </c>
      <c r="E65" s="122">
        <v>375</v>
      </c>
      <c r="F65" s="122" t="s">
        <v>88</v>
      </c>
      <c r="G65" s="260">
        <v>1362.3211249999999</v>
      </c>
      <c r="H65" s="54" t="s">
        <v>136</v>
      </c>
      <c r="I65" s="122">
        <v>375</v>
      </c>
      <c r="J65" s="122" t="s">
        <v>88</v>
      </c>
      <c r="K65" s="291">
        <v>1089.9075</v>
      </c>
      <c r="M65" s="54" t="s">
        <v>178</v>
      </c>
      <c r="N65" s="139">
        <v>375</v>
      </c>
      <c r="O65" s="139" t="s">
        <v>88</v>
      </c>
      <c r="P65" s="311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1">
        <v>1585.2464000000002</v>
      </c>
      <c r="H66" s="34" t="s">
        <v>136</v>
      </c>
      <c r="I66" s="71">
        <v>375</v>
      </c>
      <c r="J66" s="71" t="s">
        <v>90</v>
      </c>
      <c r="K66" s="292">
        <v>1268.2559999999999</v>
      </c>
      <c r="M66" s="60" t="s">
        <v>178</v>
      </c>
      <c r="N66" s="61">
        <v>375</v>
      </c>
      <c r="O66" s="61" t="s">
        <v>90</v>
      </c>
      <c r="P66" s="312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2">
        <v>688.75445600000012</v>
      </c>
      <c r="H67" s="117" t="s">
        <v>136</v>
      </c>
      <c r="I67" s="84">
        <v>575</v>
      </c>
      <c r="J67" s="84" t="s">
        <v>78</v>
      </c>
      <c r="K67" s="293">
        <v>538.83024</v>
      </c>
      <c r="M67" s="48" t="s">
        <v>178</v>
      </c>
      <c r="N67" s="49">
        <v>575</v>
      </c>
      <c r="O67" s="49" t="s">
        <v>78</v>
      </c>
      <c r="P67" s="313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2">
        <v>575</v>
      </c>
      <c r="F68" s="122" t="s">
        <v>80</v>
      </c>
      <c r="G68" s="260">
        <v>860.94307000000003</v>
      </c>
      <c r="H68" s="54" t="s">
        <v>136</v>
      </c>
      <c r="I68" s="122">
        <v>575</v>
      </c>
      <c r="J68" s="122" t="s">
        <v>80</v>
      </c>
      <c r="K68" s="291">
        <v>673.53779999999995</v>
      </c>
      <c r="M68" s="54" t="s">
        <v>178</v>
      </c>
      <c r="N68" s="216">
        <v>575</v>
      </c>
      <c r="O68" s="216" t="s">
        <v>80</v>
      </c>
      <c r="P68" s="311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2">
        <v>575</v>
      </c>
      <c r="F69" s="122" t="s">
        <v>82</v>
      </c>
      <c r="G69" s="260">
        <v>1125.8486300000002</v>
      </c>
      <c r="H69" s="54" t="s">
        <v>136</v>
      </c>
      <c r="I69" s="122">
        <v>575</v>
      </c>
      <c r="J69" s="122" t="s">
        <v>82</v>
      </c>
      <c r="K69" s="291">
        <v>880.78020000000004</v>
      </c>
      <c r="M69" s="54" t="s">
        <v>178</v>
      </c>
      <c r="N69" s="216">
        <v>575</v>
      </c>
      <c r="O69" s="216" t="s">
        <v>82</v>
      </c>
      <c r="P69" s="311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2">
        <v>575</v>
      </c>
      <c r="F70" s="122" t="s">
        <v>84</v>
      </c>
      <c r="G70" s="260">
        <v>1357.6409950000002</v>
      </c>
      <c r="H70" s="54" t="s">
        <v>136</v>
      </c>
      <c r="I70" s="122">
        <v>575</v>
      </c>
      <c r="J70" s="122" t="s">
        <v>84</v>
      </c>
      <c r="K70" s="291">
        <v>1062.1172999999999</v>
      </c>
      <c r="M70" s="54" t="s">
        <v>178</v>
      </c>
      <c r="N70" s="216">
        <v>575</v>
      </c>
      <c r="O70" s="216" t="s">
        <v>84</v>
      </c>
      <c r="P70" s="311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2">
        <v>575</v>
      </c>
      <c r="F71" s="122" t="s">
        <v>86</v>
      </c>
      <c r="G71" s="260">
        <v>1556.3201650000001</v>
      </c>
      <c r="H71" s="54" t="s">
        <v>136</v>
      </c>
      <c r="I71" s="122">
        <v>575</v>
      </c>
      <c r="J71" s="122" t="s">
        <v>86</v>
      </c>
      <c r="K71" s="291">
        <v>1217.5491</v>
      </c>
      <c r="M71" s="54" t="s">
        <v>178</v>
      </c>
      <c r="N71" s="216">
        <v>575</v>
      </c>
      <c r="O71" s="216" t="s">
        <v>86</v>
      </c>
      <c r="P71" s="311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2">
        <v>575</v>
      </c>
      <c r="F72" s="122" t="s">
        <v>88</v>
      </c>
      <c r="G72" s="260">
        <v>1821.225725</v>
      </c>
      <c r="H72" s="54" t="s">
        <v>136</v>
      </c>
      <c r="I72" s="122">
        <v>575</v>
      </c>
      <c r="J72" s="122" t="s">
        <v>88</v>
      </c>
      <c r="K72" s="291">
        <v>1424.7915</v>
      </c>
      <c r="M72" s="54" t="s">
        <v>178</v>
      </c>
      <c r="N72" s="216">
        <v>575</v>
      </c>
      <c r="O72" s="216" t="s">
        <v>88</v>
      </c>
      <c r="P72" s="311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1">
        <v>2119.2444799999998</v>
      </c>
      <c r="H73" s="34" t="s">
        <v>136</v>
      </c>
      <c r="I73" s="71">
        <v>575</v>
      </c>
      <c r="J73" s="71" t="s">
        <v>90</v>
      </c>
      <c r="K73" s="292">
        <v>1657.9391999999998</v>
      </c>
      <c r="M73" s="34" t="s">
        <v>178</v>
      </c>
      <c r="N73" s="71">
        <v>575</v>
      </c>
      <c r="O73" s="71" t="s">
        <v>90</v>
      </c>
      <c r="P73" s="314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2">
        <v>901.35244160000002</v>
      </c>
      <c r="H74" s="48" t="s">
        <v>136</v>
      </c>
      <c r="I74" s="49">
        <v>820</v>
      </c>
      <c r="J74" s="49" t="s">
        <v>78</v>
      </c>
      <c r="K74" s="290">
        <v>693.97286399999996</v>
      </c>
      <c r="M74" s="117" t="s">
        <v>178</v>
      </c>
      <c r="N74" s="84">
        <v>820</v>
      </c>
      <c r="O74" s="84" t="s">
        <v>78</v>
      </c>
      <c r="P74" s="313">
        <f>K74</f>
        <v>693.97286399999996</v>
      </c>
      <c r="Q74" s="220"/>
      <c r="R74" s="220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3">
        <v>820</v>
      </c>
      <c r="F75" s="133" t="s">
        <v>80</v>
      </c>
      <c r="G75" s="260">
        <v>1126.6905519999998</v>
      </c>
      <c r="H75" s="54" t="s">
        <v>136</v>
      </c>
      <c r="I75" s="133">
        <v>820</v>
      </c>
      <c r="J75" s="133" t="s">
        <v>80</v>
      </c>
      <c r="K75" s="291">
        <v>867.46608000000003</v>
      </c>
      <c r="M75" s="54" t="s">
        <v>178</v>
      </c>
      <c r="N75" s="216">
        <v>820</v>
      </c>
      <c r="O75" s="216" t="s">
        <v>80</v>
      </c>
      <c r="P75" s="311">
        <f t="shared" ref="P75:P80" si="36">K75</f>
        <v>867.46608000000003</v>
      </c>
      <c r="Q75" s="219"/>
      <c r="R75" s="219"/>
    </row>
    <row r="76" spans="4:27" x14ac:dyDescent="0.25">
      <c r="D76" s="54" t="s">
        <v>135</v>
      </c>
      <c r="E76" s="133">
        <v>820</v>
      </c>
      <c r="F76" s="133" t="s">
        <v>82</v>
      </c>
      <c r="G76" s="260">
        <v>1473.364568</v>
      </c>
      <c r="H76" s="54" t="s">
        <v>136</v>
      </c>
      <c r="I76" s="133">
        <v>820</v>
      </c>
      <c r="J76" s="133" t="s">
        <v>82</v>
      </c>
      <c r="K76" s="291">
        <v>1134.3787199999999</v>
      </c>
      <c r="M76" s="54" t="s">
        <v>178</v>
      </c>
      <c r="N76" s="216">
        <v>820</v>
      </c>
      <c r="O76" s="216" t="s">
        <v>82</v>
      </c>
      <c r="P76" s="311">
        <f t="shared" si="36"/>
        <v>1134.3787199999999</v>
      </c>
      <c r="Q76" s="219"/>
      <c r="R76" s="219"/>
    </row>
    <row r="77" spans="4:27" x14ac:dyDescent="0.25">
      <c r="D77" s="54" t="s">
        <v>135</v>
      </c>
      <c r="E77" s="133">
        <v>820</v>
      </c>
      <c r="F77" s="133" t="s">
        <v>84</v>
      </c>
      <c r="G77" s="260">
        <v>1776.704332</v>
      </c>
      <c r="H77" s="54" t="s">
        <v>136</v>
      </c>
      <c r="I77" s="133">
        <v>820</v>
      </c>
      <c r="J77" s="133" t="s">
        <v>84</v>
      </c>
      <c r="K77" s="291">
        <v>1367.9272800000001</v>
      </c>
      <c r="M77" s="54" t="s">
        <v>178</v>
      </c>
      <c r="N77" s="216">
        <v>820</v>
      </c>
      <c r="O77" s="216" t="s">
        <v>84</v>
      </c>
      <c r="P77" s="311">
        <f t="shared" si="36"/>
        <v>1367.9272800000001</v>
      </c>
    </row>
    <row r="78" spans="4:27" x14ac:dyDescent="0.25">
      <c r="D78" s="54" t="s">
        <v>135</v>
      </c>
      <c r="E78" s="133">
        <v>820</v>
      </c>
      <c r="F78" s="133" t="s">
        <v>86</v>
      </c>
      <c r="G78" s="260">
        <v>2036.709844</v>
      </c>
      <c r="H78" s="54" t="s">
        <v>136</v>
      </c>
      <c r="I78" s="133">
        <v>820</v>
      </c>
      <c r="J78" s="133" t="s">
        <v>86</v>
      </c>
      <c r="K78" s="291">
        <v>1568.11176</v>
      </c>
      <c r="M78" s="54" t="s">
        <v>178</v>
      </c>
      <c r="N78" s="216">
        <v>820</v>
      </c>
      <c r="O78" s="216" t="s">
        <v>86</v>
      </c>
      <c r="P78" s="311">
        <f t="shared" si="36"/>
        <v>1568.11176</v>
      </c>
    </row>
    <row r="79" spans="4:27" x14ac:dyDescent="0.25">
      <c r="D79" s="54" t="s">
        <v>135</v>
      </c>
      <c r="E79" s="133">
        <v>820</v>
      </c>
      <c r="F79" s="133" t="s">
        <v>88</v>
      </c>
      <c r="G79" s="260">
        <v>2383.3838599999999</v>
      </c>
      <c r="H79" s="54" t="s">
        <v>136</v>
      </c>
      <c r="I79" s="133">
        <v>820</v>
      </c>
      <c r="J79" s="133" t="s">
        <v>88</v>
      </c>
      <c r="K79" s="291">
        <v>1835.0244</v>
      </c>
      <c r="M79" s="54" t="s">
        <v>178</v>
      </c>
      <c r="N79" s="216">
        <v>820</v>
      </c>
      <c r="O79" s="216" t="s">
        <v>88</v>
      </c>
      <c r="P79" s="311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3">
        <v>2773.392128</v>
      </c>
      <c r="H80" s="34" t="s">
        <v>136</v>
      </c>
      <c r="I80" s="71">
        <v>820</v>
      </c>
      <c r="J80" s="71" t="s">
        <v>90</v>
      </c>
      <c r="K80" s="292">
        <v>2135.3011200000001</v>
      </c>
      <c r="M80" s="34" t="s">
        <v>178</v>
      </c>
      <c r="N80" s="71">
        <v>820</v>
      </c>
      <c r="O80" s="71" t="s">
        <v>90</v>
      </c>
      <c r="P80" s="314">
        <f t="shared" si="36"/>
        <v>2135.3011200000001</v>
      </c>
    </row>
    <row r="81" spans="2:22" ht="15" customHeight="1" x14ac:dyDescent="0.25">
      <c r="D81" s="385" t="s">
        <v>239</v>
      </c>
      <c r="E81" s="385"/>
      <c r="F81" s="385"/>
      <c r="G81" s="385"/>
      <c r="H81" s="385"/>
      <c r="I81" s="385"/>
      <c r="J81" s="385"/>
      <c r="K81" s="385"/>
      <c r="M81" s="371" t="s">
        <v>179</v>
      </c>
      <c r="N81" s="371"/>
      <c r="O81" s="371"/>
      <c r="P81" s="371"/>
    </row>
    <row r="82" spans="2:22" x14ac:dyDescent="0.25">
      <c r="D82" s="386"/>
      <c r="E82" s="386"/>
      <c r="F82" s="386"/>
      <c r="G82" s="386"/>
      <c r="H82" s="386"/>
      <c r="I82" s="386"/>
      <c r="J82" s="386"/>
      <c r="K82" s="386"/>
      <c r="M82" s="369" t="s">
        <v>93</v>
      </c>
      <c r="N82" s="369"/>
      <c r="O82" s="369"/>
      <c r="P82" s="369"/>
    </row>
    <row r="83" spans="2:22" x14ac:dyDescent="0.25">
      <c r="M83" s="369"/>
      <c r="N83" s="369"/>
      <c r="O83" s="369"/>
      <c r="P83" s="369"/>
    </row>
    <row r="84" spans="2:22" s="178" customFormat="1" x14ac:dyDescent="0.25">
      <c r="D84" s="179" t="s">
        <v>238</v>
      </c>
      <c r="G84" s="250"/>
      <c r="K84" s="282"/>
      <c r="L84" s="178" t="s">
        <v>248</v>
      </c>
      <c r="P84" s="250"/>
    </row>
    <row r="85" spans="2:22" ht="15.75" thickBot="1" x14ac:dyDescent="0.3">
      <c r="D85" s="42" t="s">
        <v>244</v>
      </c>
      <c r="H85" s="42" t="s">
        <v>246</v>
      </c>
      <c r="L85" s="42" t="s">
        <v>244</v>
      </c>
      <c r="N85" s="226" t="s">
        <v>184</v>
      </c>
      <c r="O85" s="226" t="s">
        <v>250</v>
      </c>
      <c r="R85" s="42"/>
    </row>
    <row r="86" spans="2:22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2" t="s">
        <v>11</v>
      </c>
      <c r="M86" s="153" t="s">
        <v>74</v>
      </c>
      <c r="N86" s="154" t="s">
        <v>181</v>
      </c>
      <c r="O86" s="154" t="s">
        <v>181</v>
      </c>
      <c r="S86" s="338" t="s">
        <v>268</v>
      </c>
      <c r="T86" s="339" t="s">
        <v>269</v>
      </c>
      <c r="V86" s="345" t="s">
        <v>284</v>
      </c>
    </row>
    <row r="87" spans="2:22" x14ac:dyDescent="0.25">
      <c r="B87" s="161" t="s">
        <v>183</v>
      </c>
      <c r="D87" s="72" t="s">
        <v>78</v>
      </c>
      <c r="E87" s="49">
        <v>15</v>
      </c>
      <c r="F87" s="190">
        <f>[2]CEA!$C$21</f>
        <v>180.14331321022726</v>
      </c>
      <c r="H87" s="72" t="s">
        <v>78</v>
      </c>
      <c r="I87" s="49">
        <f>[2]CEI!$C$5</f>
        <v>2.4</v>
      </c>
      <c r="J87" s="190">
        <f>[2]CEI!$C$7</f>
        <v>289.08000000000004</v>
      </c>
      <c r="L87" s="72" t="s">
        <v>78</v>
      </c>
      <c r="M87" s="227">
        <v>30</v>
      </c>
      <c r="N87" s="230">
        <f>[2]CGA!$C$21</f>
        <v>22.155017759339628</v>
      </c>
      <c r="O87" s="190">
        <f>[2]CGA!$C$22</f>
        <v>28.938661873278726</v>
      </c>
      <c r="S87" s="43" t="s">
        <v>270</v>
      </c>
      <c r="T87" s="216">
        <v>11</v>
      </c>
      <c r="V87" s="43" t="s">
        <v>184</v>
      </c>
    </row>
    <row r="88" spans="2:22" x14ac:dyDescent="0.25">
      <c r="B88" s="1" t="s">
        <v>184</v>
      </c>
      <c r="D88" s="74" t="s">
        <v>80</v>
      </c>
      <c r="E88" s="55">
        <f t="shared" ref="E88:E93" si="37">+E87</f>
        <v>15</v>
      </c>
      <c r="F88" s="191">
        <f>[2]CEA!$F$21</f>
        <v>185.30229763296319</v>
      </c>
      <c r="H88" s="74" t="s">
        <v>80</v>
      </c>
      <c r="I88" s="216">
        <f>[2]CEI!$D$5</f>
        <v>2.95</v>
      </c>
      <c r="J88" s="191">
        <f>[2]CEI!$D$7</f>
        <v>355.32750000000004</v>
      </c>
      <c r="L88" s="74" t="s">
        <v>80</v>
      </c>
      <c r="M88" s="217">
        <v>30</v>
      </c>
      <c r="N88" s="231">
        <f>[2]CGA!$E$21</f>
        <v>22.573036962346041</v>
      </c>
      <c r="O88" s="191">
        <f>[2]CGA!$E$22</f>
        <v>29.484674361453798</v>
      </c>
      <c r="S88" s="43" t="s">
        <v>271</v>
      </c>
      <c r="T88" s="216">
        <v>10</v>
      </c>
      <c r="V88" s="43" t="s">
        <v>250</v>
      </c>
    </row>
    <row r="89" spans="2:22" x14ac:dyDescent="0.25">
      <c r="B89" s="1" t="s">
        <v>185</v>
      </c>
      <c r="D89" s="74" t="s">
        <v>82</v>
      </c>
      <c r="E89" s="216">
        <f t="shared" si="37"/>
        <v>15</v>
      </c>
      <c r="F89" s="191">
        <f>[2]CEA!$I$21</f>
        <v>198.87857938150796</v>
      </c>
      <c r="H89" s="74" t="s">
        <v>82</v>
      </c>
      <c r="I89" s="216">
        <f>[2]CEI!$E$5</f>
        <v>4.05</v>
      </c>
      <c r="J89" s="191">
        <f>[2]CEI!$E$7</f>
        <v>487.82249999999999</v>
      </c>
      <c r="L89" s="74" t="s">
        <v>82</v>
      </c>
      <c r="M89" s="217">
        <v>30</v>
      </c>
      <c r="N89" s="231">
        <f>[2]CGA!$G$21</f>
        <v>23.458254098124314</v>
      </c>
      <c r="O89" s="191">
        <f>[2]CGA!$G$22</f>
        <v>30.640936101118658</v>
      </c>
      <c r="S89" s="43" t="s">
        <v>255</v>
      </c>
      <c r="T89" s="216">
        <v>9</v>
      </c>
    </row>
    <row r="90" spans="2:22" x14ac:dyDescent="0.25">
      <c r="D90" s="74" t="s">
        <v>84</v>
      </c>
      <c r="E90" s="216">
        <f t="shared" si="37"/>
        <v>15</v>
      </c>
      <c r="F90" s="191">
        <f>[2]CEA!$L$21</f>
        <v>211.65035463951938</v>
      </c>
      <c r="H90" s="74" t="s">
        <v>84</v>
      </c>
      <c r="I90" s="216">
        <f>[2]CEI!$F$5</f>
        <v>5.15</v>
      </c>
      <c r="J90" s="191">
        <f>[2]CEI!$F$7</f>
        <v>620.31750000000011</v>
      </c>
      <c r="L90" s="74" t="s">
        <v>84</v>
      </c>
      <c r="M90" s="217">
        <v>30</v>
      </c>
      <c r="N90" s="231">
        <f>[2]CGA!$I$21</f>
        <v>24.415733857231434</v>
      </c>
      <c r="O90" s="191">
        <f>[2]CGA!$I$22</f>
        <v>31.89158655422554</v>
      </c>
      <c r="S90" s="43" t="s">
        <v>272</v>
      </c>
      <c r="T90" s="216">
        <v>8</v>
      </c>
    </row>
    <row r="91" spans="2:22" x14ac:dyDescent="0.25">
      <c r="D91" s="74" t="s">
        <v>86</v>
      </c>
      <c r="E91" s="216">
        <f t="shared" si="37"/>
        <v>15</v>
      </c>
      <c r="F91" s="191">
        <f>[2]CEA!$O$21</f>
        <v>229.24962490961678</v>
      </c>
      <c r="H91" s="74" t="s">
        <v>86</v>
      </c>
      <c r="I91" s="216">
        <f>[2]CEI!$G$5</f>
        <v>6.25</v>
      </c>
      <c r="J91" s="191">
        <f>[2]CEI!$G$7</f>
        <v>752.8125</v>
      </c>
      <c r="L91" s="74" t="s">
        <v>86</v>
      </c>
      <c r="M91" s="217">
        <v>30</v>
      </c>
      <c r="N91" s="231">
        <f>[2]CGA!$K$21</f>
        <v>25.275442795866343</v>
      </c>
      <c r="O91" s="191">
        <f>[2]CGA!$K$22</f>
        <v>33.014529742754604</v>
      </c>
      <c r="S91" s="43" t="s">
        <v>273</v>
      </c>
      <c r="T91" s="216">
        <v>7</v>
      </c>
    </row>
    <row r="92" spans="2:22" x14ac:dyDescent="0.25">
      <c r="B92" s="223" t="s">
        <v>245</v>
      </c>
      <c r="D92" s="74" t="s">
        <v>88</v>
      </c>
      <c r="E92" s="216">
        <f t="shared" si="37"/>
        <v>15</v>
      </c>
      <c r="F92" s="191">
        <f>[2]CEA!$R$21</f>
        <v>246.73325389105057</v>
      </c>
      <c r="H92" s="74" t="s">
        <v>88</v>
      </c>
      <c r="I92" s="216">
        <f>[2]CEI!$H$5</f>
        <v>7.35</v>
      </c>
      <c r="J92" s="191">
        <f>[2]CEI!$H$7</f>
        <v>885.3075</v>
      </c>
      <c r="K92" s="294" t="s">
        <v>249</v>
      </c>
      <c r="L92" s="74" t="s">
        <v>88</v>
      </c>
      <c r="M92" s="217">
        <v>30</v>
      </c>
      <c r="N92" s="231">
        <f>[2]CGA!$M$21</f>
        <v>26.008064326181305</v>
      </c>
      <c r="O92" s="191">
        <f>[2]CGA!$M$22</f>
        <v>33.971472633848947</v>
      </c>
      <c r="S92" s="43" t="s">
        <v>257</v>
      </c>
      <c r="T92" s="216">
        <v>6</v>
      </c>
    </row>
    <row r="93" spans="2:22" ht="15.75" thickBot="1" x14ac:dyDescent="0.3">
      <c r="B93" s="223">
        <v>15</v>
      </c>
      <c r="D93" s="76" t="s">
        <v>90</v>
      </c>
      <c r="E93" s="216">
        <f t="shared" si="37"/>
        <v>15</v>
      </c>
      <c r="F93" s="192">
        <f>[2]CEA!$U$21</f>
        <v>270.98481303418799</v>
      </c>
      <c r="H93" s="80" t="s">
        <v>90</v>
      </c>
      <c r="I93" s="71">
        <f>[2]CEI!$I$5</f>
        <v>7.9</v>
      </c>
      <c r="J93" s="193">
        <f>[2]CEI!$I$7</f>
        <v>951.55500000000006</v>
      </c>
      <c r="K93" s="294">
        <v>30</v>
      </c>
      <c r="L93" s="76" t="s">
        <v>90</v>
      </c>
      <c r="M93" s="228">
        <v>30</v>
      </c>
      <c r="N93" s="232">
        <f>[2]CGA!$O$21</f>
        <v>26.39053586038985</v>
      </c>
      <c r="O93" s="192">
        <f>[2]CGA!$O$22</f>
        <v>34.471053113758487</v>
      </c>
      <c r="S93" s="43" t="s">
        <v>274</v>
      </c>
      <c r="T93" s="216">
        <v>5</v>
      </c>
    </row>
    <row r="94" spans="2:22" x14ac:dyDescent="0.25">
      <c r="B94" s="223">
        <v>50</v>
      </c>
      <c r="D94" s="72" t="s">
        <v>78</v>
      </c>
      <c r="E94" s="49">
        <v>50</v>
      </c>
      <c r="F94" s="190">
        <f>[2]CEA!$D$21</f>
        <v>600.4777107007576</v>
      </c>
      <c r="H94" s="383" t="s">
        <v>239</v>
      </c>
      <c r="I94" s="383"/>
      <c r="J94" s="383"/>
      <c r="K94" s="294">
        <v>150</v>
      </c>
      <c r="L94" s="72" t="s">
        <v>78</v>
      </c>
      <c r="M94" s="227">
        <v>150</v>
      </c>
      <c r="N94" s="230">
        <f>[2]CGA!$D$21</f>
        <v>110.77508879669814</v>
      </c>
      <c r="O94" s="190">
        <f>[2]CGA!$D$22</f>
        <v>144.69330936639366</v>
      </c>
      <c r="S94" s="43" t="s">
        <v>275</v>
      </c>
      <c r="T94" s="216">
        <v>4</v>
      </c>
    </row>
    <row r="95" spans="2:22" x14ac:dyDescent="0.25">
      <c r="B95" s="223">
        <v>150</v>
      </c>
      <c r="D95" s="74" t="s">
        <v>80</v>
      </c>
      <c r="E95" s="216">
        <f t="shared" ref="E95:E100" si="38">+E94</f>
        <v>50</v>
      </c>
      <c r="F95" s="191">
        <f>[2]CEA!$G$21</f>
        <v>625.34956854043412</v>
      </c>
      <c r="H95" s="384"/>
      <c r="I95" s="384"/>
      <c r="J95" s="384"/>
      <c r="L95" s="74" t="s">
        <v>80</v>
      </c>
      <c r="M95" s="217">
        <v>150</v>
      </c>
      <c r="N95" s="231">
        <f>[2]CGA!$F$21</f>
        <v>112.8651848117302</v>
      </c>
      <c r="O95" s="191">
        <f>[2]CGA!$F$22</f>
        <v>147.42337180726901</v>
      </c>
      <c r="S95" s="43" t="s">
        <v>276</v>
      </c>
      <c r="T95" s="216">
        <v>3</v>
      </c>
    </row>
    <row r="96" spans="2:22" x14ac:dyDescent="0.25">
      <c r="D96" s="74" t="s">
        <v>82</v>
      </c>
      <c r="E96" s="216">
        <f t="shared" si="38"/>
        <v>50</v>
      </c>
      <c r="F96" s="191">
        <f>[2]CEA!$J$21</f>
        <v>688.94443991742742</v>
      </c>
      <c r="H96" s="384"/>
      <c r="I96" s="384"/>
      <c r="J96" s="384"/>
      <c r="L96" s="74" t="s">
        <v>82</v>
      </c>
      <c r="M96" s="217">
        <v>150</v>
      </c>
      <c r="N96" s="231">
        <f>[2]CGA!$H$21</f>
        <v>117.29127049062157</v>
      </c>
      <c r="O96" s="191">
        <f>[2]CGA!$H$22</f>
        <v>153.20468050559327</v>
      </c>
      <c r="S96" s="43" t="s">
        <v>277</v>
      </c>
      <c r="T96" s="216">
        <v>2</v>
      </c>
    </row>
    <row r="97" spans="4:20" x14ac:dyDescent="0.25">
      <c r="D97" s="74" t="s">
        <v>84</v>
      </c>
      <c r="E97" s="216">
        <f t="shared" si="38"/>
        <v>50</v>
      </c>
      <c r="F97" s="191">
        <f>[2]CEA!$M$21</f>
        <v>754.88626488095235</v>
      </c>
      <c r="L97" s="74" t="s">
        <v>84</v>
      </c>
      <c r="M97" s="217">
        <v>150</v>
      </c>
      <c r="N97" s="231">
        <f>[2]CGA!$J$21</f>
        <v>122.07866928615717</v>
      </c>
      <c r="O97" s="191">
        <f>[2]CGA!$J$22</f>
        <v>159.45793277112773</v>
      </c>
      <c r="S97" s="43" t="s">
        <v>278</v>
      </c>
      <c r="T97" s="216">
        <v>1</v>
      </c>
    </row>
    <row r="98" spans="4:20" x14ac:dyDescent="0.25">
      <c r="D98" s="74" t="s">
        <v>86</v>
      </c>
      <c r="E98" s="216">
        <f t="shared" si="38"/>
        <v>50</v>
      </c>
      <c r="F98" s="191">
        <f>[2]CEA!$P$21</f>
        <v>845.4726166666668</v>
      </c>
      <c r="L98" s="74" t="s">
        <v>86</v>
      </c>
      <c r="M98" s="217">
        <v>150</v>
      </c>
      <c r="N98" s="231">
        <f>[2]CGA!$L$21</f>
        <v>126.37721397933173</v>
      </c>
      <c r="O98" s="191">
        <f>[2]CGA!$L$22</f>
        <v>165.07264871377305</v>
      </c>
      <c r="S98" s="43" t="s">
        <v>279</v>
      </c>
      <c r="T98" s="216">
        <v>0</v>
      </c>
    </row>
    <row r="99" spans="4:20" x14ac:dyDescent="0.25">
      <c r="D99" s="74" t="s">
        <v>88</v>
      </c>
      <c r="E99" s="216">
        <f t="shared" si="38"/>
        <v>50</v>
      </c>
      <c r="F99" s="191">
        <f>[2]CEA!$S$21</f>
        <v>952.10880255255279</v>
      </c>
      <c r="L99" s="74" t="s">
        <v>88</v>
      </c>
      <c r="M99" s="217">
        <v>150</v>
      </c>
      <c r="N99" s="231">
        <f>[2]CGA!$N$21</f>
        <v>130.04032163090656</v>
      </c>
      <c r="O99" s="191">
        <f>[2]CGA!$N$22</f>
        <v>169.85736316924473</v>
      </c>
    </row>
    <row r="100" spans="4:20" ht="15.75" thickBot="1" x14ac:dyDescent="0.3">
      <c r="D100" s="76" t="s">
        <v>90</v>
      </c>
      <c r="E100" s="216">
        <f t="shared" si="38"/>
        <v>50</v>
      </c>
      <c r="F100" s="192">
        <f>[2]CEA!$V$21</f>
        <v>1100.8758029513892</v>
      </c>
      <c r="L100" s="80" t="s">
        <v>90</v>
      </c>
      <c r="M100" s="229">
        <v>150</v>
      </c>
      <c r="N100" s="233">
        <f>[2]CGA!$P$21</f>
        <v>135.95124534140228</v>
      </c>
      <c r="O100" s="193">
        <f>[2]CGA!$P$22</f>
        <v>177.57815240421039</v>
      </c>
    </row>
    <row r="101" spans="4:20" ht="15" customHeight="1" x14ac:dyDescent="0.25">
      <c r="D101" s="72" t="s">
        <v>78</v>
      </c>
      <c r="E101" s="49">
        <v>150</v>
      </c>
      <c r="F101" s="190">
        <f>[2]CEA!$E$21</f>
        <v>1801.433132102273</v>
      </c>
      <c r="K101" s="295"/>
      <c r="L101" s="379" t="s">
        <v>239</v>
      </c>
      <c r="M101" s="379"/>
      <c r="N101" s="379"/>
      <c r="O101" s="379"/>
      <c r="P101" s="315"/>
    </row>
    <row r="102" spans="4:20" x14ac:dyDescent="0.25">
      <c r="D102" s="74" t="s">
        <v>80</v>
      </c>
      <c r="E102" s="216">
        <f t="shared" ref="E102:E107" si="39">+E101</f>
        <v>150</v>
      </c>
      <c r="F102" s="191">
        <f>[2]CEA!$H$21</f>
        <v>1945.1057131901846</v>
      </c>
      <c r="K102" s="295"/>
      <c r="L102" s="380"/>
      <c r="M102" s="380"/>
      <c r="N102" s="380"/>
      <c r="O102" s="380"/>
      <c r="P102" s="315"/>
    </row>
    <row r="103" spans="4:20" x14ac:dyDescent="0.25">
      <c r="D103" s="74" t="s">
        <v>82</v>
      </c>
      <c r="E103" s="216">
        <f t="shared" si="39"/>
        <v>150</v>
      </c>
      <c r="F103" s="191">
        <f>[2]CEA!$K$21</f>
        <v>2327.8431075624085</v>
      </c>
      <c r="K103" s="295"/>
      <c r="L103" s="380"/>
      <c r="M103" s="380"/>
      <c r="N103" s="380"/>
      <c r="O103" s="380"/>
      <c r="P103" s="315"/>
    </row>
    <row r="104" spans="4:20" x14ac:dyDescent="0.25">
      <c r="D104" s="74" t="s">
        <v>84</v>
      </c>
      <c r="E104" s="216">
        <f t="shared" si="39"/>
        <v>150</v>
      </c>
      <c r="F104" s="191">
        <f>[2]CEA!$N$21</f>
        <v>2830.8234933035715</v>
      </c>
      <c r="K104" s="295"/>
      <c r="L104" s="50"/>
      <c r="M104" s="50"/>
      <c r="N104" s="225"/>
      <c r="O104" s="138"/>
      <c r="P104" s="315"/>
    </row>
    <row r="105" spans="4:20" x14ac:dyDescent="0.25">
      <c r="D105" s="74" t="s">
        <v>86</v>
      </c>
      <c r="E105" s="216">
        <f t="shared" si="39"/>
        <v>150</v>
      </c>
      <c r="F105" s="191">
        <f>[2]CEA!$Q$21</f>
        <v>3644.2785201149431</v>
      </c>
      <c r="K105" s="295"/>
      <c r="L105" s="50"/>
      <c r="M105" s="50"/>
      <c r="N105" s="225"/>
      <c r="O105" s="138"/>
      <c r="P105" s="315"/>
    </row>
    <row r="106" spans="4:20" x14ac:dyDescent="0.25">
      <c r="D106" s="74" t="s">
        <v>88</v>
      </c>
      <c r="E106" s="216">
        <f t="shared" si="39"/>
        <v>150</v>
      </c>
      <c r="F106" s="191">
        <f>[2]CEA!$T$21</f>
        <v>5197.5775614754102</v>
      </c>
      <c r="K106" s="295"/>
      <c r="L106" s="50"/>
      <c r="M106" s="50"/>
      <c r="N106" s="225"/>
      <c r="O106" s="138"/>
      <c r="P106" s="315"/>
    </row>
    <row r="107" spans="4:20" ht="15.75" thickBot="1" x14ac:dyDescent="0.3">
      <c r="D107" s="80" t="s">
        <v>90</v>
      </c>
      <c r="E107" s="71">
        <f t="shared" si="39"/>
        <v>150</v>
      </c>
      <c r="F107" s="193">
        <f>[2]CEA!$W$21</f>
        <v>8807.006423611112</v>
      </c>
      <c r="K107" s="295"/>
      <c r="L107" s="50"/>
      <c r="M107" s="50"/>
      <c r="N107" s="225"/>
      <c r="O107" s="138"/>
      <c r="P107" s="315"/>
    </row>
    <row r="108" spans="4:20" ht="15" customHeight="1" x14ac:dyDescent="0.25">
      <c r="D108" s="389" t="s">
        <v>239</v>
      </c>
      <c r="E108" s="389"/>
      <c r="F108" s="389"/>
      <c r="G108" s="264"/>
      <c r="H108" s="224"/>
      <c r="K108" s="295"/>
      <c r="L108" s="138"/>
      <c r="M108" s="138"/>
      <c r="N108" s="138"/>
      <c r="O108" s="138"/>
      <c r="P108" s="315"/>
    </row>
    <row r="109" spans="4:20" x14ac:dyDescent="0.25">
      <c r="D109" s="390"/>
      <c r="E109" s="390"/>
      <c r="F109" s="390"/>
      <c r="G109" s="264"/>
      <c r="H109" s="224"/>
      <c r="K109" s="295"/>
      <c r="L109" s="138"/>
      <c r="M109" s="138"/>
      <c r="N109" s="138"/>
      <c r="O109" s="138"/>
      <c r="P109" s="315"/>
    </row>
    <row r="110" spans="4:20" x14ac:dyDescent="0.25">
      <c r="D110" s="390"/>
      <c r="E110" s="390"/>
      <c r="F110" s="390"/>
      <c r="K110" s="295"/>
      <c r="L110" s="138"/>
      <c r="M110" s="138"/>
      <c r="N110" s="138"/>
      <c r="O110" s="138"/>
      <c r="P110" s="315"/>
    </row>
    <row r="111" spans="4:20" x14ac:dyDescent="0.25">
      <c r="D111" s="50"/>
      <c r="E111" s="50"/>
      <c r="F111" s="176"/>
      <c r="K111" s="295"/>
      <c r="L111" s="138"/>
      <c r="M111" s="138"/>
      <c r="N111" s="138"/>
      <c r="O111" s="138"/>
      <c r="P111" s="315"/>
    </row>
    <row r="112" spans="4:20" s="178" customFormat="1" ht="15.75" thickBot="1" x14ac:dyDescent="0.3">
      <c r="D112" s="179" t="s">
        <v>71</v>
      </c>
      <c r="G112" s="250"/>
      <c r="K112" s="282"/>
      <c r="P112" s="250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6" t="s">
        <v>116</v>
      </c>
      <c r="I113" s="377"/>
      <c r="J113" s="377"/>
      <c r="K113" s="377"/>
      <c r="L113" s="378"/>
      <c r="N113" s="47" t="s">
        <v>11</v>
      </c>
      <c r="O113" s="45" t="s">
        <v>75</v>
      </c>
    </row>
    <row r="114" spans="4:15" x14ac:dyDescent="0.25">
      <c r="D114" s="72" t="s">
        <v>78</v>
      </c>
      <c r="E114" s="49">
        <v>13.5</v>
      </c>
      <c r="F114" s="194">
        <v>288.20400000000001</v>
      </c>
      <c r="H114" s="108" t="s">
        <v>117</v>
      </c>
      <c r="I114" s="109" t="s">
        <v>118</v>
      </c>
      <c r="J114" s="109" t="s">
        <v>119</v>
      </c>
      <c r="K114" s="296" t="s">
        <v>120</v>
      </c>
      <c r="L114" s="110" t="s">
        <v>121</v>
      </c>
      <c r="N114" s="72" t="s">
        <v>78</v>
      </c>
      <c r="O114" s="104">
        <f t="shared" ref="O114:O120" si="40">F114*$H$115+F121*$I$115+F128*$J$115+F135*$K$115+F142*$L$115</f>
        <v>343.77210000000002</v>
      </c>
    </row>
    <row r="115" spans="4:15" ht="15.75" thickBot="1" x14ac:dyDescent="0.3">
      <c r="D115" s="74" t="s">
        <v>80</v>
      </c>
      <c r="E115" s="55">
        <v>13.5</v>
      </c>
      <c r="F115" s="195">
        <v>336.23800000000006</v>
      </c>
      <c r="H115" s="98">
        <v>0.16</v>
      </c>
      <c r="I115" s="99">
        <v>0.52</v>
      </c>
      <c r="J115" s="99">
        <v>0.21</v>
      </c>
      <c r="K115" s="297">
        <v>0</v>
      </c>
      <c r="L115" s="111">
        <v>0.11</v>
      </c>
      <c r="N115" s="74" t="s">
        <v>80</v>
      </c>
      <c r="O115" s="105">
        <f t="shared" si="40"/>
        <v>401.06745000000001</v>
      </c>
    </row>
    <row r="116" spans="4:15" x14ac:dyDescent="0.25">
      <c r="D116" s="74" t="s">
        <v>82</v>
      </c>
      <c r="E116" s="55">
        <v>13.5</v>
      </c>
      <c r="F116" s="195">
        <v>380.84100000000007</v>
      </c>
      <c r="N116" s="74" t="s">
        <v>82</v>
      </c>
      <c r="O116" s="105">
        <f t="shared" si="40"/>
        <v>454.27027500000008</v>
      </c>
    </row>
    <row r="117" spans="4:15" x14ac:dyDescent="0.25">
      <c r="D117" s="74" t="s">
        <v>84</v>
      </c>
      <c r="E117" s="55">
        <v>13.5</v>
      </c>
      <c r="F117" s="195">
        <v>435.73700000000002</v>
      </c>
      <c r="N117" s="74" t="s">
        <v>84</v>
      </c>
      <c r="O117" s="105">
        <f t="shared" si="40"/>
        <v>522.78076499999997</v>
      </c>
    </row>
    <row r="118" spans="4:15" x14ac:dyDescent="0.25">
      <c r="D118" s="74" t="s">
        <v>86</v>
      </c>
      <c r="E118" s="55">
        <v>13.5</v>
      </c>
      <c r="F118" s="195">
        <v>497.495</v>
      </c>
      <c r="N118" s="74" t="s">
        <v>86</v>
      </c>
      <c r="O118" s="105">
        <f t="shared" si="40"/>
        <v>593.41612499999997</v>
      </c>
    </row>
    <row r="119" spans="4:15" x14ac:dyDescent="0.25">
      <c r="D119" s="74" t="s">
        <v>88</v>
      </c>
      <c r="E119" s="55">
        <v>13.5</v>
      </c>
      <c r="F119" s="195">
        <v>562.68399999999997</v>
      </c>
      <c r="N119" s="74" t="s">
        <v>88</v>
      </c>
      <c r="O119" s="105">
        <f t="shared" si="40"/>
        <v>671.17410000000007</v>
      </c>
    </row>
    <row r="120" spans="4:15" ht="15.75" thickBot="1" x14ac:dyDescent="0.3">
      <c r="D120" s="76" t="s">
        <v>90</v>
      </c>
      <c r="E120" s="61">
        <v>13.5</v>
      </c>
      <c r="F120" s="196">
        <v>617.58000000000004</v>
      </c>
      <c r="N120" s="80" t="s">
        <v>90</v>
      </c>
      <c r="O120" s="106">
        <f t="shared" si="40"/>
        <v>736.65449999999998</v>
      </c>
    </row>
    <row r="121" spans="4:15" x14ac:dyDescent="0.25">
      <c r="D121" s="72" t="s">
        <v>78</v>
      </c>
      <c r="E121" s="49">
        <v>15.5</v>
      </c>
      <c r="F121" s="194">
        <v>327.68400000000003</v>
      </c>
    </row>
    <row r="122" spans="4:15" x14ac:dyDescent="0.25">
      <c r="D122" s="74" t="s">
        <v>80</v>
      </c>
      <c r="E122" s="55">
        <v>15.5</v>
      </c>
      <c r="F122" s="195">
        <v>382.298</v>
      </c>
    </row>
    <row r="123" spans="4:15" x14ac:dyDescent="0.25">
      <c r="D123" s="74" t="s">
        <v>82</v>
      </c>
      <c r="E123" s="55">
        <v>15.5</v>
      </c>
      <c r="F123" s="195">
        <v>433.01100000000008</v>
      </c>
    </row>
    <row r="124" spans="4:15" x14ac:dyDescent="0.25">
      <c r="D124" s="74" t="s">
        <v>84</v>
      </c>
      <c r="E124" s="55">
        <v>15.5</v>
      </c>
      <c r="F124" s="195">
        <v>495.42700000000002</v>
      </c>
    </row>
    <row r="125" spans="4:15" x14ac:dyDescent="0.25">
      <c r="D125" s="74" t="s">
        <v>86</v>
      </c>
      <c r="E125" s="55">
        <v>15.5</v>
      </c>
      <c r="F125" s="195">
        <v>565.64499999999998</v>
      </c>
    </row>
    <row r="126" spans="4:15" x14ac:dyDescent="0.25">
      <c r="D126" s="74" t="s">
        <v>88</v>
      </c>
      <c r="E126" s="55">
        <v>15.5</v>
      </c>
      <c r="F126" s="195">
        <v>639.76400000000001</v>
      </c>
    </row>
    <row r="127" spans="4:15" ht="15.75" thickBot="1" x14ac:dyDescent="0.3">
      <c r="D127" s="76" t="s">
        <v>90</v>
      </c>
      <c r="E127" s="61">
        <v>15.5</v>
      </c>
      <c r="F127" s="196">
        <v>702.18</v>
      </c>
    </row>
    <row r="128" spans="4:15" x14ac:dyDescent="0.25">
      <c r="D128" s="72" t="s">
        <v>78</v>
      </c>
      <c r="E128" s="49">
        <v>17.5</v>
      </c>
      <c r="F128" s="194">
        <v>367.16399999999999</v>
      </c>
    </row>
    <row r="129" spans="4:6" x14ac:dyDescent="0.25">
      <c r="D129" s="74" t="s">
        <v>80</v>
      </c>
      <c r="E129" s="55">
        <v>17.5</v>
      </c>
      <c r="F129" s="195">
        <v>428.358</v>
      </c>
    </row>
    <row r="130" spans="4:6" x14ac:dyDescent="0.25">
      <c r="D130" s="74" t="s">
        <v>82</v>
      </c>
      <c r="E130" s="55">
        <v>17.5</v>
      </c>
      <c r="F130" s="195">
        <v>485.18100000000004</v>
      </c>
    </row>
    <row r="131" spans="4:6" x14ac:dyDescent="0.25">
      <c r="D131" s="74" t="s">
        <v>84</v>
      </c>
      <c r="E131" s="55">
        <v>17.5</v>
      </c>
      <c r="F131" s="195">
        <v>563.85900000000004</v>
      </c>
    </row>
    <row r="132" spans="4:6" x14ac:dyDescent="0.25">
      <c r="D132" s="74" t="s">
        <v>86</v>
      </c>
      <c r="E132" s="55">
        <v>17.5</v>
      </c>
      <c r="F132" s="195">
        <v>633.79499999999996</v>
      </c>
    </row>
    <row r="133" spans="4:6" x14ac:dyDescent="0.25">
      <c r="D133" s="74" t="s">
        <v>88</v>
      </c>
      <c r="E133" s="55">
        <v>17.5</v>
      </c>
      <c r="F133" s="195">
        <v>716.84400000000005</v>
      </c>
    </row>
    <row r="134" spans="4:6" ht="15.75" thickBot="1" x14ac:dyDescent="0.3">
      <c r="D134" s="80" t="s">
        <v>90</v>
      </c>
      <c r="E134" s="71">
        <v>17.5</v>
      </c>
      <c r="F134" s="197">
        <v>786.78</v>
      </c>
    </row>
    <row r="135" spans="4:6" x14ac:dyDescent="0.25">
      <c r="D135" s="82" t="s">
        <v>78</v>
      </c>
      <c r="E135" s="84">
        <v>19.5</v>
      </c>
      <c r="F135" s="198">
        <v>406.64400000000001</v>
      </c>
    </row>
    <row r="136" spans="4:6" x14ac:dyDescent="0.25">
      <c r="D136" s="74" t="s">
        <v>80</v>
      </c>
      <c r="E136" s="55">
        <v>19.5</v>
      </c>
      <c r="F136" s="195">
        <v>474.41800000000001</v>
      </c>
    </row>
    <row r="137" spans="4:6" x14ac:dyDescent="0.25">
      <c r="D137" s="74" t="s">
        <v>82</v>
      </c>
      <c r="E137" s="55">
        <v>19.5</v>
      </c>
      <c r="F137" s="195">
        <v>537.35100000000011</v>
      </c>
    </row>
    <row r="138" spans="4:6" x14ac:dyDescent="0.25">
      <c r="D138" s="74" t="s">
        <v>84</v>
      </c>
      <c r="E138" s="55">
        <v>19.5</v>
      </c>
      <c r="F138" s="195">
        <v>624.48900000000003</v>
      </c>
    </row>
    <row r="139" spans="4:6" x14ac:dyDescent="0.25">
      <c r="D139" s="74" t="s">
        <v>86</v>
      </c>
      <c r="E139" s="55">
        <v>19.5</v>
      </c>
      <c r="F139" s="195">
        <v>701.94500000000005</v>
      </c>
    </row>
    <row r="140" spans="4:6" x14ac:dyDescent="0.25">
      <c r="D140" s="74" t="s">
        <v>88</v>
      </c>
      <c r="E140" s="55">
        <v>19.5</v>
      </c>
      <c r="F140" s="195">
        <v>793.92400000000009</v>
      </c>
    </row>
    <row r="141" spans="4:6" ht="15.75" thickBot="1" x14ac:dyDescent="0.3">
      <c r="D141" s="80" t="s">
        <v>90</v>
      </c>
      <c r="E141" s="71">
        <v>19.5</v>
      </c>
      <c r="F141" s="197">
        <v>871.38</v>
      </c>
    </row>
    <row r="142" spans="4:6" x14ac:dyDescent="0.25">
      <c r="D142" s="82" t="s">
        <v>78</v>
      </c>
      <c r="E142" s="84">
        <v>22</v>
      </c>
      <c r="F142" s="198">
        <v>455.99400000000003</v>
      </c>
    </row>
    <row r="143" spans="4:6" x14ac:dyDescent="0.25">
      <c r="D143" s="74" t="s">
        <v>80</v>
      </c>
      <c r="E143" s="55">
        <v>22</v>
      </c>
      <c r="F143" s="195">
        <v>531.99300000000005</v>
      </c>
    </row>
    <row r="144" spans="4:6" x14ac:dyDescent="0.25">
      <c r="D144" s="74" t="s">
        <v>82</v>
      </c>
      <c r="E144" s="55">
        <v>22</v>
      </c>
      <c r="F144" s="195">
        <v>602.56350000000009</v>
      </c>
    </row>
    <row r="145" spans="4:16" x14ac:dyDescent="0.25">
      <c r="D145" s="74" t="s">
        <v>84</v>
      </c>
      <c r="E145" s="55">
        <v>22</v>
      </c>
      <c r="F145" s="195">
        <v>700.27650000000006</v>
      </c>
    </row>
    <row r="146" spans="4:16" x14ac:dyDescent="0.25">
      <c r="D146" s="74" t="s">
        <v>86</v>
      </c>
      <c r="E146" s="55">
        <v>22</v>
      </c>
      <c r="F146" s="195">
        <v>787.13250000000005</v>
      </c>
    </row>
    <row r="147" spans="4:16" x14ac:dyDescent="0.25">
      <c r="D147" s="74" t="s">
        <v>88</v>
      </c>
      <c r="E147" s="55">
        <v>22</v>
      </c>
      <c r="F147" s="195">
        <v>890.27400000000011</v>
      </c>
    </row>
    <row r="148" spans="4:16" ht="15.75" thickBot="1" x14ac:dyDescent="0.3">
      <c r="D148" s="80" t="s">
        <v>90</v>
      </c>
      <c r="E148" s="71">
        <v>22</v>
      </c>
      <c r="F148" s="197">
        <v>977.13</v>
      </c>
    </row>
    <row r="149" spans="4:16" x14ac:dyDescent="0.25">
      <c r="D149" s="385" t="s">
        <v>239</v>
      </c>
      <c r="E149" s="385"/>
      <c r="F149" s="385"/>
    </row>
    <row r="150" spans="4:16" x14ac:dyDescent="0.25">
      <c r="D150" s="386"/>
      <c r="E150" s="386"/>
      <c r="F150" s="386"/>
    </row>
    <row r="151" spans="4:16" x14ac:dyDescent="0.25">
      <c r="D151" s="386"/>
      <c r="E151" s="386"/>
      <c r="F151" s="386"/>
    </row>
    <row r="153" spans="4:16" s="178" customFormat="1" ht="15.75" thickBot="1" x14ac:dyDescent="0.3">
      <c r="D153" s="179" t="s">
        <v>72</v>
      </c>
      <c r="G153" s="250"/>
      <c r="K153" s="282"/>
      <c r="P153" s="250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91" t="s">
        <v>251</v>
      </c>
      <c r="I154" s="392"/>
      <c r="J154" s="393"/>
    </row>
    <row r="155" spans="4:16" x14ac:dyDescent="0.25">
      <c r="D155" s="72" t="s">
        <v>78</v>
      </c>
      <c r="E155" s="49">
        <v>8</v>
      </c>
      <c r="F155" s="240">
        <f>[3]Resumen!$D$4</f>
        <v>21.566399999999998</v>
      </c>
      <c r="H155" s="108" t="s">
        <v>252</v>
      </c>
      <c r="I155" s="238" t="s">
        <v>253</v>
      </c>
      <c r="J155" s="110" t="s">
        <v>254</v>
      </c>
    </row>
    <row r="156" spans="4:16" ht="15.75" thickBot="1" x14ac:dyDescent="0.3">
      <c r="D156" s="74" t="s">
        <v>80</v>
      </c>
      <c r="E156" s="174">
        <f t="shared" ref="E156:E161" si="41">+E155</f>
        <v>8</v>
      </c>
      <c r="F156" s="241">
        <f>[3]Resumen!$E$4</f>
        <v>25.004000000000005</v>
      </c>
      <c r="H156" s="98">
        <v>0.3</v>
      </c>
      <c r="I156" s="239">
        <v>0.56000000000000005</v>
      </c>
      <c r="J156" s="101">
        <v>0.14000000000000001</v>
      </c>
    </row>
    <row r="157" spans="4:16" x14ac:dyDescent="0.25">
      <c r="D157" s="74" t="s">
        <v>82</v>
      </c>
      <c r="E157" s="216">
        <f t="shared" si="41"/>
        <v>8</v>
      </c>
      <c r="F157" s="241">
        <f>[3]Resumen!$F$4</f>
        <v>33.041000000000004</v>
      </c>
    </row>
    <row r="158" spans="4:16" x14ac:dyDescent="0.25">
      <c r="D158" s="74" t="s">
        <v>84</v>
      </c>
      <c r="E158" s="216">
        <f t="shared" si="41"/>
        <v>8</v>
      </c>
      <c r="F158" s="241">
        <f>[3]Resumen!$G$4</f>
        <v>47.775500000000001</v>
      </c>
    </row>
    <row r="159" spans="4:16" x14ac:dyDescent="0.25">
      <c r="D159" s="74" t="s">
        <v>86</v>
      </c>
      <c r="E159" s="216">
        <f t="shared" si="41"/>
        <v>8</v>
      </c>
      <c r="F159" s="241">
        <f>[3]Resumen!$H$4</f>
        <v>62.956500000000005</v>
      </c>
    </row>
    <row r="160" spans="4:16" x14ac:dyDescent="0.25">
      <c r="D160" s="74" t="s">
        <v>88</v>
      </c>
      <c r="E160" s="216">
        <f t="shared" si="41"/>
        <v>8</v>
      </c>
      <c r="F160" s="241">
        <f>[3]Resumen!$I$4</f>
        <v>71.886500000000012</v>
      </c>
    </row>
    <row r="161" spans="4:6" ht="15.75" thickBot="1" x14ac:dyDescent="0.3">
      <c r="D161" s="76" t="s">
        <v>90</v>
      </c>
      <c r="E161" s="216">
        <f t="shared" si="41"/>
        <v>8</v>
      </c>
      <c r="F161" s="242">
        <f>[3]Resumen!$J$4</f>
        <v>75.905000000000015</v>
      </c>
    </row>
    <row r="162" spans="4:6" x14ac:dyDescent="0.25">
      <c r="D162" s="72" t="s">
        <v>78</v>
      </c>
      <c r="E162" s="49">
        <v>10</v>
      </c>
      <c r="F162" s="240">
        <f>[3]Resumen!$D$5</f>
        <v>23.856000000000005</v>
      </c>
    </row>
    <row r="163" spans="4:6" x14ac:dyDescent="0.25">
      <c r="D163" s="74" t="s">
        <v>80</v>
      </c>
      <c r="E163" s="216">
        <f t="shared" ref="E163:E168" si="42">+E162</f>
        <v>10</v>
      </c>
      <c r="F163" s="241">
        <f>[3]Resumen!$E$5</f>
        <v>27.635999999999999</v>
      </c>
    </row>
    <row r="164" spans="4:6" x14ac:dyDescent="0.25">
      <c r="D164" s="74" t="s">
        <v>82</v>
      </c>
      <c r="E164" s="216">
        <f t="shared" si="42"/>
        <v>10</v>
      </c>
      <c r="F164" s="241">
        <f>[3]Resumen!$F$5</f>
        <v>36.518999999999998</v>
      </c>
    </row>
    <row r="165" spans="4:6" x14ac:dyDescent="0.25">
      <c r="D165" s="74" t="s">
        <v>84</v>
      </c>
      <c r="E165" s="216">
        <f t="shared" si="42"/>
        <v>10</v>
      </c>
      <c r="F165" s="241">
        <f>[3]Resumen!$G$5</f>
        <v>52.804499999999997</v>
      </c>
    </row>
    <row r="166" spans="4:6" x14ac:dyDescent="0.25">
      <c r="D166" s="74" t="s">
        <v>86</v>
      </c>
      <c r="E166" s="216">
        <f t="shared" si="42"/>
        <v>10</v>
      </c>
      <c r="F166" s="241">
        <f>[3]Resumen!$H$5</f>
        <v>69.583500000000001</v>
      </c>
    </row>
    <row r="167" spans="4:6" x14ac:dyDescent="0.25">
      <c r="D167" s="74" t="s">
        <v>88</v>
      </c>
      <c r="E167" s="216">
        <f t="shared" si="42"/>
        <v>10</v>
      </c>
      <c r="F167" s="241">
        <f>[3]Resumen!$I$5</f>
        <v>79.453500000000005</v>
      </c>
    </row>
    <row r="168" spans="4:6" ht="15.75" thickBot="1" x14ac:dyDescent="0.3">
      <c r="D168" s="80" t="s">
        <v>90</v>
      </c>
      <c r="E168" s="216">
        <f t="shared" si="42"/>
        <v>10</v>
      </c>
      <c r="F168" s="242">
        <f>[3]Resumen!$J$5</f>
        <v>83.894999999999996</v>
      </c>
    </row>
    <row r="169" spans="4:6" x14ac:dyDescent="0.25">
      <c r="D169" s="72" t="s">
        <v>78</v>
      </c>
      <c r="E169" s="49">
        <v>15</v>
      </c>
      <c r="F169" s="240">
        <f>[3]Resumen!$D$6</f>
        <v>29.58</v>
      </c>
    </row>
    <row r="170" spans="4:6" x14ac:dyDescent="0.25">
      <c r="D170" s="74" t="s">
        <v>80</v>
      </c>
      <c r="E170" s="216">
        <f t="shared" ref="E170:E175" si="43">+E169</f>
        <v>15</v>
      </c>
      <c r="F170" s="241">
        <f>[3]Resumen!$E$6</f>
        <v>34.216000000000001</v>
      </c>
    </row>
    <row r="171" spans="4:6" x14ac:dyDescent="0.25">
      <c r="D171" s="74" t="s">
        <v>82</v>
      </c>
      <c r="E171" s="216">
        <f t="shared" si="43"/>
        <v>15</v>
      </c>
      <c r="F171" s="241">
        <f>[3]Resumen!$F$6</f>
        <v>45.214000000000006</v>
      </c>
    </row>
    <row r="172" spans="4:6" x14ac:dyDescent="0.25">
      <c r="D172" s="74" t="s">
        <v>84</v>
      </c>
      <c r="E172" s="216">
        <f t="shared" si="43"/>
        <v>15</v>
      </c>
      <c r="F172" s="241">
        <f>[3]Resumen!$G$6</f>
        <v>65.376999999999995</v>
      </c>
    </row>
    <row r="173" spans="4:6" x14ac:dyDescent="0.25">
      <c r="D173" s="74" t="s">
        <v>86</v>
      </c>
      <c r="E173" s="216">
        <f t="shared" si="43"/>
        <v>15</v>
      </c>
      <c r="F173" s="241">
        <f>[3]Resumen!$H$6</f>
        <v>86.15100000000001</v>
      </c>
    </row>
    <row r="174" spans="4:6" x14ac:dyDescent="0.25">
      <c r="D174" s="74" t="s">
        <v>88</v>
      </c>
      <c r="E174" s="216">
        <f t="shared" si="43"/>
        <v>15</v>
      </c>
      <c r="F174" s="241">
        <f>[3]Resumen!$I$6</f>
        <v>98.371000000000009</v>
      </c>
    </row>
    <row r="175" spans="4:6" ht="15.75" thickBot="1" x14ac:dyDescent="0.3">
      <c r="D175" s="76" t="s">
        <v>90</v>
      </c>
      <c r="E175" s="216">
        <f t="shared" si="43"/>
        <v>15</v>
      </c>
      <c r="F175" s="243">
        <f>[3]Resumen!$J$6</f>
        <v>103.87</v>
      </c>
    </row>
    <row r="176" spans="4:6" x14ac:dyDescent="0.25">
      <c r="D176" s="385" t="s">
        <v>239</v>
      </c>
      <c r="E176" s="385"/>
      <c r="F176" s="385"/>
    </row>
    <row r="177" spans="2:16" x14ac:dyDescent="0.25">
      <c r="D177" s="386"/>
      <c r="E177" s="386"/>
      <c r="F177" s="386"/>
    </row>
    <row r="178" spans="2:16" x14ac:dyDescent="0.25">
      <c r="D178" s="386"/>
      <c r="E178" s="386"/>
      <c r="F178" s="386"/>
    </row>
    <row r="179" spans="2:16" x14ac:dyDescent="0.25">
      <c r="D179" s="50"/>
      <c r="E179" s="50"/>
      <c r="F179" s="177"/>
    </row>
    <row r="180" spans="2:16" s="178" customFormat="1" ht="15.75" thickBot="1" x14ac:dyDescent="0.3">
      <c r="D180" s="179" t="s">
        <v>133</v>
      </c>
      <c r="G180" s="250"/>
      <c r="J180" s="178" t="s">
        <v>101</v>
      </c>
      <c r="K180" s="282"/>
      <c r="P180" s="250"/>
    </row>
    <row r="181" spans="2:16" ht="30.75" customHeight="1" thickBot="1" x14ac:dyDescent="0.3">
      <c r="D181" s="121" t="s">
        <v>51</v>
      </c>
      <c r="E181" s="44" t="s">
        <v>128</v>
      </c>
      <c r="F181" s="44" t="s">
        <v>11</v>
      </c>
      <c r="G181" s="265" t="s">
        <v>99</v>
      </c>
      <c r="H181" s="44" t="s">
        <v>75</v>
      </c>
      <c r="J181" s="86" t="s">
        <v>123</v>
      </c>
      <c r="K181" s="298" t="s">
        <v>124</v>
      </c>
      <c r="L181" s="87" t="s">
        <v>125</v>
      </c>
      <c r="M181" s="87" t="s">
        <v>126</v>
      </c>
      <c r="N181" s="88" t="s">
        <v>127</v>
      </c>
    </row>
    <row r="182" spans="2:16" ht="15.75" thickBot="1" x14ac:dyDescent="0.3">
      <c r="B182" s="368" t="s">
        <v>123</v>
      </c>
      <c r="D182" s="72" t="s">
        <v>100</v>
      </c>
      <c r="E182" s="73">
        <v>10500</v>
      </c>
      <c r="F182" s="49" t="s">
        <v>78</v>
      </c>
      <c r="G182" s="266">
        <v>8</v>
      </c>
      <c r="H182" s="183">
        <v>139.03448275862021</v>
      </c>
      <c r="J182" s="89">
        <v>0.3</v>
      </c>
      <c r="K182" s="299">
        <v>0.38</v>
      </c>
      <c r="L182" s="90">
        <v>0.18</v>
      </c>
      <c r="M182" s="90">
        <v>0.03</v>
      </c>
      <c r="N182" s="91">
        <v>0.11</v>
      </c>
    </row>
    <row r="183" spans="2:16" x14ac:dyDescent="0.25">
      <c r="B183" s="368"/>
      <c r="D183" s="74" t="s">
        <v>100</v>
      </c>
      <c r="E183" s="75">
        <v>10500</v>
      </c>
      <c r="F183" s="124" t="s">
        <v>80</v>
      </c>
      <c r="G183" s="249">
        <v>8</v>
      </c>
      <c r="H183" s="181">
        <v>150.72897196261627</v>
      </c>
    </row>
    <row r="184" spans="2:16" x14ac:dyDescent="0.25">
      <c r="B184" s="368"/>
      <c r="D184" s="74" t="s">
        <v>100</v>
      </c>
      <c r="E184" s="75">
        <v>10500</v>
      </c>
      <c r="F184" s="124" t="s">
        <v>82</v>
      </c>
      <c r="G184" s="249">
        <v>8</v>
      </c>
      <c r="H184" s="181">
        <v>166.26804123711281</v>
      </c>
    </row>
    <row r="185" spans="2:16" x14ac:dyDescent="0.25">
      <c r="B185" s="368"/>
      <c r="D185" s="74" t="s">
        <v>100</v>
      </c>
      <c r="E185" s="75">
        <v>10500</v>
      </c>
      <c r="F185" s="124" t="s">
        <v>84</v>
      </c>
      <c r="G185" s="249">
        <v>8</v>
      </c>
      <c r="H185" s="181">
        <v>185.37931034482693</v>
      </c>
      <c r="J185" s="374"/>
      <c r="K185" s="375"/>
      <c r="L185" s="116" t="s">
        <v>111</v>
      </c>
    </row>
    <row r="186" spans="2:16" ht="15" customHeight="1" x14ac:dyDescent="0.25">
      <c r="B186" s="368"/>
      <c r="D186" s="74" t="s">
        <v>100</v>
      </c>
      <c r="E186" s="75">
        <v>10500</v>
      </c>
      <c r="F186" s="124" t="s">
        <v>86</v>
      </c>
      <c r="G186" s="249">
        <v>8</v>
      </c>
      <c r="H186" s="181">
        <v>209.4545454545447</v>
      </c>
      <c r="J186" s="387" t="s">
        <v>112</v>
      </c>
      <c r="K186" s="388"/>
      <c r="L186" s="115">
        <f>H182*$J$182+H189*$K$182+H196*$L$182+H203*$M$182+H210*$N$182</f>
        <v>230.39999999999918</v>
      </c>
    </row>
    <row r="187" spans="2:16" ht="15" customHeight="1" x14ac:dyDescent="0.25">
      <c r="B187" s="368"/>
      <c r="D187" s="74" t="s">
        <v>100</v>
      </c>
      <c r="E187" s="75">
        <v>10500</v>
      </c>
      <c r="F187" s="124" t="s">
        <v>88</v>
      </c>
      <c r="G187" s="249">
        <v>8</v>
      </c>
      <c r="H187" s="181">
        <v>240.71641791044686</v>
      </c>
      <c r="J187" s="387" t="s">
        <v>113</v>
      </c>
      <c r="K187" s="388"/>
      <c r="L187" s="115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68"/>
      <c r="D188" s="76" t="s">
        <v>100</v>
      </c>
      <c r="E188" s="77">
        <v>10500</v>
      </c>
      <c r="F188" s="61" t="s">
        <v>90</v>
      </c>
      <c r="G188" s="267">
        <v>8</v>
      </c>
      <c r="H188" s="182">
        <v>260.1290322580636</v>
      </c>
      <c r="J188" s="387" t="s">
        <v>114</v>
      </c>
      <c r="K188" s="388"/>
      <c r="L188" s="115">
        <f t="shared" si="44"/>
        <v>275.52989690721552</v>
      </c>
    </row>
    <row r="189" spans="2:16" ht="15" customHeight="1" x14ac:dyDescent="0.25">
      <c r="B189" s="368" t="s">
        <v>124</v>
      </c>
      <c r="D189" s="72" t="s">
        <v>100</v>
      </c>
      <c r="E189" s="78">
        <v>15000</v>
      </c>
      <c r="F189" s="49" t="s">
        <v>78</v>
      </c>
      <c r="G189" s="266">
        <v>8</v>
      </c>
      <c r="H189" s="183">
        <v>198.6206896551717</v>
      </c>
      <c r="J189" s="387" t="s">
        <v>129</v>
      </c>
      <c r="K189" s="388"/>
      <c r="L189" s="115">
        <f t="shared" si="44"/>
        <v>307.19999999999891</v>
      </c>
    </row>
    <row r="190" spans="2:16" ht="15" customHeight="1" x14ac:dyDescent="0.25">
      <c r="B190" s="368"/>
      <c r="D190" s="74" t="s">
        <v>100</v>
      </c>
      <c r="E190" s="79">
        <v>15000</v>
      </c>
      <c r="F190" s="124" t="s">
        <v>80</v>
      </c>
      <c r="G190" s="249">
        <v>8</v>
      </c>
      <c r="H190" s="181">
        <v>215.32710280373755</v>
      </c>
      <c r="J190" s="387" t="s">
        <v>130</v>
      </c>
      <c r="K190" s="388"/>
      <c r="L190" s="115">
        <f t="shared" si="44"/>
        <v>347.0961038961027</v>
      </c>
    </row>
    <row r="191" spans="2:16" ht="15" customHeight="1" x14ac:dyDescent="0.25">
      <c r="B191" s="368"/>
      <c r="D191" s="74" t="s">
        <v>100</v>
      </c>
      <c r="E191" s="79">
        <v>15000</v>
      </c>
      <c r="F191" s="124" t="s">
        <v>82</v>
      </c>
      <c r="G191" s="249">
        <v>8</v>
      </c>
      <c r="H191" s="181">
        <v>237.52577319587542</v>
      </c>
      <c r="J191" s="387" t="s">
        <v>131</v>
      </c>
      <c r="K191" s="388"/>
      <c r="L191" s="115">
        <f t="shared" si="44"/>
        <v>398.90149253731192</v>
      </c>
    </row>
    <row r="192" spans="2:16" ht="15" customHeight="1" x14ac:dyDescent="0.25">
      <c r="B192" s="368"/>
      <c r="D192" s="74" t="s">
        <v>100</v>
      </c>
      <c r="E192" s="79">
        <v>15000</v>
      </c>
      <c r="F192" s="124" t="s">
        <v>84</v>
      </c>
      <c r="G192" s="249">
        <v>8</v>
      </c>
      <c r="H192" s="181">
        <v>264.8275862068956</v>
      </c>
      <c r="J192" s="387" t="s">
        <v>132</v>
      </c>
      <c r="K192" s="388"/>
      <c r="L192" s="115">
        <f t="shared" si="44"/>
        <v>431.07096774193394</v>
      </c>
    </row>
    <row r="193" spans="2:8" x14ac:dyDescent="0.25">
      <c r="B193" s="368"/>
      <c r="D193" s="74" t="s">
        <v>100</v>
      </c>
      <c r="E193" s="79">
        <v>15000</v>
      </c>
      <c r="F193" s="124" t="s">
        <v>86</v>
      </c>
      <c r="G193" s="249">
        <v>8</v>
      </c>
      <c r="H193" s="181">
        <v>299.22077922077813</v>
      </c>
    </row>
    <row r="194" spans="2:8" x14ac:dyDescent="0.25">
      <c r="B194" s="368"/>
      <c r="D194" s="74" t="s">
        <v>100</v>
      </c>
      <c r="E194" s="79">
        <v>15000</v>
      </c>
      <c r="F194" s="124" t="s">
        <v>88</v>
      </c>
      <c r="G194" s="249">
        <v>8</v>
      </c>
      <c r="H194" s="181">
        <v>343.88059701492409</v>
      </c>
    </row>
    <row r="195" spans="2:8" ht="15.75" thickBot="1" x14ac:dyDescent="0.3">
      <c r="B195" s="368"/>
      <c r="D195" s="80" t="s">
        <v>100</v>
      </c>
      <c r="E195" s="81">
        <v>15000</v>
      </c>
      <c r="F195" s="71" t="s">
        <v>90</v>
      </c>
      <c r="G195" s="268">
        <v>8</v>
      </c>
      <c r="H195" s="184">
        <v>371.6129032258051</v>
      </c>
    </row>
    <row r="196" spans="2:8" x14ac:dyDescent="0.25">
      <c r="B196" s="368" t="s">
        <v>125</v>
      </c>
      <c r="D196" s="82" t="s">
        <v>100</v>
      </c>
      <c r="E196" s="83">
        <v>21000</v>
      </c>
      <c r="F196" s="84" t="s">
        <v>78</v>
      </c>
      <c r="G196" s="269">
        <v>8</v>
      </c>
      <c r="H196" s="180">
        <v>278.06896551724043</v>
      </c>
    </row>
    <row r="197" spans="2:8" x14ac:dyDescent="0.25">
      <c r="B197" s="368"/>
      <c r="D197" s="74" t="s">
        <v>100</v>
      </c>
      <c r="E197" s="79">
        <v>21000</v>
      </c>
      <c r="F197" s="124" t="s">
        <v>80</v>
      </c>
      <c r="G197" s="249">
        <v>8</v>
      </c>
      <c r="H197" s="181">
        <v>301.45794392523254</v>
      </c>
    </row>
    <row r="198" spans="2:8" x14ac:dyDescent="0.25">
      <c r="B198" s="368"/>
      <c r="D198" s="74" t="s">
        <v>100</v>
      </c>
      <c r="E198" s="79">
        <v>21000</v>
      </c>
      <c r="F198" s="124" t="s">
        <v>82</v>
      </c>
      <c r="G198" s="249">
        <v>8</v>
      </c>
      <c r="H198" s="181">
        <v>332.53608247422562</v>
      </c>
    </row>
    <row r="199" spans="2:8" x14ac:dyDescent="0.25">
      <c r="B199" s="368"/>
      <c r="D199" s="74" t="s">
        <v>100</v>
      </c>
      <c r="E199" s="79">
        <v>21000</v>
      </c>
      <c r="F199" s="114" t="s">
        <v>84</v>
      </c>
      <c r="G199" s="249">
        <v>8</v>
      </c>
      <c r="H199" s="181">
        <v>370.75862068965387</v>
      </c>
    </row>
    <row r="200" spans="2:8" x14ac:dyDescent="0.25">
      <c r="B200" s="368"/>
      <c r="D200" s="74" t="s">
        <v>100</v>
      </c>
      <c r="E200" s="79">
        <v>21000</v>
      </c>
      <c r="F200" s="114" t="s">
        <v>86</v>
      </c>
      <c r="G200" s="249">
        <v>8</v>
      </c>
      <c r="H200" s="181">
        <v>418.9090909090894</v>
      </c>
    </row>
    <row r="201" spans="2:8" x14ac:dyDescent="0.25">
      <c r="B201" s="368"/>
      <c r="D201" s="74" t="s">
        <v>100</v>
      </c>
      <c r="E201" s="79">
        <v>21000</v>
      </c>
      <c r="F201" s="114" t="s">
        <v>88</v>
      </c>
      <c r="G201" s="249">
        <v>8</v>
      </c>
      <c r="H201" s="181">
        <v>481.43283582089373</v>
      </c>
    </row>
    <row r="202" spans="2:8" ht="15.75" thickBot="1" x14ac:dyDescent="0.3">
      <c r="B202" s="368"/>
      <c r="D202" s="80" t="s">
        <v>100</v>
      </c>
      <c r="E202" s="81">
        <v>21000</v>
      </c>
      <c r="F202" s="71" t="s">
        <v>90</v>
      </c>
      <c r="G202" s="268">
        <v>8</v>
      </c>
      <c r="H202" s="184">
        <v>520.25806451612721</v>
      </c>
    </row>
    <row r="203" spans="2:8" x14ac:dyDescent="0.25">
      <c r="B203" s="368" t="s">
        <v>126</v>
      </c>
      <c r="D203" s="82" t="s">
        <v>100</v>
      </c>
      <c r="E203" s="83">
        <v>27000</v>
      </c>
      <c r="F203" s="84" t="s">
        <v>78</v>
      </c>
      <c r="G203" s="269">
        <v>8</v>
      </c>
      <c r="H203" s="180">
        <v>357.5172413793091</v>
      </c>
    </row>
    <row r="204" spans="2:8" x14ac:dyDescent="0.25">
      <c r="B204" s="368"/>
      <c r="D204" s="74" t="s">
        <v>100</v>
      </c>
      <c r="E204" s="79">
        <v>27000</v>
      </c>
      <c r="F204" s="114" t="s">
        <v>80</v>
      </c>
      <c r="G204" s="249">
        <v>8</v>
      </c>
      <c r="H204" s="181">
        <v>387.58878504672765</v>
      </c>
    </row>
    <row r="205" spans="2:8" x14ac:dyDescent="0.25">
      <c r="B205" s="368"/>
      <c r="D205" s="74" t="s">
        <v>100</v>
      </c>
      <c r="E205" s="79">
        <v>27000</v>
      </c>
      <c r="F205" s="114" t="s">
        <v>82</v>
      </c>
      <c r="G205" s="249">
        <v>8</v>
      </c>
      <c r="H205" s="181">
        <v>427.5463917525758</v>
      </c>
    </row>
    <row r="206" spans="2:8" x14ac:dyDescent="0.25">
      <c r="B206" s="368"/>
      <c r="D206" s="74" t="s">
        <v>100</v>
      </c>
      <c r="E206" s="79">
        <v>27000</v>
      </c>
      <c r="F206" s="114" t="s">
        <v>84</v>
      </c>
      <c r="G206" s="249">
        <v>8</v>
      </c>
      <c r="H206" s="181">
        <v>476.68965517241213</v>
      </c>
    </row>
    <row r="207" spans="2:8" x14ac:dyDescent="0.25">
      <c r="B207" s="368"/>
      <c r="D207" s="74" t="s">
        <v>100</v>
      </c>
      <c r="E207" s="79">
        <v>27000</v>
      </c>
      <c r="F207" s="114" t="s">
        <v>86</v>
      </c>
      <c r="G207" s="249">
        <v>8</v>
      </c>
      <c r="H207" s="181">
        <v>538.59740259740067</v>
      </c>
    </row>
    <row r="208" spans="2:8" x14ac:dyDescent="0.25">
      <c r="B208" s="368"/>
      <c r="D208" s="74" t="s">
        <v>100</v>
      </c>
      <c r="E208" s="79">
        <v>27000</v>
      </c>
      <c r="F208" s="114" t="s">
        <v>88</v>
      </c>
      <c r="G208" s="249">
        <v>8</v>
      </c>
      <c r="H208" s="181">
        <v>618.98507462686348</v>
      </c>
    </row>
    <row r="209" spans="2:20" ht="15.75" thickBot="1" x14ac:dyDescent="0.3">
      <c r="B209" s="368"/>
      <c r="D209" s="76" t="s">
        <v>100</v>
      </c>
      <c r="E209" s="85">
        <v>27000</v>
      </c>
      <c r="F209" s="61" t="s">
        <v>90</v>
      </c>
      <c r="G209" s="267">
        <v>8</v>
      </c>
      <c r="H209" s="182">
        <v>668.9032258064492</v>
      </c>
    </row>
    <row r="210" spans="2:20" x14ac:dyDescent="0.25">
      <c r="B210" s="368" t="s">
        <v>127</v>
      </c>
      <c r="D210" s="72" t="s">
        <v>100</v>
      </c>
      <c r="E210" s="78">
        <v>36000</v>
      </c>
      <c r="F210" s="49" t="s">
        <v>78</v>
      </c>
      <c r="G210" s="266">
        <v>8</v>
      </c>
      <c r="H210" s="183">
        <v>476.68965517241213</v>
      </c>
    </row>
    <row r="211" spans="2:20" x14ac:dyDescent="0.25">
      <c r="B211" s="368"/>
      <c r="D211" s="74" t="s">
        <v>100</v>
      </c>
      <c r="E211" s="79">
        <v>36000</v>
      </c>
      <c r="F211" s="114" t="s">
        <v>80</v>
      </c>
      <c r="G211" s="249">
        <v>8</v>
      </c>
      <c r="H211" s="181">
        <v>516.7850467289702</v>
      </c>
    </row>
    <row r="212" spans="2:20" x14ac:dyDescent="0.25">
      <c r="B212" s="368"/>
      <c r="D212" s="74" t="s">
        <v>100</v>
      </c>
      <c r="E212" s="79">
        <v>36000</v>
      </c>
      <c r="F212" s="114" t="s">
        <v>82</v>
      </c>
      <c r="G212" s="249">
        <v>8</v>
      </c>
      <c r="H212" s="181">
        <v>570.06185567010118</v>
      </c>
    </row>
    <row r="213" spans="2:20" x14ac:dyDescent="0.25">
      <c r="B213" s="368"/>
      <c r="D213" s="74" t="s">
        <v>100</v>
      </c>
      <c r="E213" s="79">
        <v>36000</v>
      </c>
      <c r="F213" s="114" t="s">
        <v>84</v>
      </c>
      <c r="G213" s="249">
        <v>8</v>
      </c>
      <c r="H213" s="181">
        <v>635.58620689654958</v>
      </c>
    </row>
    <row r="214" spans="2:20" x14ac:dyDescent="0.25">
      <c r="B214" s="368"/>
      <c r="D214" s="74" t="s">
        <v>100</v>
      </c>
      <c r="E214" s="79">
        <v>36000</v>
      </c>
      <c r="F214" s="114" t="s">
        <v>86</v>
      </c>
      <c r="G214" s="249">
        <v>8</v>
      </c>
      <c r="H214" s="181">
        <v>718.12987012986764</v>
      </c>
    </row>
    <row r="215" spans="2:20" x14ac:dyDescent="0.25">
      <c r="B215" s="368"/>
      <c r="D215" s="74" t="s">
        <v>100</v>
      </c>
      <c r="E215" s="79">
        <v>36000</v>
      </c>
      <c r="F215" s="114" t="s">
        <v>88</v>
      </c>
      <c r="G215" s="249">
        <v>8</v>
      </c>
      <c r="H215" s="181">
        <v>825.31343283581793</v>
      </c>
    </row>
    <row r="216" spans="2:20" ht="15.75" thickBot="1" x14ac:dyDescent="0.3">
      <c r="B216" s="368"/>
      <c r="D216" s="80" t="s">
        <v>100</v>
      </c>
      <c r="E216" s="81">
        <v>36000</v>
      </c>
      <c r="F216" s="71" t="s">
        <v>90</v>
      </c>
      <c r="G216" s="268">
        <v>8</v>
      </c>
      <c r="H216" s="184">
        <v>891.8709677419323</v>
      </c>
    </row>
    <row r="217" spans="2:20" ht="15" customHeight="1" x14ac:dyDescent="0.25">
      <c r="D217" s="385" t="s">
        <v>239</v>
      </c>
      <c r="E217" s="385"/>
      <c r="F217" s="385"/>
      <c r="G217" s="385"/>
      <c r="H217" s="385"/>
    </row>
    <row r="218" spans="2:20" x14ac:dyDescent="0.25">
      <c r="D218" s="386"/>
      <c r="E218" s="386"/>
      <c r="F218" s="386"/>
      <c r="G218" s="386"/>
      <c r="H218" s="386"/>
    </row>
    <row r="220" spans="2:20" s="178" customFormat="1" ht="15.75" thickBot="1" x14ac:dyDescent="0.3">
      <c r="D220" s="179" t="s">
        <v>32</v>
      </c>
      <c r="G220" s="250"/>
      <c r="K220" s="282"/>
      <c r="P220" s="250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5" t="s">
        <v>104</v>
      </c>
      <c r="H221" s="44" t="s">
        <v>99</v>
      </c>
      <c r="I221" s="45" t="s">
        <v>75</v>
      </c>
      <c r="K221" s="376" t="s">
        <v>105</v>
      </c>
      <c r="L221" s="377"/>
      <c r="M221" s="377"/>
      <c r="N221" s="377"/>
      <c r="O221" s="378"/>
      <c r="R221" s="374"/>
      <c r="S221" s="375"/>
      <c r="T221" s="102" t="s">
        <v>111</v>
      </c>
    </row>
    <row r="222" spans="2:20" x14ac:dyDescent="0.25">
      <c r="D222" s="72" t="s">
        <v>78</v>
      </c>
      <c r="E222" s="49">
        <v>1</v>
      </c>
      <c r="F222" s="49">
        <v>0.746</v>
      </c>
      <c r="G222" s="270">
        <v>0.85499999999999998</v>
      </c>
      <c r="H222" s="92">
        <v>8</v>
      </c>
      <c r="I222" s="199">
        <v>2547.7426900584796</v>
      </c>
      <c r="K222" s="300" t="s">
        <v>106</v>
      </c>
      <c r="L222" s="51" t="s">
        <v>107</v>
      </c>
      <c r="M222" s="51" t="s">
        <v>108</v>
      </c>
      <c r="N222" s="51" t="s">
        <v>109</v>
      </c>
      <c r="O222" s="97" t="s">
        <v>110</v>
      </c>
      <c r="R222" s="372" t="s">
        <v>112</v>
      </c>
      <c r="S222" s="373"/>
      <c r="T222" s="103">
        <f>I222*$K$223+I225*$L$223+I228*$M$223+I231*$N$223+I234*$O$223</f>
        <v>7997.2788862459374</v>
      </c>
    </row>
    <row r="223" spans="2:20" ht="15.75" thickBot="1" x14ac:dyDescent="0.3">
      <c r="D223" s="74" t="s">
        <v>80</v>
      </c>
      <c r="E223" s="174">
        <v>1</v>
      </c>
      <c r="F223" s="174">
        <v>0.746</v>
      </c>
      <c r="G223" s="271">
        <v>0.82499999999999996</v>
      </c>
      <c r="H223" s="93">
        <v>8</v>
      </c>
      <c r="I223" s="200">
        <v>2640.3878787878789</v>
      </c>
      <c r="K223" s="301">
        <v>0.33</v>
      </c>
      <c r="L223" s="99">
        <v>0.35</v>
      </c>
      <c r="M223" s="99">
        <v>0.25</v>
      </c>
      <c r="N223" s="100">
        <v>0.05</v>
      </c>
      <c r="O223" s="101">
        <v>0.02</v>
      </c>
      <c r="R223" s="372" t="s">
        <v>113</v>
      </c>
      <c r="S223" s="373"/>
      <c r="T223" s="103">
        <f>I223*$K$223+I226*$L$223+I229*$M$223+I232*$N$223+I235*$O$223</f>
        <v>8194.1635171830039</v>
      </c>
    </row>
    <row r="224" spans="2:20" ht="15.75" thickBot="1" x14ac:dyDescent="0.3">
      <c r="D224" s="76" t="s">
        <v>82</v>
      </c>
      <c r="E224" s="61">
        <v>1</v>
      </c>
      <c r="F224" s="61">
        <v>0.746</v>
      </c>
      <c r="G224" s="272">
        <v>0.78</v>
      </c>
      <c r="H224" s="94">
        <v>8</v>
      </c>
      <c r="I224" s="201">
        <v>2792.7179487179487</v>
      </c>
      <c r="R224" s="372" t="s">
        <v>114</v>
      </c>
      <c r="S224" s="373"/>
      <c r="T224" s="103">
        <f>I224*$K$223+I227*$L$223+I230*$M$223+I233*$N$223+I236*$O$223</f>
        <v>8444.2043794558067</v>
      </c>
    </row>
    <row r="225" spans="4:9" x14ac:dyDescent="0.25">
      <c r="D225" s="72" t="s">
        <v>78</v>
      </c>
      <c r="E225" s="49">
        <v>2</v>
      </c>
      <c r="F225" s="49">
        <v>1.492</v>
      </c>
      <c r="G225" s="270">
        <v>0.86499999999999999</v>
      </c>
      <c r="H225" s="92">
        <v>8</v>
      </c>
      <c r="I225" s="199">
        <v>5036.5780346820811</v>
      </c>
    </row>
    <row r="226" spans="4:9" x14ac:dyDescent="0.25">
      <c r="D226" s="74" t="s">
        <v>80</v>
      </c>
      <c r="E226" s="174">
        <v>2</v>
      </c>
      <c r="F226" s="174">
        <v>1.492</v>
      </c>
      <c r="G226" s="271">
        <v>0.84</v>
      </c>
      <c r="H226" s="93">
        <v>8</v>
      </c>
      <c r="I226" s="200">
        <v>5186.4761904761908</v>
      </c>
    </row>
    <row r="227" spans="4:9" ht="15.75" thickBot="1" x14ac:dyDescent="0.3">
      <c r="D227" s="80" t="s">
        <v>82</v>
      </c>
      <c r="E227" s="71">
        <v>2</v>
      </c>
      <c r="F227" s="71">
        <v>1.492</v>
      </c>
      <c r="G227" s="273">
        <v>0.81499999999999995</v>
      </c>
      <c r="H227" s="95">
        <v>8</v>
      </c>
      <c r="I227" s="202">
        <v>5345.5705521472391</v>
      </c>
    </row>
    <row r="228" spans="4:9" x14ac:dyDescent="0.25">
      <c r="D228" s="82" t="s">
        <v>78</v>
      </c>
      <c r="E228" s="84">
        <v>5</v>
      </c>
      <c r="F228" s="84">
        <v>3.73</v>
      </c>
      <c r="G228" s="274">
        <v>0.89500000000000002</v>
      </c>
      <c r="H228" s="96">
        <v>8</v>
      </c>
      <c r="I228" s="203">
        <v>12169.385474860333</v>
      </c>
    </row>
    <row r="229" spans="4:9" x14ac:dyDescent="0.25">
      <c r="D229" s="74" t="s">
        <v>80</v>
      </c>
      <c r="E229" s="174">
        <v>5</v>
      </c>
      <c r="F229" s="174">
        <v>3.73</v>
      </c>
      <c r="G229" s="271">
        <v>0.875</v>
      </c>
      <c r="H229" s="93">
        <v>8</v>
      </c>
      <c r="I229" s="200">
        <v>12447.542857142857</v>
      </c>
    </row>
    <row r="230" spans="4:9" ht="15.75" thickBot="1" x14ac:dyDescent="0.3">
      <c r="D230" s="76" t="s">
        <v>82</v>
      </c>
      <c r="E230" s="61">
        <v>5</v>
      </c>
      <c r="F230" s="61">
        <v>3.73</v>
      </c>
      <c r="G230" s="272">
        <v>0.85</v>
      </c>
      <c r="H230" s="94">
        <v>8</v>
      </c>
      <c r="I230" s="201">
        <v>12813.64705882353</v>
      </c>
    </row>
    <row r="231" spans="4:9" x14ac:dyDescent="0.25">
      <c r="D231" s="72" t="s">
        <v>78</v>
      </c>
      <c r="E231" s="49">
        <v>10</v>
      </c>
      <c r="F231" s="49">
        <v>7.46</v>
      </c>
      <c r="G231" s="270">
        <v>0.91700000000000004</v>
      </c>
      <c r="H231" s="92">
        <v>8</v>
      </c>
      <c r="I231" s="199">
        <v>23754.852780806981</v>
      </c>
    </row>
    <row r="232" spans="4:9" x14ac:dyDescent="0.25">
      <c r="D232" s="74" t="s">
        <v>80</v>
      </c>
      <c r="E232" s="174">
        <v>10</v>
      </c>
      <c r="F232" s="174">
        <v>7.46</v>
      </c>
      <c r="G232" s="271">
        <v>0.89500000000000002</v>
      </c>
      <c r="H232" s="93">
        <v>8</v>
      </c>
      <c r="I232" s="200">
        <v>24338.770949720667</v>
      </c>
    </row>
    <row r="233" spans="4:9" ht="15.75" thickBot="1" x14ac:dyDescent="0.3">
      <c r="D233" s="80" t="s">
        <v>82</v>
      </c>
      <c r="E233" s="71">
        <v>10</v>
      </c>
      <c r="F233" s="71">
        <v>7.46</v>
      </c>
      <c r="G233" s="273">
        <v>0.875</v>
      </c>
      <c r="H233" s="95">
        <v>8</v>
      </c>
      <c r="I233" s="202">
        <v>24895.085714285713</v>
      </c>
    </row>
    <row r="234" spans="4:9" x14ac:dyDescent="0.25">
      <c r="D234" s="82" t="s">
        <v>78</v>
      </c>
      <c r="E234" s="84">
        <v>25</v>
      </c>
      <c r="F234" s="84">
        <v>18.649999999999999</v>
      </c>
      <c r="G234" s="274">
        <v>0.93600000000000005</v>
      </c>
      <c r="H234" s="96">
        <v>8</v>
      </c>
      <c r="I234" s="203">
        <v>58181.623931623923</v>
      </c>
    </row>
    <row r="235" spans="4:9" x14ac:dyDescent="0.25">
      <c r="D235" s="74" t="s">
        <v>80</v>
      </c>
      <c r="E235" s="174">
        <v>25</v>
      </c>
      <c r="F235" s="174">
        <v>18.649999999999999</v>
      </c>
      <c r="G235" s="271">
        <v>0.92400000000000004</v>
      </c>
      <c r="H235" s="93">
        <v>8</v>
      </c>
      <c r="I235" s="200">
        <v>58937.229437229427</v>
      </c>
    </row>
    <row r="236" spans="4:9" ht="15.75" thickBot="1" x14ac:dyDescent="0.3">
      <c r="D236" s="80" t="s">
        <v>82</v>
      </c>
      <c r="E236" s="71">
        <v>25</v>
      </c>
      <c r="F236" s="71">
        <v>18.649999999999999</v>
      </c>
      <c r="G236" s="273">
        <v>0.90500000000000003</v>
      </c>
      <c r="H236" s="95">
        <v>8</v>
      </c>
      <c r="I236" s="202">
        <v>60174.585635359108</v>
      </c>
    </row>
    <row r="237" spans="4:9" x14ac:dyDescent="0.25">
      <c r="D237" s="72" t="s">
        <v>78</v>
      </c>
      <c r="E237" s="49">
        <v>50</v>
      </c>
      <c r="F237" s="49">
        <f>E237*0.746</f>
        <v>37.299999999999997</v>
      </c>
      <c r="G237" s="275">
        <f>G234</f>
        <v>0.93600000000000005</v>
      </c>
      <c r="H237" s="92">
        <v>8</v>
      </c>
      <c r="I237" s="204">
        <f>F237*I234/F234</f>
        <v>116363.24786324785</v>
      </c>
    </row>
    <row r="238" spans="4:9" x14ac:dyDescent="0.25">
      <c r="D238" s="74" t="s">
        <v>80</v>
      </c>
      <c r="E238" s="174">
        <v>50</v>
      </c>
      <c r="F238" s="174">
        <f>+F237</f>
        <v>37.299999999999997</v>
      </c>
      <c r="G238" s="276">
        <f>G235</f>
        <v>0.92400000000000004</v>
      </c>
      <c r="H238" s="93">
        <v>8</v>
      </c>
      <c r="I238" s="205">
        <f>F238*I235/F235</f>
        <v>117874.45887445885</v>
      </c>
    </row>
    <row r="239" spans="4:9" ht="15.75" thickBot="1" x14ac:dyDescent="0.3">
      <c r="D239" s="80" t="s">
        <v>82</v>
      </c>
      <c r="E239" s="71">
        <v>50</v>
      </c>
      <c r="F239" s="71">
        <f>+F238</f>
        <v>37.299999999999997</v>
      </c>
      <c r="G239" s="277">
        <f>G236</f>
        <v>0.90500000000000003</v>
      </c>
      <c r="H239" s="95">
        <v>8</v>
      </c>
      <c r="I239" s="206">
        <f>F239*I236/F236</f>
        <v>120349.1712707182</v>
      </c>
    </row>
    <row r="240" spans="4:9" ht="15" customHeight="1" x14ac:dyDescent="0.25">
      <c r="D240" s="385" t="s">
        <v>239</v>
      </c>
      <c r="E240" s="385"/>
      <c r="F240" s="385"/>
      <c r="G240" s="385"/>
      <c r="H240" s="385"/>
      <c r="I240" s="385"/>
    </row>
    <row r="241" spans="4:9" x14ac:dyDescent="0.25">
      <c r="D241" s="386"/>
      <c r="E241" s="386"/>
      <c r="F241" s="386"/>
      <c r="G241" s="386"/>
      <c r="H241" s="386"/>
      <c r="I241" s="386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5" t="e">
        <f>#REF!*G46+#REF!*G53+#REF!*G60+#REF!*G67+#REF!*G74</f>
        <v>#REF!</v>
      </c>
      <c r="U299" s="125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6" t="e">
        <f>#REF!*G47+#REF!*G54+#REF!*G61+#REF!*G68+#REF!*G75</f>
        <v>#REF!</v>
      </c>
      <c r="U300" s="126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6" t="e">
        <f>#REF!*G48+#REF!*G55+#REF!*G62+#REF!*G69+#REF!*G76</f>
        <v>#REF!</v>
      </c>
      <c r="U301" s="126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6" t="e">
        <f>#REF!*G49+#REF!*G56+#REF!*G63+#REF!*G70+#REF!*G77</f>
        <v>#REF!</v>
      </c>
      <c r="U302" s="126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6" t="e">
        <f>#REF!*G50+#REF!*G57+#REF!*G64+#REF!*G71+#REF!*G78</f>
        <v>#REF!</v>
      </c>
      <c r="U303" s="126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6" t="e">
        <f>#REF!*G51+#REF!*G58+#REF!*G65+#REF!*G72+#REF!*G79</f>
        <v>#REF!</v>
      </c>
      <c r="U304" s="126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7" t="e">
        <f>#REF!*G52+#REF!*G59+#REF!*G66+#REF!*G73+#REF!*G80</f>
        <v>#REF!</v>
      </c>
      <c r="U305" s="127" t="e">
        <f>#REF!*K52+#REF!*K59+#REF!*K66+#REF!*K73+#REF!*K80</f>
        <v>#REF!</v>
      </c>
      <c r="V305" s="63" t="e">
        <f t="shared" si="45"/>
        <v>#REF!</v>
      </c>
    </row>
  </sheetData>
  <mergeCells count="43"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R222:S222"/>
    <mergeCell ref="R223:S223"/>
    <mergeCell ref="R224:S224"/>
    <mergeCell ref="R221:S221"/>
    <mergeCell ref="K221:O221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B182:B188"/>
    <mergeCell ref="B189:B195"/>
    <mergeCell ref="B196:B202"/>
    <mergeCell ref="B203:B209"/>
    <mergeCell ref="B210:B21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0"/>
  <sheetViews>
    <sheetView topLeftCell="A16" workbookViewId="0">
      <selection activeCell="R20" sqref="R20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26.85546875" style="1" customWidth="1"/>
    <col min="4" max="4" width="10.28515625" style="1" customWidth="1"/>
    <col min="5" max="5" width="11.42578125" style="1"/>
    <col min="6" max="6" width="16.28515625" style="1" customWidth="1"/>
    <col min="7" max="7" width="19.140625" style="1" customWidth="1"/>
    <col min="8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2" t="s">
        <v>151</v>
      </c>
      <c r="O2" s="42" t="s">
        <v>161</v>
      </c>
    </row>
    <row r="3" spans="2:19" x14ac:dyDescent="0.25">
      <c r="B3" s="137" t="s">
        <v>69</v>
      </c>
      <c r="C3" s="137" t="s">
        <v>152</v>
      </c>
      <c r="D3" s="137" t="s">
        <v>28</v>
      </c>
      <c r="O3" s="137" t="s">
        <v>69</v>
      </c>
      <c r="P3" s="137" t="s">
        <v>162</v>
      </c>
      <c r="Q3" s="137" t="s">
        <v>163</v>
      </c>
      <c r="R3" s="137" t="s">
        <v>28</v>
      </c>
    </row>
    <row r="4" spans="2:19" x14ac:dyDescent="0.25">
      <c r="B4" s="135">
        <v>2010</v>
      </c>
      <c r="C4" s="211">
        <v>0.104</v>
      </c>
      <c r="D4" s="163" t="s">
        <v>153</v>
      </c>
      <c r="O4" s="135">
        <v>2010</v>
      </c>
      <c r="P4" s="210"/>
      <c r="Q4" s="213">
        <f>[4]Hoja1!$N$5</f>
        <v>0.59799999999999998</v>
      </c>
      <c r="R4" s="278" t="s">
        <v>258</v>
      </c>
      <c r="S4" s="278" t="s">
        <v>259</v>
      </c>
    </row>
    <row r="5" spans="2:19" x14ac:dyDescent="0.25">
      <c r="B5" s="135">
        <v>2011</v>
      </c>
      <c r="C5" s="211">
        <v>0.108</v>
      </c>
      <c r="D5" s="163" t="s">
        <v>154</v>
      </c>
      <c r="O5" s="135">
        <v>2011</v>
      </c>
      <c r="P5" s="210"/>
      <c r="Q5" s="213">
        <f>[4]Hoja1!$N$11</f>
        <v>0.61926999999999999</v>
      </c>
      <c r="R5" s="278" t="s">
        <v>258</v>
      </c>
      <c r="S5" s="278" t="s">
        <v>259</v>
      </c>
    </row>
    <row r="6" spans="2:19" x14ac:dyDescent="0.25">
      <c r="B6" s="135">
        <v>2012</v>
      </c>
      <c r="C6" s="211">
        <v>0.109</v>
      </c>
      <c r="D6" s="163" t="s">
        <v>155</v>
      </c>
      <c r="O6" s="135">
        <v>2012</v>
      </c>
      <c r="P6" s="210"/>
      <c r="Q6" s="213">
        <f>[4]Hoja1!$N$23</f>
        <v>0.62709999999999999</v>
      </c>
    </row>
    <row r="7" spans="2:19" x14ac:dyDescent="0.25">
      <c r="B7" s="135">
        <v>2013</v>
      </c>
      <c r="C7" s="211">
        <v>0.109</v>
      </c>
      <c r="D7" s="163" t="s">
        <v>156</v>
      </c>
      <c r="O7" s="135">
        <v>2013</v>
      </c>
      <c r="P7" s="210"/>
      <c r="Q7" s="244">
        <f>Q6</f>
        <v>0.62709999999999999</v>
      </c>
    </row>
    <row r="8" spans="2:19" x14ac:dyDescent="0.25">
      <c r="B8" s="135">
        <v>2014</v>
      </c>
      <c r="C8" s="212">
        <f>AVERAGE(C7,C9)</f>
        <v>0.111</v>
      </c>
      <c r="D8" s="163" t="s">
        <v>157</v>
      </c>
      <c r="O8" s="135">
        <v>2014</v>
      </c>
      <c r="P8" s="210"/>
      <c r="Q8" s="244">
        <f>Q7</f>
        <v>0.62709999999999999</v>
      </c>
    </row>
    <row r="9" spans="2:19" x14ac:dyDescent="0.25">
      <c r="B9" s="135">
        <v>2015</v>
      </c>
      <c r="C9" s="211">
        <v>0.113</v>
      </c>
      <c r="D9" s="163" t="s">
        <v>158</v>
      </c>
      <c r="O9" s="135">
        <v>2015</v>
      </c>
      <c r="P9" s="210"/>
      <c r="Q9" s="244">
        <f>Q8</f>
        <v>0.62709999999999999</v>
      </c>
    </row>
    <row r="10" spans="2:19" x14ac:dyDescent="0.25">
      <c r="B10" s="135">
        <v>2016</v>
      </c>
      <c r="C10" s="211">
        <v>0.109</v>
      </c>
      <c r="D10" s="163" t="s">
        <v>159</v>
      </c>
      <c r="O10" s="135">
        <v>2016</v>
      </c>
      <c r="P10" s="210">
        <v>0.43230000000000002</v>
      </c>
      <c r="Q10" s="213">
        <v>0.41189999999999999</v>
      </c>
      <c r="R10" s="164" t="s">
        <v>164</v>
      </c>
    </row>
    <row r="11" spans="2:19" x14ac:dyDescent="0.25">
      <c r="B11" s="135">
        <v>2017</v>
      </c>
      <c r="C11" s="211">
        <v>0.108</v>
      </c>
      <c r="D11" s="163" t="s">
        <v>160</v>
      </c>
      <c r="O11" s="135">
        <v>2017</v>
      </c>
      <c r="P11" s="210">
        <v>0.43230000000000002</v>
      </c>
      <c r="Q11" s="213">
        <v>0.41189999999999999</v>
      </c>
    </row>
    <row r="12" spans="2:19" x14ac:dyDescent="0.25">
      <c r="B12" s="135">
        <v>2018</v>
      </c>
      <c r="C12" s="212">
        <f>C11</f>
        <v>0.108</v>
      </c>
      <c r="D12" s="138"/>
      <c r="O12" s="135">
        <v>2018</v>
      </c>
      <c r="P12" s="210">
        <v>0.43230000000000002</v>
      </c>
      <c r="Q12" s="213">
        <v>0.41189999999999999</v>
      </c>
    </row>
    <row r="13" spans="2:19" x14ac:dyDescent="0.25">
      <c r="B13" s="135">
        <v>2019</v>
      </c>
      <c r="C13" s="211"/>
      <c r="D13" s="138"/>
      <c r="O13" s="135">
        <v>2019</v>
      </c>
      <c r="P13" s="210"/>
      <c r="Q13" s="210"/>
    </row>
    <row r="14" spans="2:19" x14ac:dyDescent="0.25">
      <c r="B14" s="135">
        <v>2020</v>
      </c>
      <c r="C14" s="211"/>
      <c r="D14" s="138"/>
      <c r="O14" s="135">
        <v>2020</v>
      </c>
      <c r="P14" s="210"/>
      <c r="Q14" s="210"/>
    </row>
    <row r="15" spans="2:19" x14ac:dyDescent="0.25">
      <c r="B15" s="135">
        <v>2021</v>
      </c>
      <c r="C15" s="211"/>
      <c r="D15" s="138"/>
      <c r="O15" s="135">
        <v>2021</v>
      </c>
      <c r="P15" s="210"/>
      <c r="Q15" s="210"/>
    </row>
    <row r="16" spans="2:19" x14ac:dyDescent="0.25">
      <c r="B16" s="135">
        <v>2022</v>
      </c>
      <c r="C16" s="211"/>
      <c r="D16" s="138"/>
      <c r="O16" s="135">
        <v>2022</v>
      </c>
      <c r="P16" s="210"/>
      <c r="Q16" s="210"/>
    </row>
    <row r="17" spans="2:17" x14ac:dyDescent="0.25">
      <c r="B17" s="135">
        <v>2023</v>
      </c>
      <c r="C17" s="211"/>
      <c r="D17" s="138"/>
      <c r="O17" s="135">
        <v>2023</v>
      </c>
      <c r="P17" s="210"/>
      <c r="Q17" s="210"/>
    </row>
    <row r="18" spans="2:17" x14ac:dyDescent="0.25">
      <c r="B18" s="135">
        <v>2024</v>
      </c>
      <c r="C18" s="211"/>
      <c r="D18" s="138"/>
      <c r="O18" s="135">
        <v>2024</v>
      </c>
      <c r="P18" s="210"/>
      <c r="Q18" s="210"/>
    </row>
    <row r="19" spans="2:17" x14ac:dyDescent="0.25">
      <c r="B19" s="135">
        <v>2025</v>
      </c>
      <c r="C19" s="211"/>
      <c r="D19" s="138"/>
      <c r="O19" s="135">
        <v>2025</v>
      </c>
      <c r="P19" s="210"/>
      <c r="Q19" s="210"/>
    </row>
    <row r="20" spans="2:17" x14ac:dyDescent="0.25">
      <c r="B20" s="135">
        <v>2026</v>
      </c>
      <c r="C20" s="211"/>
      <c r="D20" s="138"/>
      <c r="O20" s="135">
        <v>2026</v>
      </c>
      <c r="P20" s="210"/>
      <c r="Q20" s="210"/>
    </row>
    <row r="21" spans="2:17" x14ac:dyDescent="0.25">
      <c r="B21" s="135">
        <v>2027</v>
      </c>
      <c r="C21" s="211"/>
      <c r="D21" s="138"/>
      <c r="O21" s="135">
        <v>2027</v>
      </c>
      <c r="P21" s="210"/>
      <c r="Q21" s="210"/>
    </row>
    <row r="22" spans="2:17" x14ac:dyDescent="0.25">
      <c r="B22" s="135">
        <v>2028</v>
      </c>
      <c r="C22" s="211"/>
      <c r="D22" s="138"/>
      <c r="O22" s="135">
        <v>2028</v>
      </c>
      <c r="P22" s="210"/>
      <c r="Q22" s="210"/>
    </row>
    <row r="23" spans="2:17" x14ac:dyDescent="0.25">
      <c r="B23" s="135">
        <v>2029</v>
      </c>
      <c r="C23" s="211"/>
      <c r="D23" s="138"/>
      <c r="O23" s="135">
        <v>2029</v>
      </c>
      <c r="P23" s="210"/>
      <c r="Q23" s="210"/>
    </row>
    <row r="24" spans="2:17" x14ac:dyDescent="0.25">
      <c r="B24" s="135">
        <v>2030</v>
      </c>
      <c r="C24" s="211"/>
      <c r="D24" s="138"/>
      <c r="O24" s="135">
        <v>2030</v>
      </c>
      <c r="P24" s="210"/>
      <c r="Q24" s="210"/>
    </row>
    <row r="25" spans="2:17" x14ac:dyDescent="0.25">
      <c r="O25" s="394" t="s">
        <v>240</v>
      </c>
      <c r="P25" s="394"/>
      <c r="Q25" s="394"/>
    </row>
    <row r="26" spans="2:17" x14ac:dyDescent="0.25">
      <c r="B26" s="42" t="s">
        <v>214</v>
      </c>
      <c r="F26" s="42" t="s">
        <v>215</v>
      </c>
      <c r="O26" s="395"/>
      <c r="P26" s="395"/>
      <c r="Q26" s="395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5" t="s">
        <v>220</v>
      </c>
      <c r="H27" s="165" t="s">
        <v>221</v>
      </c>
      <c r="I27" s="165" t="s">
        <v>222</v>
      </c>
      <c r="J27" s="165" t="s">
        <v>223</v>
      </c>
      <c r="O27" s="395"/>
      <c r="P27" s="395"/>
      <c r="Q27" s="395"/>
    </row>
    <row r="28" spans="2:17" x14ac:dyDescent="0.25">
      <c r="B28" s="43" t="s">
        <v>230</v>
      </c>
      <c r="C28" s="340">
        <f>'[5]Fact. con.'!E180</f>
        <v>3.6036968416892283E-5</v>
      </c>
      <c r="D28" s="167" t="str">
        <f>'[5]Fact. con.'!F180</f>
        <v>TJ/m3</v>
      </c>
      <c r="F28" s="43" t="s">
        <v>230</v>
      </c>
      <c r="G28" s="343">
        <f>'[5]FE CE'!$F$39</f>
        <v>56126.26334612057</v>
      </c>
      <c r="H28" s="214">
        <f>'[5]FE CE'!I24</f>
        <v>1</v>
      </c>
      <c r="I28" s="214">
        <f>'[5]FE CE'!L24</f>
        <v>0.1</v>
      </c>
      <c r="J28" s="43"/>
    </row>
    <row r="29" spans="2:17" x14ac:dyDescent="0.25">
      <c r="B29" s="43" t="s">
        <v>232</v>
      </c>
      <c r="C29" s="340">
        <f>'[5]Fact. con.'!E179</f>
        <v>2.6392697222457118E-2</v>
      </c>
      <c r="D29" s="167" t="str">
        <f>'[5]Fact. con.'!F179</f>
        <v>TJ/m3</v>
      </c>
      <c r="F29" s="43" t="s">
        <v>232</v>
      </c>
      <c r="G29" s="342">
        <f>'[5]FE CE'!F16</f>
        <v>63100</v>
      </c>
      <c r="H29" s="214">
        <f>'[5]FE CE'!I16</f>
        <v>1</v>
      </c>
      <c r="I29" s="214">
        <f>'[5]FE CE'!L16</f>
        <v>0.1</v>
      </c>
      <c r="J29" s="43"/>
    </row>
    <row r="30" spans="2:17" x14ac:dyDescent="0.25">
      <c r="B30" s="172" t="s">
        <v>230</v>
      </c>
      <c r="C30" s="341">
        <f>C28/('[5]Fact. con.'!$J$106*1000000)</f>
        <v>4.5755734840339299E-5</v>
      </c>
      <c r="D30" s="173" t="s">
        <v>235</v>
      </c>
      <c r="F30" s="207" t="s">
        <v>242</v>
      </c>
    </row>
    <row r="31" spans="2:17" x14ac:dyDescent="0.25">
      <c r="B31" s="172" t="s">
        <v>232</v>
      </c>
      <c r="C31" s="341">
        <f>C29/('[5]Fact. con.'!$J$98*1000000)</f>
        <v>4.7305190196203054E-5</v>
      </c>
      <c r="D31" s="173" t="s">
        <v>235</v>
      </c>
      <c r="F31" s="207" t="s">
        <v>243</v>
      </c>
    </row>
    <row r="32" spans="2:17" x14ac:dyDescent="0.25">
      <c r="B32" s="207" t="s">
        <v>241</v>
      </c>
    </row>
    <row r="33" spans="2:5" x14ac:dyDescent="0.25">
      <c r="C33" s="170"/>
    </row>
    <row r="34" spans="2:5" x14ac:dyDescent="0.25">
      <c r="B34" s="42" t="s">
        <v>216</v>
      </c>
    </row>
    <row r="35" spans="2:5" x14ac:dyDescent="0.25">
      <c r="B35" s="166" t="s">
        <v>224</v>
      </c>
      <c r="C35" s="166" t="s">
        <v>225</v>
      </c>
      <c r="D35" s="166" t="s">
        <v>226</v>
      </c>
      <c r="E35" s="166" t="s">
        <v>227</v>
      </c>
    </row>
    <row r="36" spans="2:5" ht="15.75" x14ac:dyDescent="0.25">
      <c r="B36" s="168" t="s">
        <v>228</v>
      </c>
      <c r="C36" s="215">
        <v>1</v>
      </c>
      <c r="D36" s="215">
        <v>1</v>
      </c>
      <c r="E36" s="215">
        <v>1</v>
      </c>
    </row>
    <row r="37" spans="2:5" ht="15.75" x14ac:dyDescent="0.25">
      <c r="B37" s="168" t="s">
        <v>229</v>
      </c>
      <c r="C37" s="215">
        <v>21</v>
      </c>
      <c r="D37" s="215">
        <v>25</v>
      </c>
      <c r="E37" s="215">
        <v>30</v>
      </c>
    </row>
    <row r="38" spans="2:5" ht="15.75" x14ac:dyDescent="0.25">
      <c r="B38" s="168" t="s">
        <v>231</v>
      </c>
      <c r="C38" s="215">
        <v>310</v>
      </c>
      <c r="D38" s="215">
        <v>298</v>
      </c>
      <c r="E38" s="215">
        <v>265</v>
      </c>
    </row>
    <row r="39" spans="2:5" x14ac:dyDescent="0.25">
      <c r="B39" s="208" t="s">
        <v>233</v>
      </c>
      <c r="C39" s="169"/>
      <c r="D39" s="169"/>
      <c r="E39" s="169"/>
    </row>
    <row r="40" spans="2:5" x14ac:dyDescent="0.25">
      <c r="B40" s="209" t="s">
        <v>234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0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"/>
  <sheetViews>
    <sheetView tabSelected="1" zoomScale="80" zoomScaleNormal="80" workbookViewId="0">
      <selection activeCell="H20" sqref="H20"/>
    </sheetView>
  </sheetViews>
  <sheetFormatPr baseColWidth="10" defaultRowHeight="15" x14ac:dyDescent="0.25"/>
  <cols>
    <col min="3" max="3" width="15.28515625" customWidth="1"/>
    <col min="5" max="5" width="22.28515625" customWidth="1"/>
    <col min="7" max="7" width="21.42578125" customWidth="1"/>
    <col min="8" max="8" width="16.28515625" customWidth="1"/>
    <col min="9" max="9" width="0.140625" customWidth="1"/>
    <col min="10" max="10" width="14" customWidth="1"/>
    <col min="11" max="11" width="19.140625" customWidth="1"/>
    <col min="12" max="12" width="15.85546875" customWidth="1"/>
    <col min="15" max="15" width="36.140625" bestFit="1" customWidth="1"/>
  </cols>
  <sheetData>
    <row r="1" spans="2:15" x14ac:dyDescent="0.25">
      <c r="B1" s="316" t="s">
        <v>260</v>
      </c>
      <c r="C1" s="316"/>
      <c r="D1" s="316"/>
      <c r="E1" s="316"/>
      <c r="F1" s="316"/>
      <c r="G1" s="316"/>
      <c r="H1" s="317"/>
      <c r="I1" s="317"/>
      <c r="J1" s="317"/>
      <c r="K1" s="317"/>
      <c r="L1" s="317"/>
      <c r="M1" s="316"/>
    </row>
    <row r="2" spans="2:15" x14ac:dyDescent="0.25">
      <c r="B2" s="318" t="s">
        <v>280</v>
      </c>
      <c r="C2" s="316"/>
      <c r="D2" s="316"/>
      <c r="E2" s="316"/>
      <c r="F2" s="316"/>
      <c r="G2" s="316"/>
      <c r="H2" s="317"/>
      <c r="I2" s="317"/>
      <c r="J2" s="317"/>
      <c r="K2" s="317"/>
      <c r="L2" s="317"/>
      <c r="M2" s="316"/>
    </row>
    <row r="3" spans="2:15" x14ac:dyDescent="0.25">
      <c r="B3" s="316"/>
      <c r="C3" s="316"/>
      <c r="D3" s="316"/>
      <c r="E3" s="316"/>
      <c r="F3" s="316"/>
      <c r="G3" s="316"/>
      <c r="H3" s="317"/>
      <c r="I3" s="317"/>
      <c r="J3" s="317"/>
      <c r="K3" s="317"/>
      <c r="L3" s="317"/>
      <c r="M3" s="316"/>
    </row>
    <row r="4" spans="2:15" ht="15" customHeight="1" x14ac:dyDescent="0.25">
      <c r="B4" s="319" t="s">
        <v>261</v>
      </c>
      <c r="C4" s="320"/>
      <c r="D4" s="321"/>
      <c r="E4" s="321"/>
      <c r="F4" s="320"/>
      <c r="G4" s="320"/>
      <c r="H4" s="322"/>
      <c r="I4" s="323"/>
      <c r="J4" s="323"/>
      <c r="K4" s="398" t="s">
        <v>285</v>
      </c>
      <c r="L4" s="399" t="s">
        <v>286</v>
      </c>
      <c r="M4" s="396" t="s">
        <v>262</v>
      </c>
    </row>
    <row r="5" spans="2:15" ht="51" x14ac:dyDescent="0.25">
      <c r="B5" s="324" t="s">
        <v>69</v>
      </c>
      <c r="C5" s="324" t="s">
        <v>281</v>
      </c>
      <c r="D5" s="325" t="s">
        <v>263</v>
      </c>
      <c r="E5" s="326" t="s">
        <v>182</v>
      </c>
      <c r="F5" s="324" t="s">
        <v>264</v>
      </c>
      <c r="G5" s="326" t="s">
        <v>182</v>
      </c>
      <c r="H5" s="326" t="s">
        <v>94</v>
      </c>
      <c r="I5" s="327"/>
      <c r="J5" s="327" t="s">
        <v>265</v>
      </c>
      <c r="K5" s="400"/>
      <c r="L5" s="401"/>
      <c r="M5" s="396"/>
    </row>
    <row r="6" spans="2:15" ht="63.75" x14ac:dyDescent="0.25">
      <c r="B6" s="328" t="s">
        <v>266</v>
      </c>
      <c r="C6" s="328" t="s">
        <v>97</v>
      </c>
      <c r="D6" s="328" t="s">
        <v>95</v>
      </c>
      <c r="E6" s="328" t="s">
        <v>283</v>
      </c>
      <c r="F6" s="328" t="s">
        <v>95</v>
      </c>
      <c r="G6" s="328" t="s">
        <v>283</v>
      </c>
      <c r="H6" s="328" t="s">
        <v>96</v>
      </c>
      <c r="I6" s="328"/>
      <c r="J6" s="328" t="s">
        <v>282</v>
      </c>
      <c r="K6" s="328" t="s">
        <v>287</v>
      </c>
      <c r="L6" s="328" t="s">
        <v>288</v>
      </c>
      <c r="M6" s="328" t="s">
        <v>267</v>
      </c>
    </row>
    <row r="7" spans="2:15" x14ac:dyDescent="0.25">
      <c r="B7" s="329">
        <v>2013</v>
      </c>
      <c r="C7" s="329">
        <v>30</v>
      </c>
      <c r="D7" s="329" t="s">
        <v>84</v>
      </c>
      <c r="E7" s="329" t="s">
        <v>184</v>
      </c>
      <c r="F7" s="329" t="s">
        <v>78</v>
      </c>
      <c r="G7" s="329" t="s">
        <v>184</v>
      </c>
      <c r="H7" s="330">
        <v>97000</v>
      </c>
      <c r="I7" s="79">
        <f>VLOOKUP(J7,Tabla_mes,2,FALSE)</f>
        <v>11</v>
      </c>
      <c r="J7" s="331" t="s">
        <v>270</v>
      </c>
      <c r="K7" s="397">
        <f>(Variables!N90*Factores!$C$30*(Factores!G28+Factores!H28*Factores!C37+Factores!I28*Factores!C38)/1000)*H7*I7/12</f>
        <v>5580.4188857100135</v>
      </c>
      <c r="L7" s="397">
        <f>(Variables!N87*Factores!$C$30*(Factores!G28+Factores!H28*Factores!C37+Factores!I28*Factores!C38)/1000)*H7*I7/12</f>
        <v>5063.7134333294553</v>
      </c>
      <c r="M7" s="332">
        <f>K7-L7</f>
        <v>516.7054523805582</v>
      </c>
    </row>
    <row r="8" spans="2:15" x14ac:dyDescent="0.25">
      <c r="B8" s="329">
        <v>2014</v>
      </c>
      <c r="C8" s="329">
        <v>150</v>
      </c>
      <c r="D8" s="329" t="s">
        <v>86</v>
      </c>
      <c r="E8" s="329" t="s">
        <v>250</v>
      </c>
      <c r="F8" s="329" t="s">
        <v>80</v>
      </c>
      <c r="G8" s="329" t="s">
        <v>184</v>
      </c>
      <c r="H8" s="330">
        <v>2700</v>
      </c>
      <c r="I8" s="79">
        <f>VLOOKUP(J8,Tabla_mes,2,FALSE)</f>
        <v>10</v>
      </c>
      <c r="J8" s="331" t="s">
        <v>271</v>
      </c>
      <c r="K8" s="397">
        <f>(Variables!O98*Factores!$C$31*(Factores!G29+Factores!H29*Factores!C37+Factores!I29*Factores!C38)/1000)*H8*I8/12</f>
        <v>1109.5670211506497</v>
      </c>
      <c r="L8" s="397">
        <f>(Variables!N95*Factores!$C$30*(Factores!G28+Factores!H28*Factores!C37+Factores!I28*Factores!C38)/1000)*H8*I8/12</f>
        <v>652.76424694473553</v>
      </c>
      <c r="M8" s="332">
        <f>K8-L8</f>
        <v>456.80277420591415</v>
      </c>
      <c r="O8" s="344"/>
    </row>
    <row r="9" spans="2:15" x14ac:dyDescent="0.25">
      <c r="B9" s="333"/>
      <c r="D9" s="334"/>
      <c r="E9" s="334"/>
      <c r="F9" s="335"/>
      <c r="G9" s="335"/>
      <c r="H9" s="336"/>
      <c r="I9" s="336"/>
      <c r="J9" s="336"/>
      <c r="K9" s="336"/>
      <c r="L9" s="336"/>
      <c r="M9" s="337">
        <f>SUM(M7:M8)</f>
        <v>973.50822658647235</v>
      </c>
    </row>
  </sheetData>
  <mergeCells count="3">
    <mergeCell ref="M4:M5"/>
    <mergeCell ref="K4:K5"/>
    <mergeCell ref="L4:L5"/>
  </mergeCells>
  <dataValidations count="2">
    <dataValidation type="list" allowBlank="1" showInputMessage="1" showErrorMessage="1" sqref="J7:J8" xr:uid="{00000000-0002-0000-0200-000000000000}">
      <formula1>Lista_meses</formula1>
    </dataValidation>
    <dataValidation type="list" allowBlank="1" showInputMessage="1" showErrorMessage="1" sqref="E7:E8 G7:G8" xr:uid="{A5510F21-A5EF-4A4F-A1B8-41FB7C46AAB8}">
      <formula1>Tabla_energetico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Variables!$K$93:$K$94</xm:f>
          </x14:formula1>
          <xm:sqref>C7:C8</xm:sqref>
        </x14:dataValidation>
        <x14:dataValidation type="list" allowBlank="1" showInputMessage="1" showErrorMessage="1" xr:uid="{00000000-0002-0000-0200-000002000000}">
          <x14:formula1>
            <xm:f>Variables!$F$12:$F$18</xm:f>
          </x14:formula1>
          <xm:sqref>D7:D8 F7:F8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General</vt:lpstr>
      <vt:lpstr>Proveedores</vt:lpstr>
      <vt:lpstr>Variables</vt:lpstr>
      <vt:lpstr>Factores</vt:lpstr>
      <vt:lpstr>EEE Calentador (gas)</vt:lpstr>
      <vt:lpstr>Proveedores!_Hlk511018708</vt:lpstr>
      <vt:lpstr>Lista_meses</vt:lpstr>
      <vt:lpstr>Tabla_energetico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2019-07-18T16:28:56Z</dcterms:created>
  <dcterms:modified xsi:type="dcterms:W3CDTF">2020-04-29T04:23:09Z</dcterms:modified>
</cp:coreProperties>
</file>