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E19853FF-06E5-4753-B394-2488B102D6C0}" xr6:coauthVersionLast="45" xr6:coauthVersionMax="45" xr10:uidLastSave="{00000000-0000-0000-0000-000000000000}"/>
  <bookViews>
    <workbookView xWindow="-120" yWindow="-120" windowWidth="19440" windowHeight="15000" firstSheet="2" activeTab="5" xr2:uid="{00000000-000D-0000-FFFF-FFFF00000000}"/>
  </bookViews>
  <sheets>
    <sheet name="General" sheetId="1" r:id="rId1"/>
    <sheet name="Proveedores" sheetId="2" r:id="rId2"/>
    <sheet name="Variables" sheetId="4" r:id="rId3"/>
    <sheet name="Desplegable" sheetId="5" r:id="rId4"/>
    <sheet name="Factores" sheetId="6" r:id="rId5"/>
    <sheet name="EESI Caldera" sheetId="8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8" l="1"/>
  <c r="K7" i="8"/>
  <c r="I8" i="8" l="1"/>
  <c r="J8" i="8"/>
  <c r="J7" i="8"/>
  <c r="I7" i="8"/>
  <c r="C28" i="6"/>
  <c r="G30" i="6"/>
  <c r="Q6" i="6" l="1"/>
  <c r="Q7" i="6" s="1"/>
  <c r="Q8" i="6" s="1"/>
  <c r="Q5" i="6"/>
  <c r="Q4" i="6"/>
  <c r="Q9" i="6" l="1"/>
  <c r="C8" i="6"/>
  <c r="D31" i="4"/>
  <c r="D32" i="4"/>
  <c r="D30" i="4"/>
  <c r="D27" i="4"/>
  <c r="H49" i="4" l="1"/>
  <c r="D18" i="4" l="1"/>
  <c r="G18" i="4" l="1"/>
  <c r="E19" i="4"/>
  <c r="E20" i="4"/>
  <c r="E18" i="4"/>
  <c r="E21" i="4" l="1"/>
  <c r="E24" i="4" s="1"/>
  <c r="E27" i="4" s="1"/>
  <c r="E30" i="4"/>
  <c r="E23" i="4"/>
  <c r="E26" i="4" s="1"/>
  <c r="E29" i="4" s="1"/>
  <c r="E32" i="4"/>
  <c r="E22" i="4"/>
  <c r="E25" i="4" s="1"/>
  <c r="E28" i="4" s="1"/>
  <c r="E31" i="4"/>
  <c r="D41" i="4"/>
  <c r="H33" i="6" l="1"/>
  <c r="I33" i="6"/>
  <c r="G33" i="6"/>
  <c r="H32" i="6"/>
  <c r="I32" i="6"/>
  <c r="G32" i="6"/>
  <c r="H31" i="6"/>
  <c r="I31" i="6"/>
  <c r="G31" i="6"/>
  <c r="H30" i="6"/>
  <c r="I30" i="6"/>
  <c r="H29" i="6"/>
  <c r="I29" i="6"/>
  <c r="G29" i="6"/>
  <c r="I28" i="6"/>
  <c r="H28" i="6"/>
  <c r="G28" i="6"/>
  <c r="D33" i="6"/>
  <c r="C33" i="6"/>
  <c r="D31" i="6"/>
  <c r="C31" i="6"/>
  <c r="D30" i="6"/>
  <c r="C30" i="6"/>
  <c r="D29" i="6"/>
  <c r="C29" i="6"/>
  <c r="D32" i="6"/>
  <c r="C32" i="6"/>
  <c r="D28" i="6"/>
  <c r="K9" i="8" l="1"/>
  <c r="C12" i="6"/>
  <c r="D42" i="4" l="1"/>
  <c r="D43" i="4"/>
  <c r="D24" i="4"/>
  <c r="D21" i="4"/>
  <c r="D19" i="4"/>
  <c r="D20" i="4" l="1"/>
  <c r="G20" i="4" s="1"/>
  <c r="G19" i="4"/>
  <c r="D25" i="4"/>
  <c r="D28" i="4"/>
  <c r="D22" i="4"/>
  <c r="G21" i="4"/>
  <c r="G24" i="4" s="1"/>
  <c r="G27" i="4" l="1"/>
  <c r="G30" i="4" s="1"/>
  <c r="D23" i="4"/>
  <c r="G23" i="4" s="1"/>
  <c r="G22" i="4"/>
  <c r="G25" i="4" s="1"/>
  <c r="G28" i="4" s="1"/>
  <c r="D26" i="4"/>
  <c r="D29" i="4"/>
  <c r="I28" i="4" l="1"/>
  <c r="G31" i="4"/>
  <c r="I27" i="4"/>
  <c r="G26" i="4"/>
  <c r="G29" i="4" l="1"/>
  <c r="I29" i="4" l="1"/>
  <c r="G3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C2" authorId="0" shapeId="0" xr:uid="{00000000-0006-0000-0200-000001000000}">
      <text>
        <r>
          <rPr>
            <sz val="9"/>
            <color indexed="81"/>
            <rFont val="Tahoma"/>
            <family val="2"/>
          </rPr>
          <t>Faltan datos para mayores potencias</t>
        </r>
      </text>
    </comment>
    <comment ref="D3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De estudio de Corpoema</t>
        </r>
      </text>
    </comment>
    <comment ref="C48" authorId="0" shapeId="0" xr:uid="{00000000-0006-0000-0200-000003000000}">
      <text>
        <r>
          <rPr>
            <sz val="9"/>
            <color indexed="81"/>
            <rFont val="Tahoma"/>
            <family val="2"/>
          </rPr>
          <t>De 98 a 11772 kW según reglamento de etiquetado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D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<sst xmlns="http://schemas.openxmlformats.org/spreadsheetml/2006/main" count="273" uniqueCount="185">
  <si>
    <t>Medida</t>
  </si>
  <si>
    <t>Finalidad</t>
  </si>
  <si>
    <t>Indicadores</t>
  </si>
  <si>
    <t>Fuente (s)</t>
  </si>
  <si>
    <t>Dónde:</t>
  </si>
  <si>
    <t>Promedio anual de pérdidas técnicas en la red (0.1)</t>
  </si>
  <si>
    <t>1/1000</t>
  </si>
  <si>
    <t>Factor de conversión de kWh a MWh</t>
  </si>
  <si>
    <t>Motores eléctricos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</si>
  <si>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</si>
  <si>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</si>
  <si>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</si>
  <si>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</si>
  <si>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</si>
  <si>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</si>
  <si>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</si>
  <si>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</si>
  <si>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</si>
  <si>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Eficiencia energética en el sector industrial</t>
  </si>
  <si>
    <t>EE en sector industrial</t>
  </si>
  <si>
    <t>Consumo eléctrico de motores</t>
  </si>
  <si>
    <r>
      <t xml:space="preserve">Esta medida de mitigación, propuesta por el Ministerio de Energía y Minas, propone la implementación de medidas de eficiencia energética en empresas del sector industrial fomentando la competitividad de la economía nacional y reduciendo el impacto ambiental negativo del uso y consumo de los energéticos como la reducción de emisiones de GEI. Esta medida se enmarca en la Ley de Promoción del Uso Eficiente de la Energía, Ley N°27345, y su Reglamento aprobado por Decreto Supremo N°053-2007-EM. Así, se prevé considerar </t>
    </r>
    <r>
      <rPr>
        <u/>
        <sz val="11"/>
        <color theme="1"/>
        <rFont val="Calibri"/>
        <family val="2"/>
        <scheme val="minor"/>
      </rPr>
      <t>el recambio de motores y calderas</t>
    </r>
    <r>
      <rPr>
        <sz val="11"/>
        <color theme="1"/>
        <rFont val="Calibri"/>
        <family val="2"/>
        <scheme val="minor"/>
      </rPr>
      <t>, una vez que se viabilice el Fondo de Financiamiento a la Eficiencia Energética (FOFEE).</t>
    </r>
  </si>
  <si>
    <t>Auditorías energéticas, SNI, PRODUCE,Calidda</t>
  </si>
  <si>
    <t>PROVEEDORES</t>
  </si>
  <si>
    <t>Diseño detallado</t>
  </si>
  <si>
    <t>Programación Tentativa Sectorial</t>
  </si>
  <si>
    <t>1. Auditorías energéticas</t>
  </si>
  <si>
    <t>1. Industrias privadas</t>
  </si>
  <si>
    <t>2. PRODUCE-MINAM (convenio de eficiencia energética)</t>
  </si>
  <si>
    <t>Etapa</t>
  </si>
  <si>
    <t>Información</t>
  </si>
  <si>
    <t>Fuente</t>
  </si>
  <si>
    <t>Responsable</t>
  </si>
  <si>
    <t>Frecuencia</t>
  </si>
  <si>
    <t>¿Requiere acuerdo?</t>
  </si>
  <si>
    <t>Auditorías voluntarias</t>
  </si>
  <si>
    <t>M</t>
  </si>
  <si>
    <t>Características de la entidad – Suministro de electricidad • Estado actual del consumo de energía (línea de base) • Análisis de los subsistemas energéticos – Equipos  consumidores – motores eléctricos.</t>
  </si>
  <si>
    <t>Empresas auditadas</t>
  </si>
  <si>
    <t>EMSEs</t>
  </si>
  <si>
    <t>Conforme se efectúen las auditorías</t>
  </si>
  <si>
    <t>Si, entre las empresas que reciban apoyo para la realización de las auditorías, las EMSEs y la DGEE</t>
  </si>
  <si>
    <t>R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</si>
  <si>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</si>
  <si>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</si>
  <si>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</si>
  <si>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</si>
  <si>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</si>
  <si>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</si>
  <si>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</si>
  <si>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Efecto del recambio de equipos convencionales por otros mas efcientes, principalmente motores eléctricos y calderas.</t>
  </si>
  <si>
    <t>Resultados de lasauditorías en formato MRV diseñado.</t>
  </si>
  <si>
    <t>DGEE debe insertar valores de indicadores en software MRV</t>
  </si>
  <si>
    <t>Anual</t>
  </si>
  <si>
    <t>Equipo</t>
  </si>
  <si>
    <t>Año</t>
  </si>
  <si>
    <t>Número de unidades de este tipo, clase y descripción.</t>
  </si>
  <si>
    <t>Año al que corresponde el registro.</t>
  </si>
  <si>
    <t>Motor eléctrico</t>
  </si>
  <si>
    <t>B</t>
  </si>
  <si>
    <t>Etiqueta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</si>
  <si>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</si>
  <si>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</si>
  <si>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</si>
  <si>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</si>
  <si>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</si>
  <si>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t>A</t>
  </si>
  <si>
    <t>C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</si>
  <si>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</si>
  <si>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</si>
  <si>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</si>
  <si>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</si>
  <si>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</si>
  <si>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</si>
  <si>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</si>
  <si>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</si>
  <si>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</si>
  <si>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</si>
  <si>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</si>
  <si>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t>Calderas</t>
    </r>
    <r>
      <rPr>
        <sz val="11"/>
        <color theme="1"/>
        <rFont val="Calibri"/>
        <family val="2"/>
        <scheme val="minor"/>
      </rPr>
      <t xml:space="preserve"> (opción 1)</t>
    </r>
  </si>
  <si>
    <r>
      <t>Calderas</t>
    </r>
    <r>
      <rPr>
        <sz val="11"/>
        <color theme="1"/>
        <rFont val="Calibri"/>
        <family val="2"/>
        <scheme val="minor"/>
      </rPr>
      <t xml:space="preserve"> (opción 2)</t>
    </r>
  </si>
  <si>
    <t>Línea base</t>
  </si>
  <si>
    <t>Implementación</t>
  </si>
  <si>
    <t>Caldera</t>
  </si>
  <si>
    <t>Combustible</t>
  </si>
  <si>
    <t>Consumo anual</t>
  </si>
  <si>
    <t>Unidades</t>
  </si>
  <si>
    <r>
      <t xml:space="preserve">Capacidad
</t>
    </r>
    <r>
      <rPr>
        <sz val="11"/>
        <color theme="1"/>
        <rFont val="Calibri"/>
        <family val="2"/>
        <scheme val="minor"/>
      </rPr>
      <t>(BTU)</t>
    </r>
  </si>
  <si>
    <t>BTU</t>
  </si>
  <si>
    <t>hp</t>
  </si>
  <si>
    <t>Donde: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</si>
  <si>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</si>
  <si>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</si>
  <si>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</si>
  <si>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</si>
  <si>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</si>
  <si>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</si>
  <si>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</si>
  <si>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</si>
  <si>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</si>
  <si>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CH4 del combustible de línea base</t>
  </si>
  <si>
    <t>Factor de emisión de N2O del combustible de línea base</t>
  </si>
  <si>
    <t>Factor de emisión de CH4 del combustible de proyecto</t>
  </si>
  <si>
    <t>Factor de emisión de N2O del combustible de proyecto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</si>
  <si>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</si>
  <si>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</si>
  <si>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</si>
  <si>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</si>
  <si>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metano</t>
  </si>
  <si>
    <t>Potencial de Calentamiento Global del óxido nitroso</t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</si>
  <si>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</si>
  <si>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</si>
  <si>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>motores eléctricos</t>
    </r>
    <r>
      <rPr>
        <sz val="12"/>
        <color theme="1"/>
        <rFont val="Eras Medium ITC"/>
        <family val="2"/>
      </rPr>
      <t xml:space="preserve"> u otros que consuman electricidad)</t>
    </r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</si>
  <si>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>calderas</t>
    </r>
    <r>
      <rPr>
        <sz val="12"/>
        <color theme="1"/>
        <rFont val="Eras Medium ITC"/>
        <family val="2"/>
      </rPr>
      <t xml:space="preserve"> u otros que consuman combustibles fósiles)</t>
    </r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</si>
  <si>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</si>
  <si>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</si>
  <si>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</si>
  <si>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</si>
  <si>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</si>
  <si>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</si>
  <si>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</si>
  <si>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</si>
  <si>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</si>
  <si>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</si>
  <si>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</si>
  <si>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</si>
  <si>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</si>
  <si>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</si>
  <si>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r>
      <t xml:space="preserve">Fomentar la competitividad de la economía nacional y reducir el impacto ambiental negativo del uso y consumo de los energéticos mediante la Ley de Promoción del Uso Eficiente de la Energía – Ley N°27345 y su Reglamento, aprobado por Decreto Supremo N°053-2007-EM. Aplica solo para </t>
    </r>
    <r>
      <rPr>
        <b/>
        <sz val="11"/>
        <color theme="1"/>
        <rFont val="Calibri"/>
        <family val="2"/>
        <scheme val="minor"/>
      </rPr>
      <t>motores eléctricos</t>
    </r>
    <r>
      <rPr>
        <sz val="11"/>
        <color theme="1"/>
        <rFont val="Calibri"/>
        <family val="2"/>
        <scheme val="minor"/>
      </rPr>
      <t xml:space="preserve">. Calderas entra en el grupo de abajo. </t>
    </r>
    <r>
      <rPr>
        <sz val="11"/>
        <color rgb="FFFF0000"/>
        <rFont val="Calibri"/>
        <family val="2"/>
        <scheme val="minor"/>
      </rPr>
      <t>Recomendación: incluir otros equipos eficientes que pueden ser remplazados a traves de auditorías, lineas de financiamiento (POR EJEMPLO COFIDE, FOFEE) y sello.</t>
    </r>
  </si>
  <si>
    <t>VCN</t>
  </si>
  <si>
    <t>Residual</t>
  </si>
  <si>
    <t>Gasolina</t>
  </si>
  <si>
    <t>Diesel</t>
  </si>
  <si>
    <t>Gas Natural</t>
  </si>
  <si>
    <t>GLP</t>
  </si>
  <si>
    <t>Biocombustible</t>
  </si>
  <si>
    <t>Valor calórico neto de combustibles</t>
  </si>
  <si>
    <t>Factores de emisión IPCC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</si>
  <si>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</si>
  <si>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</si>
  <si>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</si>
  <si>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</si>
  <si>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</si>
  <si>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</si>
  <si>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</si>
  <si>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</si>
  <si>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</si>
  <si>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</si>
  <si>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</si>
  <si>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Fuente: Global Warming Potential Values - GHG Protocol</t>
  </si>
  <si>
    <t>https://www.ghgprotocol.org/sites/default/files/ghgp/Global-Warming-Potential-Values%20%28Feb%2016%202016%29_1.pdf</t>
  </si>
  <si>
    <t>Potencial de Calentamiento Global</t>
  </si>
  <si>
    <t>Indicar el combustible o energía que se consume antes de la iniciativa</t>
  </si>
  <si>
    <t>Cantidad de combustible que se consumió durante un año de operaciones</t>
  </si>
  <si>
    <t>Cantidad (unidades) de producto específico producido</t>
  </si>
  <si>
    <t>Unidades de consumo</t>
  </si>
  <si>
    <t>gal</t>
  </si>
  <si>
    <t>l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</si>
  <si>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</si>
  <si>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Cantidad de combustible consumido en la Línea de Base b durante un año "y" </t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</si>
  <si>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</si>
  <si>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</si>
  <si>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</si>
  <si>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t xml:space="preserve">Valor Calorífico Neto del combustible </t>
  </si>
  <si>
    <t>Fuente: Evaluación del Impacto del Reglamento Técnico sobre el Etiquetado de Eficiencia Energética para Equipos Energéticos (Entregable final).</t>
  </si>
  <si>
    <t>Fuente: RAGEI 2016</t>
  </si>
  <si>
    <t>Fuente: Directrices IPCC 2006</t>
  </si>
  <si>
    <t>Fuente (gas natural): Calculos propios</t>
  </si>
  <si>
    <t>Fuente: VALIDATION REPORT FOR “Emission factor calculation for the National Interconnected Electricity System of Peru (SEIN)”</t>
  </si>
  <si>
    <t>*otra medida</t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</si>
  <si>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</si>
  <si>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</si>
  <si>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Total de Reducción de Emisiones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</si>
  <si>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Eficiencia energética en el sector industrial</t>
    </r>
  </si>
  <si>
    <r>
      <t xml:space="preserve">Enfoque : </t>
    </r>
    <r>
      <rPr>
        <sz val="10"/>
        <color theme="1"/>
        <rFont val="Calibri"/>
        <family val="2"/>
        <scheme val="minor"/>
      </rPr>
      <t>EESI Caldera</t>
    </r>
  </si>
  <si>
    <t>Consumo anual BAU</t>
  </si>
  <si>
    <t>Combustible BAU</t>
  </si>
  <si>
    <t>Producción anual BAU</t>
  </si>
  <si>
    <t>Combustible INICIATIVA</t>
  </si>
  <si>
    <t>Consumo anual INICIATIVA</t>
  </si>
  <si>
    <t>Producción anual INICIATIVA</t>
  </si>
  <si>
    <t>Linea Base Emisiones GEI (tCO2e)</t>
  </si>
  <si>
    <t>Iniciativa de Mitigación Emisiones GEI (tCO2e)</t>
  </si>
  <si>
    <t>Total Emisiones de Efecto Invernadero antes de la Iniciativa</t>
  </si>
  <si>
    <t>Total de Emisiones de la nueva iniciativa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</si>
</sst>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0.0%"/>
    <numFmt numFmtId="166" formatCode="_ * #,##0_ ;_ * \-#,##0_ ;_ * &quot;-&quot;??_ ;_ @_ "/>
    <numFmt numFmtId="167" formatCode="_ * #,##0.0_ ;_ * \-#,##0.0_ ;_ * &quot;-&quot;?_ ;_ @_ "/>
    <numFmt numFmtId="168" formatCode="_ * #,##0.0000_ ;_ * \-#,##0.0000_ ;_ * &quot;-&quot;??_ ;_ @_ "/>
    <numFmt numFmtId="169" formatCode="0.000000000000"/>
    <numFmt numFmtId="170" formatCode="_ * #,##0.0_ ;_ * \-#,##0.0_ ;_ * &quot;-&quot;??_ ;_ @_ "/>
    <numFmt numFmtId="171" formatCode="0.0000"/>
    <numFmt numFmtId="172" formatCode="0.0000000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u/>
      <sz val="11"/>
      <color theme="10"/>
      <name val="Calibri"/>
      <family val="2"/>
      <scheme val="minor"/>
    </font>
    <font>
      <i/>
      <sz val="9"/>
      <name val="Arial"/>
      <family val="2"/>
    </font>
    <font>
      <sz val="9"/>
      <color indexed="81"/>
      <name val="Tahoma"/>
      <family val="2"/>
    </font>
    <font>
      <u/>
      <sz val="12"/>
      <color theme="1"/>
      <name val="Eras Medium ITC"/>
      <family val="2"/>
    </font>
    <font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EAF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63377788628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</cellStyleXfs>
  <cellXfs count="242">
    <xf numFmtId="0" fontId="0" fillId="0" borderId="0" xfId="0"/>
    <xf numFmtId="0" fontId="0" fillId="2" borderId="0" xfId="0" applyFill="1"/>
    <xf numFmtId="0" fontId="5" fillId="3" borderId="0" xfId="0" applyFont="1" applyFill="1"/>
    <xf numFmtId="0" fontId="2" fillId="3" borderId="0" xfId="0" applyFont="1" applyFill="1"/>
    <xf numFmtId="0" fontId="4" fillId="5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justify" vertical="center" wrapText="1"/>
    </xf>
    <xf numFmtId="0" fontId="0" fillId="2" borderId="9" xfId="0" applyFill="1" applyBorder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0" fontId="4" fillId="2" borderId="0" xfId="0" applyFont="1" applyFill="1"/>
    <xf numFmtId="0" fontId="0" fillId="6" borderId="9" xfId="0" applyFill="1" applyBorder="1" applyAlignment="1">
      <alignment horizontal="left" vertical="center" wrapText="1"/>
    </xf>
    <xf numFmtId="0" fontId="6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12" fillId="7" borderId="10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justify" vertical="center" wrapText="1"/>
    </xf>
    <xf numFmtId="0" fontId="14" fillId="0" borderId="16" xfId="0" applyFont="1" applyBorder="1" applyAlignment="1">
      <alignment horizontal="left" vertical="center" wrapText="1"/>
    </xf>
    <xf numFmtId="0" fontId="16" fillId="9" borderId="9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/>
    </xf>
    <xf numFmtId="165" fontId="0" fillId="2" borderId="21" xfId="2" applyNumberFormat="1" applyFont="1" applyFill="1" applyBorder="1"/>
    <xf numFmtId="1" fontId="0" fillId="2" borderId="21" xfId="2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5" fontId="0" fillId="2" borderId="9" xfId="2" applyNumberFormat="1" applyFont="1" applyFill="1" applyBorder="1"/>
    <xf numFmtId="1" fontId="0" fillId="2" borderId="9" xfId="2" applyNumberFormat="1" applyFont="1" applyFill="1" applyBorder="1" applyAlignment="1">
      <alignment horizontal="center"/>
    </xf>
    <xf numFmtId="1" fontId="3" fillId="2" borderId="9" xfId="2" applyNumberFormat="1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5" fontId="0" fillId="2" borderId="24" xfId="2" applyNumberFormat="1" applyFont="1" applyFill="1" applyBorder="1"/>
    <xf numFmtId="1" fontId="0" fillId="2" borderId="24" xfId="2" applyNumberFormat="1" applyFont="1" applyFill="1" applyBorder="1" applyAlignment="1">
      <alignment horizontal="center"/>
    </xf>
    <xf numFmtId="1" fontId="3" fillId="2" borderId="24" xfId="2" applyNumberFormat="1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165" fontId="0" fillId="2" borderId="26" xfId="2" applyNumberFormat="1" applyFont="1" applyFill="1" applyBorder="1"/>
    <xf numFmtId="1" fontId="0" fillId="2" borderId="26" xfId="2" applyNumberFormat="1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5" fontId="0" fillId="2" borderId="28" xfId="2" applyNumberFormat="1" applyFont="1" applyFill="1" applyBorder="1"/>
    <xf numFmtId="1" fontId="0" fillId="2" borderId="28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66" fontId="4" fillId="0" borderId="22" xfId="1" applyNumberFormat="1" applyFont="1" applyBorder="1" applyAlignment="1">
      <alignment horizontal="center" vertical="center"/>
    </xf>
    <xf numFmtId="166" fontId="4" fillId="0" borderId="23" xfId="1" applyNumberFormat="1" applyFont="1" applyBorder="1" applyAlignment="1">
      <alignment horizontal="center" vertical="center"/>
    </xf>
    <xf numFmtId="166" fontId="4" fillId="0" borderId="25" xfId="1" applyNumberFormat="1" applyFont="1" applyBorder="1" applyAlignment="1">
      <alignment horizontal="center" vertical="center"/>
    </xf>
    <xf numFmtId="166" fontId="0" fillId="2" borderId="22" xfId="1" applyNumberFormat="1" applyFont="1" applyFill="1" applyBorder="1" applyAlignment="1">
      <alignment horizontal="center"/>
    </xf>
    <xf numFmtId="166" fontId="0" fillId="2" borderId="23" xfId="1" applyNumberFormat="1" applyFont="1" applyFill="1" applyBorder="1" applyAlignment="1">
      <alignment horizontal="center"/>
    </xf>
    <xf numFmtId="166" fontId="0" fillId="2" borderId="27" xfId="1" applyNumberFormat="1" applyFont="1" applyFill="1" applyBorder="1" applyAlignment="1">
      <alignment horizontal="center"/>
    </xf>
    <xf numFmtId="166" fontId="0" fillId="2" borderId="29" xfId="1" applyNumberFormat="1" applyFont="1" applyFill="1" applyBorder="1" applyAlignment="1">
      <alignment horizontal="center"/>
    </xf>
    <xf numFmtId="9" fontId="0" fillId="2" borderId="9" xfId="2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9" fontId="0" fillId="2" borderId="26" xfId="2" applyFont="1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9" fontId="0" fillId="2" borderId="24" xfId="2" applyFon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9" fontId="0" fillId="2" borderId="28" xfId="2" applyFont="1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9" fontId="0" fillId="2" borderId="21" xfId="2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23" xfId="0" applyFill="1" applyBorder="1"/>
    <xf numFmtId="0" fontId="0" fillId="2" borderId="18" xfId="0" applyFont="1" applyFill="1" applyBorder="1" applyAlignment="1">
      <alignment horizontal="left" vertical="center" wrapText="1"/>
    </xf>
    <xf numFmtId="0" fontId="0" fillId="2" borderId="35" xfId="0" applyFont="1" applyFill="1" applyBorder="1" applyAlignment="1">
      <alignment horizontal="left" vertical="center" wrapText="1"/>
    </xf>
    <xf numFmtId="0" fontId="0" fillId="2" borderId="26" xfId="0" applyFont="1" applyFill="1" applyBorder="1" applyAlignment="1">
      <alignment horizontal="left" vertical="center" wrapText="1"/>
    </xf>
    <xf numFmtId="0" fontId="0" fillId="2" borderId="27" xfId="0" applyFill="1" applyBorder="1"/>
    <xf numFmtId="0" fontId="0" fillId="2" borderId="39" xfId="0" applyFont="1" applyFill="1" applyBorder="1" applyAlignment="1">
      <alignment horizontal="left" vertical="center" wrapText="1"/>
    </xf>
    <xf numFmtId="0" fontId="0" fillId="2" borderId="40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2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38" xfId="0" applyFont="1" applyFill="1" applyBorder="1" applyAlignment="1">
      <alignment horizontal="left" vertical="center" wrapText="1"/>
    </xf>
    <xf numFmtId="0" fontId="0" fillId="2" borderId="44" xfId="0" applyFont="1" applyFill="1" applyBorder="1" applyAlignment="1">
      <alignment horizontal="left" vertical="center" wrapText="1"/>
    </xf>
    <xf numFmtId="0" fontId="0" fillId="2" borderId="28" xfId="0" applyFont="1" applyFill="1" applyBorder="1" applyAlignment="1">
      <alignment horizontal="left" vertical="center" wrapText="1"/>
    </xf>
    <xf numFmtId="0" fontId="0" fillId="2" borderId="29" xfId="0" applyFont="1" applyFill="1" applyBorder="1" applyAlignment="1">
      <alignment horizontal="left" vertical="center" wrapText="1"/>
    </xf>
    <xf numFmtId="0" fontId="4" fillId="5" borderId="45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0" fillId="2" borderId="29" xfId="0" applyFill="1" applyBorder="1"/>
    <xf numFmtId="0" fontId="4" fillId="10" borderId="45" xfId="0" applyFont="1" applyFill="1" applyBorder="1" applyAlignment="1">
      <alignment horizontal="center" vertical="center" wrapText="1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0" fillId="11" borderId="0" xfId="0" applyFill="1"/>
    <xf numFmtId="0" fontId="20" fillId="2" borderId="0" xfId="0" applyFont="1" applyFill="1" applyAlignment="1">
      <alignment vertical="center"/>
    </xf>
    <xf numFmtId="0" fontId="0" fillId="9" borderId="43" xfId="0" applyFill="1" applyBorder="1" applyAlignment="1">
      <alignment horizontal="center"/>
    </xf>
    <xf numFmtId="166" fontId="0" fillId="0" borderId="41" xfId="1" applyNumberFormat="1" applyFont="1" applyBorder="1" applyAlignment="1">
      <alignment horizontal="center"/>
    </xf>
    <xf numFmtId="166" fontId="0" fillId="0" borderId="42" xfId="1" applyNumberFormat="1" applyFont="1" applyBorder="1" applyAlignment="1">
      <alignment horizontal="center"/>
    </xf>
    <xf numFmtId="167" fontId="0" fillId="2" borderId="0" xfId="0" applyNumberFormat="1" applyFill="1"/>
    <xf numFmtId="166" fontId="0" fillId="2" borderId="0" xfId="1" applyNumberFormat="1" applyFont="1" applyFill="1"/>
    <xf numFmtId="0" fontId="24" fillId="2" borderId="0" xfId="0" applyFont="1" applyFill="1"/>
    <xf numFmtId="0" fontId="4" fillId="12" borderId="9" xfId="0" applyFont="1" applyFill="1" applyBorder="1" applyAlignment="1">
      <alignment horizontal="center"/>
    </xf>
    <xf numFmtId="0" fontId="0" fillId="2" borderId="0" xfId="0" applyFill="1" applyBorder="1"/>
    <xf numFmtId="168" fontId="0" fillId="10" borderId="9" xfId="1" applyNumberFormat="1" applyFont="1" applyFill="1" applyBorder="1"/>
    <xf numFmtId="0" fontId="26" fillId="2" borderId="0" xfId="3" applyFont="1" applyFill="1" applyBorder="1"/>
    <xf numFmtId="0" fontId="27" fillId="2" borderId="0" xfId="0" applyFont="1" applyFill="1"/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0" fontId="28" fillId="5" borderId="9" xfId="4" applyFont="1" applyFill="1" applyBorder="1" applyAlignment="1">
      <alignment horizontal="center" vertical="center" wrapText="1"/>
    </xf>
    <xf numFmtId="0" fontId="28" fillId="5" borderId="9" xfId="4" applyFont="1" applyFill="1" applyBorder="1" applyAlignment="1">
      <alignment horizontal="center" vertical="center"/>
    </xf>
    <xf numFmtId="0" fontId="0" fillId="0" borderId="9" xfId="4" applyFont="1" applyBorder="1" applyAlignment="1">
      <alignment horizontal="center" vertical="center"/>
    </xf>
    <xf numFmtId="0" fontId="31" fillId="0" borderId="0" xfId="4" applyFont="1" applyAlignment="1">
      <alignment vertical="center"/>
    </xf>
    <xf numFmtId="0" fontId="0" fillId="2" borderId="28" xfId="0" applyFill="1" applyBorder="1" applyAlignment="1">
      <alignment horizontal="left"/>
    </xf>
    <xf numFmtId="0" fontId="4" fillId="2" borderId="9" xfId="0" applyFont="1" applyFill="1" applyBorder="1"/>
    <xf numFmtId="0" fontId="0" fillId="2" borderId="3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9" fontId="0" fillId="2" borderId="21" xfId="2" applyFont="1" applyFill="1" applyBorder="1" applyAlignment="1">
      <alignment horizontal="center" vertical="center"/>
    </xf>
    <xf numFmtId="1" fontId="0" fillId="2" borderId="21" xfId="2" applyNumberFormat="1" applyFont="1" applyFill="1" applyBorder="1" applyAlignment="1">
      <alignment horizontal="center" vertical="center"/>
    </xf>
    <xf numFmtId="164" fontId="0" fillId="0" borderId="40" xfId="1" applyNumberFormat="1" applyFont="1" applyBorder="1" applyAlignment="1">
      <alignment horizontal="center"/>
    </xf>
    <xf numFmtId="0" fontId="0" fillId="14" borderId="21" xfId="0" applyFill="1" applyBorder="1"/>
    <xf numFmtId="0" fontId="0" fillId="14" borderId="9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28" xfId="0" applyFill="1" applyBorder="1"/>
    <xf numFmtId="0" fontId="0" fillId="14" borderId="28" xfId="0" applyFill="1" applyBorder="1" applyAlignment="1">
      <alignment horizontal="center"/>
    </xf>
    <xf numFmtId="165" fontId="3" fillId="2" borderId="21" xfId="2" applyNumberFormat="1" applyFont="1" applyFill="1" applyBorder="1"/>
    <xf numFmtId="165" fontId="3" fillId="2" borderId="28" xfId="2" applyNumberFormat="1" applyFont="1" applyFill="1" applyBorder="1"/>
    <xf numFmtId="1" fontId="3" fillId="2" borderId="21" xfId="2" applyNumberFormat="1" applyFont="1" applyFill="1" applyBorder="1" applyAlignment="1">
      <alignment horizontal="center"/>
    </xf>
    <xf numFmtId="165" fontId="3" fillId="2" borderId="9" xfId="2" applyNumberFormat="1" applyFont="1" applyFill="1" applyBorder="1"/>
    <xf numFmtId="165" fontId="3" fillId="2" borderId="24" xfId="2" applyNumberFormat="1" applyFont="1" applyFill="1" applyBorder="1"/>
    <xf numFmtId="1" fontId="3" fillId="2" borderId="28" xfId="2" applyNumberFormat="1" applyFont="1" applyFill="1" applyBorder="1" applyAlignment="1">
      <alignment horizontal="center"/>
    </xf>
    <xf numFmtId="165" fontId="3" fillId="2" borderId="26" xfId="2" applyNumberFormat="1" applyFont="1" applyFill="1" applyBorder="1"/>
    <xf numFmtId="1" fontId="3" fillId="2" borderId="26" xfId="2" applyNumberFormat="1" applyFont="1" applyFill="1" applyBorder="1" applyAlignment="1">
      <alignment horizontal="center"/>
    </xf>
    <xf numFmtId="166" fontId="4" fillId="13" borderId="21" xfId="1" applyNumberFormat="1" applyFont="1" applyFill="1" applyBorder="1" applyAlignment="1">
      <alignment horizontal="center" vertical="center"/>
    </xf>
    <xf numFmtId="166" fontId="4" fillId="13" borderId="9" xfId="1" applyNumberFormat="1" applyFont="1" applyFill="1" applyBorder="1" applyAlignment="1">
      <alignment horizontal="center" vertical="center"/>
    </xf>
    <xf numFmtId="166" fontId="4" fillId="13" borderId="24" xfId="1" applyNumberFormat="1" applyFont="1" applyFill="1" applyBorder="1" applyAlignment="1">
      <alignment horizontal="center" vertical="center"/>
    </xf>
    <xf numFmtId="166" fontId="0" fillId="13" borderId="21" xfId="1" applyNumberFormat="1" applyFont="1" applyFill="1" applyBorder="1" applyAlignment="1">
      <alignment horizontal="center"/>
    </xf>
    <xf numFmtId="166" fontId="0" fillId="13" borderId="9" xfId="1" applyNumberFormat="1" applyFont="1" applyFill="1" applyBorder="1" applyAlignment="1">
      <alignment horizontal="center"/>
    </xf>
    <xf numFmtId="166" fontId="0" fillId="13" borderId="26" xfId="1" applyNumberFormat="1" applyFont="1" applyFill="1" applyBorder="1" applyAlignment="1">
      <alignment horizontal="center"/>
    </xf>
    <xf numFmtId="166" fontId="0" fillId="13" borderId="28" xfId="1" applyNumberFormat="1" applyFont="1" applyFill="1" applyBorder="1" applyAlignment="1">
      <alignment horizontal="center"/>
    </xf>
    <xf numFmtId="0" fontId="35" fillId="2" borderId="0" xfId="0" applyFont="1" applyFill="1"/>
    <xf numFmtId="0" fontId="35" fillId="0" borderId="0" xfId="4" applyFont="1" applyAlignment="1">
      <alignment vertical="center"/>
    </xf>
    <xf numFmtId="0" fontId="36" fillId="2" borderId="0" xfId="3" applyFont="1" applyFill="1"/>
    <xf numFmtId="168" fontId="4" fillId="15" borderId="9" xfId="1" applyNumberFormat="1" applyFont="1" applyFill="1" applyBorder="1"/>
    <xf numFmtId="168" fontId="37" fillId="15" borderId="9" xfId="1" applyNumberFormat="1" applyFont="1" applyFill="1" applyBorder="1"/>
    <xf numFmtId="0" fontId="31" fillId="15" borderId="9" xfId="4" applyFont="1" applyFill="1" applyBorder="1" applyAlignment="1">
      <alignment horizontal="center" vertical="center"/>
    </xf>
    <xf numFmtId="0" fontId="0" fillId="2" borderId="0" xfId="0" applyNumberFormat="1" applyFill="1"/>
    <xf numFmtId="0" fontId="4" fillId="5" borderId="19" xfId="0" applyNumberFormat="1" applyFont="1" applyFill="1" applyBorder="1" applyAlignment="1">
      <alignment horizontal="center" vertical="center" wrapText="1"/>
    </xf>
    <xf numFmtId="0" fontId="0" fillId="13" borderId="21" xfId="1" applyNumberFormat="1" applyFont="1" applyFill="1" applyBorder="1" applyAlignment="1">
      <alignment horizontal="center"/>
    </xf>
    <xf numFmtId="0" fontId="0" fillId="13" borderId="9" xfId="1" applyNumberFormat="1" applyFont="1" applyFill="1" applyBorder="1" applyAlignment="1">
      <alignment horizontal="center"/>
    </xf>
    <xf numFmtId="0" fontId="0" fillId="13" borderId="24" xfId="1" applyNumberFormat="1" applyFont="1" applyFill="1" applyBorder="1" applyAlignment="1">
      <alignment horizontal="center"/>
    </xf>
    <xf numFmtId="0" fontId="0" fillId="13" borderId="26" xfId="1" applyNumberFormat="1" applyFont="1" applyFill="1" applyBorder="1" applyAlignment="1">
      <alignment horizontal="center"/>
    </xf>
    <xf numFmtId="0" fontId="0" fillId="13" borderId="28" xfId="1" applyNumberFormat="1" applyFont="1" applyFill="1" applyBorder="1" applyAlignment="1">
      <alignment horizontal="center"/>
    </xf>
    <xf numFmtId="0" fontId="0" fillId="13" borderId="22" xfId="1" applyNumberFormat="1" applyFont="1" applyFill="1" applyBorder="1" applyAlignment="1">
      <alignment horizontal="center"/>
    </xf>
    <xf numFmtId="0" fontId="0" fillId="13" borderId="23" xfId="1" applyNumberFormat="1" applyFont="1" applyFill="1" applyBorder="1" applyAlignment="1">
      <alignment horizontal="center"/>
    </xf>
    <xf numFmtId="0" fontId="0" fillId="13" borderId="27" xfId="1" applyNumberFormat="1" applyFont="1" applyFill="1" applyBorder="1" applyAlignment="1">
      <alignment horizontal="center"/>
    </xf>
    <xf numFmtId="0" fontId="3" fillId="13" borderId="22" xfId="1" applyNumberFormat="1" applyFont="1" applyFill="1" applyBorder="1" applyAlignment="1">
      <alignment horizontal="center"/>
    </xf>
    <xf numFmtId="0" fontId="3" fillId="13" borderId="29" xfId="1" applyNumberFormat="1" applyFont="1" applyFill="1" applyBorder="1" applyAlignment="1">
      <alignment horizontal="center"/>
    </xf>
    <xf numFmtId="0" fontId="3" fillId="13" borderId="51" xfId="1" applyNumberFormat="1" applyFont="1" applyFill="1" applyBorder="1" applyAlignment="1">
      <alignment horizontal="center"/>
    </xf>
    <xf numFmtId="0" fontId="3" fillId="13" borderId="52" xfId="1" applyNumberFormat="1" applyFont="1" applyFill="1" applyBorder="1" applyAlignment="1">
      <alignment horizont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7" xfId="2" applyNumberFormat="1" applyFont="1" applyBorder="1" applyAlignment="1">
      <alignment horizontal="center"/>
    </xf>
    <xf numFmtId="0" fontId="0" fillId="11" borderId="0" xfId="0" applyNumberFormat="1" applyFill="1"/>
    <xf numFmtId="0" fontId="3" fillId="2" borderId="21" xfId="2" applyNumberFormat="1" applyFont="1" applyFill="1" applyBorder="1" applyAlignment="1">
      <alignment horizontal="center" vertical="center"/>
    </xf>
    <xf numFmtId="0" fontId="3" fillId="2" borderId="9" xfId="2" applyNumberFormat="1" applyFont="1" applyFill="1" applyBorder="1" applyAlignment="1">
      <alignment horizontal="center"/>
    </xf>
    <xf numFmtId="0" fontId="3" fillId="2" borderId="24" xfId="2" applyNumberFormat="1" applyFont="1" applyFill="1" applyBorder="1" applyAlignment="1">
      <alignment horizontal="center"/>
    </xf>
    <xf numFmtId="0" fontId="0" fillId="2" borderId="21" xfId="2" applyNumberFormat="1" applyFont="1" applyFill="1" applyBorder="1" applyAlignment="1">
      <alignment horizontal="center"/>
    </xf>
    <xf numFmtId="0" fontId="0" fillId="2" borderId="9" xfId="2" applyNumberFormat="1" applyFont="1" applyFill="1" applyBorder="1" applyAlignment="1">
      <alignment horizontal="center"/>
    </xf>
    <xf numFmtId="0" fontId="0" fillId="2" borderId="26" xfId="2" applyNumberFormat="1" applyFont="1" applyFill="1" applyBorder="1" applyAlignment="1">
      <alignment horizontal="center"/>
    </xf>
    <xf numFmtId="0" fontId="0" fillId="2" borderId="28" xfId="2" applyNumberFormat="1" applyFont="1" applyFill="1" applyBorder="1" applyAlignment="1">
      <alignment horizontal="center"/>
    </xf>
    <xf numFmtId="0" fontId="16" fillId="9" borderId="9" xfId="0" applyNumberFormat="1" applyFont="1" applyFill="1" applyBorder="1" applyAlignment="1">
      <alignment horizontal="left" vertical="top" wrapText="1"/>
    </xf>
    <xf numFmtId="0" fontId="4" fillId="12" borderId="9" xfId="0" applyNumberFormat="1" applyFont="1" applyFill="1" applyBorder="1" applyAlignment="1">
      <alignment horizontal="center"/>
    </xf>
    <xf numFmtId="0" fontId="0" fillId="15" borderId="9" xfId="2" applyNumberFormat="1" applyFont="1" applyFill="1" applyBorder="1"/>
    <xf numFmtId="0" fontId="3" fillId="15" borderId="9" xfId="2" applyNumberFormat="1" applyFont="1" applyFill="1" applyBorder="1"/>
    <xf numFmtId="0" fontId="0" fillId="10" borderId="9" xfId="2" applyNumberFormat="1" applyFont="1" applyFill="1" applyBorder="1"/>
    <xf numFmtId="0" fontId="4" fillId="5" borderId="9" xfId="0" applyNumberFormat="1" applyFont="1" applyFill="1" applyBorder="1" applyAlignment="1">
      <alignment horizontal="center"/>
    </xf>
    <xf numFmtId="0" fontId="28" fillId="5" borderId="9" xfId="4" applyNumberFormat="1" applyFont="1" applyFill="1" applyBorder="1" applyAlignment="1">
      <alignment horizontal="center" vertical="center"/>
    </xf>
    <xf numFmtId="0" fontId="31" fillId="15" borderId="9" xfId="4" applyNumberFormat="1" applyFont="1" applyFill="1" applyBorder="1" applyAlignment="1">
      <alignment horizontal="center" vertical="center"/>
    </xf>
    <xf numFmtId="0" fontId="31" fillId="0" borderId="0" xfId="4" applyNumberFormat="1" applyFont="1" applyAlignment="1">
      <alignment vertical="center"/>
    </xf>
    <xf numFmtId="169" fontId="0" fillId="15" borderId="9" xfId="0" applyNumberFormat="1" applyFill="1" applyBorder="1" applyAlignment="1">
      <alignment horizontal="center"/>
    </xf>
    <xf numFmtId="0" fontId="28" fillId="5" borderId="9" xfId="4" applyNumberFormat="1" applyFont="1" applyFill="1" applyBorder="1" applyAlignment="1">
      <alignment horizontal="center" vertical="center" wrapText="1"/>
    </xf>
    <xf numFmtId="0" fontId="0" fillId="15" borderId="9" xfId="1" applyNumberFormat="1" applyFont="1" applyFill="1" applyBorder="1" applyAlignment="1">
      <alignment horizontal="right"/>
    </xf>
    <xf numFmtId="0" fontId="3" fillId="15" borderId="9" xfId="1" applyNumberFormat="1" applyFont="1" applyFill="1" applyBorder="1" applyAlignment="1">
      <alignment horizontal="right"/>
    </xf>
    <xf numFmtId="0" fontId="8" fillId="15" borderId="9" xfId="1" applyNumberFormat="1" applyFont="1" applyFill="1" applyBorder="1" applyAlignment="1">
      <alignment horizontal="right"/>
    </xf>
    <xf numFmtId="0" fontId="35" fillId="0" borderId="0" xfId="0" applyFont="1"/>
    <xf numFmtId="4" fontId="35" fillId="0" borderId="0" xfId="0" applyNumberFormat="1" applyFont="1" applyAlignment="1">
      <alignment horizontal="center"/>
    </xf>
    <xf numFmtId="0" fontId="38" fillId="0" borderId="0" xfId="0" applyFont="1"/>
    <xf numFmtId="0" fontId="38" fillId="16" borderId="17" xfId="0" applyFont="1" applyFill="1" applyBorder="1"/>
    <xf numFmtId="0" fontId="38" fillId="16" borderId="54" xfId="0" applyFont="1" applyFill="1" applyBorder="1"/>
    <xf numFmtId="3" fontId="35" fillId="16" borderId="54" xfId="0" applyNumberFormat="1" applyFont="1" applyFill="1" applyBorder="1" applyAlignment="1">
      <alignment horizontal="right"/>
    </xf>
    <xf numFmtId="4" fontId="38" fillId="16" borderId="54" xfId="0" applyNumberFormat="1" applyFont="1" applyFill="1" applyBorder="1" applyAlignment="1">
      <alignment horizontal="center"/>
    </xf>
    <xf numFmtId="0" fontId="38" fillId="16" borderId="28" xfId="0" applyFont="1" applyFill="1" applyBorder="1" applyAlignment="1">
      <alignment vertical="center" wrapText="1"/>
    </xf>
    <xf numFmtId="3" fontId="38" fillId="16" borderId="28" xfId="0" applyNumberFormat="1" applyFont="1" applyFill="1" applyBorder="1" applyAlignment="1">
      <alignment vertical="center" wrapText="1"/>
    </xf>
    <xf numFmtId="4" fontId="38" fillId="16" borderId="55" xfId="0" applyNumberFormat="1" applyFont="1" applyFill="1" applyBorder="1" applyAlignment="1">
      <alignment horizontal="center" vertical="center" wrapText="1"/>
    </xf>
    <xf numFmtId="0" fontId="35" fillId="17" borderId="9" xfId="1" applyNumberFormat="1" applyFont="1" applyFill="1" applyBorder="1" applyAlignment="1">
      <alignment horizontal="center" vertical="center"/>
    </xf>
    <xf numFmtId="166" fontId="35" fillId="17" borderId="9" xfId="1" applyNumberFormat="1" applyFont="1" applyFill="1" applyBorder="1" applyAlignment="1">
      <alignment horizontal="center" vertical="center"/>
    </xf>
    <xf numFmtId="4" fontId="35" fillId="17" borderId="9" xfId="0" applyNumberFormat="1" applyFont="1" applyFill="1" applyBorder="1"/>
    <xf numFmtId="0" fontId="35" fillId="2" borderId="0" xfId="0" applyFont="1" applyFill="1" applyBorder="1"/>
    <xf numFmtId="3" fontId="35" fillId="2" borderId="0" xfId="0" applyNumberFormat="1" applyFont="1" applyFill="1" applyBorder="1" applyAlignment="1">
      <alignment horizontal="right"/>
    </xf>
    <xf numFmtId="170" fontId="35" fillId="2" borderId="0" xfId="0" applyNumberFormat="1" applyFont="1" applyFill="1" applyBorder="1"/>
    <xf numFmtId="4" fontId="35" fillId="2" borderId="0" xfId="0" applyNumberFormat="1" applyFont="1" applyFill="1" applyBorder="1" applyAlignment="1">
      <alignment horizontal="center"/>
    </xf>
    <xf numFmtId="4" fontId="38" fillId="17" borderId="9" xfId="0" applyNumberFormat="1" applyFont="1" applyFill="1" applyBorder="1"/>
    <xf numFmtId="4" fontId="40" fillId="18" borderId="9" xfId="0" applyNumberFormat="1" applyFont="1" applyFill="1" applyBorder="1" applyAlignment="1">
      <alignment horizontal="left" vertical="top" wrapText="1"/>
    </xf>
    <xf numFmtId="3" fontId="35" fillId="17" borderId="9" xfId="0" applyNumberFormat="1" applyFont="1" applyFill="1" applyBorder="1" applyAlignment="1">
      <alignment horizontal="center" vertical="center"/>
    </xf>
    <xf numFmtId="172" fontId="0" fillId="15" borderId="9" xfId="1" applyNumberFormat="1" applyFont="1" applyFill="1" applyBorder="1" applyAlignment="1">
      <alignment horizontal="right"/>
    </xf>
    <xf numFmtId="4" fontId="35" fillId="17" borderId="9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justify" vertical="top" wrapText="1"/>
    </xf>
    <xf numFmtId="0" fontId="0" fillId="4" borderId="2" xfId="0" applyFill="1" applyBorder="1" applyAlignment="1">
      <alignment horizontal="justify" vertical="top" wrapText="1"/>
    </xf>
    <xf numFmtId="0" fontId="0" fillId="4" borderId="3" xfId="0" applyFill="1" applyBorder="1" applyAlignment="1">
      <alignment horizontal="justify" vertical="top" wrapText="1"/>
    </xf>
    <xf numFmtId="0" fontId="0" fillId="4" borderId="4" xfId="0" applyFill="1" applyBorder="1" applyAlignment="1">
      <alignment horizontal="justify" vertical="top" wrapText="1"/>
    </xf>
    <xf numFmtId="0" fontId="0" fillId="4" borderId="0" xfId="0" applyFill="1" applyBorder="1" applyAlignment="1">
      <alignment horizontal="justify" vertical="top" wrapText="1"/>
    </xf>
    <xf numFmtId="0" fontId="0" fillId="4" borderId="5" xfId="0" applyFill="1" applyBorder="1" applyAlignment="1">
      <alignment horizontal="justify" vertical="top" wrapText="1"/>
    </xf>
    <xf numFmtId="0" fontId="0" fillId="4" borderId="6" xfId="0" applyFill="1" applyBorder="1" applyAlignment="1">
      <alignment horizontal="justify" vertical="top" wrapText="1"/>
    </xf>
    <xf numFmtId="0" fontId="0" fillId="4" borderId="7" xfId="0" applyFill="1" applyBorder="1" applyAlignment="1">
      <alignment horizontal="justify" vertical="top" wrapText="1"/>
    </xf>
    <xf numFmtId="0" fontId="0" fillId="4" borderId="8" xfId="0" applyFill="1" applyBorder="1" applyAlignment="1">
      <alignment horizontal="justify" vertical="top" wrapText="1"/>
    </xf>
    <xf numFmtId="0" fontId="4" fillId="2" borderId="0" xfId="0" applyFont="1" applyFill="1" applyAlignment="1">
      <alignment horizontal="center"/>
    </xf>
    <xf numFmtId="0" fontId="13" fillId="8" borderId="12" xfId="0" applyFont="1" applyFill="1" applyBorder="1" applyAlignment="1">
      <alignment horizontal="left" vertical="center" wrapText="1"/>
    </xf>
    <xf numFmtId="0" fontId="13" fillId="8" borderId="13" xfId="0" applyFont="1" applyFill="1" applyBorder="1" applyAlignment="1">
      <alignment horizontal="left" vertical="center" wrapText="1"/>
    </xf>
    <xf numFmtId="0" fontId="13" fillId="8" borderId="14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4" fillId="5" borderId="4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center" wrapText="1"/>
    </xf>
    <xf numFmtId="0" fontId="0" fillId="9" borderId="31" xfId="0" applyFill="1" applyBorder="1" applyAlignment="1">
      <alignment horizontal="center" wrapText="1"/>
    </xf>
    <xf numFmtId="0" fontId="0" fillId="9" borderId="32" xfId="0" applyFill="1" applyBorder="1" applyAlignment="1">
      <alignment horizontal="center" wrapText="1"/>
    </xf>
    <xf numFmtId="0" fontId="0" fillId="9" borderId="36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5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35" fillId="2" borderId="53" xfId="0" applyFont="1" applyFill="1" applyBorder="1" applyAlignment="1">
      <alignment horizontal="left" vertical="top" wrapText="1"/>
    </xf>
    <xf numFmtId="0" fontId="35" fillId="2" borderId="0" xfId="0" applyFont="1" applyFill="1" applyAlignment="1">
      <alignment horizontal="left" vertical="top" wrapText="1"/>
    </xf>
    <xf numFmtId="0" fontId="38" fillId="16" borderId="9" xfId="0" applyFont="1" applyFill="1" applyBorder="1" applyAlignment="1">
      <alignment horizontal="center" wrapText="1"/>
    </xf>
    <xf numFmtId="4" fontId="38" fillId="16" borderId="24" xfId="0" applyNumberFormat="1" applyFont="1" applyFill="1" applyBorder="1" applyAlignment="1">
      <alignment horizontal="center" vertical="center" wrapText="1"/>
    </xf>
    <xf numFmtId="4" fontId="38" fillId="16" borderId="28" xfId="0" applyNumberFormat="1" applyFont="1" applyFill="1" applyBorder="1" applyAlignment="1">
      <alignment horizontal="center" vertical="center" wrapText="1"/>
    </xf>
    <xf numFmtId="171" fontId="38" fillId="16" borderId="24" xfId="0" applyNumberFormat="1" applyFont="1" applyFill="1" applyBorder="1" applyAlignment="1">
      <alignment horizontal="center" vertical="center" wrapText="1"/>
    </xf>
    <xf numFmtId="171" fontId="38" fillId="16" borderId="28" xfId="0" applyNumberFormat="1" applyFont="1" applyFill="1" applyBorder="1" applyAlignment="1">
      <alignment horizontal="center" vertical="center" wrapText="1"/>
    </xf>
  </cellXfs>
  <cellStyles count="5">
    <cellStyle name="Hipervínculo" xfId="3" builtinId="8"/>
    <cellStyle name="Millares" xfId="1" builtinId="3"/>
    <cellStyle name="Normal" xfId="0" builtinId="0"/>
    <cellStyle name="Normal 10 3" xfId="4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11</xdr:row>
      <xdr:rowOff>134747</xdr:rowOff>
    </xdr:from>
    <xdr:ext cx="3945701" cy="381985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6724" y="2963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228600</xdr:colOff>
      <xdr:row>13</xdr:row>
      <xdr:rowOff>95250</xdr:rowOff>
    </xdr:from>
    <xdr:to>
      <xdr:col>2</xdr:col>
      <xdr:colOff>3638550</xdr:colOff>
      <xdr:row>14</xdr:row>
      <xdr:rowOff>133350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28600" y="3171825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25</xdr:row>
      <xdr:rowOff>0</xdr:rowOff>
    </xdr:from>
    <xdr:to>
      <xdr:col>3</xdr:col>
      <xdr:colOff>1143000</xdr:colOff>
      <xdr:row>26</xdr:row>
      <xdr:rowOff>28576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7649" y="5610225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</xdr:row>
      <xdr:rowOff>257174</xdr:rowOff>
    </xdr:from>
    <xdr:to>
      <xdr:col>25</xdr:col>
      <xdr:colOff>238125</xdr:colOff>
      <xdr:row>26</xdr:row>
      <xdr:rowOff>152400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2734925" y="552449"/>
          <a:ext cx="8896350" cy="4933951"/>
          <a:chOff x="8134350" y="1800224"/>
          <a:chExt cx="8896350" cy="4933951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2689" t="24114" r="28928" b="18323"/>
          <a:stretch/>
        </xdr:blipFill>
        <xdr:spPr>
          <a:xfrm>
            <a:off x="8134350" y="1800224"/>
            <a:ext cx="8896350" cy="4933951"/>
          </a:xfrm>
          <a:prstGeom prst="rect">
            <a:avLst/>
          </a:prstGeom>
        </xdr:spPr>
      </xdr:pic>
      <xdr:sp macro="" textlink="">
        <xdr:nvSpPr>
          <xdr:cNvPr id="3" name="Rectángulo redondeado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2934950" y="2486024"/>
            <a:ext cx="971550" cy="4032000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 editAs="oneCell">
    <xdr:from>
      <xdr:col>7</xdr:col>
      <xdr:colOff>161925</xdr:colOff>
      <xdr:row>2</xdr:row>
      <xdr:rowOff>95249</xdr:rowOff>
    </xdr:from>
    <xdr:to>
      <xdr:col>14</xdr:col>
      <xdr:colOff>266700</xdr:colOff>
      <xdr:row>25</xdr:row>
      <xdr:rowOff>104775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815" t="16558" r="36367" b="31436"/>
        <a:stretch/>
      </xdr:blipFill>
      <xdr:spPr>
        <a:xfrm>
          <a:off x="6143625" y="781049"/>
          <a:ext cx="6372225" cy="44577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165">
          <cell r="E165">
            <v>1.5071395665038287E-4</v>
          </cell>
          <cell r="F165" t="str">
            <v>TJ/gal</v>
          </cell>
        </row>
        <row r="172">
          <cell r="E172">
            <v>1.1785939186739979E-4</v>
          </cell>
          <cell r="F172" t="str">
            <v>TJ/gal</v>
          </cell>
        </row>
        <row r="177">
          <cell r="E177">
            <v>1.3450438699049401E-4</v>
          </cell>
          <cell r="F177" t="str">
            <v>TJ/gal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  <row r="187">
          <cell r="E187">
            <v>9.0452414483100003E-5</v>
          </cell>
          <cell r="F187" t="str">
            <v>TJ/gal</v>
          </cell>
        </row>
      </sheetData>
      <sheetData sheetId="43" refreshError="1">
        <row r="11">
          <cell r="F11">
            <v>69300</v>
          </cell>
          <cell r="I11">
            <v>3</v>
          </cell>
          <cell r="L11">
            <v>0.6</v>
          </cell>
        </row>
        <row r="14">
          <cell r="F14">
            <v>74100</v>
          </cell>
          <cell r="I14">
            <v>3</v>
          </cell>
          <cell r="L14">
            <v>0.6</v>
          </cell>
        </row>
        <row r="15">
          <cell r="F15">
            <v>77400</v>
          </cell>
          <cell r="I15">
            <v>3</v>
          </cell>
          <cell r="L15">
            <v>0.6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26">
          <cell r="F26">
            <v>70800</v>
          </cell>
          <cell r="I26">
            <v>3</v>
          </cell>
          <cell r="L26">
            <v>0.6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1"/>
  <sheetViews>
    <sheetView topLeftCell="A34" workbookViewId="0">
      <selection activeCell="B4" sqref="B4:E6"/>
    </sheetView>
  </sheetViews>
  <sheetFormatPr baseColWidth="10" defaultRowHeight="15" x14ac:dyDescent="0.25"/>
  <cols>
    <col min="1" max="1" width="4" style="1" bestFit="1" customWidth="1"/>
    <col min="2" max="2" width="20.85546875" style="1" customWidth="1"/>
    <col min="3" max="3" width="139" style="1" customWidth="1"/>
    <col min="4" max="4" width="29.28515625" style="1" customWidth="1"/>
    <col min="5" max="5" width="23.5703125" style="1" customWidth="1"/>
    <col min="6" max="16384" width="11.42578125" style="1"/>
  </cols>
  <sheetData>
    <row r="2" spans="1:5" s="2" customFormat="1" x14ac:dyDescent="0.25">
      <c r="A2" s="2">
        <v>1.2</v>
      </c>
      <c r="B2" s="3" t="s">
        <v>18</v>
      </c>
    </row>
    <row r="3" spans="1:5" ht="15.75" thickBot="1" x14ac:dyDescent="0.3"/>
    <row r="4" spans="1:5" ht="15" customHeight="1" x14ac:dyDescent="0.25">
      <c r="B4" s="202" t="s">
        <v>21</v>
      </c>
      <c r="C4" s="203"/>
      <c r="D4" s="203"/>
      <c r="E4" s="204"/>
    </row>
    <row r="5" spans="1:5" x14ac:dyDescent="0.25">
      <c r="B5" s="205"/>
      <c r="C5" s="206"/>
      <c r="D5" s="206"/>
      <c r="E5" s="207"/>
    </row>
    <row r="6" spans="1:5" ht="15.75" thickBot="1" x14ac:dyDescent="0.3">
      <c r="B6" s="208"/>
      <c r="C6" s="209"/>
      <c r="D6" s="209"/>
      <c r="E6" s="210"/>
    </row>
    <row r="8" spans="1:5" x14ac:dyDescent="0.25">
      <c r="B8" s="4" t="s">
        <v>0</v>
      </c>
      <c r="C8" s="4" t="s">
        <v>1</v>
      </c>
      <c r="D8" s="4" t="s">
        <v>2</v>
      </c>
      <c r="E8" s="4" t="s">
        <v>3</v>
      </c>
    </row>
    <row r="9" spans="1:5" ht="60" x14ac:dyDescent="0.25">
      <c r="B9" s="7" t="s">
        <v>19</v>
      </c>
      <c r="C9" s="6" t="s">
        <v>128</v>
      </c>
      <c r="D9" s="11" t="s">
        <v>20</v>
      </c>
      <c r="E9" s="5" t="s">
        <v>22</v>
      </c>
    </row>
    <row r="11" spans="1:5" ht="15.75" x14ac:dyDescent="0.25">
      <c r="B11" s="8" t="s">
        <v>112</v>
      </c>
    </row>
    <row r="13" spans="1:5" x14ac:dyDescent="0.25">
      <c r="B13"/>
    </row>
    <row r="16" spans="1:5" x14ac:dyDescent="0.25">
      <c r="B16" s="1" t="s">
        <v>4</v>
      </c>
    </row>
    <row r="17" spans="2:7" ht="18.75" x14ac:dyDescent="0.35">
      <c r="B17" s="9" t="s">
        <v>9</v>
      </c>
      <c r="C17" s="9" t="s">
        <v>10</v>
      </c>
      <c r="D17" s="9"/>
      <c r="E17" s="9"/>
      <c r="F17" s="9"/>
      <c r="G17" s="9"/>
    </row>
    <row r="18" spans="2:7" ht="18.75" x14ac:dyDescent="0.35">
      <c r="B18" s="9" t="s">
        <v>11</v>
      </c>
      <c r="C18" s="9" t="s">
        <v>12</v>
      </c>
      <c r="D18" s="9"/>
      <c r="E18" s="9"/>
      <c r="F18" s="9"/>
      <c r="G18" s="9"/>
    </row>
    <row r="19" spans="2:7" ht="18.75" x14ac:dyDescent="0.35">
      <c r="B19" s="9" t="s">
        <v>13</v>
      </c>
      <c r="C19" s="9" t="s">
        <v>14</v>
      </c>
      <c r="D19"/>
      <c r="E19" s="9"/>
      <c r="F19" s="9"/>
      <c r="G19" s="9"/>
    </row>
    <row r="20" spans="2:7" ht="18.75" x14ac:dyDescent="0.35">
      <c r="B20" s="9" t="s">
        <v>15</v>
      </c>
      <c r="C20" s="9" t="s">
        <v>5</v>
      </c>
      <c r="D20" s="9"/>
      <c r="E20" s="9"/>
      <c r="F20" s="9"/>
      <c r="G20" s="9"/>
    </row>
    <row r="21" spans="2:7" x14ac:dyDescent="0.25">
      <c r="B21" s="9" t="s">
        <v>6</v>
      </c>
      <c r="C21" s="9" t="s">
        <v>7</v>
      </c>
      <c r="D21" s="9"/>
      <c r="E21" s="9"/>
      <c r="F21" s="9"/>
      <c r="G21" s="9"/>
    </row>
    <row r="22" spans="2:7" ht="18.75" x14ac:dyDescent="0.35">
      <c r="B22" s="9" t="s">
        <v>16</v>
      </c>
      <c r="C22" s="9" t="s">
        <v>17</v>
      </c>
      <c r="D22" s="9"/>
      <c r="E22" s="9"/>
      <c r="F22" s="9"/>
      <c r="G22" s="9"/>
    </row>
    <row r="24" spans="2:7" ht="15.75" x14ac:dyDescent="0.25">
      <c r="B24" s="8" t="s">
        <v>113</v>
      </c>
    </row>
    <row r="26" spans="2:7" ht="24" x14ac:dyDescent="0.25">
      <c r="B26" s="90" t="s">
        <v>104</v>
      </c>
    </row>
    <row r="28" spans="2:7" x14ac:dyDescent="0.25">
      <c r="B28" s="1" t="s">
        <v>90</v>
      </c>
    </row>
    <row r="29" spans="2:7" ht="18" x14ac:dyDescent="0.35">
      <c r="B29" s="1" t="s">
        <v>105</v>
      </c>
      <c r="C29" s="9" t="s">
        <v>160</v>
      </c>
    </row>
    <row r="30" spans="2:7" ht="18" x14ac:dyDescent="0.35">
      <c r="B30" s="1" t="s">
        <v>93</v>
      </c>
      <c r="C30" s="9" t="s">
        <v>159</v>
      </c>
    </row>
    <row r="31" spans="2:7" ht="18" x14ac:dyDescent="0.35">
      <c r="B31" s="1" t="s">
        <v>92</v>
      </c>
      <c r="C31" s="9" t="s">
        <v>163</v>
      </c>
    </row>
    <row r="32" spans="2:7" ht="18" x14ac:dyDescent="0.35">
      <c r="B32" s="1" t="s">
        <v>91</v>
      </c>
      <c r="C32" s="9" t="s">
        <v>161</v>
      </c>
    </row>
    <row r="33" spans="2:3" ht="18" x14ac:dyDescent="0.35">
      <c r="B33" s="1" t="s">
        <v>98</v>
      </c>
      <c r="C33" s="9" t="s">
        <v>100</v>
      </c>
    </row>
    <row r="34" spans="2:3" ht="18" x14ac:dyDescent="0.35">
      <c r="B34" s="1" t="s">
        <v>99</v>
      </c>
      <c r="C34" s="9" t="s">
        <v>101</v>
      </c>
    </row>
    <row r="35" spans="2:3" ht="18" x14ac:dyDescent="0.35">
      <c r="B35" s="1" t="s">
        <v>94</v>
      </c>
      <c r="C35" s="9" t="s">
        <v>95</v>
      </c>
    </row>
    <row r="36" spans="2:3" ht="18" x14ac:dyDescent="0.35">
      <c r="B36" s="1" t="s">
        <v>96</v>
      </c>
      <c r="C36" s="9" t="s">
        <v>163</v>
      </c>
    </row>
    <row r="37" spans="2:3" ht="18" x14ac:dyDescent="0.35">
      <c r="B37" s="1" t="s">
        <v>97</v>
      </c>
      <c r="C37" s="9" t="s">
        <v>162</v>
      </c>
    </row>
    <row r="38" spans="2:3" ht="18" x14ac:dyDescent="0.35">
      <c r="B38" s="1" t="s">
        <v>110</v>
      </c>
      <c r="C38" s="9" t="s">
        <v>102</v>
      </c>
    </row>
    <row r="39" spans="2:3" ht="18" x14ac:dyDescent="0.35">
      <c r="B39" s="1" t="s">
        <v>111</v>
      </c>
      <c r="C39" s="9" t="s">
        <v>103</v>
      </c>
    </row>
    <row r="40" spans="2:3" ht="18" x14ac:dyDescent="0.35">
      <c r="B40" s="1" t="s">
        <v>106</v>
      </c>
      <c r="C40" s="9" t="s">
        <v>108</v>
      </c>
    </row>
    <row r="41" spans="2:3" ht="18" x14ac:dyDescent="0.35">
      <c r="B41" s="1" t="s">
        <v>107</v>
      </c>
      <c r="C41" s="9" t="s">
        <v>109</v>
      </c>
    </row>
  </sheetData>
  <mergeCells count="1">
    <mergeCell ref="B4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2"/>
  <sheetViews>
    <sheetView workbookViewId="0">
      <selection activeCell="C20" sqref="C20"/>
    </sheetView>
  </sheetViews>
  <sheetFormatPr baseColWidth="10" defaultRowHeight="15" x14ac:dyDescent="0.25"/>
  <cols>
    <col min="1" max="1" width="4" style="1" bestFit="1" customWidth="1"/>
    <col min="2" max="2" width="22.7109375" style="1" customWidth="1"/>
    <col min="3" max="3" width="58.7109375" style="1" customWidth="1"/>
    <col min="4" max="4" width="24.85546875" style="1" customWidth="1"/>
    <col min="5" max="5" width="26" style="1" customWidth="1"/>
    <col min="6" max="6" width="29.5703125" style="1" customWidth="1"/>
    <col min="7" max="7" width="34.140625" style="1" customWidth="1"/>
    <col min="8" max="16384" width="11.42578125" style="1"/>
  </cols>
  <sheetData>
    <row r="2" spans="1:7" s="2" customFormat="1" x14ac:dyDescent="0.25">
      <c r="A2" s="2">
        <v>1.2</v>
      </c>
      <c r="B2" s="3" t="s">
        <v>18</v>
      </c>
    </row>
    <row r="3" spans="1:7" x14ac:dyDescent="0.25">
      <c r="B3" s="211" t="s">
        <v>23</v>
      </c>
      <c r="C3" s="211"/>
      <c r="D3" s="211"/>
      <c r="E3" s="211"/>
      <c r="F3" s="211"/>
      <c r="G3" s="211"/>
    </row>
    <row r="4" spans="1:7" x14ac:dyDescent="0.25">
      <c r="B4" s="12" t="s">
        <v>24</v>
      </c>
      <c r="D4" s="12" t="s">
        <v>25</v>
      </c>
    </row>
    <row r="5" spans="1:7" x14ac:dyDescent="0.25">
      <c r="B5" s="13" t="s">
        <v>26</v>
      </c>
      <c r="D5" s="14" t="s">
        <v>27</v>
      </c>
    </row>
    <row r="6" spans="1:7" x14ac:dyDescent="0.25">
      <c r="D6" s="1" t="s">
        <v>28</v>
      </c>
    </row>
    <row r="8" spans="1:7" x14ac:dyDescent="0.25">
      <c r="B8" s="15" t="s">
        <v>29</v>
      </c>
      <c r="C8" s="15" t="s">
        <v>30</v>
      </c>
      <c r="D8" s="15" t="s">
        <v>31</v>
      </c>
      <c r="E8" s="16" t="s">
        <v>32</v>
      </c>
      <c r="F8" s="17" t="s">
        <v>33</v>
      </c>
      <c r="G8" s="17" t="s">
        <v>34</v>
      </c>
    </row>
    <row r="9" spans="1:7" x14ac:dyDescent="0.25">
      <c r="B9" s="212" t="s">
        <v>35</v>
      </c>
      <c r="C9" s="213"/>
      <c r="D9" s="213"/>
      <c r="E9" s="213"/>
      <c r="F9" s="213"/>
      <c r="G9" s="214"/>
    </row>
    <row r="10" spans="1:7" ht="41.25" customHeight="1" x14ac:dyDescent="0.25">
      <c r="B10" s="18" t="s">
        <v>36</v>
      </c>
      <c r="C10" s="19" t="s">
        <v>37</v>
      </c>
      <c r="D10" s="20" t="s">
        <v>38</v>
      </c>
      <c r="E10" s="20" t="s">
        <v>39</v>
      </c>
      <c r="F10" s="20" t="s">
        <v>40</v>
      </c>
      <c r="G10" s="20" t="s">
        <v>41</v>
      </c>
    </row>
    <row r="11" spans="1:7" ht="24" x14ac:dyDescent="0.25">
      <c r="B11" s="18" t="s">
        <v>42</v>
      </c>
      <c r="C11" s="20" t="s">
        <v>50</v>
      </c>
      <c r="D11" s="20" t="s">
        <v>51</v>
      </c>
      <c r="E11" s="20" t="s">
        <v>52</v>
      </c>
      <c r="F11" s="20" t="s">
        <v>53</v>
      </c>
      <c r="G11" s="20" t="s">
        <v>43</v>
      </c>
    </row>
    <row r="12" spans="1:7" ht="24" x14ac:dyDescent="0.25">
      <c r="B12" s="18" t="s">
        <v>44</v>
      </c>
      <c r="C12" s="20" t="s">
        <v>45</v>
      </c>
      <c r="D12" s="20" t="s">
        <v>46</v>
      </c>
      <c r="E12" s="20" t="s">
        <v>47</v>
      </c>
      <c r="F12" s="20" t="s">
        <v>48</v>
      </c>
      <c r="G12" s="20" t="s">
        <v>49</v>
      </c>
    </row>
  </sheetData>
  <mergeCells count="2">
    <mergeCell ref="B3:G3"/>
    <mergeCell ref="B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62"/>
  <sheetViews>
    <sheetView topLeftCell="A19" workbookViewId="0">
      <selection activeCell="H43" sqref="H43"/>
    </sheetView>
  </sheetViews>
  <sheetFormatPr baseColWidth="10" defaultRowHeight="15" x14ac:dyDescent="0.25"/>
  <cols>
    <col min="1" max="1" width="2.85546875" style="1" customWidth="1"/>
    <col min="2" max="3" width="11.42578125" style="1"/>
    <col min="4" max="4" width="14.28515625" style="1" bestFit="1" customWidth="1"/>
    <col min="5" max="5" width="17" style="1" customWidth="1"/>
    <col min="6" max="6" width="16.28515625" style="1" customWidth="1"/>
    <col min="7" max="7" width="16.42578125" style="142" customWidth="1"/>
    <col min="8" max="8" width="17.28515625" style="1" customWidth="1"/>
    <col min="9" max="9" width="13.140625" style="1" customWidth="1"/>
    <col min="10" max="10" width="11.42578125" style="1"/>
    <col min="11" max="11" width="12.5703125" style="1" customWidth="1"/>
    <col min="12" max="12" width="12.42578125" style="1" customWidth="1"/>
    <col min="13" max="13" width="13.85546875" style="1" customWidth="1"/>
    <col min="14" max="14" width="13.28515625" style="1" customWidth="1"/>
    <col min="15" max="16" width="13.5703125" style="1" customWidth="1"/>
    <col min="17" max="17" width="13.7109375" style="1" customWidth="1"/>
    <col min="18" max="18" width="16.28515625" style="1" customWidth="1"/>
    <col min="19" max="16384" width="11.42578125" style="1"/>
  </cols>
  <sheetData>
    <row r="1" spans="2:9" ht="23.25" customHeight="1" thickBot="1" x14ac:dyDescent="0.3">
      <c r="B1" s="10" t="s">
        <v>8</v>
      </c>
    </row>
    <row r="2" spans="2:9" ht="30.75" thickBot="1" x14ac:dyDescent="0.3">
      <c r="B2" s="64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G2" s="143" t="s">
        <v>65</v>
      </c>
    </row>
    <row r="3" spans="2:9" x14ac:dyDescent="0.25">
      <c r="B3" s="62" t="s">
        <v>66</v>
      </c>
      <c r="C3" s="24">
        <v>1</v>
      </c>
      <c r="D3" s="24">
        <v>0.746</v>
      </c>
      <c r="E3" s="25">
        <v>0.85499999999999998</v>
      </c>
      <c r="F3" s="26">
        <v>8</v>
      </c>
      <c r="G3" s="144">
        <v>2547.7426900584796</v>
      </c>
      <c r="H3" s="95"/>
      <c r="I3" s="94"/>
    </row>
    <row r="4" spans="2:9" x14ac:dyDescent="0.25">
      <c r="B4" s="55" t="s">
        <v>59</v>
      </c>
      <c r="C4" s="27">
        <v>1</v>
      </c>
      <c r="D4" s="27">
        <v>0.746</v>
      </c>
      <c r="E4" s="28">
        <v>0.82499999999999996</v>
      </c>
      <c r="F4" s="29">
        <v>8</v>
      </c>
      <c r="G4" s="145">
        <v>2640.3878787878789</v>
      </c>
      <c r="I4" s="94"/>
    </row>
    <row r="5" spans="2:9" ht="15.75" thickBot="1" x14ac:dyDescent="0.3">
      <c r="B5" s="58" t="s">
        <v>67</v>
      </c>
      <c r="C5" s="31">
        <v>1</v>
      </c>
      <c r="D5" s="31">
        <v>0.746</v>
      </c>
      <c r="E5" s="32">
        <v>0.78</v>
      </c>
      <c r="F5" s="33">
        <v>8</v>
      </c>
      <c r="G5" s="146">
        <v>2792.7179487179487</v>
      </c>
      <c r="I5" s="94"/>
    </row>
    <row r="6" spans="2:9" x14ac:dyDescent="0.25">
      <c r="B6" s="62" t="s">
        <v>66</v>
      </c>
      <c r="C6" s="24">
        <v>2</v>
      </c>
      <c r="D6" s="24">
        <v>1.492</v>
      </c>
      <c r="E6" s="25">
        <v>0.86499999999999999</v>
      </c>
      <c r="F6" s="26">
        <v>8</v>
      </c>
      <c r="G6" s="144">
        <v>5036.5780346820811</v>
      </c>
      <c r="I6" s="94"/>
    </row>
    <row r="7" spans="2:9" x14ac:dyDescent="0.25">
      <c r="B7" s="55" t="s">
        <v>59</v>
      </c>
      <c r="C7" s="27">
        <v>2</v>
      </c>
      <c r="D7" s="27">
        <v>1.492</v>
      </c>
      <c r="E7" s="28">
        <v>0.84</v>
      </c>
      <c r="F7" s="29">
        <v>8</v>
      </c>
      <c r="G7" s="145">
        <v>5186.4761904761908</v>
      </c>
      <c r="I7" s="94"/>
    </row>
    <row r="8" spans="2:9" ht="15.75" thickBot="1" x14ac:dyDescent="0.3">
      <c r="B8" s="56" t="s">
        <v>67</v>
      </c>
      <c r="C8" s="35">
        <v>2</v>
      </c>
      <c r="D8" s="35">
        <v>1.492</v>
      </c>
      <c r="E8" s="36">
        <v>0.81499999999999995</v>
      </c>
      <c r="F8" s="37">
        <v>8</v>
      </c>
      <c r="G8" s="147">
        <v>5345.5705521472391</v>
      </c>
      <c r="I8" s="94"/>
    </row>
    <row r="9" spans="2:9" x14ac:dyDescent="0.25">
      <c r="B9" s="60" t="s">
        <v>66</v>
      </c>
      <c r="C9" s="38">
        <v>5</v>
      </c>
      <c r="D9" s="38">
        <v>3.73</v>
      </c>
      <c r="E9" s="39">
        <v>0.89500000000000002</v>
      </c>
      <c r="F9" s="40">
        <v>8</v>
      </c>
      <c r="G9" s="148">
        <v>12169.385474860333</v>
      </c>
      <c r="I9" s="94"/>
    </row>
    <row r="10" spans="2:9" x14ac:dyDescent="0.25">
      <c r="B10" s="55" t="s">
        <v>59</v>
      </c>
      <c r="C10" s="27">
        <v>5</v>
      </c>
      <c r="D10" s="27">
        <v>3.73</v>
      </c>
      <c r="E10" s="28">
        <v>0.875</v>
      </c>
      <c r="F10" s="29">
        <v>8</v>
      </c>
      <c r="G10" s="145">
        <v>12447.542857142857</v>
      </c>
      <c r="I10" s="94"/>
    </row>
    <row r="11" spans="2:9" ht="15.75" thickBot="1" x14ac:dyDescent="0.3">
      <c r="B11" s="58" t="s">
        <v>67</v>
      </c>
      <c r="C11" s="31">
        <v>5</v>
      </c>
      <c r="D11" s="31">
        <v>3.73</v>
      </c>
      <c r="E11" s="32">
        <v>0.85</v>
      </c>
      <c r="F11" s="33">
        <v>8</v>
      </c>
      <c r="G11" s="146">
        <v>12813.64705882353</v>
      </c>
      <c r="I11" s="94"/>
    </row>
    <row r="12" spans="2:9" x14ac:dyDescent="0.25">
      <c r="B12" s="62" t="s">
        <v>66</v>
      </c>
      <c r="C12" s="24">
        <v>10</v>
      </c>
      <c r="D12" s="24">
        <v>7.46</v>
      </c>
      <c r="E12" s="25">
        <v>0.91700000000000004</v>
      </c>
      <c r="F12" s="26">
        <v>8</v>
      </c>
      <c r="G12" s="144">
        <v>23754.852780806981</v>
      </c>
      <c r="I12" s="94"/>
    </row>
    <row r="13" spans="2:9" x14ac:dyDescent="0.25">
      <c r="B13" s="55" t="s">
        <v>59</v>
      </c>
      <c r="C13" s="27">
        <v>10</v>
      </c>
      <c r="D13" s="27">
        <v>7.46</v>
      </c>
      <c r="E13" s="28">
        <v>0.89500000000000002</v>
      </c>
      <c r="F13" s="29">
        <v>8</v>
      </c>
      <c r="G13" s="145">
        <v>24338.770949720667</v>
      </c>
      <c r="I13" s="94"/>
    </row>
    <row r="14" spans="2:9" ht="15.75" thickBot="1" x14ac:dyDescent="0.3">
      <c r="B14" s="56" t="s">
        <v>67</v>
      </c>
      <c r="C14" s="35">
        <v>10</v>
      </c>
      <c r="D14" s="35">
        <v>7.46</v>
      </c>
      <c r="E14" s="36">
        <v>0.875</v>
      </c>
      <c r="F14" s="37">
        <v>8</v>
      </c>
      <c r="G14" s="147">
        <v>24895.085714285713</v>
      </c>
      <c r="I14" s="94"/>
    </row>
    <row r="15" spans="2:9" x14ac:dyDescent="0.25">
      <c r="B15" s="62" t="s">
        <v>66</v>
      </c>
      <c r="C15" s="24">
        <v>25</v>
      </c>
      <c r="D15" s="24">
        <v>18.649999999999999</v>
      </c>
      <c r="E15" s="25">
        <v>0.93600000000000005</v>
      </c>
      <c r="F15" s="26">
        <v>8</v>
      </c>
      <c r="G15" s="149">
        <v>58181.623931623923</v>
      </c>
      <c r="I15" s="94"/>
    </row>
    <row r="16" spans="2:9" x14ac:dyDescent="0.25">
      <c r="B16" s="55" t="s">
        <v>59</v>
      </c>
      <c r="C16" s="27">
        <v>25</v>
      </c>
      <c r="D16" s="27">
        <v>18.649999999999999</v>
      </c>
      <c r="E16" s="28">
        <v>0.92400000000000004</v>
      </c>
      <c r="F16" s="29">
        <v>8</v>
      </c>
      <c r="G16" s="150">
        <v>58937.229437229427</v>
      </c>
      <c r="I16" s="94"/>
    </row>
    <row r="17" spans="2:9" ht="15.75" thickBot="1" x14ac:dyDescent="0.3">
      <c r="B17" s="56" t="s">
        <v>67</v>
      </c>
      <c r="C17" s="35">
        <v>25</v>
      </c>
      <c r="D17" s="35">
        <v>18.649999999999999</v>
      </c>
      <c r="E17" s="36">
        <v>0.90500000000000003</v>
      </c>
      <c r="F17" s="37">
        <v>8</v>
      </c>
      <c r="G17" s="151">
        <v>60174.585635359108</v>
      </c>
      <c r="I17" s="94"/>
    </row>
    <row r="18" spans="2:9" x14ac:dyDescent="0.25">
      <c r="B18" s="62" t="s">
        <v>66</v>
      </c>
      <c r="C18" s="24">
        <v>50</v>
      </c>
      <c r="D18" s="24">
        <f>C18*D3</f>
        <v>37.299999999999997</v>
      </c>
      <c r="E18" s="121">
        <f>E15</f>
        <v>0.93600000000000005</v>
      </c>
      <c r="F18" s="123">
        <v>8</v>
      </c>
      <c r="G18" s="152">
        <f>D18*G15/D15</f>
        <v>116363.24786324785</v>
      </c>
      <c r="I18" s="94"/>
    </row>
    <row r="19" spans="2:9" x14ac:dyDescent="0.25">
      <c r="B19" s="55" t="s">
        <v>59</v>
      </c>
      <c r="C19" s="27">
        <v>50</v>
      </c>
      <c r="D19" s="27">
        <f>+D18</f>
        <v>37.299999999999997</v>
      </c>
      <c r="E19" s="124">
        <f t="shared" ref="E19:E29" si="0">E16</f>
        <v>0.92400000000000004</v>
      </c>
      <c r="F19" s="30">
        <v>8</v>
      </c>
      <c r="G19" s="153">
        <f t="shared" ref="G19:G32" si="1">D19*G16/D16</f>
        <v>117874.45887445885</v>
      </c>
      <c r="I19" s="94"/>
    </row>
    <row r="20" spans="2:9" ht="15.75" thickBot="1" x14ac:dyDescent="0.3">
      <c r="B20" s="56" t="s">
        <v>67</v>
      </c>
      <c r="C20" s="35">
        <v>50</v>
      </c>
      <c r="D20" s="35">
        <f>+D19</f>
        <v>37.299999999999997</v>
      </c>
      <c r="E20" s="127">
        <f t="shared" si="0"/>
        <v>0.90500000000000003</v>
      </c>
      <c r="F20" s="128">
        <v>8</v>
      </c>
      <c r="G20" s="154">
        <f t="shared" si="1"/>
        <v>120349.1712707182</v>
      </c>
      <c r="I20" s="94"/>
    </row>
    <row r="21" spans="2:9" x14ac:dyDescent="0.25">
      <c r="B21" s="60" t="s">
        <v>66</v>
      </c>
      <c r="C21" s="38">
        <v>100</v>
      </c>
      <c r="D21" s="38">
        <f>C21*D3</f>
        <v>74.599999999999994</v>
      </c>
      <c r="E21" s="122">
        <f>E18</f>
        <v>0.93600000000000005</v>
      </c>
      <c r="F21" s="126">
        <v>8</v>
      </c>
      <c r="G21" s="153">
        <f>D21*G18/D18</f>
        <v>232726.49572649569</v>
      </c>
      <c r="I21" s="94"/>
    </row>
    <row r="22" spans="2:9" x14ac:dyDescent="0.25">
      <c r="B22" s="55" t="s">
        <v>59</v>
      </c>
      <c r="C22" s="27">
        <v>100</v>
      </c>
      <c r="D22" s="27">
        <f>+D21</f>
        <v>74.599999999999994</v>
      </c>
      <c r="E22" s="124">
        <f t="shared" si="0"/>
        <v>0.92400000000000004</v>
      </c>
      <c r="F22" s="30">
        <v>8</v>
      </c>
      <c r="G22" s="153">
        <f t="shared" si="1"/>
        <v>235748.91774891771</v>
      </c>
      <c r="I22" s="94"/>
    </row>
    <row r="23" spans="2:9" ht="15.75" thickBot="1" x14ac:dyDescent="0.3">
      <c r="B23" s="58" t="s">
        <v>67</v>
      </c>
      <c r="C23" s="31">
        <v>100</v>
      </c>
      <c r="D23" s="31">
        <f>+D22</f>
        <v>74.599999999999994</v>
      </c>
      <c r="E23" s="125">
        <f t="shared" si="0"/>
        <v>0.90500000000000003</v>
      </c>
      <c r="F23" s="34">
        <v>8</v>
      </c>
      <c r="G23" s="155">
        <f t="shared" si="1"/>
        <v>240698.3425414364</v>
      </c>
      <c r="I23" s="94"/>
    </row>
    <row r="24" spans="2:9" x14ac:dyDescent="0.25">
      <c r="B24" s="62" t="s">
        <v>66</v>
      </c>
      <c r="C24" s="24">
        <v>200</v>
      </c>
      <c r="D24" s="24">
        <f>C24*D3</f>
        <v>149.19999999999999</v>
      </c>
      <c r="E24" s="121">
        <f>E21</f>
        <v>0.93600000000000005</v>
      </c>
      <c r="F24" s="123">
        <v>8</v>
      </c>
      <c r="G24" s="152">
        <f>D24*G21/D21</f>
        <v>465452.99145299138</v>
      </c>
      <c r="I24" s="94"/>
    </row>
    <row r="25" spans="2:9" x14ac:dyDescent="0.25">
      <c r="B25" s="55" t="s">
        <v>59</v>
      </c>
      <c r="C25" s="27">
        <v>200</v>
      </c>
      <c r="D25" s="27">
        <f>+D24</f>
        <v>149.19999999999999</v>
      </c>
      <c r="E25" s="124">
        <f t="shared" si="0"/>
        <v>0.92400000000000004</v>
      </c>
      <c r="F25" s="30">
        <v>8</v>
      </c>
      <c r="G25" s="153">
        <f t="shared" si="1"/>
        <v>471497.83549783542</v>
      </c>
      <c r="I25" s="94"/>
    </row>
    <row r="26" spans="2:9" ht="15.75" thickBot="1" x14ac:dyDescent="0.3">
      <c r="B26" s="56" t="s">
        <v>67</v>
      </c>
      <c r="C26" s="35">
        <v>200</v>
      </c>
      <c r="D26" s="35">
        <f>+D25</f>
        <v>149.19999999999999</v>
      </c>
      <c r="E26" s="127">
        <f t="shared" si="0"/>
        <v>0.90500000000000003</v>
      </c>
      <c r="F26" s="128">
        <v>8</v>
      </c>
      <c r="G26" s="154">
        <f t="shared" si="1"/>
        <v>481396.68508287281</v>
      </c>
      <c r="I26" s="94"/>
    </row>
    <row r="27" spans="2:9" x14ac:dyDescent="0.25">
      <c r="B27" s="62" t="s">
        <v>66</v>
      </c>
      <c r="C27" s="24">
        <v>500</v>
      </c>
      <c r="D27" s="24">
        <f>C27*D3</f>
        <v>373</v>
      </c>
      <c r="E27" s="121">
        <f>E24</f>
        <v>0.93600000000000005</v>
      </c>
      <c r="F27" s="123">
        <v>8</v>
      </c>
      <c r="G27" s="152">
        <f>D27*G24/D24</f>
        <v>1163632.4786324785</v>
      </c>
      <c r="I27" s="94">
        <f>G27*E27/D27</f>
        <v>2920</v>
      </c>
    </row>
    <row r="28" spans="2:9" x14ac:dyDescent="0.25">
      <c r="B28" s="55" t="s">
        <v>59</v>
      </c>
      <c r="C28" s="27">
        <v>500</v>
      </c>
      <c r="D28" s="27">
        <f>+D27</f>
        <v>373</v>
      </c>
      <c r="E28" s="124">
        <f t="shared" si="0"/>
        <v>0.92400000000000004</v>
      </c>
      <c r="F28" s="30">
        <v>8</v>
      </c>
      <c r="G28" s="153">
        <f t="shared" si="1"/>
        <v>1178744.5887445887</v>
      </c>
      <c r="I28" s="94">
        <f>G28*E28/D28</f>
        <v>2920</v>
      </c>
    </row>
    <row r="29" spans="2:9" ht="15.75" thickBot="1" x14ac:dyDescent="0.3">
      <c r="B29" s="56" t="s">
        <v>67</v>
      </c>
      <c r="C29" s="35">
        <v>500</v>
      </c>
      <c r="D29" s="35">
        <f>+D28</f>
        <v>373</v>
      </c>
      <c r="E29" s="127">
        <f t="shared" si="0"/>
        <v>0.90500000000000003</v>
      </c>
      <c r="F29" s="128">
        <v>8</v>
      </c>
      <c r="G29" s="154">
        <f t="shared" si="1"/>
        <v>1203491.7127071822</v>
      </c>
      <c r="I29" s="94">
        <f>G29*E29/D29</f>
        <v>2920</v>
      </c>
    </row>
    <row r="30" spans="2:9" x14ac:dyDescent="0.25">
      <c r="B30" s="60" t="s">
        <v>66</v>
      </c>
      <c r="C30" s="38">
        <v>700</v>
      </c>
      <c r="D30" s="38">
        <f>C30*D3</f>
        <v>522.20000000000005</v>
      </c>
      <c r="E30" s="121">
        <f>E18</f>
        <v>0.93600000000000005</v>
      </c>
      <c r="F30" s="123">
        <v>8</v>
      </c>
      <c r="G30" s="152">
        <f>D30*G27/D27</f>
        <v>1629085.47008547</v>
      </c>
      <c r="I30" s="94"/>
    </row>
    <row r="31" spans="2:9" x14ac:dyDescent="0.25">
      <c r="B31" s="55" t="s">
        <v>59</v>
      </c>
      <c r="C31" s="38">
        <v>700</v>
      </c>
      <c r="D31" s="38">
        <f>C31*D4</f>
        <v>522.20000000000005</v>
      </c>
      <c r="E31" s="124">
        <f>E19</f>
        <v>0.92400000000000004</v>
      </c>
      <c r="F31" s="30">
        <v>8</v>
      </c>
      <c r="G31" s="153">
        <f t="shared" si="1"/>
        <v>1650242.4242424243</v>
      </c>
      <c r="I31" s="94"/>
    </row>
    <row r="32" spans="2:9" ht="15.75" thickBot="1" x14ac:dyDescent="0.3">
      <c r="B32" s="56" t="s">
        <v>67</v>
      </c>
      <c r="C32" s="38">
        <v>700</v>
      </c>
      <c r="D32" s="38">
        <f>C32*D5</f>
        <v>522.20000000000005</v>
      </c>
      <c r="E32" s="127">
        <f>E20</f>
        <v>0.90500000000000003</v>
      </c>
      <c r="F32" s="128">
        <v>8</v>
      </c>
      <c r="G32" s="154">
        <f t="shared" si="1"/>
        <v>1684888.3977900553</v>
      </c>
      <c r="I32" s="94"/>
    </row>
    <row r="33" spans="2:18" x14ac:dyDescent="0.25">
      <c r="B33" s="215" t="s">
        <v>164</v>
      </c>
      <c r="C33" s="215"/>
      <c r="D33" s="215"/>
      <c r="E33" s="215"/>
      <c r="F33" s="215"/>
      <c r="G33" s="215"/>
    </row>
    <row r="34" spans="2:18" x14ac:dyDescent="0.25">
      <c r="B34" s="216"/>
      <c r="C34" s="216"/>
      <c r="D34" s="216"/>
      <c r="E34" s="216"/>
      <c r="F34" s="216"/>
      <c r="G34" s="216"/>
    </row>
    <row r="35" spans="2:18" ht="15.75" thickBot="1" x14ac:dyDescent="0.3"/>
    <row r="36" spans="2:18" ht="15.75" thickBot="1" x14ac:dyDescent="0.3">
      <c r="D36" s="224" t="s">
        <v>68</v>
      </c>
      <c r="E36" s="225"/>
      <c r="F36" s="225"/>
      <c r="G36" s="225"/>
      <c r="H36" s="226"/>
    </row>
    <row r="37" spans="2:18" x14ac:dyDescent="0.25">
      <c r="D37" s="41" t="s">
        <v>69</v>
      </c>
      <c r="E37" s="42" t="s">
        <v>70</v>
      </c>
      <c r="F37" s="42" t="s">
        <v>71</v>
      </c>
      <c r="G37" s="156" t="s">
        <v>72</v>
      </c>
      <c r="H37" s="43" t="s">
        <v>73</v>
      </c>
    </row>
    <row r="38" spans="2:18" ht="15.75" thickBot="1" x14ac:dyDescent="0.3">
      <c r="D38" s="44">
        <v>0.33</v>
      </c>
      <c r="E38" s="45">
        <v>0.35</v>
      </c>
      <c r="F38" s="45">
        <v>0.25</v>
      </c>
      <c r="G38" s="157">
        <v>0.05</v>
      </c>
      <c r="H38" s="46">
        <v>0.02</v>
      </c>
    </row>
    <row r="39" spans="2:18" ht="15.75" thickBot="1" x14ac:dyDescent="0.3"/>
    <row r="40" spans="2:18" ht="15.75" thickBot="1" x14ac:dyDescent="0.3">
      <c r="B40" s="233"/>
      <c r="C40" s="234"/>
      <c r="D40" s="91" t="s">
        <v>74</v>
      </c>
    </row>
    <row r="41" spans="2:18" x14ac:dyDescent="0.25">
      <c r="B41" s="227" t="s">
        <v>75</v>
      </c>
      <c r="C41" s="228"/>
      <c r="D41" s="115">
        <f>G3*$D$38+G6*$E$38+G9*$F$38+G12*$G$38+G15*$H$38</f>
        <v>7997.2788862459374</v>
      </c>
    </row>
    <row r="42" spans="2:18" x14ac:dyDescent="0.25">
      <c r="B42" s="229" t="s">
        <v>76</v>
      </c>
      <c r="C42" s="230"/>
      <c r="D42" s="92">
        <f>G4*$D$38+G7*$E$38+G10*$F$38+G13*$G$38+G16*$H$38</f>
        <v>8194.1635171830039</v>
      </c>
    </row>
    <row r="43" spans="2:18" ht="15.75" thickBot="1" x14ac:dyDescent="0.3">
      <c r="B43" s="231" t="s">
        <v>77</v>
      </c>
      <c r="C43" s="232"/>
      <c r="D43" s="93">
        <f>G5*$D$38+G8*$E$38+G11*$F$38+G14*$G$38+G17*$H$38</f>
        <v>8444.2043794558067</v>
      </c>
    </row>
    <row r="45" spans="2:18" s="89" customFormat="1" x14ac:dyDescent="0.25">
      <c r="G45" s="158"/>
    </row>
    <row r="47" spans="2:18" ht="15.75" thickBot="1" x14ac:dyDescent="0.3">
      <c r="B47" s="10" t="s">
        <v>79</v>
      </c>
      <c r="J47" s="10" t="s">
        <v>80</v>
      </c>
    </row>
    <row r="48" spans="2:18" ht="30.75" thickBot="1" x14ac:dyDescent="0.3">
      <c r="B48" s="64" t="s">
        <v>60</v>
      </c>
      <c r="C48" s="22" t="s">
        <v>78</v>
      </c>
      <c r="D48" s="22" t="s">
        <v>63</v>
      </c>
      <c r="E48" s="22" t="s">
        <v>64</v>
      </c>
      <c r="F48" s="22" t="s">
        <v>65</v>
      </c>
      <c r="G48" s="143" t="s">
        <v>64</v>
      </c>
      <c r="H48" s="23" t="s">
        <v>65</v>
      </c>
      <c r="J48" s="217" t="s">
        <v>54</v>
      </c>
      <c r="K48" s="219" t="s">
        <v>81</v>
      </c>
      <c r="L48" s="220"/>
      <c r="M48" s="220"/>
      <c r="N48" s="220"/>
      <c r="O48" s="221" t="s">
        <v>82</v>
      </c>
      <c r="P48" s="222"/>
      <c r="Q48" s="222"/>
      <c r="R48" s="223"/>
    </row>
    <row r="49" spans="2:18" ht="30.75" thickBot="1" x14ac:dyDescent="0.3">
      <c r="B49" s="111" t="s">
        <v>66</v>
      </c>
      <c r="C49" s="112">
        <v>800</v>
      </c>
      <c r="D49" s="113">
        <v>0.84</v>
      </c>
      <c r="E49" s="114">
        <v>8</v>
      </c>
      <c r="F49" s="129">
        <v>2780952.3809523801</v>
      </c>
      <c r="G49" s="159">
        <v>6</v>
      </c>
      <c r="H49" s="47">
        <f>F49*G49/E49</f>
        <v>2085714.285714285</v>
      </c>
      <c r="J49" s="218"/>
      <c r="K49" s="82" t="s">
        <v>87</v>
      </c>
      <c r="L49" s="83" t="s">
        <v>84</v>
      </c>
      <c r="M49" s="83" t="s">
        <v>85</v>
      </c>
      <c r="N49" s="84" t="s">
        <v>86</v>
      </c>
      <c r="O49" s="86" t="s">
        <v>87</v>
      </c>
      <c r="P49" s="87" t="s">
        <v>84</v>
      </c>
      <c r="Q49" s="87" t="s">
        <v>85</v>
      </c>
      <c r="R49" s="88" t="s">
        <v>86</v>
      </c>
    </row>
    <row r="50" spans="2:18" x14ac:dyDescent="0.25">
      <c r="B50" s="55" t="s">
        <v>59</v>
      </c>
      <c r="C50" s="27">
        <v>800</v>
      </c>
      <c r="D50" s="54">
        <v>0.81</v>
      </c>
      <c r="E50" s="29">
        <v>8</v>
      </c>
      <c r="F50" s="130">
        <v>2883950.6172839506</v>
      </c>
      <c r="G50" s="160">
        <v>6</v>
      </c>
      <c r="H50" s="48">
        <v>2883950.6172839506</v>
      </c>
      <c r="J50" s="73" t="s">
        <v>83</v>
      </c>
      <c r="K50" s="78"/>
      <c r="L50" s="79"/>
      <c r="M50" s="80"/>
      <c r="N50" s="81"/>
      <c r="O50" s="79"/>
      <c r="P50" s="79"/>
      <c r="Q50" s="80"/>
      <c r="R50" s="85"/>
    </row>
    <row r="51" spans="2:18" ht="15.75" thickBot="1" x14ac:dyDescent="0.3">
      <c r="B51" s="58" t="s">
        <v>67</v>
      </c>
      <c r="C51" s="31">
        <v>800</v>
      </c>
      <c r="D51" s="59">
        <v>0.79</v>
      </c>
      <c r="E51" s="33">
        <v>8</v>
      </c>
      <c r="F51" s="131">
        <v>2956962.0253164554</v>
      </c>
      <c r="G51" s="161">
        <v>6</v>
      </c>
      <c r="H51" s="49">
        <v>2956962.0253164554</v>
      </c>
      <c r="J51" s="74" t="s">
        <v>83</v>
      </c>
      <c r="K51" s="65"/>
      <c r="L51" s="68"/>
      <c r="M51" s="66"/>
      <c r="N51" s="76"/>
      <c r="O51" s="68"/>
      <c r="P51" s="68"/>
      <c r="Q51" s="66"/>
      <c r="R51" s="67"/>
    </row>
    <row r="52" spans="2:18" x14ac:dyDescent="0.25">
      <c r="B52" s="62" t="s">
        <v>66</v>
      </c>
      <c r="C52" s="116"/>
      <c r="D52" s="63">
        <v>0.84</v>
      </c>
      <c r="E52" s="26"/>
      <c r="F52" s="132"/>
      <c r="G52" s="162"/>
      <c r="H52" s="50"/>
      <c r="J52" s="74" t="s">
        <v>83</v>
      </c>
      <c r="K52" s="65"/>
      <c r="L52" s="68"/>
      <c r="M52" s="66"/>
      <c r="N52" s="76"/>
      <c r="O52" s="68"/>
      <c r="P52" s="68"/>
      <c r="Q52" s="66"/>
      <c r="R52" s="67"/>
    </row>
    <row r="53" spans="2:18" ht="15.75" thickBot="1" x14ac:dyDescent="0.3">
      <c r="B53" s="55" t="s">
        <v>59</v>
      </c>
      <c r="C53" s="117"/>
      <c r="D53" s="54">
        <v>0.81</v>
      </c>
      <c r="E53" s="29"/>
      <c r="F53" s="133"/>
      <c r="G53" s="163"/>
      <c r="H53" s="51"/>
      <c r="J53" s="75" t="s">
        <v>83</v>
      </c>
      <c r="K53" s="69"/>
      <c r="L53" s="72"/>
      <c r="M53" s="70"/>
      <c r="N53" s="77"/>
      <c r="O53" s="72"/>
      <c r="P53" s="72"/>
      <c r="Q53" s="70"/>
      <c r="R53" s="71"/>
    </row>
    <row r="54" spans="2:18" ht="15.75" thickBot="1" x14ac:dyDescent="0.3">
      <c r="B54" s="56" t="s">
        <v>67</v>
      </c>
      <c r="C54" s="118"/>
      <c r="D54" s="57">
        <v>0.79</v>
      </c>
      <c r="E54" s="37"/>
      <c r="F54" s="134"/>
      <c r="G54" s="164"/>
      <c r="H54" s="52"/>
    </row>
    <row r="55" spans="2:18" x14ac:dyDescent="0.25">
      <c r="B55" s="60" t="s">
        <v>66</v>
      </c>
      <c r="C55" s="119"/>
      <c r="D55" s="61">
        <v>0.84</v>
      </c>
      <c r="E55" s="40"/>
      <c r="F55" s="135"/>
      <c r="G55" s="165"/>
      <c r="H55" s="53"/>
    </row>
    <row r="56" spans="2:18" x14ac:dyDescent="0.25">
      <c r="B56" s="55" t="s">
        <v>59</v>
      </c>
      <c r="C56" s="117"/>
      <c r="D56" s="54">
        <v>0.81</v>
      </c>
      <c r="E56" s="29"/>
      <c r="F56" s="133"/>
      <c r="G56" s="163"/>
      <c r="H56" s="51"/>
    </row>
    <row r="57" spans="2:18" ht="15.75" thickBot="1" x14ac:dyDescent="0.3">
      <c r="B57" s="56" t="s">
        <v>67</v>
      </c>
      <c r="C57" s="118"/>
      <c r="D57" s="57">
        <v>0.79</v>
      </c>
      <c r="E57" s="37"/>
      <c r="F57" s="134"/>
      <c r="G57" s="164"/>
      <c r="H57" s="52"/>
    </row>
    <row r="58" spans="2:18" x14ac:dyDescent="0.25">
      <c r="B58" s="60" t="s">
        <v>66</v>
      </c>
      <c r="C58" s="120"/>
      <c r="D58" s="61">
        <v>0.84</v>
      </c>
      <c r="E58" s="40"/>
      <c r="F58" s="135"/>
      <c r="G58" s="165"/>
      <c r="H58" s="53"/>
    </row>
    <row r="59" spans="2:18" x14ac:dyDescent="0.25">
      <c r="B59" s="55" t="s">
        <v>59</v>
      </c>
      <c r="C59" s="117"/>
      <c r="D59" s="54">
        <v>0.81</v>
      </c>
      <c r="E59" s="29"/>
      <c r="F59" s="133"/>
      <c r="G59" s="163"/>
      <c r="H59" s="51"/>
    </row>
    <row r="60" spans="2:18" ht="15.75" thickBot="1" x14ac:dyDescent="0.3">
      <c r="B60" s="56" t="s">
        <v>67</v>
      </c>
      <c r="C60" s="118"/>
      <c r="D60" s="57">
        <v>0.79</v>
      </c>
      <c r="E60" s="37"/>
      <c r="F60" s="134"/>
      <c r="G60" s="164"/>
      <c r="H60" s="52"/>
    </row>
    <row r="61" spans="2:18" ht="15" customHeight="1" x14ac:dyDescent="0.25">
      <c r="B61" s="215" t="s">
        <v>164</v>
      </c>
      <c r="C61" s="215"/>
      <c r="D61" s="215"/>
      <c r="E61" s="215"/>
      <c r="F61" s="215"/>
      <c r="G61" s="215"/>
      <c r="H61" s="215"/>
    </row>
    <row r="62" spans="2:18" x14ac:dyDescent="0.25">
      <c r="B62" s="216"/>
      <c r="C62" s="216"/>
      <c r="D62" s="216"/>
      <c r="E62" s="216"/>
      <c r="F62" s="216"/>
      <c r="G62" s="216"/>
      <c r="H62" s="216"/>
    </row>
  </sheetData>
  <mergeCells count="10">
    <mergeCell ref="B33:G34"/>
    <mergeCell ref="B61:H62"/>
    <mergeCell ref="J48:J49"/>
    <mergeCell ref="K48:N48"/>
    <mergeCell ref="O48:R48"/>
    <mergeCell ref="D36:H36"/>
    <mergeCell ref="B41:C41"/>
    <mergeCell ref="B42:C42"/>
    <mergeCell ref="B43:C43"/>
    <mergeCell ref="B40:C40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2"/>
  <sheetViews>
    <sheetView workbookViewId="0">
      <selection activeCell="M10" sqref="M10"/>
    </sheetView>
  </sheetViews>
  <sheetFormatPr baseColWidth="10" defaultRowHeight="15" x14ac:dyDescent="0.25"/>
  <cols>
    <col min="1" max="1" width="3.85546875" style="1" customWidth="1"/>
    <col min="2" max="2" width="16.28515625" style="1" customWidth="1"/>
    <col min="3" max="3" width="20.7109375" style="1" bestFit="1" customWidth="1"/>
    <col min="4" max="16384" width="11.42578125" style="1"/>
  </cols>
  <sheetData>
    <row r="2" spans="2:13" x14ac:dyDescent="0.25">
      <c r="B2" s="10" t="s">
        <v>54</v>
      </c>
      <c r="C2" s="10" t="s">
        <v>86</v>
      </c>
    </row>
    <row r="3" spans="2:13" x14ac:dyDescent="0.25">
      <c r="B3" s="1" t="s">
        <v>58</v>
      </c>
      <c r="C3" s="1" t="s">
        <v>89</v>
      </c>
      <c r="D3" s="1">
        <v>1</v>
      </c>
      <c r="E3" s="1">
        <v>2</v>
      </c>
      <c r="F3" s="1">
        <v>5</v>
      </c>
      <c r="G3" s="1">
        <v>10</v>
      </c>
      <c r="H3" s="1">
        <v>25</v>
      </c>
      <c r="I3" s="1">
        <v>50</v>
      </c>
      <c r="J3" s="1">
        <v>100</v>
      </c>
      <c r="K3" s="1">
        <v>200</v>
      </c>
      <c r="L3" s="1">
        <v>500</v>
      </c>
      <c r="M3" s="1">
        <v>700</v>
      </c>
    </row>
    <row r="4" spans="2:13" x14ac:dyDescent="0.25">
      <c r="B4" s="1" t="s">
        <v>83</v>
      </c>
      <c r="C4" s="1" t="s">
        <v>88</v>
      </c>
      <c r="D4" s="1">
        <v>100</v>
      </c>
      <c r="E4" s="1">
        <v>200</v>
      </c>
      <c r="F4" s="1">
        <v>400</v>
      </c>
      <c r="G4" s="1">
        <v>600</v>
      </c>
      <c r="H4" s="1">
        <v>900</v>
      </c>
      <c r="I4" s="1">
        <v>1000</v>
      </c>
    </row>
    <row r="6" spans="2:13" x14ac:dyDescent="0.25">
      <c r="B6" s="110" t="s">
        <v>84</v>
      </c>
      <c r="C6" s="110" t="s">
        <v>155</v>
      </c>
    </row>
    <row r="7" spans="2:13" x14ac:dyDescent="0.25">
      <c r="B7" s="109" t="s">
        <v>130</v>
      </c>
      <c r="C7" s="27" t="s">
        <v>156</v>
      </c>
    </row>
    <row r="8" spans="2:13" x14ac:dyDescent="0.25">
      <c r="B8" s="104" t="s">
        <v>132</v>
      </c>
      <c r="C8" s="27" t="s">
        <v>156</v>
      </c>
    </row>
    <row r="9" spans="2:13" ht="17.25" x14ac:dyDescent="0.25">
      <c r="B9" s="104" t="s">
        <v>133</v>
      </c>
      <c r="C9" s="27" t="s">
        <v>158</v>
      </c>
    </row>
    <row r="10" spans="2:13" x14ac:dyDescent="0.25">
      <c r="B10" s="104" t="s">
        <v>134</v>
      </c>
      <c r="C10" s="27" t="s">
        <v>157</v>
      </c>
    </row>
    <row r="11" spans="2:13" x14ac:dyDescent="0.25">
      <c r="B11" s="102" t="s">
        <v>131</v>
      </c>
      <c r="C11" s="27" t="s">
        <v>156</v>
      </c>
    </row>
    <row r="12" spans="2:13" x14ac:dyDescent="0.25">
      <c r="B12" s="104" t="s">
        <v>135</v>
      </c>
      <c r="C12" s="27" t="s">
        <v>156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42"/>
  <sheetViews>
    <sheetView topLeftCell="A16" workbookViewId="0">
      <selection activeCell="G30" sqref="G30"/>
    </sheetView>
  </sheetViews>
  <sheetFormatPr baseColWidth="10" defaultRowHeight="15" x14ac:dyDescent="0.25"/>
  <cols>
    <col min="1" max="1" width="4.42578125" style="1" customWidth="1"/>
    <col min="2" max="2" width="15.7109375" style="1" customWidth="1"/>
    <col min="3" max="3" width="22.28515625" style="142" customWidth="1"/>
    <col min="4" max="4" width="11.42578125" style="1"/>
    <col min="5" max="5" width="10.28515625" style="1" customWidth="1"/>
    <col min="6" max="6" width="15.42578125" style="1" customWidth="1"/>
    <col min="7" max="7" width="22.85546875" style="142" bestFit="1" customWidth="1"/>
    <col min="8" max="9" width="11.42578125" style="142"/>
    <col min="10" max="10" width="11.42578125" style="1"/>
    <col min="11" max="11" width="3.5703125" style="1" customWidth="1"/>
    <col min="12" max="12" width="11.42578125" style="1"/>
    <col min="13" max="13" width="14.28515625" style="1" customWidth="1"/>
    <col min="14" max="14" width="12.28515625" style="1" customWidth="1"/>
    <col min="15" max="17" width="14.7109375" style="1" customWidth="1"/>
    <col min="18" max="18" width="13.28515625" style="1" customWidth="1"/>
    <col min="19" max="16384" width="11.42578125" style="1"/>
  </cols>
  <sheetData>
    <row r="2" spans="2:19" ht="18" x14ac:dyDescent="0.35">
      <c r="B2" s="96" t="s">
        <v>114</v>
      </c>
      <c r="O2" s="10" t="s">
        <v>124</v>
      </c>
    </row>
    <row r="3" spans="2:19" x14ac:dyDescent="0.25">
      <c r="B3" s="97" t="s">
        <v>55</v>
      </c>
      <c r="C3" s="167" t="s">
        <v>115</v>
      </c>
      <c r="D3" s="97" t="s">
        <v>31</v>
      </c>
      <c r="O3" s="97" t="s">
        <v>55</v>
      </c>
      <c r="P3" s="97" t="s">
        <v>125</v>
      </c>
      <c r="Q3" s="97" t="s">
        <v>126</v>
      </c>
      <c r="R3" s="97" t="s">
        <v>31</v>
      </c>
    </row>
    <row r="4" spans="2:19" x14ac:dyDescent="0.25">
      <c r="B4" s="27">
        <v>2010</v>
      </c>
      <c r="C4" s="168">
        <v>0.104</v>
      </c>
      <c r="D4" s="100" t="s">
        <v>116</v>
      </c>
      <c r="O4" s="27">
        <v>2010</v>
      </c>
      <c r="P4" s="99"/>
      <c r="Q4" s="139">
        <f>[1]Hoja1!$N$5</f>
        <v>0.59799999999999998</v>
      </c>
      <c r="R4" s="1" t="s">
        <v>169</v>
      </c>
      <c r="S4" s="1">
        <v>0.59599999999999997</v>
      </c>
    </row>
    <row r="5" spans="2:19" x14ac:dyDescent="0.25">
      <c r="B5" s="27">
        <v>2011</v>
      </c>
      <c r="C5" s="168">
        <v>0.108</v>
      </c>
      <c r="D5" s="100" t="s">
        <v>117</v>
      </c>
      <c r="O5" s="27">
        <v>2011</v>
      </c>
      <c r="P5" s="99"/>
      <c r="Q5" s="139">
        <f>[1]Hoja1!$N$11</f>
        <v>0.61926999999999999</v>
      </c>
      <c r="R5" s="1" t="s">
        <v>169</v>
      </c>
      <c r="S5" s="1">
        <v>0.61429999999999996</v>
      </c>
    </row>
    <row r="6" spans="2:19" x14ac:dyDescent="0.25">
      <c r="B6" s="27">
        <v>2012</v>
      </c>
      <c r="C6" s="168">
        <v>0.109</v>
      </c>
      <c r="D6" s="100" t="s">
        <v>118</v>
      </c>
      <c r="O6" s="27">
        <v>2012</v>
      </c>
      <c r="P6" s="99"/>
      <c r="Q6" s="139">
        <f>[1]Hoja1!$N$23</f>
        <v>0.62709999999999999</v>
      </c>
    </row>
    <row r="7" spans="2:19" x14ac:dyDescent="0.25">
      <c r="B7" s="27">
        <v>2013</v>
      </c>
      <c r="C7" s="168">
        <v>0.109</v>
      </c>
      <c r="D7" s="100" t="s">
        <v>119</v>
      </c>
      <c r="O7" s="27">
        <v>2013</v>
      </c>
      <c r="P7" s="99"/>
      <c r="Q7" s="140">
        <f>Q6</f>
        <v>0.62709999999999999</v>
      </c>
    </row>
    <row r="8" spans="2:19" x14ac:dyDescent="0.25">
      <c r="B8" s="27">
        <v>2014</v>
      </c>
      <c r="C8" s="168">
        <f>AVERAGE(C7,C9)</f>
        <v>0.111</v>
      </c>
      <c r="D8" s="100" t="s">
        <v>120</v>
      </c>
      <c r="O8" s="27">
        <v>2014</v>
      </c>
      <c r="P8" s="99"/>
      <c r="Q8" s="140">
        <f>Q7</f>
        <v>0.62709999999999999</v>
      </c>
    </row>
    <row r="9" spans="2:19" x14ac:dyDescent="0.25">
      <c r="B9" s="27">
        <v>2015</v>
      </c>
      <c r="C9" s="168">
        <v>0.113</v>
      </c>
      <c r="D9" s="100" t="s">
        <v>121</v>
      </c>
      <c r="O9" s="27">
        <v>2015</v>
      </c>
      <c r="P9" s="99"/>
      <c r="Q9" s="140">
        <f>Q8</f>
        <v>0.62709999999999999</v>
      </c>
    </row>
    <row r="10" spans="2:19" x14ac:dyDescent="0.25">
      <c r="B10" s="27">
        <v>2016</v>
      </c>
      <c r="C10" s="168">
        <v>0.109</v>
      </c>
      <c r="D10" s="100" t="s">
        <v>122</v>
      </c>
      <c r="O10" s="27">
        <v>2016</v>
      </c>
      <c r="P10" s="139">
        <v>0.43230000000000002</v>
      </c>
      <c r="Q10" s="139">
        <v>0.41189999999999999</v>
      </c>
      <c r="R10" s="101" t="s">
        <v>127</v>
      </c>
    </row>
    <row r="11" spans="2:19" x14ac:dyDescent="0.25">
      <c r="B11" s="27">
        <v>2017</v>
      </c>
      <c r="C11" s="168">
        <v>0.108</v>
      </c>
      <c r="D11" s="100" t="s">
        <v>123</v>
      </c>
      <c r="O11" s="27">
        <v>2017</v>
      </c>
      <c r="P11" s="139">
        <v>0.43230000000000002</v>
      </c>
      <c r="Q11" s="139">
        <v>0.41189999999999999</v>
      </c>
    </row>
    <row r="12" spans="2:19" x14ac:dyDescent="0.25">
      <c r="B12" s="27">
        <v>2018</v>
      </c>
      <c r="C12" s="169">
        <f>C11</f>
        <v>0.108</v>
      </c>
      <c r="D12" s="98"/>
      <c r="O12" s="27">
        <v>2018</v>
      </c>
      <c r="P12" s="139">
        <v>0.43230000000000002</v>
      </c>
      <c r="Q12" s="139">
        <v>0.41189999999999999</v>
      </c>
    </row>
    <row r="13" spans="2:19" x14ac:dyDescent="0.25">
      <c r="B13" s="27">
        <v>2019</v>
      </c>
      <c r="C13" s="170"/>
      <c r="D13" s="98"/>
      <c r="O13" s="27">
        <v>2019</v>
      </c>
      <c r="P13" s="99"/>
      <c r="Q13" s="99"/>
    </row>
    <row r="14" spans="2:19" x14ac:dyDescent="0.25">
      <c r="B14" s="27">
        <v>2020</v>
      </c>
      <c r="C14" s="170"/>
      <c r="D14" s="98"/>
      <c r="O14" s="27">
        <v>2020</v>
      </c>
      <c r="P14" s="99"/>
      <c r="Q14" s="99"/>
    </row>
    <row r="15" spans="2:19" x14ac:dyDescent="0.25">
      <c r="B15" s="27">
        <v>2021</v>
      </c>
      <c r="C15" s="170"/>
      <c r="D15" s="98"/>
      <c r="O15" s="27">
        <v>2021</v>
      </c>
      <c r="P15" s="99"/>
      <c r="Q15" s="99"/>
    </row>
    <row r="16" spans="2:19" x14ac:dyDescent="0.25">
      <c r="B16" s="27">
        <v>2022</v>
      </c>
      <c r="C16" s="170"/>
      <c r="D16" s="98"/>
      <c r="O16" s="27">
        <v>2022</v>
      </c>
      <c r="P16" s="99"/>
      <c r="Q16" s="99"/>
    </row>
    <row r="17" spans="2:17" x14ac:dyDescent="0.25">
      <c r="B17" s="27">
        <v>2023</v>
      </c>
      <c r="C17" s="170"/>
      <c r="D17" s="98"/>
      <c r="O17" s="27">
        <v>2023</v>
      </c>
      <c r="P17" s="99"/>
      <c r="Q17" s="99"/>
    </row>
    <row r="18" spans="2:17" x14ac:dyDescent="0.25">
      <c r="B18" s="27">
        <v>2024</v>
      </c>
      <c r="C18" s="170"/>
      <c r="D18" s="98"/>
      <c r="O18" s="27">
        <v>2024</v>
      </c>
      <c r="P18" s="99"/>
      <c r="Q18" s="99"/>
    </row>
    <row r="19" spans="2:17" x14ac:dyDescent="0.25">
      <c r="B19" s="27">
        <v>2025</v>
      </c>
      <c r="C19" s="170"/>
      <c r="D19" s="98"/>
      <c r="O19" s="27">
        <v>2025</v>
      </c>
      <c r="P19" s="99"/>
      <c r="Q19" s="99"/>
    </row>
    <row r="20" spans="2:17" x14ac:dyDescent="0.25">
      <c r="B20" s="27">
        <v>2026</v>
      </c>
      <c r="C20" s="170"/>
      <c r="D20" s="98"/>
      <c r="O20" s="27">
        <v>2026</v>
      </c>
      <c r="P20" s="99"/>
      <c r="Q20" s="99"/>
    </row>
    <row r="21" spans="2:17" x14ac:dyDescent="0.25">
      <c r="B21" s="27">
        <v>2027</v>
      </c>
      <c r="C21" s="170"/>
      <c r="D21" s="98"/>
      <c r="O21" s="27">
        <v>2027</v>
      </c>
      <c r="P21" s="99"/>
      <c r="Q21" s="99"/>
    </row>
    <row r="22" spans="2:17" x14ac:dyDescent="0.25">
      <c r="B22" s="27">
        <v>2028</v>
      </c>
      <c r="C22" s="170"/>
      <c r="D22" s="98"/>
      <c r="O22" s="27">
        <v>2028</v>
      </c>
      <c r="P22" s="99"/>
      <c r="Q22" s="99"/>
    </row>
    <row r="23" spans="2:17" x14ac:dyDescent="0.25">
      <c r="B23" s="27">
        <v>2029</v>
      </c>
      <c r="C23" s="170"/>
      <c r="D23" s="98"/>
      <c r="O23" s="27">
        <v>2029</v>
      </c>
      <c r="P23" s="99"/>
      <c r="Q23" s="99"/>
    </row>
    <row r="24" spans="2:17" x14ac:dyDescent="0.25">
      <c r="B24" s="27">
        <v>2030</v>
      </c>
      <c r="C24" s="170"/>
      <c r="D24" s="98"/>
      <c r="O24" s="27">
        <v>2030</v>
      </c>
      <c r="P24" s="99"/>
      <c r="Q24" s="99"/>
    </row>
    <row r="25" spans="2:17" x14ac:dyDescent="0.25">
      <c r="O25" s="235" t="s">
        <v>168</v>
      </c>
      <c r="P25" s="235"/>
      <c r="Q25" s="235"/>
    </row>
    <row r="26" spans="2:17" x14ac:dyDescent="0.25">
      <c r="B26" s="10" t="s">
        <v>136</v>
      </c>
      <c r="F26" s="10" t="s">
        <v>137</v>
      </c>
      <c r="O26" s="236"/>
      <c r="P26" s="236"/>
      <c r="Q26" s="236"/>
    </row>
    <row r="27" spans="2:17" x14ac:dyDescent="0.25">
      <c r="B27" s="4" t="s">
        <v>84</v>
      </c>
      <c r="C27" s="171" t="s">
        <v>129</v>
      </c>
      <c r="D27" s="4" t="s">
        <v>86</v>
      </c>
      <c r="F27" s="4" t="s">
        <v>84</v>
      </c>
      <c r="G27" s="176" t="s">
        <v>138</v>
      </c>
      <c r="H27" s="176" t="s">
        <v>139</v>
      </c>
      <c r="I27" s="176" t="s">
        <v>140</v>
      </c>
      <c r="J27" s="105" t="s">
        <v>141</v>
      </c>
      <c r="O27" s="236"/>
      <c r="P27" s="236"/>
      <c r="Q27" s="236"/>
    </row>
    <row r="28" spans="2:17" x14ac:dyDescent="0.25">
      <c r="B28" s="102" t="s">
        <v>130</v>
      </c>
      <c r="C28" s="175">
        <f>'[2]Fact. con.'!E165</f>
        <v>1.5071395665038287E-4</v>
      </c>
      <c r="D28" s="103" t="str">
        <f>'[2]Fact. con.'!F165</f>
        <v>TJ/gal</v>
      </c>
      <c r="F28" s="102" t="s">
        <v>130</v>
      </c>
      <c r="G28" s="177">
        <f>'[2]FE CE'!F15</f>
        <v>77400</v>
      </c>
      <c r="H28" s="177">
        <f>'[2]FE CE'!I15</f>
        <v>3</v>
      </c>
      <c r="I28" s="177">
        <f>'[2]FE CE'!L15</f>
        <v>0.6</v>
      </c>
      <c r="J28" s="104"/>
    </row>
    <row r="29" spans="2:17" x14ac:dyDescent="0.25">
      <c r="B29" s="104" t="s">
        <v>132</v>
      </c>
      <c r="C29" s="175">
        <f>'[2]Fact. con.'!E177</f>
        <v>1.3450438699049401E-4</v>
      </c>
      <c r="D29" s="103" t="str">
        <f>'[2]Fact. con.'!F177</f>
        <v>TJ/gal</v>
      </c>
      <c r="F29" s="104" t="s">
        <v>132</v>
      </c>
      <c r="G29" s="177">
        <f>'[2]FE CE'!F14</f>
        <v>74100</v>
      </c>
      <c r="H29" s="177">
        <f>'[2]FE CE'!I14</f>
        <v>3</v>
      </c>
      <c r="I29" s="177">
        <f>'[2]FE CE'!L14</f>
        <v>0.6</v>
      </c>
      <c r="J29" s="104"/>
    </row>
    <row r="30" spans="2:17" x14ac:dyDescent="0.25">
      <c r="B30" s="104" t="s">
        <v>133</v>
      </c>
      <c r="C30" s="175">
        <f>'[2]Fact. con.'!E180</f>
        <v>3.6036968416892283E-5</v>
      </c>
      <c r="D30" s="103" t="str">
        <f>'[2]Fact. con.'!F180</f>
        <v>TJ/m3</v>
      </c>
      <c r="F30" s="104" t="s">
        <v>133</v>
      </c>
      <c r="G30" s="200">
        <f>'[2]FE CE'!$F$39</f>
        <v>56126.26334612057</v>
      </c>
      <c r="H30" s="177">
        <f>'[2]FE CE'!I24</f>
        <v>1</v>
      </c>
      <c r="I30" s="177">
        <f>'[2]FE CE'!L24</f>
        <v>0.1</v>
      </c>
      <c r="J30" s="104"/>
    </row>
    <row r="31" spans="2:17" x14ac:dyDescent="0.25">
      <c r="B31" s="104" t="s">
        <v>134</v>
      </c>
      <c r="C31" s="175">
        <f>'[2]Fact. con.'!E179</f>
        <v>2.6392697222457118E-2</v>
      </c>
      <c r="D31" s="103" t="str">
        <f>'[2]Fact. con.'!F179</f>
        <v>TJ/m3</v>
      </c>
      <c r="F31" s="104" t="s">
        <v>134</v>
      </c>
      <c r="G31" s="177">
        <f>'[2]FE CE'!F16</f>
        <v>63100</v>
      </c>
      <c r="H31" s="177">
        <f>'[2]FE CE'!I16</f>
        <v>1</v>
      </c>
      <c r="I31" s="177">
        <f>'[2]FE CE'!L16</f>
        <v>0.1</v>
      </c>
      <c r="J31" s="104"/>
    </row>
    <row r="32" spans="2:17" ht="15" customHeight="1" x14ac:dyDescent="0.25">
      <c r="B32" s="102" t="s">
        <v>131</v>
      </c>
      <c r="C32" s="175">
        <f>'[2]Fact. con.'!E172</f>
        <v>1.1785939186739979E-4</v>
      </c>
      <c r="D32" s="103" t="str">
        <f>'[2]Fact. con.'!F172</f>
        <v>TJ/gal</v>
      </c>
      <c r="F32" s="102" t="s">
        <v>131</v>
      </c>
      <c r="G32" s="177">
        <f>'[2]FE CE'!F11</f>
        <v>69300</v>
      </c>
      <c r="H32" s="177">
        <f>'[2]FE CE'!I11</f>
        <v>3</v>
      </c>
      <c r="I32" s="177">
        <f>'[2]FE CE'!L11</f>
        <v>0.6</v>
      </c>
      <c r="J32" s="104"/>
    </row>
    <row r="33" spans="2:10" x14ac:dyDescent="0.25">
      <c r="B33" s="104" t="s">
        <v>135</v>
      </c>
      <c r="C33" s="175">
        <f>'[2]Fact. con.'!E187</f>
        <v>9.0452414483100003E-5</v>
      </c>
      <c r="D33" s="103" t="str">
        <f>'[2]Fact. con.'!F187</f>
        <v>TJ/gal</v>
      </c>
      <c r="F33" s="104" t="s">
        <v>135</v>
      </c>
      <c r="G33" s="178">
        <f>'[2]FE CE'!F26</f>
        <v>70800</v>
      </c>
      <c r="H33" s="179">
        <f>'[2]FE CE'!I26</f>
        <v>3</v>
      </c>
      <c r="I33" s="179">
        <f>'[2]FE CE'!L26</f>
        <v>0.6</v>
      </c>
      <c r="J33" s="104"/>
    </row>
    <row r="34" spans="2:10" x14ac:dyDescent="0.25">
      <c r="B34" s="136" t="s">
        <v>165</v>
      </c>
      <c r="F34" s="136" t="s">
        <v>166</v>
      </c>
    </row>
    <row r="35" spans="2:10" x14ac:dyDescent="0.25">
      <c r="F35" s="136" t="s">
        <v>167</v>
      </c>
    </row>
    <row r="36" spans="2:10" x14ac:dyDescent="0.25">
      <c r="B36" s="10" t="s">
        <v>151</v>
      </c>
    </row>
    <row r="37" spans="2:10" x14ac:dyDescent="0.25">
      <c r="B37" s="106" t="s">
        <v>142</v>
      </c>
      <c r="C37" s="172" t="s">
        <v>143</v>
      </c>
      <c r="D37" s="106" t="s">
        <v>144</v>
      </c>
      <c r="E37" s="106" t="s">
        <v>145</v>
      </c>
    </row>
    <row r="38" spans="2:10" ht="15.75" x14ac:dyDescent="0.25">
      <c r="B38" s="107" t="s">
        <v>146</v>
      </c>
      <c r="C38" s="173">
        <v>1</v>
      </c>
      <c r="D38" s="141">
        <v>1</v>
      </c>
      <c r="E38" s="141">
        <v>1</v>
      </c>
    </row>
    <row r="39" spans="2:10" ht="15.75" x14ac:dyDescent="0.25">
      <c r="B39" s="107" t="s">
        <v>147</v>
      </c>
      <c r="C39" s="173">
        <v>21</v>
      </c>
      <c r="D39" s="141">
        <v>25</v>
      </c>
      <c r="E39" s="141">
        <v>28</v>
      </c>
    </row>
    <row r="40" spans="2:10" ht="15" customHeight="1" x14ac:dyDescent="0.25">
      <c r="B40" s="107" t="s">
        <v>148</v>
      </c>
      <c r="C40" s="173">
        <v>310</v>
      </c>
      <c r="D40" s="141">
        <v>298</v>
      </c>
      <c r="E40" s="141">
        <v>265</v>
      </c>
    </row>
    <row r="41" spans="2:10" x14ac:dyDescent="0.25">
      <c r="B41" s="137" t="s">
        <v>149</v>
      </c>
      <c r="C41" s="174"/>
      <c r="D41" s="108"/>
      <c r="E41" s="108"/>
    </row>
    <row r="42" spans="2:10" x14ac:dyDescent="0.25">
      <c r="B42" s="138" t="s">
        <v>150</v>
      </c>
    </row>
  </sheetData>
  <mergeCells count="1">
    <mergeCell ref="O25:Q27"/>
  </mergeCells>
  <hyperlinks>
    <hyperlink ref="D11" r:id="rId1" display="http://www.minem.gob.pe/minem/archivos/Capitulo 1 Balance e Indicadores 2017.pdf" xr:uid="{00000000-0004-0000-0400-000000000000}"/>
    <hyperlink ref="D10" r:id="rId2" display="http://www.minem.gob.pe/minem/archivos/Capitulo 1  Balance e Indicadores 2016.pdf" xr:uid="{00000000-0004-0000-0400-000001000000}"/>
    <hyperlink ref="D9" r:id="rId3" display="http://www.minem.gob.pe/minem/archivos/Capitulo 1 Indicadores FINAL.pdf" xr:uid="{00000000-0004-0000-0400-000002000000}"/>
    <hyperlink ref="D8" r:id="rId4" display="http://www.minem.gob.pe/minem/archivos/BALANCE E INDICADORES 2014.pdf" xr:uid="{00000000-0004-0000-0400-000003000000}"/>
    <hyperlink ref="D7" r:id="rId5" display="http://www.minem.gob.pe/minem/archivos/Capitulo 1  Balance y Principales Indicadores 2013.pdf" xr:uid="{00000000-0004-0000-0400-000004000000}"/>
    <hyperlink ref="D6" r:id="rId6" display="http://www.minem.gob.pe/minem/archivos/Capitulo 1  Balance y Principales Indicadores 2012.pdf" xr:uid="{00000000-0004-0000-0400-000005000000}"/>
    <hyperlink ref="D5" r:id="rId7" display="http://www.minem.gob.pe/minem/archivos/Cap_1_  Balance y Principales Indicadores 2011.pdf" xr:uid="{00000000-0004-0000-0400-000006000000}"/>
    <hyperlink ref="D4" r:id="rId8" display="http://www.minem.gob.pe/minem/archivos/Cap%C3%83%C2%ADtulo1_- Balance y Principales Indicadores El%C3%83%C2%A9ctricos 2010 (2).pdf" xr:uid="{00000000-0004-0000-0400-000007000000}"/>
    <hyperlink ref="B42" r:id="rId9" xr:uid="{00000000-0004-0000-0400-000008000000}"/>
  </hyperlinks>
  <pageMargins left="0.7" right="0.7" top="0.75" bottom="0.75" header="0.3" footer="0.3"/>
  <pageSetup orientation="portrait" r:id="rId10"/>
  <legacy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9"/>
  <sheetViews>
    <sheetView tabSelected="1" workbookViewId="0">
      <selection activeCell="G13" sqref="G13"/>
    </sheetView>
  </sheetViews>
  <sheetFormatPr baseColWidth="10" defaultRowHeight="15" x14ac:dyDescent="0.25"/>
  <cols>
    <col min="3" max="3" width="13.85546875" customWidth="1"/>
    <col min="4" max="4" width="14" customWidth="1"/>
    <col min="5" max="5" width="14.5703125" customWidth="1"/>
    <col min="6" max="6" width="15.28515625" customWidth="1"/>
    <col min="7" max="7" width="18.140625" customWidth="1"/>
    <col min="8" max="10" width="16.28515625" customWidth="1"/>
    <col min="11" max="11" width="14.42578125" customWidth="1"/>
  </cols>
  <sheetData>
    <row r="1" spans="2:11" x14ac:dyDescent="0.25">
      <c r="B1" s="180" t="s">
        <v>173</v>
      </c>
      <c r="C1" s="180"/>
      <c r="D1" s="180"/>
      <c r="E1" s="180"/>
      <c r="F1" s="180"/>
      <c r="G1" s="181"/>
      <c r="H1" s="181"/>
      <c r="I1" s="181"/>
      <c r="J1" s="181"/>
      <c r="K1" s="180"/>
    </row>
    <row r="2" spans="2:11" x14ac:dyDescent="0.25">
      <c r="B2" s="182" t="s">
        <v>174</v>
      </c>
      <c r="C2" s="180"/>
      <c r="D2" s="180"/>
      <c r="E2" s="180"/>
      <c r="F2" s="180"/>
      <c r="G2" s="181"/>
      <c r="H2" s="181"/>
      <c r="I2" s="181"/>
      <c r="J2" s="181"/>
      <c r="K2" s="180"/>
    </row>
    <row r="3" spans="2:11" x14ac:dyDescent="0.25">
      <c r="B3" s="180"/>
      <c r="C3" s="180"/>
      <c r="D3" s="180"/>
      <c r="E3" s="180"/>
      <c r="F3" s="180"/>
      <c r="G3" s="181"/>
      <c r="H3" s="181"/>
      <c r="I3" s="181"/>
      <c r="J3" s="181"/>
      <c r="K3" s="180"/>
    </row>
    <row r="4" spans="2:11" ht="12.75" customHeight="1" x14ac:dyDescent="0.25">
      <c r="B4" s="183" t="s">
        <v>170</v>
      </c>
      <c r="C4" s="184"/>
      <c r="D4" s="184"/>
      <c r="E4" s="185"/>
      <c r="F4" s="184"/>
      <c r="G4" s="186"/>
      <c r="H4" s="186"/>
      <c r="I4" s="238" t="s">
        <v>181</v>
      </c>
      <c r="J4" s="240" t="s">
        <v>182</v>
      </c>
      <c r="K4" s="237" t="s">
        <v>171</v>
      </c>
    </row>
    <row r="5" spans="2:11" ht="25.5" customHeight="1" x14ac:dyDescent="0.25">
      <c r="B5" s="187" t="s">
        <v>55</v>
      </c>
      <c r="C5" s="187" t="s">
        <v>176</v>
      </c>
      <c r="D5" s="187" t="s">
        <v>175</v>
      </c>
      <c r="E5" s="188" t="s">
        <v>177</v>
      </c>
      <c r="F5" s="187" t="s">
        <v>178</v>
      </c>
      <c r="G5" s="189" t="s">
        <v>179</v>
      </c>
      <c r="H5" s="189" t="s">
        <v>180</v>
      </c>
      <c r="I5" s="239"/>
      <c r="J5" s="241"/>
      <c r="K5" s="237"/>
    </row>
    <row r="6" spans="2:11" ht="72" x14ac:dyDescent="0.25">
      <c r="B6" s="21" t="s">
        <v>57</v>
      </c>
      <c r="C6" s="21" t="s">
        <v>152</v>
      </c>
      <c r="D6" s="21" t="s">
        <v>153</v>
      </c>
      <c r="E6" s="21" t="s">
        <v>154</v>
      </c>
      <c r="F6" s="166" t="s">
        <v>56</v>
      </c>
      <c r="G6" s="21" t="s">
        <v>153</v>
      </c>
      <c r="H6" s="21" t="s">
        <v>154</v>
      </c>
      <c r="I6" s="21" t="s">
        <v>183</v>
      </c>
      <c r="J6" s="21" t="s">
        <v>184</v>
      </c>
      <c r="K6" s="198" t="s">
        <v>172</v>
      </c>
    </row>
    <row r="7" spans="2:11" x14ac:dyDescent="0.25">
      <c r="B7" s="190">
        <v>2018</v>
      </c>
      <c r="C7" s="191" t="s">
        <v>130</v>
      </c>
      <c r="D7" s="199">
        <v>54032</v>
      </c>
      <c r="E7" s="199">
        <v>55000000</v>
      </c>
      <c r="F7" s="191" t="s">
        <v>133</v>
      </c>
      <c r="G7" s="199">
        <v>208054</v>
      </c>
      <c r="H7" s="199">
        <v>57050000</v>
      </c>
      <c r="I7" s="201">
        <f>((D7*Factores!C28*(Factores!G28+Factores!H28*Factores!C39+Factores!I28*Factores!C40))/E7*1000)*H7/1000000</f>
        <v>655.89352114282838</v>
      </c>
      <c r="J7" s="201">
        <f>((G7*Factores!$C$30*(Factores!$G$30+Factores!$H$30*Factores!$C$39+Factores!$I$30*Factores!$C$40))/H7*1000)*H7/1000000</f>
        <v>421.2041374916646</v>
      </c>
      <c r="K7" s="192">
        <f>I7-J7</f>
        <v>234.68938365116378</v>
      </c>
    </row>
    <row r="8" spans="2:11" x14ac:dyDescent="0.25">
      <c r="B8" s="190">
        <v>2018</v>
      </c>
      <c r="C8" s="191" t="s">
        <v>132</v>
      </c>
      <c r="D8" s="199">
        <v>183345</v>
      </c>
      <c r="E8" s="199">
        <v>113268457</v>
      </c>
      <c r="F8" s="191" t="s">
        <v>133</v>
      </c>
      <c r="G8" s="199">
        <v>768254</v>
      </c>
      <c r="H8" s="199">
        <v>132350000</v>
      </c>
      <c r="I8" s="201">
        <f>((D8*Factores!C29*(Factores!G29+Factores!H29*Factores!C39+Factores!I29*Factores!C40))/E8*1000)*H8/1000000</f>
        <v>2142.3755988589014</v>
      </c>
      <c r="J8" s="201">
        <f>((G8*Factores!$C$30*(Factores!$G$30+Factores!$H$30*Factores!$C$39+Factores!$I$30*Factores!$C$40))/H8*1000)*H8/1000000</f>
        <v>1555.3258454272509</v>
      </c>
      <c r="K8" s="192">
        <f>I8-J8</f>
        <v>587.04975343165052</v>
      </c>
    </row>
    <row r="9" spans="2:11" x14ac:dyDescent="0.25">
      <c r="B9" s="193"/>
      <c r="D9" s="193"/>
      <c r="E9" s="194"/>
      <c r="F9" s="195"/>
      <c r="G9" s="196"/>
      <c r="H9" s="196"/>
      <c r="I9" s="196"/>
      <c r="J9" s="196"/>
      <c r="K9" s="197">
        <f>SUM(K7:K8)</f>
        <v>821.7391370828143</v>
      </c>
    </row>
  </sheetData>
  <mergeCells count="3">
    <mergeCell ref="K4:K5"/>
    <mergeCell ref="I4:I5"/>
    <mergeCell ref="J4:J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Desplegable!$B$7:$B$12</xm:f>
          </x14:formula1>
          <xm:sqref>C7:C8 F7:F8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</vt:lpstr>
      <vt:lpstr>Proveedores</vt:lpstr>
      <vt:lpstr>Variables</vt:lpstr>
      <vt:lpstr>Desplegable</vt:lpstr>
      <vt:lpstr>Factores</vt:lpstr>
      <vt:lpstr>EESI Caldera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2019-07-22T14:17:44Z</dcterms:created>
  <dcterms:modified xsi:type="dcterms:W3CDTF">2020-04-25T06:12:11Z</dcterms:modified>
</cp:coreProperties>
</file>