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c\Desktop\git-res\back-end\Web Dinamico 2\MRVMinem\Documentos\Exportar\"/>
    </mc:Choice>
  </mc:AlternateContent>
  <xr:revisionPtr revIDLastSave="0" documentId="13_ncr:1_{201F3E91-DD03-40E6-995C-F7FA003C0EE9}" xr6:coauthVersionLast="45" xr6:coauthVersionMax="45" xr10:uidLastSave="{00000000-0000-0000-0000-000000000000}"/>
  <bookViews>
    <workbookView xWindow="-120" yWindow="-120" windowWidth="19440" windowHeight="15000" firstSheet="3" activeTab="4" xr2:uid="{00000000-000D-0000-FFFF-FFFF00000000}"/>
  </bookViews>
  <sheets>
    <sheet name="General" sheetId="1" r:id="rId1"/>
    <sheet name="Proveedores" sheetId="2" r:id="rId2"/>
    <sheet name="Variables" sheetId="5" r:id="rId3"/>
    <sheet name="Factores" sheetId="4" r:id="rId4"/>
    <sheet name="Vehiculo electrico consumo" sheetId="7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1" i="7" l="1"/>
  <c r="G10" i="7"/>
  <c r="C55" i="4"/>
  <c r="P50" i="4" l="1"/>
  <c r="F41" i="4"/>
  <c r="F46" i="4"/>
  <c r="F45" i="4"/>
  <c r="F44" i="4"/>
  <c r="F43" i="4"/>
  <c r="F42" i="4"/>
  <c r="D66" i="4"/>
  <c r="D65" i="4"/>
  <c r="D64" i="4"/>
  <c r="D63" i="4"/>
  <c r="D62" i="4"/>
  <c r="D61" i="4"/>
  <c r="D60" i="4"/>
  <c r="D59" i="4"/>
  <c r="D35" i="4" l="1"/>
  <c r="D30" i="4"/>
  <c r="E12" i="4" l="1"/>
  <c r="C12" i="4"/>
  <c r="D12" i="4"/>
  <c r="E7" i="4"/>
  <c r="C7" i="4"/>
  <c r="D7" i="4"/>
  <c r="E6" i="4"/>
  <c r="C6" i="4"/>
  <c r="D6" i="4"/>
  <c r="E5" i="4"/>
  <c r="C5" i="4"/>
  <c r="D5" i="4"/>
  <c r="E13" i="4" l="1"/>
  <c r="C13" i="4"/>
  <c r="D13" i="4"/>
  <c r="I88" i="4" l="1"/>
  <c r="H88" i="4"/>
  <c r="G88" i="4"/>
  <c r="D88" i="4"/>
  <c r="C88" i="4"/>
  <c r="I87" i="4"/>
  <c r="H87" i="4"/>
  <c r="G87" i="4"/>
  <c r="C87" i="4"/>
  <c r="I25" i="4" s="1"/>
  <c r="I86" i="4"/>
  <c r="H86" i="4"/>
  <c r="G86" i="4"/>
  <c r="C86" i="4"/>
  <c r="K35" i="4" s="1"/>
  <c r="I85" i="4"/>
  <c r="H85" i="4"/>
  <c r="G85" i="4"/>
  <c r="C85" i="4"/>
  <c r="I84" i="4"/>
  <c r="H84" i="4"/>
  <c r="G84" i="4"/>
  <c r="C84" i="4"/>
  <c r="K24" i="4" l="1"/>
  <c r="Q24" i="4" s="1"/>
  <c r="W24" i="4" s="1"/>
  <c r="I18" i="4"/>
  <c r="O18" i="4" s="1"/>
  <c r="U18" i="4" s="1"/>
  <c r="K6" i="4"/>
  <c r="Q6" i="4" s="1"/>
  <c r="W6" i="4" s="1"/>
  <c r="J6" i="4"/>
  <c r="P6" i="4" s="1"/>
  <c r="V6" i="4" s="1"/>
  <c r="Q35" i="4"/>
  <c r="O25" i="4"/>
  <c r="Q18" i="4"/>
  <c r="W18" i="4" s="1"/>
  <c r="Q83" i="4"/>
  <c r="Q84" i="4"/>
  <c r="J18" i="4"/>
  <c r="P18" i="4" s="1"/>
  <c r="V18" i="4" s="1"/>
  <c r="K7" i="4"/>
  <c r="Q7" i="4" s="1"/>
  <c r="K19" i="4"/>
  <c r="Q19" i="4" s="1"/>
  <c r="K30" i="4"/>
  <c r="Q30" i="4" s="1"/>
  <c r="J7" i="4"/>
  <c r="P7" i="4" s="1"/>
  <c r="J24" i="4"/>
  <c r="P24" i="4" s="1"/>
  <c r="V24" i="4" s="1"/>
  <c r="I6" i="4"/>
  <c r="O6" i="4" s="1"/>
  <c r="U6" i="4" s="1"/>
  <c r="I12" i="4"/>
  <c r="O12" i="4" s="1"/>
  <c r="U12" i="4" s="1"/>
  <c r="K13" i="4"/>
  <c r="Q13" i="4" s="1"/>
  <c r="J25" i="4"/>
  <c r="P25" i="4" s="1"/>
  <c r="I24" i="4"/>
  <c r="O24" i="4" s="1"/>
  <c r="U24" i="4" s="1"/>
  <c r="I35" i="4"/>
  <c r="O35" i="4" s="1"/>
  <c r="J12" i="4"/>
  <c r="P12" i="4" s="1"/>
  <c r="V12" i="4" s="1"/>
  <c r="G8" i="7" s="1"/>
  <c r="I5" i="4"/>
  <c r="O5" i="4" s="1"/>
  <c r="U5" i="4" s="1"/>
  <c r="I7" i="4"/>
  <c r="O7" i="4" s="1"/>
  <c r="U7" i="4" s="1"/>
  <c r="J13" i="4"/>
  <c r="P13" i="4" s="1"/>
  <c r="V13" i="4" s="1"/>
  <c r="I19" i="4"/>
  <c r="O19" i="4" s="1"/>
  <c r="K25" i="4"/>
  <c r="Q25" i="4" s="1"/>
  <c r="I30" i="4"/>
  <c r="O30" i="4" s="1"/>
  <c r="K5" i="4"/>
  <c r="Q5" i="4" s="1"/>
  <c r="W5" i="4" s="1"/>
  <c r="I13" i="4"/>
  <c r="O13" i="4" s="1"/>
  <c r="J5" i="4"/>
  <c r="P5" i="4" s="1"/>
  <c r="V5" i="4" s="1"/>
  <c r="K12" i="4"/>
  <c r="Q12" i="4" s="1"/>
  <c r="W12" i="4" s="1"/>
  <c r="J19" i="4"/>
  <c r="P19" i="4" s="1"/>
  <c r="V19" i="4" s="1"/>
  <c r="G9" i="7" s="1"/>
  <c r="J35" i="4"/>
  <c r="P35" i="4" s="1"/>
  <c r="J30" i="4"/>
  <c r="P30" i="4" s="1"/>
  <c r="U30" i="4" l="1"/>
  <c r="V7" i="4"/>
  <c r="G7" i="7" s="1"/>
  <c r="U35" i="4"/>
  <c r="W25" i="4"/>
  <c r="V25" i="4"/>
  <c r="V30" i="4"/>
  <c r="V35" i="4"/>
  <c r="G12" i="7" s="1"/>
  <c r="U13" i="4"/>
  <c r="W7" i="4"/>
  <c r="U19" i="4"/>
  <c r="W13" i="4"/>
  <c r="W19" i="4"/>
  <c r="U25" i="4"/>
  <c r="W30" i="4"/>
  <c r="W35" i="4"/>
  <c r="P68" i="4" l="1"/>
  <c r="Q68" i="4" l="1"/>
  <c r="P69" i="4"/>
  <c r="P61" i="4"/>
  <c r="Q61" i="4" s="1"/>
  <c r="P62" i="4"/>
  <c r="Q62" i="4" s="1"/>
  <c r="P63" i="4"/>
  <c r="Q63" i="4" s="1"/>
  <c r="P64" i="4"/>
  <c r="Q64" i="4" s="1"/>
  <c r="P65" i="4"/>
  <c r="Q65" i="4" s="1"/>
  <c r="P66" i="4"/>
  <c r="Q66" i="4" s="1"/>
  <c r="P67" i="4"/>
  <c r="Q67" i="4" s="1"/>
  <c r="P60" i="4"/>
  <c r="Q60" i="4" s="1"/>
  <c r="Q69" i="4" l="1"/>
  <c r="C67" i="4"/>
  <c r="H7" i="7" l="1"/>
  <c r="I7" i="7" s="1"/>
  <c r="D67" i="4"/>
  <c r="Q50" i="4"/>
  <c r="E46" i="4"/>
  <c r="C68" i="4"/>
  <c r="D68" i="4" s="1"/>
  <c r="C51" i="4"/>
  <c r="D51" i="4" s="1"/>
  <c r="C52" i="4"/>
  <c r="H8" i="7" s="1"/>
  <c r="C53" i="4"/>
  <c r="H10" i="7" s="1"/>
  <c r="I10" i="7" s="1"/>
  <c r="C54" i="4"/>
  <c r="P51" i="4" l="1"/>
  <c r="H9" i="7"/>
  <c r="I9" i="7" s="1"/>
  <c r="I8" i="7"/>
  <c r="D55" i="4"/>
  <c r="H12" i="7" s="1"/>
  <c r="P55" i="4"/>
  <c r="D54" i="4"/>
  <c r="H11" i="7" s="1"/>
  <c r="P54" i="4"/>
  <c r="D52" i="4"/>
  <c r="Q52" i="4" s="1"/>
  <c r="P52" i="4"/>
  <c r="D53" i="4"/>
  <c r="Q53" i="4" s="1"/>
  <c r="P53" i="4"/>
  <c r="Q51" i="4"/>
  <c r="I12" i="7" l="1"/>
  <c r="Q54" i="4"/>
  <c r="I11" i="7"/>
  <c r="Q55" i="4"/>
  <c r="I13" i="7" l="1"/>
</calcChain>
</file>

<file path=xl/sharedStrings.xml><?xml version="1.0" encoding="utf-8"?>
<sst xmlns="http://schemas.openxmlformats.org/spreadsheetml/2006/main" count="502" uniqueCount="201">
  <si>
    <t>Promoción de vehículos eléctricos a nivel nacional</t>
  </si>
  <si>
    <t>Medida</t>
  </si>
  <si>
    <t>Finalidad</t>
  </si>
  <si>
    <t>Indicadores</t>
  </si>
  <si>
    <t>Fuente (s)</t>
  </si>
  <si>
    <t>Promoción de vehículos eléctricos</t>
  </si>
  <si>
    <t>Reemplazar la matriz energética utilizada de manera predominante en el transporte (gasolina, diésel, GLP, GNV), a vehículos eléctricos. Incluye automóviles (vehículo ligero) y buses.</t>
  </si>
  <si>
    <t xml:space="preserve">ATU, MTC, empresas operadoras, municipios. </t>
  </si>
  <si>
    <t>Rendimientos, factores de emisión, distancias recorridas y antigüedad, todo según tipo de vehículo.</t>
  </si>
  <si>
    <t>Donde:</t>
  </si>
  <si>
    <t>t</t>
  </si>
  <si>
    <t>Año</t>
  </si>
  <si>
    <t>PROVEEDORES</t>
  </si>
  <si>
    <t>Diseño detallado</t>
  </si>
  <si>
    <t>Programación Tentativa Sectorial</t>
  </si>
  <si>
    <t>1. Operadores</t>
  </si>
  <si>
    <t>1. Autoridades de Transporte Urbano</t>
  </si>
  <si>
    <t>2. PROTRANSPORTE</t>
  </si>
  <si>
    <t>4. Ministerios</t>
  </si>
  <si>
    <t>Etapa</t>
  </si>
  <si>
    <t>Información</t>
  </si>
  <si>
    <t>Fuente</t>
  </si>
  <si>
    <t>Responsable</t>
  </si>
  <si>
    <t>Frecuencia</t>
  </si>
  <si>
    <t>¿Requiere acuerdo?</t>
  </si>
  <si>
    <t>Combinación de energías renovables</t>
  </si>
  <si>
    <t>M</t>
  </si>
  <si>
    <t>Número de buses, autos</t>
  </si>
  <si>
    <t>Operadores, PROTRANSPORTE, GTU, ministerios</t>
  </si>
  <si>
    <t>DGEE</t>
  </si>
  <si>
    <t>Anual</t>
  </si>
  <si>
    <t>Distancia recorrida de buses</t>
  </si>
  <si>
    <t>Operadores, PROTRANSPORTE, ministerios</t>
  </si>
  <si>
    <t>Cargadores eléctricos</t>
  </si>
  <si>
    <t>PROTRANSPORTE, ministerios</t>
  </si>
  <si>
    <t>R</t>
  </si>
  <si>
    <t>V</t>
  </si>
  <si>
    <t>Auditor externo</t>
  </si>
  <si>
    <t>3. GTU</t>
  </si>
  <si>
    <t>Emisiones evitadas por el uso de vehículos eléctricos</t>
  </si>
  <si>
    <t>Tipo</t>
  </si>
  <si>
    <t>Factor de emisión</t>
  </si>
  <si>
    <t>Combustible</t>
  </si>
  <si>
    <t>Unidades</t>
  </si>
  <si>
    <t>GNV</t>
  </si>
  <si>
    <t>Gasolina</t>
  </si>
  <si>
    <t>Diesel</t>
  </si>
  <si>
    <t>GLP</t>
  </si>
  <si>
    <t>Rendimiento</t>
  </si>
  <si>
    <t>Factor de emisión (descontando biocombustible)</t>
  </si>
  <si>
    <t>Percentil 25</t>
  </si>
  <si>
    <t>Media</t>
  </si>
  <si>
    <t>Percentil 75</t>
  </si>
  <si>
    <t>Percentil 25%</t>
  </si>
  <si>
    <t>Percentil 75%</t>
  </si>
  <si>
    <t>km/GJ</t>
  </si>
  <si>
    <t>km/l</t>
  </si>
  <si>
    <t>km/gal</t>
  </si>
  <si>
    <t>km/m3</t>
  </si>
  <si>
    <t>gCO2e/km</t>
  </si>
  <si>
    <t>Tank to wheel</t>
  </si>
  <si>
    <t>Tipo de vehículo</t>
  </si>
  <si>
    <t>Autos</t>
  </si>
  <si>
    <t>Medida que propone reemplazar la matriz energética utilizada en el transporte, la cual utiliza predominantemente combustibles fósiles (gasolina, diésel, gas licuado de petróleo y gas natural vehicular), mediante una mayor participación de vehículos eléctricos en el parque vehicular, contribuyendo al cumplimiento del Plan Energético Nacional 2014-2025 y reduciendo las emisiones de gases de efecto invernadero (GEI) gracias al reemplazo o al desplazamiento de vehículos que consumen gasolina o diésel por nuevos vehículos eléctricos. La meta trazada para esta medida de mitigación en una primera etapa se da bajo 2 acciones: i) la introducción de ómnibus eléctricos y ii) introducción de vehículos livianos eléctricos. Seconsideran las emisiones desde la carga de la energía/combustible (tank to wheel).</t>
  </si>
  <si>
    <t>Categoría del vehículo: automóvil o bus.</t>
  </si>
  <si>
    <t>Ecuación 1: Emisiones vehículares línea base</t>
  </si>
  <si>
    <t>BEy</t>
  </si>
  <si>
    <r>
      <t>EF</t>
    </r>
    <r>
      <rPr>
        <vertAlign val="subscript"/>
        <sz val="11"/>
        <color theme="1"/>
        <rFont val="Calibri"/>
        <family val="2"/>
        <scheme val="minor"/>
      </rPr>
      <t>BL,km,i</t>
    </r>
  </si>
  <si>
    <r>
      <t>Factor de emisión de la categoría de vehículo i de línea base (gCO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e/km)</t>
    </r>
  </si>
  <si>
    <r>
      <t>Emisiones totales de línea base en año y (t CO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e)</t>
    </r>
  </si>
  <si>
    <t>Distancia recorrida anualmente por categoría de vehículo i en el año y (km)</t>
  </si>
  <si>
    <r>
      <t>N</t>
    </r>
    <r>
      <rPr>
        <vertAlign val="subscript"/>
        <sz val="11"/>
        <color theme="1"/>
        <rFont val="Calibri"/>
        <family val="2"/>
        <scheme val="minor"/>
      </rPr>
      <t>i,y</t>
    </r>
  </si>
  <si>
    <t>Número de vehículos en la categoría i en el año y</t>
  </si>
  <si>
    <r>
      <t>Enfoque 1</t>
    </r>
    <r>
      <rPr>
        <b/>
        <sz val="11"/>
        <color theme="1"/>
        <rFont val="Calibri"/>
        <family val="2"/>
        <scheme val="minor"/>
      </rPr>
      <t xml:space="preserve"> (Distancia recorrida de vehículos)</t>
    </r>
  </si>
  <si>
    <r>
      <t>Enfoque 2</t>
    </r>
    <r>
      <rPr>
        <b/>
        <sz val="11"/>
        <color theme="1"/>
        <rFont val="Calibri"/>
        <family val="2"/>
        <scheme val="minor"/>
      </rPr>
      <t xml:space="preserve"> (Electricidad consumida para la carga de vehículos)</t>
    </r>
  </si>
  <si>
    <r>
      <t>EC</t>
    </r>
    <r>
      <rPr>
        <vertAlign val="subscript"/>
        <sz val="11"/>
        <color theme="1"/>
        <rFont val="Calibri"/>
        <family val="2"/>
        <scheme val="minor"/>
      </rPr>
      <t>PJ,i,y</t>
    </r>
  </si>
  <si>
    <t>Electricidad consumida por vehículos de categoría i en estaciones de carga durante año y (kWh)</t>
  </si>
  <si>
    <r>
      <t>SEC</t>
    </r>
    <r>
      <rPr>
        <vertAlign val="subscript"/>
        <sz val="11"/>
        <color theme="1"/>
        <rFont val="Calibri"/>
        <family val="2"/>
        <scheme val="minor"/>
      </rPr>
      <t>PJ,km,i,y</t>
    </r>
  </si>
  <si>
    <t>Consumo específico por kilometro y por vehículo de categoría i en el año y (kWh/km)</t>
  </si>
  <si>
    <r>
      <t>SFC</t>
    </r>
    <r>
      <rPr>
        <vertAlign val="subscript"/>
        <sz val="11"/>
        <color theme="1"/>
        <rFont val="Calibri"/>
        <family val="2"/>
        <scheme val="minor"/>
      </rPr>
      <t>i</t>
    </r>
  </si>
  <si>
    <r>
      <t>NCV</t>
    </r>
    <r>
      <rPr>
        <vertAlign val="subscript"/>
        <sz val="11"/>
        <color theme="1"/>
        <rFont val="Calibri"/>
        <family val="2"/>
        <scheme val="minor"/>
      </rPr>
      <t>BL,i</t>
    </r>
  </si>
  <si>
    <r>
      <t>EF</t>
    </r>
    <r>
      <rPr>
        <vertAlign val="subscript"/>
        <sz val="11"/>
        <color theme="1"/>
        <rFont val="Calibri"/>
        <family val="2"/>
        <scheme val="minor"/>
      </rPr>
      <t>BL,i</t>
    </r>
  </si>
  <si>
    <r>
      <t>IR</t>
    </r>
    <r>
      <rPr>
        <vertAlign val="superscript"/>
        <sz val="11"/>
        <color theme="1"/>
        <rFont val="Calibri"/>
        <family val="2"/>
        <scheme val="minor"/>
      </rPr>
      <t>t</t>
    </r>
  </si>
  <si>
    <t>Consumo específico de combustible de vehículo categoría i de la línea base (g/km)</t>
  </si>
  <si>
    <t>Valor caloríco neto del combustible consumido por vehículo de línea base de categoría i (J/g)</t>
  </si>
  <si>
    <r>
      <t>Factor de emisión del combustible consumido por vehículo de línea base de categoría i (gCO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e/J)</t>
    </r>
  </si>
  <si>
    <t>Factor de mejora tecnológica para vehículos de línea base en el año t (Valor por defecto: 0.99)</t>
  </si>
  <si>
    <t>Contador de años para la mejora anual (depende en la edad por categoría de vehículo)</t>
  </si>
  <si>
    <t>Ecuación 2: Emisiones vehículares de proyecto</t>
  </si>
  <si>
    <t>PEy</t>
  </si>
  <si>
    <r>
      <t>Emisiones totales del proyecto en año y (t CO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e)</t>
    </r>
  </si>
  <si>
    <r>
      <t>EF</t>
    </r>
    <r>
      <rPr>
        <vertAlign val="subscript"/>
        <sz val="11"/>
        <color theme="1"/>
        <rFont val="Calibri"/>
        <family val="2"/>
        <scheme val="minor"/>
      </rPr>
      <t>PJ,km,i,y</t>
    </r>
  </si>
  <si>
    <t>Número de vehículos del proyecto en la categoría i en el año y</t>
  </si>
  <si>
    <t>Distancia recorrida anualmente por categoría de vehículo i del proyecto en el año y (km)</t>
  </si>
  <si>
    <r>
      <t>DD</t>
    </r>
    <r>
      <rPr>
        <vertAlign val="subscript"/>
        <sz val="11"/>
        <color theme="1"/>
        <rFont val="Calibri"/>
        <family val="2"/>
        <scheme val="minor"/>
      </rPr>
      <t>i,y</t>
    </r>
  </si>
  <si>
    <r>
      <t>EF</t>
    </r>
    <r>
      <rPr>
        <vertAlign val="subscript"/>
        <sz val="11"/>
        <color theme="1"/>
        <rFont val="Calibri"/>
        <family val="2"/>
        <scheme val="minor"/>
      </rPr>
      <t>elect,y</t>
    </r>
  </si>
  <si>
    <t>Factor de emisión por consumo de electricidad consumida por vehículo de categoría i del proyecto en el año y (kgCO2e/kWh)</t>
  </si>
  <si>
    <r>
      <t>SFC</t>
    </r>
    <r>
      <rPr>
        <vertAlign val="subscript"/>
        <sz val="11"/>
        <color theme="1"/>
        <rFont val="Calibri"/>
        <family val="2"/>
        <scheme val="minor"/>
      </rPr>
      <t>PJ,km,i,y</t>
    </r>
  </si>
  <si>
    <r>
      <t>EF</t>
    </r>
    <r>
      <rPr>
        <vertAlign val="subscript"/>
        <sz val="11"/>
        <color theme="1"/>
        <rFont val="Calibri"/>
        <family val="2"/>
        <scheme val="minor"/>
      </rPr>
      <t>PJ,i</t>
    </r>
  </si>
  <si>
    <t>Consumo específico de combustible para vehículos del proyecto de la categoría i en condiciones urbanas del año y  (g/km)</t>
  </si>
  <si>
    <r>
      <t>Factor de emisión de la categoría de vehículo i de línea base (gCO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e/J)</t>
    </r>
  </si>
  <si>
    <r>
      <t>NCV</t>
    </r>
    <r>
      <rPr>
        <vertAlign val="subscript"/>
        <sz val="11"/>
        <color theme="1"/>
        <rFont val="Calibri"/>
        <family val="2"/>
        <scheme val="minor"/>
      </rPr>
      <t>PJ,i</t>
    </r>
  </si>
  <si>
    <t>Valor caloríco neto del combustible consumido por vehículo de proyecto de categoría i (J/g)</t>
  </si>
  <si>
    <r>
      <t>TDL</t>
    </r>
    <r>
      <rPr>
        <vertAlign val="subscript"/>
        <sz val="11"/>
        <color theme="1"/>
        <rFont val="Calibri"/>
        <family val="2"/>
        <scheme val="minor"/>
      </rPr>
      <t>y</t>
    </r>
  </si>
  <si>
    <t xml:space="preserve">Pérdidas por Transmisión y Distribución </t>
  </si>
  <si>
    <t>Ecuación 1.1: Factor de emisión de vehículo de línea base</t>
  </si>
  <si>
    <t>Ecuación 3: Emisiones reducidas</t>
  </si>
  <si>
    <r>
      <t>Factor de emisión de la categoría de vehículo i del proyecto por kilometro recorrido (tCO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e/km)</t>
    </r>
  </si>
  <si>
    <t>Ambos enfoques</t>
  </si>
  <si>
    <t>Pérdidas por Transmisión y Distribución (TDy)</t>
  </si>
  <si>
    <t>TDy</t>
  </si>
  <si>
    <t>http://www.minem.gob.pe/minem/archivos/Cap%C3%83%C2%ADtulo1_-%20Balance%20y%20Principales%20Indicadores%20El%C3%83%C2%A9ctricos%202010%20(2).pdf</t>
  </si>
  <si>
    <t>http://www.minem.gob.pe/minem/archivos/Cap_1_%20%20Balance%20y%20Principales%20Indicadores%202011.pdf</t>
  </si>
  <si>
    <t>http://www.minem.gob.pe/minem/archivos/Capitulo%201%20%20Balance%20y%20Principales%20Indicadores%202012.pdf</t>
  </si>
  <si>
    <t>http://www.minem.gob.pe/minem/archivos/Capitulo%201%20%20Balance%20y%20Principales%20Indicadores%202013.pdf</t>
  </si>
  <si>
    <t>http://www.minem.gob.pe/minem/archivos/BALANCE%20E%20INDICADORES%202014.pdf</t>
  </si>
  <si>
    <t>http://www.minem.gob.pe/minem/archivos/Capitulo%201%20Indicadores%20FINAL.pdf</t>
  </si>
  <si>
    <t>http://www.minem.gob.pe/minem/archivos/Capitulo%201%20%20Balance%20e%20Indicadores%202016.pdf</t>
  </si>
  <si>
    <t>http://www.minem.gob.pe/minem/archivos/Capitulo%201%20Balance%20e%20Indicadores%202017.pdf</t>
  </si>
  <si>
    <r>
      <t>Factor de emisión (EFy) de la fuente de energía (tCO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/MWh)</t>
    </r>
  </si>
  <si>
    <t>Factores de emisión por consumo</t>
  </si>
  <si>
    <r>
      <t>tCO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e/MWh</t>
    </r>
  </si>
  <si>
    <t>Bus eléctrico (12m)</t>
  </si>
  <si>
    <t>Auto eléctrico</t>
  </si>
  <si>
    <t>Vehículo</t>
  </si>
  <si>
    <t>kWh/km</t>
  </si>
  <si>
    <t>Valor</t>
  </si>
  <si>
    <t>Automóvil eléctrico</t>
  </si>
  <si>
    <t>Bus eléctrico</t>
  </si>
  <si>
    <t>Automóvil hibrido</t>
  </si>
  <si>
    <t>Bus hibrido</t>
  </si>
  <si>
    <r>
      <t>Factor de emisión de la categoría de vehículo i de proyecto (tCO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e/km)</t>
    </r>
  </si>
  <si>
    <t>Combustible del vehículo que ha sido remplazado (línea base).</t>
  </si>
  <si>
    <t>Combustible línea base</t>
  </si>
  <si>
    <t>Distancia recorrida anualmente por vehículo del proyecto</t>
  </si>
  <si>
    <t>Ecuación 2.1: Factor de emisión de vehículo de proyecto</t>
  </si>
  <si>
    <t>Buses 12m</t>
  </si>
  <si>
    <t>Buses 9m</t>
  </si>
  <si>
    <t>Buses 18m</t>
  </si>
  <si>
    <t>Datos que no existen</t>
  </si>
  <si>
    <t>Mototaxi</t>
  </si>
  <si>
    <t>Moto</t>
  </si>
  <si>
    <t>Poder calorífico</t>
  </si>
  <si>
    <t>Potencial de Calentamiento Global</t>
  </si>
  <si>
    <r>
      <t>kgCO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/TJ</t>
    </r>
  </si>
  <si>
    <r>
      <t>kgCH</t>
    </r>
    <r>
      <rPr>
        <b/>
        <vertAlign val="subscript"/>
        <sz val="11"/>
        <color theme="1"/>
        <rFont val="Calibri"/>
        <family val="2"/>
        <scheme val="minor"/>
      </rPr>
      <t>4</t>
    </r>
    <r>
      <rPr>
        <b/>
        <sz val="11"/>
        <color theme="1"/>
        <rFont val="Calibri"/>
        <family val="2"/>
        <scheme val="minor"/>
      </rPr>
      <t>/TJ</t>
    </r>
  </si>
  <si>
    <r>
      <t>kgN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O/TJ</t>
    </r>
  </si>
  <si>
    <t>GEI</t>
  </si>
  <si>
    <t>AR2</t>
  </si>
  <si>
    <t>AR4</t>
  </si>
  <si>
    <t>AR5</t>
  </si>
  <si>
    <t>TJ/m3</t>
  </si>
  <si>
    <r>
      <t>CO</t>
    </r>
    <r>
      <rPr>
        <vertAlign val="subscript"/>
        <sz val="10"/>
        <rFont val="Arial"/>
        <family val="2"/>
      </rPr>
      <t>2</t>
    </r>
  </si>
  <si>
    <t>TJ/l</t>
  </si>
  <si>
    <r>
      <t>CH</t>
    </r>
    <r>
      <rPr>
        <vertAlign val="subscript"/>
        <sz val="10"/>
        <rFont val="Arial"/>
        <family val="2"/>
      </rPr>
      <t>4</t>
    </r>
  </si>
  <si>
    <t>TJ/gal</t>
  </si>
  <si>
    <r>
      <t>N</t>
    </r>
    <r>
      <rPr>
        <vertAlign val="subscript"/>
        <sz val="10"/>
        <rFont val="Arial"/>
        <family val="2"/>
      </rPr>
      <t>2</t>
    </r>
    <r>
      <rPr>
        <sz val="11"/>
        <rFont val="Calibri"/>
        <family val="2"/>
        <scheme val="minor"/>
      </rPr>
      <t>O</t>
    </r>
  </si>
  <si>
    <t>Fuente: Global Warming Potential Values - GHG Protocol</t>
  </si>
  <si>
    <t>Biocombustible</t>
  </si>
  <si>
    <t>https://www.ghgprotocol.org/sites/default/files/ghgp/Global-Warming-Potential-Values%20%28Feb%2016%202016%29_1.pdf</t>
  </si>
  <si>
    <t>Fuente: RAGEI 2016</t>
  </si>
  <si>
    <t>Biocombustibles</t>
  </si>
  <si>
    <t xml:space="preserve">Participación </t>
  </si>
  <si>
    <t>Diesel DB5</t>
  </si>
  <si>
    <t>Biodiesel</t>
  </si>
  <si>
    <t>Gasohol</t>
  </si>
  <si>
    <t>Etanol</t>
  </si>
  <si>
    <t>Factor de descuento a biocombustibles</t>
  </si>
  <si>
    <t>Moto taxi</t>
  </si>
  <si>
    <t>Bus eléctrico (9m)</t>
  </si>
  <si>
    <t>Bus eléctrico (18m)</t>
  </si>
  <si>
    <t>No aplica</t>
  </si>
  <si>
    <t>Todos estos valores podrían ser modificados por el administrador del sistema en cualquier momento.</t>
  </si>
  <si>
    <t>Rendimientos (valores por defecto)</t>
  </si>
  <si>
    <t>ABC-001</t>
  </si>
  <si>
    <t>ABC-002</t>
  </si>
  <si>
    <t>ABC-003</t>
  </si>
  <si>
    <t>ABC-004</t>
  </si>
  <si>
    <t>ABC-005</t>
  </si>
  <si>
    <t>ABC-006</t>
  </si>
  <si>
    <t>Fuente: Calculos propios en base a estudio de rendimiento de autos</t>
  </si>
  <si>
    <t>Fuente: Calculos propios en base a estudio de rendimiento de buses</t>
  </si>
  <si>
    <t>Fuente: No posee</t>
  </si>
  <si>
    <r>
      <t xml:space="preserve">Factor de emisión
</t>
    </r>
    <r>
      <rPr>
        <sz val="11"/>
        <color theme="0"/>
        <rFont val="Calibri"/>
        <family val="2"/>
        <scheme val="minor"/>
      </rPr>
      <t>(kgCO2e/km) --- MIT</t>
    </r>
  </si>
  <si>
    <t>Iniciativa de Mitigacion</t>
  </si>
  <si>
    <t>Linea Base Emisiones GEI (tCO2e)</t>
  </si>
  <si>
    <t>Iniciativa de Mitigación Emisiones GEI (tCO2e)</t>
  </si>
  <si>
    <r>
      <t>Emisiones de GEI Reducidas (tCO</t>
    </r>
    <r>
      <rPr>
        <b/>
        <vertAlign val="subscript"/>
        <sz val="10"/>
        <color theme="1"/>
        <rFont val="Calibri"/>
        <family val="2"/>
        <scheme val="minor"/>
      </rPr>
      <t>2</t>
    </r>
    <r>
      <rPr>
        <b/>
        <sz val="10"/>
        <color theme="1"/>
        <rFont val="Calibri"/>
        <family val="2"/>
        <scheme val="minor"/>
      </rPr>
      <t>e)</t>
    </r>
  </si>
  <si>
    <t>Placa</t>
  </si>
  <si>
    <t>Año de Implementación de la Iniciativa</t>
  </si>
  <si>
    <t>número de placa del vehículo</t>
  </si>
  <si>
    <t>Total Emisiones de Efecto Invernadero antes de la Iniciativa</t>
  </si>
  <si>
    <t>Total de Emisiones de la nueva iniciativa</t>
  </si>
  <si>
    <t>Total de Reducción de Emisiones</t>
  </si>
  <si>
    <t>Automóvil</t>
  </si>
  <si>
    <t>Bus 9m</t>
  </si>
  <si>
    <t>Bus 12m</t>
  </si>
  <si>
    <t>Bus 18m</t>
  </si>
  <si>
    <r>
      <t xml:space="preserve">Consumo electricidad
</t>
    </r>
    <r>
      <rPr>
        <sz val="11"/>
        <rFont val="Arial"/>
        <family val="2"/>
      </rPr>
      <t>(MWh.año)</t>
    </r>
  </si>
  <si>
    <r>
      <rPr>
        <b/>
        <sz val="10"/>
        <color theme="1"/>
        <rFont val="Calibri"/>
        <family val="2"/>
        <scheme val="minor"/>
      </rPr>
      <t>Medida Mitigación:</t>
    </r>
    <r>
      <rPr>
        <sz val="10"/>
        <color theme="1"/>
        <rFont val="Calibri"/>
        <family val="2"/>
        <scheme val="minor"/>
      </rPr>
      <t xml:space="preserve"> Promoción de Vehículos Eléctricos</t>
    </r>
  </si>
  <si>
    <r>
      <t xml:space="preserve">Enfoque : </t>
    </r>
    <r>
      <rPr>
        <sz val="10"/>
        <color theme="1"/>
        <rFont val="Calibri"/>
        <family val="2"/>
        <scheme val="minor"/>
      </rPr>
      <t>Vehiculos Eléctricos Consumo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</si>
</sst>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 * #,##0.00_ ;_ * \-#,##0.00_ ;_ * &quot;-&quot;??_ ;_ @_ "/>
    <numFmt numFmtId="165" formatCode="_ * #,##0_ ;_ * \-#,##0_ ;_ * &quot;-&quot;??_ ;_ @_ "/>
    <numFmt numFmtId="166" formatCode="_ * #,##0.0_ ;_ * \-#,##0.0_ ;_ * &quot;-&quot;??_ ;_ @_ "/>
    <numFmt numFmtId="167" formatCode="_ * #,##0.000_ ;_ * \-#,##0.000_ ;_ * &quot;-&quot;??_ ;_ @_ "/>
    <numFmt numFmtId="168" formatCode="0.0%"/>
    <numFmt numFmtId="169" formatCode="0.000%"/>
    <numFmt numFmtId="170" formatCode="_-* #,##0.0000_-;\-* #,##0.0000_-;_-* &quot;-&quot;????_-;_-@_-"/>
    <numFmt numFmtId="171" formatCode="0.0000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9"/>
      <color rgb="FFFFFFFF"/>
      <name val="Arial"/>
      <family val="2"/>
    </font>
    <font>
      <b/>
      <sz val="9"/>
      <color rgb="FF003657"/>
      <name val="Arial"/>
      <family val="2"/>
    </font>
    <font>
      <sz val="9"/>
      <color rgb="FF003657"/>
      <name val="Arial"/>
      <family val="2"/>
    </font>
    <font>
      <b/>
      <sz val="11"/>
      <color theme="0"/>
      <name val="Arial"/>
      <family val="2"/>
    </font>
    <font>
      <b/>
      <u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u/>
      <sz val="8"/>
      <color theme="1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10"/>
      <name val="Arial"/>
      <family val="2"/>
    </font>
    <font>
      <sz val="11"/>
      <name val="Calibri"/>
      <family val="2"/>
      <scheme val="minor"/>
    </font>
    <font>
      <vertAlign val="subscript"/>
      <sz val="10"/>
      <name val="Arial"/>
      <family val="2"/>
    </font>
    <font>
      <sz val="10"/>
      <name val="Arial"/>
      <family val="2"/>
    </font>
    <font>
      <sz val="11"/>
      <color rgb="FF00FF0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vertAlign val="subscript"/>
      <sz val="10"/>
      <color theme="1"/>
      <name val="Calibri"/>
      <family val="2"/>
      <scheme val="minor"/>
    </font>
    <font>
      <i/>
      <sz val="10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1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365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tted">
        <color rgb="FFFFFFFF"/>
      </right>
      <top/>
      <bottom/>
      <diagonal/>
    </border>
    <border>
      <left style="dotted">
        <color rgb="FFFFFFFF"/>
      </left>
      <right/>
      <top/>
      <bottom/>
      <diagonal/>
    </border>
    <border>
      <left style="dotted">
        <color rgb="FF003657"/>
      </left>
      <right/>
      <top style="dotted">
        <color rgb="FF003657"/>
      </top>
      <bottom style="dotted">
        <color rgb="FF003657"/>
      </bottom>
      <diagonal/>
    </border>
    <border>
      <left/>
      <right/>
      <top style="dotted">
        <color rgb="FF003657"/>
      </top>
      <bottom style="dotted">
        <color rgb="FF003657"/>
      </bottom>
      <diagonal/>
    </border>
    <border>
      <left/>
      <right style="dotted">
        <color rgb="FF003657"/>
      </right>
      <top style="dotted">
        <color rgb="FF003657"/>
      </top>
      <bottom style="dotted">
        <color rgb="FF003657"/>
      </bottom>
      <diagonal/>
    </border>
    <border>
      <left style="dotted">
        <color rgb="FF003657"/>
      </left>
      <right style="dotted">
        <color rgb="FF003657"/>
      </right>
      <top style="dotted">
        <color rgb="FF003657"/>
      </top>
      <bottom/>
      <diagonal/>
    </border>
    <border>
      <left/>
      <right style="dotted">
        <color rgb="FF003657"/>
      </right>
      <top/>
      <bottom style="dotted">
        <color rgb="FF003657"/>
      </bottom>
      <diagonal/>
    </border>
    <border>
      <left style="dotted">
        <color rgb="FF003657"/>
      </left>
      <right style="dotted">
        <color rgb="FF003657"/>
      </right>
      <top/>
      <bottom/>
      <diagonal/>
    </border>
    <border>
      <left style="dotted">
        <color rgb="FF003657"/>
      </left>
      <right style="dotted">
        <color rgb="FF003657"/>
      </right>
      <top/>
      <bottom style="dotted">
        <color rgb="FF003657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4" fillId="0" borderId="0" applyNumberFormat="0" applyFill="0" applyBorder="0" applyAlignment="0" applyProtection="0"/>
  </cellStyleXfs>
  <cellXfs count="167">
    <xf numFmtId="0" fontId="0" fillId="0" borderId="0" xfId="0"/>
    <xf numFmtId="0" fontId="0" fillId="2" borderId="0" xfId="0" applyFill="1"/>
    <xf numFmtId="0" fontId="4" fillId="3" borderId="0" xfId="0" applyFont="1" applyFill="1"/>
    <xf numFmtId="0" fontId="2" fillId="3" borderId="0" xfId="0" applyFont="1" applyFill="1"/>
    <xf numFmtId="0" fontId="3" fillId="4" borderId="1" xfId="0" applyFont="1" applyFill="1" applyBorder="1" applyAlignment="1">
      <alignment horizontal="center"/>
    </xf>
    <xf numFmtId="0" fontId="0" fillId="2" borderId="1" xfId="0" applyFont="1" applyFill="1" applyBorder="1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3" fillId="2" borderId="0" xfId="0" applyFont="1" applyFill="1"/>
    <xf numFmtId="0" fontId="5" fillId="2" borderId="0" xfId="0" applyFont="1" applyFill="1"/>
    <xf numFmtId="0" fontId="0" fillId="2" borderId="0" xfId="0" applyFill="1" applyAlignment="1">
      <alignment horizontal="left" vertical="top"/>
    </xf>
    <xf numFmtId="0" fontId="0" fillId="2" borderId="0" xfId="0" applyFill="1" applyAlignment="1">
      <alignment horizontal="left"/>
    </xf>
    <xf numFmtId="0" fontId="6" fillId="6" borderId="10" xfId="0" applyFont="1" applyFill="1" applyBorder="1" applyAlignment="1">
      <alignment horizontal="center" vertical="center" wrapText="1"/>
    </xf>
    <xf numFmtId="0" fontId="6" fillId="6" borderId="0" xfId="0" applyFont="1" applyFill="1" applyAlignment="1">
      <alignment horizontal="center" vertical="center" wrapText="1"/>
    </xf>
    <xf numFmtId="0" fontId="6" fillId="6" borderId="11" xfId="0" applyFont="1" applyFill="1" applyBorder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7" fillId="0" borderId="18" xfId="0" applyFont="1" applyBorder="1" applyAlignment="1">
      <alignment horizontal="center" vertical="center" wrapText="1"/>
    </xf>
    <xf numFmtId="0" fontId="9" fillId="8" borderId="1" xfId="0" applyFont="1" applyFill="1" applyBorder="1" applyAlignment="1">
      <alignment horizontal="center" vertical="center" wrapText="1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3" fillId="4" borderId="1" xfId="0" applyFont="1" applyFill="1" applyBorder="1"/>
    <xf numFmtId="165" fontId="0" fillId="2" borderId="1" xfId="1" applyNumberFormat="1" applyFont="1" applyFill="1" applyBorder="1" applyAlignment="1">
      <alignment horizontal="center"/>
    </xf>
    <xf numFmtId="164" fontId="0" fillId="2" borderId="0" xfId="1" applyFont="1" applyFill="1"/>
    <xf numFmtId="0" fontId="0" fillId="2" borderId="0" xfId="0" applyFill="1" applyBorder="1"/>
    <xf numFmtId="167" fontId="0" fillId="2" borderId="0" xfId="1" applyNumberFormat="1" applyFont="1" applyFill="1"/>
    <xf numFmtId="0" fontId="10" fillId="2" borderId="0" xfId="0" applyFont="1" applyFill="1"/>
    <xf numFmtId="0" fontId="0" fillId="9" borderId="0" xfId="0" applyFill="1"/>
    <xf numFmtId="0" fontId="3" fillId="11" borderId="1" xfId="0" applyFont="1" applyFill="1" applyBorder="1" applyAlignment="1">
      <alignment horizontal="center"/>
    </xf>
    <xf numFmtId="168" fontId="0" fillId="12" borderId="1" xfId="3" applyNumberFormat="1" applyFont="1" applyFill="1" applyBorder="1"/>
    <xf numFmtId="0" fontId="3" fillId="13" borderId="21" xfId="0" applyFont="1" applyFill="1" applyBorder="1" applyAlignment="1">
      <alignment horizontal="center" vertical="center"/>
    </xf>
    <xf numFmtId="0" fontId="0" fillId="2" borderId="23" xfId="0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27" xfId="0" applyFill="1" applyBorder="1" applyAlignment="1">
      <alignment horizontal="center"/>
    </xf>
    <xf numFmtId="0" fontId="2" fillId="10" borderId="1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/>
    </xf>
    <xf numFmtId="166" fontId="0" fillId="2" borderId="1" xfId="1" applyNumberFormat="1" applyFont="1" applyFill="1" applyBorder="1"/>
    <xf numFmtId="164" fontId="0" fillId="2" borderId="0" xfId="0" applyNumberFormat="1" applyFill="1"/>
    <xf numFmtId="0" fontId="0" fillId="0" borderId="0" xfId="0" applyFill="1"/>
    <xf numFmtId="164" fontId="0" fillId="2" borderId="0" xfId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165" fontId="0" fillId="2" borderId="0" xfId="1" applyNumberFormat="1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 vertical="center" textRotation="90"/>
    </xf>
    <xf numFmtId="0" fontId="16" fillId="2" borderId="0" xfId="4" applyFont="1" applyFill="1" applyBorder="1"/>
    <xf numFmtId="0" fontId="0" fillId="15" borderId="0" xfId="0" applyFill="1"/>
    <xf numFmtId="0" fontId="20" fillId="4" borderId="1" xfId="2" applyFont="1" applyFill="1" applyBorder="1" applyAlignment="1">
      <alignment horizontal="center" vertical="center"/>
    </xf>
    <xf numFmtId="0" fontId="21" fillId="2" borderId="1" xfId="0" applyFont="1" applyFill="1" applyBorder="1" applyAlignment="1">
      <alignment horizontal="center" vertical="center" wrapText="1"/>
    </xf>
    <xf numFmtId="11" fontId="21" fillId="2" borderId="1" xfId="0" applyNumberFormat="1" applyFont="1" applyFill="1" applyBorder="1" applyAlignment="1">
      <alignment horizontal="center" vertical="center" wrapText="1"/>
    </xf>
    <xf numFmtId="0" fontId="21" fillId="0" borderId="1" xfId="2" applyFont="1" applyBorder="1" applyAlignment="1">
      <alignment horizontal="center" vertical="center"/>
    </xf>
    <xf numFmtId="0" fontId="14" fillId="2" borderId="0" xfId="4" applyFill="1"/>
    <xf numFmtId="167" fontId="12" fillId="2" borderId="0" xfId="1" applyNumberFormat="1" applyFont="1" applyFill="1" applyBorder="1"/>
    <xf numFmtId="0" fontId="24" fillId="16" borderId="0" xfId="0" applyFont="1" applyFill="1"/>
    <xf numFmtId="165" fontId="3" fillId="2" borderId="0" xfId="1" applyNumberFormat="1" applyFont="1" applyFill="1" applyBorder="1" applyAlignment="1">
      <alignment horizontal="center"/>
    </xf>
    <xf numFmtId="165" fontId="1" fillId="2" borderId="0" xfId="1" applyNumberFormat="1" applyFont="1" applyFill="1" applyBorder="1" applyAlignment="1">
      <alignment horizontal="center"/>
    </xf>
    <xf numFmtId="0" fontId="2" fillId="2" borderId="29" xfId="0" applyFont="1" applyFill="1" applyBorder="1" applyAlignment="1">
      <alignment vertical="center" textRotation="90"/>
    </xf>
    <xf numFmtId="9" fontId="0" fillId="2" borderId="0" xfId="3" applyFont="1" applyFill="1"/>
    <xf numFmtId="165" fontId="0" fillId="2" borderId="0" xfId="1" applyNumberFormat="1" applyFont="1" applyFill="1"/>
    <xf numFmtId="164" fontId="12" fillId="14" borderId="1" xfId="1" applyFont="1" applyFill="1" applyBorder="1" applyAlignment="1">
      <alignment horizontal="center"/>
    </xf>
    <xf numFmtId="165" fontId="0" fillId="14" borderId="1" xfId="1" applyNumberFormat="1" applyFont="1" applyFill="1" applyBorder="1" applyAlignment="1">
      <alignment horizontal="center"/>
    </xf>
    <xf numFmtId="165" fontId="1" fillId="14" borderId="1" xfId="1" applyNumberFormat="1" applyFont="1" applyFill="1" applyBorder="1" applyAlignment="1">
      <alignment horizontal="center"/>
    </xf>
    <xf numFmtId="168" fontId="0" fillId="14" borderId="1" xfId="3" applyNumberFormat="1" applyFont="1" applyFill="1" applyBorder="1"/>
    <xf numFmtId="168" fontId="12" fillId="14" borderId="1" xfId="3" applyNumberFormat="1" applyFont="1" applyFill="1" applyBorder="1"/>
    <xf numFmtId="0" fontId="25" fillId="14" borderId="29" xfId="0" applyFont="1" applyFill="1" applyBorder="1" applyAlignment="1">
      <alignment vertical="center"/>
    </xf>
    <xf numFmtId="164" fontId="12" fillId="14" borderId="0" xfId="1" applyFont="1" applyFill="1" applyBorder="1" applyAlignment="1">
      <alignment horizontal="center"/>
    </xf>
    <xf numFmtId="0" fontId="0" fillId="14" borderId="0" xfId="0" applyFill="1" applyBorder="1" applyAlignment="1">
      <alignment horizontal="center"/>
    </xf>
    <xf numFmtId="11" fontId="21" fillId="14" borderId="1" xfId="0" applyNumberFormat="1" applyFont="1" applyFill="1" applyBorder="1" applyAlignment="1">
      <alignment horizontal="center" vertical="center" wrapText="1"/>
    </xf>
    <xf numFmtId="166" fontId="21" fillId="14" borderId="1" xfId="1" applyNumberFormat="1" applyFont="1" applyFill="1" applyBorder="1" applyAlignment="1">
      <alignment horizontal="center" vertical="center" wrapText="1"/>
    </xf>
    <xf numFmtId="0" fontId="23" fillId="14" borderId="1" xfId="2" applyFont="1" applyFill="1" applyBorder="1" applyAlignment="1">
      <alignment horizontal="center" vertical="center"/>
    </xf>
    <xf numFmtId="0" fontId="20" fillId="14" borderId="1" xfId="2" applyFont="1" applyFill="1" applyBorder="1" applyAlignment="1">
      <alignment horizontal="center" vertical="center"/>
    </xf>
    <xf numFmtId="169" fontId="0" fillId="14" borderId="1" xfId="3" applyNumberFormat="1" applyFont="1" applyFill="1" applyBorder="1"/>
    <xf numFmtId="165" fontId="0" fillId="0" borderId="1" xfId="1" applyNumberFormat="1" applyFont="1" applyFill="1" applyBorder="1" applyAlignment="1">
      <alignment horizontal="center"/>
    </xf>
    <xf numFmtId="165" fontId="3" fillId="0" borderId="1" xfId="1" applyNumberFormat="1" applyFont="1" applyFill="1" applyBorder="1" applyAlignment="1">
      <alignment horizontal="center"/>
    </xf>
    <xf numFmtId="165" fontId="1" fillId="0" borderId="1" xfId="1" applyNumberFormat="1" applyFont="1" applyFill="1" applyBorder="1" applyAlignment="1">
      <alignment horizontal="center"/>
    </xf>
    <xf numFmtId="168" fontId="12" fillId="12" borderId="1" xfId="3" applyNumberFormat="1" applyFont="1" applyFill="1" applyBorder="1"/>
    <xf numFmtId="170" fontId="0" fillId="2" borderId="0" xfId="0" applyNumberFormat="1" applyFill="1"/>
    <xf numFmtId="0" fontId="0" fillId="14" borderId="1" xfId="1" applyNumberFormat="1" applyFont="1" applyFill="1" applyBorder="1"/>
    <xf numFmtId="0" fontId="12" fillId="14" borderId="1" xfId="1" applyNumberFormat="1" applyFont="1" applyFill="1" applyBorder="1"/>
    <xf numFmtId="0" fontId="0" fillId="14" borderId="24" xfId="0" applyNumberFormat="1" applyFill="1" applyBorder="1" applyAlignment="1">
      <alignment horizontal="center"/>
    </xf>
    <xf numFmtId="0" fontId="0" fillId="14" borderId="26" xfId="0" applyNumberFormat="1" applyFill="1" applyBorder="1" applyAlignment="1">
      <alignment horizontal="center"/>
    </xf>
    <xf numFmtId="0" fontId="12" fillId="2" borderId="26" xfId="0" applyNumberFormat="1" applyFont="1" applyFill="1" applyBorder="1" applyAlignment="1">
      <alignment horizontal="center"/>
    </xf>
    <xf numFmtId="0" fontId="0" fillId="2" borderId="26" xfId="0" applyNumberFormat="1" applyFill="1" applyBorder="1" applyAlignment="1">
      <alignment horizontal="center"/>
    </xf>
    <xf numFmtId="0" fontId="0" fillId="2" borderId="0" xfId="0" applyNumberFormat="1" applyFill="1"/>
    <xf numFmtId="0" fontId="3" fillId="4" borderId="1" xfId="0" applyNumberFormat="1" applyFont="1" applyFill="1" applyBorder="1" applyAlignment="1">
      <alignment horizontal="center"/>
    </xf>
    <xf numFmtId="0" fontId="3" fillId="14" borderId="1" xfId="1" applyNumberFormat="1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0" fontId="3" fillId="0" borderId="1" xfId="1" applyNumberFormat="1" applyFont="1" applyFill="1" applyBorder="1" applyAlignment="1">
      <alignment horizontal="center"/>
    </xf>
    <xf numFmtId="0" fontId="3" fillId="2" borderId="1" xfId="1" applyNumberFormat="1" applyFont="1" applyFill="1" applyBorder="1" applyAlignment="1">
      <alignment horizontal="center"/>
    </xf>
    <xf numFmtId="0" fontId="3" fillId="2" borderId="0" xfId="1" applyNumberFormat="1" applyFont="1" applyFill="1" applyBorder="1" applyAlignment="1">
      <alignment horizontal="center"/>
    </xf>
    <xf numFmtId="0" fontId="3" fillId="13" borderId="22" xfId="0" applyNumberFormat="1" applyFont="1" applyFill="1" applyBorder="1" applyAlignment="1">
      <alignment horizontal="center" vertical="center" wrapText="1"/>
    </xf>
    <xf numFmtId="0" fontId="0" fillId="2" borderId="28" xfId="0" applyNumberFormat="1" applyFill="1" applyBorder="1" applyAlignment="1">
      <alignment horizontal="center"/>
    </xf>
    <xf numFmtId="0" fontId="10" fillId="2" borderId="0" xfId="0" applyNumberFormat="1" applyFont="1" applyFill="1"/>
    <xf numFmtId="0" fontId="0" fillId="2" borderId="1" xfId="0" applyNumberFormat="1" applyFill="1" applyBorder="1"/>
    <xf numFmtId="0" fontId="12" fillId="14" borderId="1" xfId="0" applyNumberFormat="1" applyFont="1" applyFill="1" applyBorder="1"/>
    <xf numFmtId="0" fontId="24" fillId="16" borderId="0" xfId="0" applyNumberFormat="1" applyFont="1" applyFill="1"/>
    <xf numFmtId="0" fontId="17" fillId="14" borderId="1" xfId="1" applyNumberFormat="1" applyFont="1" applyFill="1" applyBorder="1" applyAlignment="1">
      <alignment horizontal="center"/>
    </xf>
    <xf numFmtId="0" fontId="17" fillId="14" borderId="0" xfId="1" applyNumberFormat="1" applyFont="1" applyFill="1" applyBorder="1" applyAlignment="1">
      <alignment horizontal="center"/>
    </xf>
    <xf numFmtId="0" fontId="12" fillId="14" borderId="1" xfId="1" applyNumberFormat="1" applyFont="1" applyFill="1" applyBorder="1" applyAlignment="1">
      <alignment horizontal="center"/>
    </xf>
    <xf numFmtId="0" fontId="0" fillId="14" borderId="0" xfId="0" applyNumberFormat="1" applyFill="1" applyBorder="1" applyAlignment="1">
      <alignment horizontal="center"/>
    </xf>
    <xf numFmtId="0" fontId="12" fillId="14" borderId="0" xfId="1" applyNumberFormat="1" applyFont="1" applyFill="1" applyBorder="1" applyAlignment="1">
      <alignment horizontal="center"/>
    </xf>
    <xf numFmtId="0" fontId="2" fillId="10" borderId="1" xfId="0" applyNumberFormat="1" applyFont="1" applyFill="1" applyBorder="1" applyAlignment="1">
      <alignment horizontal="center" vertical="center" wrapText="1"/>
    </xf>
    <xf numFmtId="0" fontId="0" fillId="15" borderId="1" xfId="0" applyNumberFormat="1" applyFill="1" applyBorder="1"/>
    <xf numFmtId="0" fontId="3" fillId="9" borderId="1" xfId="0" applyNumberFormat="1" applyFont="1" applyFill="1" applyBorder="1" applyAlignment="1">
      <alignment horizontal="center"/>
    </xf>
    <xf numFmtId="0" fontId="12" fillId="2" borderId="0" xfId="0" applyNumberFormat="1" applyFont="1" applyFill="1" applyBorder="1"/>
    <xf numFmtId="0" fontId="3" fillId="11" borderId="1" xfId="0" applyNumberFormat="1" applyFont="1" applyFill="1" applyBorder="1" applyAlignment="1">
      <alignment horizontal="center"/>
    </xf>
    <xf numFmtId="0" fontId="0" fillId="2" borderId="0" xfId="0" applyNumberFormat="1" applyFill="1" applyBorder="1"/>
    <xf numFmtId="0" fontId="21" fillId="2" borderId="1" xfId="0" applyNumberFormat="1" applyFont="1" applyFill="1" applyBorder="1" applyAlignment="1">
      <alignment horizontal="center" vertical="center" wrapText="1"/>
    </xf>
    <xf numFmtId="0" fontId="21" fillId="14" borderId="1" xfId="3" applyNumberFormat="1" applyFont="1" applyFill="1" applyBorder="1" applyAlignment="1">
      <alignment horizontal="center" vertical="center" wrapText="1"/>
    </xf>
    <xf numFmtId="0" fontId="26" fillId="17" borderId="20" xfId="0" applyFont="1" applyFill="1" applyBorder="1"/>
    <xf numFmtId="0" fontId="26" fillId="17" borderId="32" xfId="0" applyFont="1" applyFill="1" applyBorder="1"/>
    <xf numFmtId="3" fontId="27" fillId="17" borderId="32" xfId="0" applyNumberFormat="1" applyFont="1" applyFill="1" applyBorder="1" applyAlignment="1">
      <alignment horizontal="right"/>
    </xf>
    <xf numFmtId="4" fontId="26" fillId="17" borderId="29" xfId="0" applyNumberFormat="1" applyFont="1" applyFill="1" applyBorder="1" applyAlignment="1">
      <alignment horizontal="center"/>
    </xf>
    <xf numFmtId="0" fontId="26" fillId="17" borderId="31" xfId="0" applyFont="1" applyFill="1" applyBorder="1" applyAlignment="1">
      <alignment vertical="center" wrapText="1"/>
    </xf>
    <xf numFmtId="4" fontId="26" fillId="17" borderId="1" xfId="0" applyNumberFormat="1" applyFont="1" applyFill="1" applyBorder="1" applyAlignment="1">
      <alignment horizontal="center" vertical="center" wrapText="1"/>
    </xf>
    <xf numFmtId="0" fontId="29" fillId="18" borderId="1" xfId="0" applyFont="1" applyFill="1" applyBorder="1" applyAlignment="1">
      <alignment vertical="top" wrapText="1"/>
    </xf>
    <xf numFmtId="3" fontId="29" fillId="18" borderId="1" xfId="0" applyNumberFormat="1" applyFont="1" applyFill="1" applyBorder="1" applyAlignment="1">
      <alignment vertical="top" wrapText="1"/>
    </xf>
    <xf numFmtId="4" fontId="29" fillId="18" borderId="20" xfId="0" applyNumberFormat="1" applyFont="1" applyFill="1" applyBorder="1" applyAlignment="1">
      <alignment horizontal="center" vertical="top" wrapText="1"/>
    </xf>
    <xf numFmtId="4" fontId="29" fillId="18" borderId="1" xfId="0" applyNumberFormat="1" applyFont="1" applyFill="1" applyBorder="1" applyAlignment="1">
      <alignment horizontal="right" vertical="top" wrapText="1"/>
    </xf>
    <xf numFmtId="171" fontId="29" fillId="18" borderId="19" xfId="0" applyNumberFormat="1" applyFont="1" applyFill="1" applyBorder="1" applyAlignment="1">
      <alignment horizontal="right" vertical="top" wrapText="1"/>
    </xf>
    <xf numFmtId="4" fontId="30" fillId="18" borderId="1" xfId="0" applyNumberFormat="1" applyFont="1" applyFill="1" applyBorder="1" applyAlignment="1">
      <alignment horizontal="left" vertical="top" wrapText="1"/>
    </xf>
    <xf numFmtId="0" fontId="27" fillId="19" borderId="1" xfId="1" applyNumberFormat="1" applyFont="1" applyFill="1" applyBorder="1" applyAlignment="1">
      <alignment horizontal="center" vertical="center"/>
    </xf>
    <xf numFmtId="165" fontId="27" fillId="19" borderId="1" xfId="1" applyNumberFormat="1" applyFont="1" applyFill="1" applyBorder="1" applyAlignment="1">
      <alignment horizontal="center" vertical="center"/>
    </xf>
    <xf numFmtId="3" fontId="27" fillId="19" borderId="1" xfId="1" applyNumberFormat="1" applyFont="1" applyFill="1" applyBorder="1" applyAlignment="1">
      <alignment horizontal="right" vertical="center"/>
    </xf>
    <xf numFmtId="0" fontId="27" fillId="19" borderId="1" xfId="0" applyFont="1" applyFill="1" applyBorder="1" applyAlignment="1">
      <alignment horizontal="center"/>
    </xf>
    <xf numFmtId="4" fontId="27" fillId="19" borderId="1" xfId="0" applyNumberFormat="1" applyFont="1" applyFill="1" applyBorder="1"/>
    <xf numFmtId="3" fontId="27" fillId="19" borderId="1" xfId="1" applyNumberFormat="1" applyFont="1" applyFill="1" applyBorder="1" applyAlignment="1">
      <alignment horizontal="right"/>
    </xf>
    <xf numFmtId="0" fontId="27" fillId="2" borderId="0" xfId="0" applyFont="1" applyFill="1" applyBorder="1"/>
    <xf numFmtId="3" fontId="27" fillId="2" borderId="0" xfId="0" applyNumberFormat="1" applyFont="1" applyFill="1" applyBorder="1" applyAlignment="1">
      <alignment horizontal="right"/>
    </xf>
    <xf numFmtId="4" fontId="27" fillId="2" borderId="0" xfId="0" applyNumberFormat="1" applyFont="1" applyFill="1" applyBorder="1" applyAlignment="1">
      <alignment horizontal="center"/>
    </xf>
    <xf numFmtId="171" fontId="27" fillId="2" borderId="0" xfId="0" applyNumberFormat="1" applyFont="1" applyFill="1" applyBorder="1" applyAlignment="1">
      <alignment horizontal="right"/>
    </xf>
    <xf numFmtId="4" fontId="26" fillId="19" borderId="1" xfId="0" applyNumberFormat="1" applyFont="1" applyFill="1" applyBorder="1"/>
    <xf numFmtId="0" fontId="25" fillId="17" borderId="31" xfId="0" applyFont="1" applyFill="1" applyBorder="1" applyAlignment="1">
      <alignment vertical="center" wrapText="1"/>
    </xf>
    <xf numFmtId="0" fontId="27" fillId="0" borderId="0" xfId="0" applyFont="1"/>
    <xf numFmtId="0" fontId="26" fillId="0" borderId="0" xfId="0" applyFont="1"/>
    <xf numFmtId="164" fontId="27" fillId="19" borderId="1" xfId="1" applyNumberFormat="1" applyFont="1" applyFill="1" applyBorder="1" applyAlignment="1">
      <alignment horizontal="right"/>
    </xf>
    <xf numFmtId="2" fontId="27" fillId="19" borderId="1" xfId="1" applyNumberFormat="1" applyFont="1" applyFill="1" applyBorder="1" applyAlignment="1">
      <alignment horizontal="right"/>
    </xf>
    <xf numFmtId="0" fontId="0" fillId="5" borderId="2" xfId="0" applyFill="1" applyBorder="1" applyAlignment="1">
      <alignment horizontal="justify" wrapText="1"/>
    </xf>
    <xf numFmtId="0" fontId="0" fillId="5" borderId="3" xfId="0" applyFill="1" applyBorder="1" applyAlignment="1">
      <alignment horizontal="justify" wrapText="1"/>
    </xf>
    <xf numFmtId="0" fontId="0" fillId="5" borderId="4" xfId="0" applyFill="1" applyBorder="1" applyAlignment="1">
      <alignment horizontal="justify" wrapText="1"/>
    </xf>
    <xf numFmtId="0" fontId="0" fillId="5" borderId="5" xfId="0" applyFill="1" applyBorder="1" applyAlignment="1">
      <alignment horizontal="justify" wrapText="1"/>
    </xf>
    <xf numFmtId="0" fontId="0" fillId="5" borderId="0" xfId="0" applyFill="1" applyBorder="1" applyAlignment="1">
      <alignment horizontal="justify" wrapText="1"/>
    </xf>
    <xf numFmtId="0" fontId="0" fillId="5" borderId="6" xfId="0" applyFill="1" applyBorder="1" applyAlignment="1">
      <alignment horizontal="justify" wrapText="1"/>
    </xf>
    <xf numFmtId="0" fontId="0" fillId="5" borderId="7" xfId="0" applyFill="1" applyBorder="1" applyAlignment="1">
      <alignment horizontal="justify" wrapText="1"/>
    </xf>
    <xf numFmtId="0" fontId="0" fillId="5" borderId="8" xfId="0" applyFill="1" applyBorder="1" applyAlignment="1">
      <alignment horizontal="justify" wrapText="1"/>
    </xf>
    <xf numFmtId="0" fontId="0" fillId="5" borderId="9" xfId="0" applyFill="1" applyBorder="1" applyAlignment="1">
      <alignment horizontal="justify" wrapText="1"/>
    </xf>
    <xf numFmtId="0" fontId="3" fillId="4" borderId="20" xfId="0" applyFont="1" applyFill="1" applyBorder="1" applyAlignment="1">
      <alignment horizontal="center"/>
    </xf>
    <xf numFmtId="0" fontId="3" fillId="4" borderId="19" xfId="0" applyFont="1" applyFill="1" applyBorder="1" applyAlignment="1">
      <alignment horizontal="center"/>
    </xf>
    <xf numFmtId="0" fontId="0" fillId="2" borderId="20" xfId="0" applyFill="1" applyBorder="1" applyAlignment="1">
      <alignment horizontal="left" vertical="center" wrapText="1"/>
    </xf>
    <xf numFmtId="0" fontId="0" fillId="2" borderId="19" xfId="0" applyFill="1" applyBorder="1" applyAlignment="1">
      <alignment horizontal="left" vertical="center" wrapText="1"/>
    </xf>
    <xf numFmtId="0" fontId="3" fillId="2" borderId="0" xfId="0" applyFont="1" applyFill="1" applyAlignment="1">
      <alignment horizontal="center"/>
    </xf>
    <xf numFmtId="0" fontId="0" fillId="2" borderId="0" xfId="0" applyFill="1" applyAlignment="1">
      <alignment horizontal="left" vertical="top" wrapText="1"/>
    </xf>
    <xf numFmtId="0" fontId="7" fillId="7" borderId="12" xfId="0" applyFont="1" applyFill="1" applyBorder="1" applyAlignment="1">
      <alignment horizontal="left" vertical="center" wrapText="1"/>
    </xf>
    <xf numFmtId="0" fontId="7" fillId="7" borderId="13" xfId="0" applyFont="1" applyFill="1" applyBorder="1" applyAlignment="1">
      <alignment horizontal="left" vertical="center" wrapText="1"/>
    </xf>
    <xf numFmtId="0" fontId="7" fillId="7" borderId="14" xfId="0" applyFont="1" applyFill="1" applyBorder="1" applyAlignment="1">
      <alignment horizontal="left" vertical="center" wrapText="1"/>
    </xf>
    <xf numFmtId="0" fontId="7" fillId="0" borderId="15" xfId="0" applyFont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 vertical="center" textRotation="90"/>
    </xf>
    <xf numFmtId="0" fontId="2" fillId="10" borderId="1" xfId="0" applyFont="1" applyFill="1" applyBorder="1" applyAlignment="1">
      <alignment horizontal="center" vertical="center" wrapText="1"/>
    </xf>
    <xf numFmtId="0" fontId="10" fillId="2" borderId="0" xfId="0" applyFont="1" applyFill="1" applyAlignment="1">
      <alignment horizontal="center"/>
    </xf>
    <xf numFmtId="0" fontId="19" fillId="10" borderId="1" xfId="0" applyFont="1" applyFill="1" applyBorder="1" applyAlignment="1">
      <alignment horizontal="center" vertical="center" textRotation="90"/>
    </xf>
    <xf numFmtId="0" fontId="25" fillId="14" borderId="29" xfId="0" applyFont="1" applyFill="1" applyBorder="1" applyAlignment="1">
      <alignment horizontal="left" vertical="center"/>
    </xf>
    <xf numFmtId="0" fontId="18" fillId="10" borderId="1" xfId="0" applyFont="1" applyFill="1" applyBorder="1" applyAlignment="1">
      <alignment horizontal="center" vertical="center" textRotation="90"/>
    </xf>
    <xf numFmtId="4" fontId="26" fillId="17" borderId="30" xfId="0" applyNumberFormat="1" applyFont="1" applyFill="1" applyBorder="1" applyAlignment="1">
      <alignment horizontal="center" vertical="center" wrapText="1"/>
    </xf>
    <xf numFmtId="4" fontId="26" fillId="17" borderId="31" xfId="0" applyNumberFormat="1" applyFont="1" applyFill="1" applyBorder="1" applyAlignment="1">
      <alignment horizontal="center" vertical="center" wrapText="1"/>
    </xf>
    <xf numFmtId="171" fontId="26" fillId="17" borderId="30" xfId="0" applyNumberFormat="1" applyFont="1" applyFill="1" applyBorder="1" applyAlignment="1">
      <alignment horizontal="center" vertical="center" wrapText="1"/>
    </xf>
    <xf numFmtId="171" fontId="26" fillId="17" borderId="31" xfId="0" applyNumberFormat="1" applyFont="1" applyFill="1" applyBorder="1" applyAlignment="1">
      <alignment horizontal="center" vertical="center" wrapText="1"/>
    </xf>
    <xf numFmtId="0" fontId="26" fillId="17" borderId="19" xfId="0" applyFont="1" applyFill="1" applyBorder="1" applyAlignment="1">
      <alignment horizontal="center" wrapText="1"/>
    </xf>
    <xf numFmtId="0" fontId="26" fillId="17" borderId="1" xfId="0" applyFont="1" applyFill="1" applyBorder="1" applyAlignment="1">
      <alignment horizontal="center" wrapText="1"/>
    </xf>
  </cellXfs>
  <cellStyles count="5">
    <cellStyle name="Hipervínculo" xfId="4" builtinId="8"/>
    <cellStyle name="Millares" xfId="1" builtinId="3"/>
    <cellStyle name="Normal" xfId="0" builtinId="0"/>
    <cellStyle name="Normal 10 3" xfId="2" xr:uid="{00000000-0005-0000-0000-000003000000}"/>
    <cellStyle name="Porcentaje" xfId="3" builtinId="5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</xdr:colOff>
      <xdr:row>13</xdr:row>
      <xdr:rowOff>0</xdr:rowOff>
    </xdr:from>
    <xdr:ext cx="4057650" cy="6953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2">
              <a:extLs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SpPr txBox="1"/>
          </xdr:nvSpPr>
          <xdr:spPr>
            <a:xfrm>
              <a:off x="133351" y="2876550"/>
              <a:ext cx="4057650" cy="695325"/>
            </a:xfrm>
            <a:prstGeom prst="rect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PE" sz="16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𝐵𝐸</m:t>
                    </m:r>
                    <m:r>
                      <a:rPr lang="es-PE" sz="1600" b="0" i="1" baseline="-250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𝑦</m:t>
                    </m:r>
                    <m:r>
                      <a:rPr lang="es-PE" sz="16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nary>
                      <m:naryPr>
                        <m:chr m:val="∑"/>
                        <m:supHide m:val="on"/>
                        <m:ctrlPr>
                          <a:rPr lang="es-PE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naryPr>
                      <m:sub>
                        <m:r>
                          <a:rPr lang="es-PE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</m:sub>
                      <m:sup/>
                      <m:e>
                        <m:r>
                          <a:rPr lang="es-PE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𝐸𝐹</m:t>
                        </m:r>
                        <m:r>
                          <a:rPr lang="es-PE" sz="1600" b="0" i="1" baseline="-250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𝐵𝐿</m:t>
                        </m:r>
                        <m:r>
                          <a:rPr lang="es-PE" sz="1600" b="0" i="1" baseline="-250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r>
                          <a:rPr lang="es-PE" sz="1600" b="0" i="1" baseline="-250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𝑘𝑚</m:t>
                        </m:r>
                        <m:r>
                          <a:rPr lang="es-PE" sz="1600" b="0" i="1" baseline="-250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r>
                          <a:rPr lang="es-PE" sz="1600" b="0" i="1" baseline="-250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  <m:r>
                          <a:rPr lang="es-PE" sz="1600" b="0" i="1" baseline="-250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es-PE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  <m:r>
                          <a:rPr lang="es-PE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es-PE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𝐷𝐷𝑖</m:t>
                        </m:r>
                        <m:r>
                          <a:rPr lang="es-PE" sz="1600" b="0" i="1" baseline="-250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r>
                          <a:rPr lang="es-PE" sz="1600" b="0" i="1" baseline="-250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𝑦</m:t>
                        </m:r>
                        <m:r>
                          <a:rPr lang="es-PE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×</m:t>
                        </m:r>
                        <m:r>
                          <a:rPr lang="es-PE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𝑁𝑖</m:t>
                        </m:r>
                        <m:r>
                          <a:rPr lang="es-PE" sz="1600" b="0" i="1" baseline="-250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r>
                          <a:rPr lang="es-PE" sz="1600" b="0" i="1" baseline="-250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𝑦</m:t>
                        </m:r>
                        <m:r>
                          <a:rPr lang="es-PE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×10</m:t>
                        </m:r>
                        <m:r>
                          <a:rPr lang="es-PE" sz="1600" b="0" i="1" baseline="300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−6</m:t>
                        </m:r>
                      </m:e>
                    </m:nary>
                  </m:oMath>
                </m:oMathPara>
              </a14:m>
              <a:endParaRPr lang="es-PE" sz="1600" b="0" i="1">
                <a:solidFill>
                  <a:schemeClr val="tx1"/>
                </a:solidFill>
                <a:effectLst/>
                <a:latin typeface="+mj-lt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2" name="CuadroTexto 2"/>
            <xdr:cNvSpPr txBox="1"/>
          </xdr:nvSpPr>
          <xdr:spPr>
            <a:xfrm>
              <a:off x="133351" y="2876550"/>
              <a:ext cx="4057650" cy="695325"/>
            </a:xfrm>
            <a:prstGeom prst="rect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/>
              <a:r>
                <a:rPr lang="es-PE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𝐵𝐸</a:t>
              </a:r>
              <a:r>
                <a:rPr lang="es-PE" sz="1600" b="0" i="0" baseline="-25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𝑦</a:t>
              </a:r>
              <a:r>
                <a:rPr lang="es-PE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=∑_𝑖</a:t>
              </a:r>
              <a:r>
                <a:rPr lang="es-PE" sz="1600" b="0" i="0" baseline="30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▒〖</a:t>
              </a:r>
              <a:r>
                <a:rPr lang="es-PE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𝐸𝐹</a:t>
              </a:r>
              <a:r>
                <a:rPr lang="es-PE" sz="1600" b="0" i="0" baseline="-25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𝐵𝐿,𝑘𝑚,𝑖 </a:t>
              </a:r>
              <a:r>
                <a:rPr lang="es-PE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 𝐷𝐷𝑖</a:t>
              </a:r>
              <a:r>
                <a:rPr lang="es-PE" sz="1600" b="0" i="0" baseline="-25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,𝑦</a:t>
              </a:r>
              <a:r>
                <a:rPr lang="es-PE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×𝑁𝑖</a:t>
              </a:r>
              <a:r>
                <a:rPr lang="es-PE" sz="1600" b="0" i="0" baseline="-25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,𝑦</a:t>
              </a:r>
              <a:r>
                <a:rPr lang="es-PE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×10</a:t>
              </a:r>
              <a:r>
                <a:rPr lang="es-PE" sz="1600" b="0" i="0" baseline="30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−6〗</a:t>
              </a:r>
              <a:endParaRPr lang="es-PE" sz="1600" b="0" i="1">
                <a:solidFill>
                  <a:schemeClr val="tx1"/>
                </a:solidFill>
                <a:effectLst/>
                <a:latin typeface="+mj-lt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0</xdr:col>
      <xdr:colOff>266699</xdr:colOff>
      <xdr:row>27</xdr:row>
      <xdr:rowOff>1</xdr:rowOff>
    </xdr:from>
    <xdr:ext cx="4533901" cy="6477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uadroTexto 2">
              <a:extLst>
                <a:ext uri="{FF2B5EF4-FFF2-40B4-BE49-F238E27FC236}">
                  <a16:creationId xmlns:a16="http://schemas.microsoft.com/office/drawing/2014/main" id="{00000000-0008-0000-0000-000007000000}"/>
                </a:ext>
              </a:extLst>
            </xdr:cNvPr>
            <xdr:cNvSpPr txBox="1"/>
          </xdr:nvSpPr>
          <xdr:spPr>
            <a:xfrm>
              <a:off x="266699" y="5505451"/>
              <a:ext cx="4533901" cy="647700"/>
            </a:xfrm>
            <a:prstGeom prst="rect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PE" sz="16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𝐵𝐸</m:t>
                    </m:r>
                    <m:r>
                      <a:rPr lang="es-PE" sz="1600" b="0" i="1" baseline="-250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𝑦</m:t>
                    </m:r>
                    <m:r>
                      <a:rPr lang="es-PE" sz="16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nary>
                      <m:naryPr>
                        <m:chr m:val="∑"/>
                        <m:supHide m:val="on"/>
                        <m:ctrlPr>
                          <a:rPr lang="es-PE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naryPr>
                      <m:sub>
                        <m:r>
                          <a:rPr lang="es-PE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</m:sub>
                      <m:sup/>
                      <m:e>
                        <m:r>
                          <a:rPr lang="es-PE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𝐸𝐹</m:t>
                        </m:r>
                        <m:r>
                          <a:rPr lang="es-PE" sz="1600" b="0" i="1" baseline="-250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𝐵𝐿</m:t>
                        </m:r>
                        <m:r>
                          <a:rPr lang="es-PE" sz="1600" b="0" i="1" baseline="-250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r>
                          <a:rPr lang="es-PE" sz="1600" b="0" i="1" baseline="-250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𝑘𝑚</m:t>
                        </m:r>
                        <m:r>
                          <a:rPr lang="es-PE" sz="1600" b="0" i="1" baseline="-250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r>
                          <a:rPr lang="es-PE" sz="1600" b="0" i="1" baseline="-250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  <m:r>
                          <a:rPr lang="es-PE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×</m:t>
                        </m:r>
                        <m:f>
                          <m:fPr>
                            <m:ctrlPr>
                              <a:rPr lang="es-PE" sz="1600" b="0" i="1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s-PE" sz="16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𝐸𝐶</m:t>
                            </m:r>
                            <m:r>
                              <a:rPr lang="es-PE" sz="1600" b="0" i="1" baseline="-250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𝑃𝐽</m:t>
                            </m:r>
                            <m:r>
                              <a:rPr lang="es-PE" sz="1600" b="0" i="1" baseline="-250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,</m:t>
                            </m:r>
                            <m:r>
                              <a:rPr lang="es-PE" sz="1600" b="0" i="1" baseline="-250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  <m:r>
                              <a:rPr lang="es-PE" sz="1600" b="0" i="1" baseline="-250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,</m:t>
                            </m:r>
                            <m:r>
                              <a:rPr lang="es-PE" sz="1600" b="0" i="1" baseline="-250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𝑦</m:t>
                            </m:r>
                          </m:num>
                          <m:den>
                            <m:r>
                              <a:rPr lang="es-PE" sz="1600" b="0" i="1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𝑆𝐸𝐶</m:t>
                            </m:r>
                            <m:r>
                              <a:rPr lang="es-PE" sz="1600" b="0" i="1" baseline="-250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𝑃𝐽</m:t>
                            </m:r>
                            <m:r>
                              <a:rPr lang="es-PE" sz="1600" b="0" i="1" baseline="-250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,</m:t>
                            </m:r>
                            <m:r>
                              <a:rPr lang="es-PE" sz="1600" b="0" i="1" baseline="-250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𝑘𝑚</m:t>
                            </m:r>
                            <m:r>
                              <a:rPr lang="es-PE" sz="1600" b="0" i="1" baseline="-250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,</m:t>
                            </m:r>
                            <m:r>
                              <a:rPr lang="es-PE" sz="1600" b="0" i="1" baseline="-250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  <m:r>
                              <a:rPr lang="es-PE" sz="1600" b="0" i="1" baseline="-250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,</m:t>
                            </m:r>
                            <m:r>
                              <a:rPr lang="es-PE" sz="1600" b="0" i="1" baseline="-250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𝑦</m:t>
                            </m:r>
                            <m:r>
                              <a:rPr lang="es-PE" sz="1600" b="0" i="1" baseline="-250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</m:den>
                        </m:f>
                        <m:r>
                          <a:rPr lang="es-PE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×</m:t>
                        </m:r>
                        <m:r>
                          <m:rPr>
                            <m:nor/>
                          </m:rPr>
                          <a:rPr lang="es-PE" sz="1600" b="0" i="1" baseline="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10</m:t>
                        </m:r>
                        <m:r>
                          <m:rPr>
                            <m:nor/>
                          </m:rPr>
                          <a:rPr lang="es-PE" sz="1600" b="0" i="1" baseline="3000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−6</m:t>
                        </m:r>
                      </m:e>
                    </m:nary>
                  </m:oMath>
                </m:oMathPara>
              </a14:m>
              <a:endParaRPr lang="es-PE" sz="1600" b="0" i="1">
                <a:solidFill>
                  <a:schemeClr val="tx1"/>
                </a:solidFill>
                <a:effectLst/>
                <a:latin typeface="+mj-lt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7" name="CuadroTexto 2"/>
            <xdr:cNvSpPr txBox="1"/>
          </xdr:nvSpPr>
          <xdr:spPr>
            <a:xfrm>
              <a:off x="266699" y="5505451"/>
              <a:ext cx="4533901" cy="647700"/>
            </a:xfrm>
            <a:prstGeom prst="rect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/>
              <a:r>
                <a:rPr lang="es-PE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𝐵𝐸</a:t>
              </a:r>
              <a:r>
                <a:rPr lang="es-PE" sz="1600" b="0" i="0" baseline="-25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𝑦</a:t>
              </a:r>
              <a:r>
                <a:rPr lang="es-PE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=∑_𝑖▒〖𝐸𝐹</a:t>
              </a:r>
              <a:r>
                <a:rPr lang="es-PE" sz="1600" b="0" i="0" baseline="-25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𝐵𝐿,𝑘𝑚,𝑖</a:t>
              </a:r>
              <a:r>
                <a:rPr lang="es-PE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×</a:t>
              </a:r>
              <a:r>
                <a:rPr lang="es-PE" sz="1600" b="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s-PE" sz="16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𝐸𝐶</a:t>
              </a:r>
              <a:r>
                <a:rPr lang="es-PE" sz="1600" b="0" i="0" baseline="-25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𝑃𝐽,𝑖,𝑦</a:t>
              </a:r>
              <a:r>
                <a:rPr lang="es-PE" sz="1600" b="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</a:t>
              </a:r>
              <a:r>
                <a:rPr lang="es-PE" sz="1600" b="0" i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𝑆𝐸𝐶</a:t>
              </a:r>
              <a:r>
                <a:rPr lang="es-PE" sz="1600" b="0" i="0" baseline="-25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𝑃𝐽</a:t>
              </a:r>
              <a:r>
                <a:rPr lang="es-PE" sz="1600" b="0" i="0" baseline="-25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,</a:t>
              </a:r>
              <a:r>
                <a:rPr lang="es-PE" sz="1600" b="0" i="0" baseline="-25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𝑘𝑚,𝑖,𝑦 </a:t>
              </a:r>
              <a:r>
                <a:rPr lang="es-PE" sz="1600" b="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s-PE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×</a:t>
              </a:r>
              <a:r>
                <a:rPr lang="es-PE" sz="1600" b="0" i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s-PE" sz="1600" b="0" i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10</a:t>
              </a:r>
              <a:r>
                <a:rPr lang="es-PE" sz="1600" b="0" i="0" baseline="30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−6</a:t>
              </a:r>
              <a:r>
                <a:rPr lang="es-PE" sz="1600" b="0" i="0" baseline="30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〗</a:t>
              </a:r>
              <a:endParaRPr lang="es-PE" sz="1600" b="0" i="1">
                <a:solidFill>
                  <a:schemeClr val="tx1"/>
                </a:solidFill>
                <a:effectLst/>
                <a:latin typeface="+mj-lt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1</xdr:col>
      <xdr:colOff>9525</xdr:colOff>
      <xdr:row>41</xdr:row>
      <xdr:rowOff>28575</xdr:rowOff>
    </xdr:from>
    <xdr:ext cx="4314825" cy="4762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uadroTexto 2">
              <a:extLst>
                <a:ext uri="{FF2B5EF4-FFF2-40B4-BE49-F238E27FC236}">
                  <a16:creationId xmlns:a16="http://schemas.microsoft.com/office/drawing/2014/main" id="{00000000-0008-0000-0000-000009000000}"/>
                </a:ext>
              </a:extLst>
            </xdr:cNvPr>
            <xdr:cNvSpPr txBox="1"/>
          </xdr:nvSpPr>
          <xdr:spPr>
            <a:xfrm>
              <a:off x="276225" y="7781925"/>
              <a:ext cx="4314825" cy="476250"/>
            </a:xfrm>
            <a:prstGeom prst="rect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14:m>
                <m:oMath xmlns:m="http://schemas.openxmlformats.org/officeDocument/2006/math">
                  <m:r>
                    <a:rPr lang="es-PE" sz="1600" b="0" i="1">
                      <a:solidFill>
                        <a:sysClr val="windowText" lastClr="000000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𝐸𝐹</m:t>
                  </m:r>
                  <m:r>
                    <a:rPr lang="es-PE" sz="1600" b="0" i="1" baseline="-25000">
                      <a:solidFill>
                        <a:sysClr val="windowText" lastClr="000000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𝐵𝐿</m:t>
                  </m:r>
                  <m:r>
                    <a:rPr lang="es-PE" sz="1600" b="0" i="1" baseline="-25000">
                      <a:solidFill>
                        <a:sysClr val="windowText" lastClr="000000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,</m:t>
                  </m:r>
                  <m:r>
                    <a:rPr lang="es-PE" sz="1600" b="0" i="1" baseline="-25000">
                      <a:solidFill>
                        <a:sysClr val="windowText" lastClr="000000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𝑘𝑚</m:t>
                  </m:r>
                  <m:r>
                    <a:rPr lang="es-PE" sz="1600" b="0" i="1" baseline="-25000">
                      <a:solidFill>
                        <a:sysClr val="windowText" lastClr="000000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,</m:t>
                  </m:r>
                  <m:r>
                    <a:rPr lang="es-PE" sz="1600" b="0" i="1" baseline="-25000">
                      <a:solidFill>
                        <a:sysClr val="windowText" lastClr="000000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𝑖</m:t>
                  </m:r>
                  <m:r>
                    <a:rPr lang="es-PE" sz="1600" b="0" i="1">
                      <a:solidFill>
                        <a:sysClr val="windowText" lastClr="000000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</m:oMath>
              </a14:m>
              <a:r>
                <a:rPr lang="es-PE" sz="1600" b="0" i="1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 SFC</a:t>
              </a:r>
              <a:r>
                <a:rPr lang="es-PE" sz="1600" b="0" i="1" baseline="-2500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i</a:t>
              </a:r>
              <a:r>
                <a:rPr lang="es-PE" sz="1600" b="0" i="1" baseline="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 X NCV</a:t>
              </a:r>
              <a:r>
                <a:rPr lang="es-PE" sz="1600" b="0" i="1" baseline="-2500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BL,i</a:t>
              </a:r>
              <a:r>
                <a:rPr lang="es-PE" sz="1600" b="0" i="1" baseline="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 x EF</a:t>
              </a:r>
              <a:r>
                <a:rPr lang="es-PE" sz="1600" b="0" i="1" baseline="-2500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BL,i</a:t>
              </a:r>
              <a:r>
                <a:rPr lang="es-PE" sz="1600" b="0" i="1" baseline="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 x IR</a:t>
              </a:r>
              <a:r>
                <a:rPr lang="es-PE" sz="1600" b="0" i="1" baseline="3000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t</a:t>
              </a:r>
            </a:p>
          </xdr:txBody>
        </xdr:sp>
      </mc:Choice>
      <mc:Fallback xmlns="">
        <xdr:sp macro="" textlink="">
          <xdr:nvSpPr>
            <xdr:cNvPr id="9" name="CuadroTexto 2"/>
            <xdr:cNvSpPr txBox="1"/>
          </xdr:nvSpPr>
          <xdr:spPr>
            <a:xfrm>
              <a:off x="276225" y="7781925"/>
              <a:ext cx="4314825" cy="476250"/>
            </a:xfrm>
            <a:prstGeom prst="rect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:r>
                <a:rPr lang="es-PE" sz="1600" b="0" i="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𝐸𝐹</a:t>
              </a:r>
              <a:r>
                <a:rPr lang="es-PE" sz="1600" b="0" i="0" baseline="-2500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𝐵𝐿,𝑘𝑚,𝑖</a:t>
              </a:r>
              <a:r>
                <a:rPr lang="es-PE" sz="1600" b="0" i="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es-PE" sz="1600" b="0" i="1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 SFC</a:t>
              </a:r>
              <a:r>
                <a:rPr lang="es-PE" sz="1600" b="0" i="1" baseline="-2500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i</a:t>
              </a:r>
              <a:r>
                <a:rPr lang="es-PE" sz="1600" b="0" i="1" baseline="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 X NCV</a:t>
              </a:r>
              <a:r>
                <a:rPr lang="es-PE" sz="1600" b="0" i="1" baseline="-2500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BL,i</a:t>
              </a:r>
              <a:r>
                <a:rPr lang="es-PE" sz="1600" b="0" i="1" baseline="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 x EF</a:t>
              </a:r>
              <a:r>
                <a:rPr lang="es-PE" sz="1600" b="0" i="1" baseline="-2500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BL,i</a:t>
              </a:r>
              <a:r>
                <a:rPr lang="es-PE" sz="1600" b="0" i="1" baseline="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 x IR</a:t>
              </a:r>
              <a:r>
                <a:rPr lang="es-PE" sz="1600" b="0" i="1" baseline="3000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t</a:t>
              </a:r>
            </a:p>
          </xdr:txBody>
        </xdr:sp>
      </mc:Fallback>
    </mc:AlternateContent>
    <xdr:clientData/>
  </xdr:oneCellAnchor>
  <xdr:twoCellAnchor>
    <xdr:from>
      <xdr:col>2</xdr:col>
      <xdr:colOff>4371975</xdr:colOff>
      <xdr:row>13</xdr:row>
      <xdr:rowOff>19050</xdr:rowOff>
    </xdr:from>
    <xdr:to>
      <xdr:col>2</xdr:col>
      <xdr:colOff>5419725</xdr:colOff>
      <xdr:row>15</xdr:row>
      <xdr:rowOff>133350</xdr:rowOff>
    </xdr:to>
    <xdr:sp macro="" textlink="">
      <xdr:nvSpPr>
        <xdr:cNvPr id="10" name="Flecha derecha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5448300" y="2895600"/>
          <a:ext cx="1047750" cy="4953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oneCellAnchor>
    <xdr:from>
      <xdr:col>3</xdr:col>
      <xdr:colOff>1</xdr:colOff>
      <xdr:row>13</xdr:row>
      <xdr:rowOff>0</xdr:rowOff>
    </xdr:from>
    <xdr:ext cx="3771899" cy="5429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CuadroTexto 2">
              <a:extLst>
                <a:ext uri="{FF2B5EF4-FFF2-40B4-BE49-F238E27FC236}">
                  <a16:creationId xmlns:a16="http://schemas.microsoft.com/office/drawing/2014/main" id="{00000000-0008-0000-0000-00000C000000}"/>
                </a:ext>
              </a:extLst>
            </xdr:cNvPr>
            <xdr:cNvSpPr txBox="1"/>
          </xdr:nvSpPr>
          <xdr:spPr>
            <a:xfrm>
              <a:off x="6762751" y="2876550"/>
              <a:ext cx="3771899" cy="542925"/>
            </a:xfrm>
            <a:prstGeom prst="rect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:r>
                <a:rPr lang="es-PE" sz="1600" b="0" i="1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P</a:t>
              </a:r>
              <a14:m>
                <m:oMath xmlns:m="http://schemas.openxmlformats.org/officeDocument/2006/math">
                  <m:r>
                    <a:rPr lang="es-PE" sz="16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𝐸</m:t>
                  </m:r>
                  <m:r>
                    <a:rPr lang="es-PE" sz="1600" b="0" i="1" baseline="-2500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𝑦</m:t>
                  </m:r>
                  <m:r>
                    <a:rPr lang="es-PE" sz="16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nary>
                    <m:naryPr>
                      <m:chr m:val="∑"/>
                      <m:supHide m:val="on"/>
                      <m:ctrlPr>
                        <a:rPr lang="es-PE" sz="16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naryPr>
                    <m:sub>
                      <m:r>
                        <a:rPr lang="es-PE" sz="16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</m:sub>
                    <m:sup/>
                    <m:e>
                      <m:r>
                        <a:rPr lang="es-PE" sz="16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𝐸𝐹</m:t>
                      </m:r>
                      <m:r>
                        <a:rPr lang="es-PE" sz="1600" b="0" i="1" baseline="-250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𝑃𝐽</m:t>
                      </m:r>
                      <m:r>
                        <a:rPr lang="es-PE" sz="1600" b="0" i="1" baseline="-250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,</m:t>
                      </m:r>
                      <m:r>
                        <a:rPr lang="es-PE" sz="1600" b="0" i="1" baseline="-250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𝑘𝑚</m:t>
                      </m:r>
                      <m:r>
                        <a:rPr lang="es-PE" sz="1600" b="0" i="1" baseline="-250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,</m:t>
                      </m:r>
                      <m:r>
                        <a:rPr lang="es-PE" sz="1600" b="0" i="1" baseline="-250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  <m:r>
                        <a:rPr lang="es-PE" sz="1600" b="0" i="1" baseline="-250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,</m:t>
                      </m:r>
                      <m:r>
                        <a:rPr lang="es-PE" sz="1600" b="0" i="1" baseline="-250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𝑦</m:t>
                      </m:r>
                      <m:r>
                        <a:rPr lang="es-PE" sz="1600" b="0" i="1" baseline="-250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 </m:t>
                      </m:r>
                      <m:r>
                        <a:rPr lang="es-PE" sz="16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𝑥</m:t>
                      </m:r>
                      <m:r>
                        <a:rPr lang="es-PE" sz="16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 </m:t>
                      </m:r>
                      <m:r>
                        <a:rPr lang="es-PE" sz="16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𝐷𝐷𝑖</m:t>
                      </m:r>
                      <m:r>
                        <a:rPr lang="es-PE" sz="1600" b="0" i="1" baseline="-250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,</m:t>
                      </m:r>
                      <m:r>
                        <a:rPr lang="es-PE" sz="1600" b="0" i="1" baseline="-250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𝑦</m:t>
                      </m:r>
                      <m:r>
                        <a:rPr lang="es-PE" sz="16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×</m:t>
                      </m:r>
                      <m:r>
                        <a:rPr lang="es-PE" sz="16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𝑁𝑖</m:t>
                      </m:r>
                      <m:r>
                        <a:rPr lang="es-PE" sz="1600" b="0" i="1" baseline="-250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,</m:t>
                      </m:r>
                      <m:r>
                        <a:rPr lang="es-PE" sz="1600" b="0" i="1" baseline="-250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𝑦</m:t>
                      </m:r>
                    </m:e>
                  </m:nary>
                </m:oMath>
              </a14:m>
              <a:endParaRPr lang="es-PE" sz="1600" b="0" i="1">
                <a:solidFill>
                  <a:schemeClr val="tx1"/>
                </a:solidFill>
                <a:effectLst/>
                <a:latin typeface="+mj-lt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12" name="CuadroTexto 2"/>
            <xdr:cNvSpPr txBox="1"/>
          </xdr:nvSpPr>
          <xdr:spPr>
            <a:xfrm>
              <a:off x="6762751" y="2876550"/>
              <a:ext cx="3771899" cy="542925"/>
            </a:xfrm>
            <a:prstGeom prst="rect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:r>
                <a:rPr lang="es-PE" sz="1600" b="0" i="1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P</a:t>
              </a:r>
              <a:r>
                <a:rPr lang="es-PE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𝐸</a:t>
              </a:r>
              <a:r>
                <a:rPr lang="es-PE" sz="1600" b="0" i="0" baseline="-25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𝑦</a:t>
              </a:r>
              <a:r>
                <a:rPr lang="es-PE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=∑_𝑖</a:t>
              </a:r>
              <a:r>
                <a:rPr lang="es-PE" sz="1600" b="0" i="0" baseline="-25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▒〖</a:t>
              </a:r>
              <a:r>
                <a:rPr lang="es-PE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𝐸𝐹</a:t>
              </a:r>
              <a:r>
                <a:rPr lang="es-PE" sz="1600" b="0" i="0" baseline="-25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𝑃𝐽,𝑘𝑚,𝑖,𝑦 </a:t>
              </a:r>
              <a:r>
                <a:rPr lang="es-PE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 𝐷𝐷𝑖</a:t>
              </a:r>
              <a:r>
                <a:rPr lang="es-PE" sz="1600" b="0" i="0" baseline="-25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,𝑦</a:t>
              </a:r>
              <a:r>
                <a:rPr lang="es-PE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×𝑁𝑖</a:t>
              </a:r>
              <a:r>
                <a:rPr lang="es-PE" sz="1600" b="0" i="0" baseline="-25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,𝑦〗</a:t>
              </a:r>
              <a:endParaRPr lang="es-PE" sz="1600" b="0" i="1">
                <a:solidFill>
                  <a:schemeClr val="tx1"/>
                </a:solidFill>
                <a:effectLst/>
                <a:latin typeface="+mj-lt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3</xdr:col>
      <xdr:colOff>9524</xdr:colOff>
      <xdr:row>27</xdr:row>
      <xdr:rowOff>1</xdr:rowOff>
    </xdr:from>
    <xdr:ext cx="3790951" cy="6477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CuadroTexto 2">
              <a:extLst>
                <a:ext uri="{FF2B5EF4-FFF2-40B4-BE49-F238E27FC236}">
                  <a16:creationId xmlns:a16="http://schemas.microsoft.com/office/drawing/2014/main" id="{00000000-0008-0000-0000-000011000000}"/>
                </a:ext>
              </a:extLst>
            </xdr:cNvPr>
            <xdr:cNvSpPr txBox="1"/>
          </xdr:nvSpPr>
          <xdr:spPr>
            <a:xfrm>
              <a:off x="7096124" y="5505451"/>
              <a:ext cx="3790951" cy="647700"/>
            </a:xfrm>
            <a:prstGeom prst="rect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PE" sz="16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𝑃𝐸</m:t>
                    </m:r>
                    <m:r>
                      <a:rPr lang="es-PE" sz="1600" b="0" i="1" baseline="-250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𝑦</m:t>
                    </m:r>
                    <m:r>
                      <a:rPr lang="es-PE" sz="16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nary>
                      <m:naryPr>
                        <m:chr m:val="∑"/>
                        <m:supHide m:val="on"/>
                        <m:ctrlPr>
                          <a:rPr lang="es-PE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naryPr>
                      <m:sub>
                        <m:r>
                          <a:rPr lang="es-PE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</m:sub>
                      <m:sup/>
                      <m:e>
                        <m:r>
                          <a:rPr lang="es-PE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𝐸𝐹</m:t>
                        </m:r>
                        <m:r>
                          <a:rPr lang="es-PE" sz="1600" b="0" i="1" baseline="-250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𝑃𝐽</m:t>
                        </m:r>
                        <m:r>
                          <a:rPr lang="es-PE" sz="1600" b="0" i="1" baseline="-250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r>
                          <a:rPr lang="es-PE" sz="1600" b="0" i="1" baseline="-250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𝑘𝑚</m:t>
                        </m:r>
                        <m:r>
                          <a:rPr lang="es-PE" sz="1600" b="0" i="1" baseline="-250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r>
                          <a:rPr lang="es-PE" sz="1600" b="0" i="1" baseline="-250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  <m:r>
                          <a:rPr lang="es-PE" sz="1600" b="0" i="1" baseline="-250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r>
                          <a:rPr lang="es-PE" sz="1600" b="0" i="1" baseline="-250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𝑦</m:t>
                        </m:r>
                        <m:r>
                          <a:rPr lang="es-PE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×</m:t>
                        </m:r>
                        <m:f>
                          <m:fPr>
                            <m:ctrlPr>
                              <a:rPr lang="es-PE" sz="1600" b="0" i="1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s-PE" sz="16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𝐸𝐶</m:t>
                            </m:r>
                            <m:r>
                              <a:rPr lang="es-PE" sz="1600" b="0" i="1" baseline="-250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𝑃𝐽</m:t>
                            </m:r>
                            <m:r>
                              <a:rPr lang="es-PE" sz="1600" b="0" i="1" baseline="-250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,</m:t>
                            </m:r>
                            <m:r>
                              <a:rPr lang="es-PE" sz="1600" b="0" i="1" baseline="-250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  <m:r>
                              <a:rPr lang="es-PE" sz="1600" b="0" i="1" baseline="-250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,</m:t>
                            </m:r>
                            <m:r>
                              <a:rPr lang="es-PE" sz="1600" b="0" i="1" baseline="-250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𝑦</m:t>
                            </m:r>
                          </m:num>
                          <m:den>
                            <m:r>
                              <a:rPr lang="es-PE" sz="1600" b="0" i="1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𝑆𝐸𝐶</m:t>
                            </m:r>
                            <m:r>
                              <a:rPr lang="es-PE" sz="1600" b="0" i="1" baseline="-250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𝑃𝐽</m:t>
                            </m:r>
                            <m:r>
                              <a:rPr lang="es-PE" sz="1600" b="0" i="1" baseline="-250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,</m:t>
                            </m:r>
                            <m:r>
                              <a:rPr lang="es-PE" sz="1600" b="0" i="1" baseline="-250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𝑘𝑚</m:t>
                            </m:r>
                            <m:r>
                              <a:rPr lang="es-PE" sz="1600" b="0" i="1" baseline="-250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,</m:t>
                            </m:r>
                            <m:r>
                              <a:rPr lang="es-PE" sz="1600" b="0" i="1" baseline="-250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  <m:r>
                              <a:rPr lang="es-PE" sz="1600" b="0" i="1" baseline="-250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,</m:t>
                            </m:r>
                            <m:r>
                              <a:rPr lang="es-PE" sz="1600" b="0" i="1" baseline="-250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𝑦</m:t>
                            </m:r>
                            <m:r>
                              <a:rPr lang="es-PE" sz="1600" b="0" i="1" baseline="-250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</m:den>
                        </m:f>
                      </m:e>
                    </m:nary>
                  </m:oMath>
                </m:oMathPara>
              </a14:m>
              <a:endParaRPr lang="es-PE" sz="1600" b="0" i="1">
                <a:solidFill>
                  <a:schemeClr val="tx1"/>
                </a:solidFill>
                <a:effectLst/>
                <a:latin typeface="+mj-lt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17" name="CuadroTexto 2"/>
            <xdr:cNvSpPr txBox="1"/>
          </xdr:nvSpPr>
          <xdr:spPr>
            <a:xfrm>
              <a:off x="7096124" y="5505451"/>
              <a:ext cx="3790951" cy="647700"/>
            </a:xfrm>
            <a:prstGeom prst="rect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/>
              <a:r>
                <a:rPr lang="es-PE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𝑃𝐸</a:t>
              </a:r>
              <a:r>
                <a:rPr lang="es-PE" sz="1600" b="0" i="0" baseline="-25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𝑦</a:t>
              </a:r>
              <a:r>
                <a:rPr lang="es-PE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=∑_𝑖▒〖𝐸𝐹</a:t>
              </a:r>
              <a:r>
                <a:rPr lang="es-PE" sz="1600" b="0" i="0" baseline="-25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𝑃𝐽,𝑘𝑚,𝑖,𝑦</a:t>
              </a:r>
              <a:r>
                <a:rPr lang="es-PE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×</a:t>
              </a:r>
              <a:r>
                <a:rPr lang="es-PE" sz="1600" b="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s-PE" sz="16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𝐸𝐶</a:t>
              </a:r>
              <a:r>
                <a:rPr lang="es-PE" sz="1600" b="0" i="0" baseline="-25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𝑃𝐽,𝑖,𝑦</a:t>
              </a:r>
              <a:r>
                <a:rPr lang="es-PE" sz="1600" b="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</a:t>
              </a:r>
              <a:r>
                <a:rPr lang="es-PE" sz="1600" b="0" i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𝑆𝐸𝐶</a:t>
              </a:r>
              <a:r>
                <a:rPr lang="es-PE" sz="1600" b="0" i="0" baseline="-25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𝑃𝐽</a:t>
              </a:r>
              <a:r>
                <a:rPr lang="es-PE" sz="1600" b="0" i="0" baseline="-25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,</a:t>
              </a:r>
              <a:r>
                <a:rPr lang="es-PE" sz="1600" b="0" i="0" baseline="-25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𝑘𝑚,𝑖,𝑦 </a:t>
              </a:r>
              <a:r>
                <a:rPr lang="es-PE" sz="1600" b="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)〗</a:t>
              </a:r>
              <a:endParaRPr lang="es-PE" sz="1600" b="0" i="1">
                <a:solidFill>
                  <a:schemeClr val="tx1"/>
                </a:solidFill>
                <a:effectLst/>
                <a:latin typeface="+mj-lt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3</xdr:col>
      <xdr:colOff>0</xdr:colOff>
      <xdr:row>41</xdr:row>
      <xdr:rowOff>19049</xdr:rowOff>
    </xdr:from>
    <xdr:ext cx="7458075" cy="56197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CuadroTexto 2">
              <a:extLst>
                <a:ext uri="{FF2B5EF4-FFF2-40B4-BE49-F238E27FC236}">
                  <a16:creationId xmlns:a16="http://schemas.microsoft.com/office/drawing/2014/main" id="{00000000-0008-0000-0000-000013000000}"/>
                </a:ext>
              </a:extLst>
            </xdr:cNvPr>
            <xdr:cNvSpPr txBox="1"/>
          </xdr:nvSpPr>
          <xdr:spPr>
            <a:xfrm>
              <a:off x="7086600" y="7772399"/>
              <a:ext cx="7458075" cy="561975"/>
            </a:xfrm>
            <a:prstGeom prst="rect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:r>
                <a:rPr lang="es-PE" sz="1600" b="0">
                  <a:solidFill>
                    <a:sysClr val="windowText" lastClr="000000"/>
                  </a:solidFill>
                  <a:effectLst/>
                  <a:ea typeface="+mn-ea"/>
                  <a:cs typeface="+mn-cs"/>
                </a:rPr>
                <a:t>EF</a:t>
              </a:r>
              <a14:m>
                <m:oMath xmlns:m="http://schemas.openxmlformats.org/officeDocument/2006/math">
                  <m:r>
                    <m:rPr>
                      <m:sty m:val="p"/>
                    </m:rPr>
                    <a:rPr lang="es-PE" sz="1600" b="0" i="0" baseline="-25000">
                      <a:solidFill>
                        <a:sysClr val="windowText" lastClr="000000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PJ</m:t>
                  </m:r>
                  <m:r>
                    <a:rPr lang="es-PE" sz="1600" b="0" i="0" baseline="-25000">
                      <a:solidFill>
                        <a:sysClr val="windowText" lastClr="000000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,</m:t>
                  </m:r>
                  <m:r>
                    <m:rPr>
                      <m:sty m:val="p"/>
                    </m:rPr>
                    <a:rPr lang="es-PE" sz="1600" b="0" i="0" baseline="-25000">
                      <a:solidFill>
                        <a:sysClr val="windowText" lastClr="000000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km</m:t>
                  </m:r>
                  <m:r>
                    <a:rPr lang="es-PE" sz="1600" b="0" i="0" baseline="-25000">
                      <a:solidFill>
                        <a:sysClr val="windowText" lastClr="000000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,</m:t>
                  </m:r>
                  <m:r>
                    <m:rPr>
                      <m:sty m:val="p"/>
                    </m:rPr>
                    <a:rPr lang="es-PE" sz="1600" b="0" i="0" baseline="-25000">
                      <a:solidFill>
                        <a:sysClr val="windowText" lastClr="000000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i</m:t>
                  </m:r>
                  <m:r>
                    <a:rPr lang="es-PE" sz="1600" b="0" i="0" baseline="-25000">
                      <a:solidFill>
                        <a:sysClr val="windowText" lastClr="000000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,</m:t>
                  </m:r>
                  <m:r>
                    <a:rPr lang="es-PE" sz="1600" b="0" i="1" baseline="-25000">
                      <a:solidFill>
                        <a:sysClr val="windowText" lastClr="000000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𝑦</m:t>
                  </m:r>
                  <m:r>
                    <a:rPr lang="es-PE" sz="1600" b="0" i="1">
                      <a:solidFill>
                        <a:sysClr val="windowText" lastClr="000000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nary>
                    <m:naryPr>
                      <m:chr m:val="∑"/>
                      <m:supHide m:val="on"/>
                      <m:ctrlPr>
                        <a:rPr lang="es-PE" sz="1600" b="0" i="1">
                          <a:solidFill>
                            <a:sysClr val="windowText" lastClr="000000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naryPr>
                    <m:sub>
                      <m:r>
                        <a:rPr lang="es-PE" sz="1600" b="0" i="1">
                          <a:solidFill>
                            <a:sysClr val="windowText" lastClr="000000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</m:sub>
                    <m:sup/>
                    <m:e>
                      <m:r>
                        <a:rPr lang="es-PE" sz="1600" b="0" i="1">
                          <a:solidFill>
                            <a:sysClr val="windowText" lastClr="000000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𝑆𝐸𝐶</m:t>
                      </m:r>
                      <m:r>
                        <a:rPr lang="es-PE" sz="1600" b="0" i="1" baseline="-25000">
                          <a:solidFill>
                            <a:sysClr val="windowText" lastClr="000000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𝑃𝐽</m:t>
                      </m:r>
                      <m:r>
                        <a:rPr lang="es-PE" sz="1600" b="0" i="1" baseline="-25000">
                          <a:solidFill>
                            <a:sysClr val="windowText" lastClr="000000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,</m:t>
                      </m:r>
                      <m:r>
                        <a:rPr lang="es-PE" sz="1600" b="0" i="1" baseline="-25000">
                          <a:solidFill>
                            <a:sysClr val="windowText" lastClr="000000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𝑘𝑚</m:t>
                      </m:r>
                      <m:r>
                        <a:rPr lang="es-PE" sz="1600" b="0" i="1" baseline="-25000">
                          <a:solidFill>
                            <a:sysClr val="windowText" lastClr="000000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,</m:t>
                      </m:r>
                      <m:r>
                        <a:rPr lang="es-PE" sz="1600" b="0" i="1" baseline="-25000">
                          <a:solidFill>
                            <a:sysClr val="windowText" lastClr="000000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  <m:r>
                        <a:rPr lang="es-PE" sz="1600" b="0" i="1" baseline="-25000">
                          <a:solidFill>
                            <a:sysClr val="windowText" lastClr="000000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,</m:t>
                      </m:r>
                      <m:r>
                        <a:rPr lang="es-PE" sz="1600" b="0" i="1" baseline="-25000">
                          <a:solidFill>
                            <a:sysClr val="windowText" lastClr="000000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𝑦</m:t>
                      </m:r>
                      <m:r>
                        <a:rPr lang="es-PE" sz="1600" b="0" i="1">
                          <a:solidFill>
                            <a:sysClr val="windowText" lastClr="000000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×</m:t>
                      </m:r>
                      <m:f>
                        <m:fPr>
                          <m:ctrlPr>
                            <a:rPr lang="es-PE" sz="1600" b="0" i="1" baseline="0">
                              <a:solidFill>
                                <a:sysClr val="windowText" lastClr="000000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r>
                            <a:rPr lang="es-PE" sz="1600" b="0" i="1">
                              <a:solidFill>
                                <a:sysClr val="windowText" lastClr="000000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𝐸𝐹</m:t>
                          </m:r>
                          <m:r>
                            <a:rPr lang="es-PE" sz="1600" b="0" i="1" baseline="-25000">
                              <a:solidFill>
                                <a:sysClr val="windowText" lastClr="000000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𝑒𝑙𝑒𝑐𝑡</m:t>
                          </m:r>
                          <m:r>
                            <a:rPr lang="es-PE" sz="1600" b="0" i="1" baseline="-25000">
                              <a:solidFill>
                                <a:sysClr val="windowText" lastClr="000000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,</m:t>
                          </m:r>
                          <m:r>
                            <a:rPr lang="es-PE" sz="1600" b="0" i="1" baseline="-25000">
                              <a:solidFill>
                                <a:sysClr val="windowText" lastClr="000000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𝑦</m:t>
                          </m:r>
                        </m:num>
                        <m:den>
                          <m:r>
                            <a:rPr lang="es-PE" sz="1600" b="0" i="1" baseline="0">
                              <a:solidFill>
                                <a:sysClr val="windowText" lastClr="000000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(1−</m:t>
                          </m:r>
                          <m:r>
                            <a:rPr lang="es-PE" sz="1600" b="0" i="1" baseline="0">
                              <a:solidFill>
                                <a:sysClr val="windowText" lastClr="000000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𝑇𝐷𝐿𝑦</m:t>
                          </m:r>
                          <m:r>
                            <a:rPr lang="es-PE" sz="1600" b="0" i="1" baseline="0">
                              <a:solidFill>
                                <a:sysClr val="windowText" lastClr="000000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) </m:t>
                          </m:r>
                        </m:den>
                      </m:f>
                    </m:e>
                  </m:nary>
                </m:oMath>
              </a14:m>
              <a:r>
                <a:rPr lang="es-PE" sz="1600" b="0" i="1">
                  <a:solidFill>
                    <a:sysClr val="windowText" lastClr="000000"/>
                  </a:solidFill>
                  <a:effectLst/>
                  <a:latin typeface="+mj-lt"/>
                  <a:ea typeface="+mn-ea"/>
                  <a:cs typeface="+mn-cs"/>
                </a:rPr>
                <a:t> X</a:t>
              </a:r>
              <a:r>
                <a:rPr lang="es-PE" sz="1600" b="0" i="1" baseline="0">
                  <a:solidFill>
                    <a:sysClr val="windowText" lastClr="000000"/>
                  </a:solidFill>
                  <a:effectLst/>
                  <a:latin typeface="+mj-lt"/>
                  <a:ea typeface="+mn-ea"/>
                  <a:cs typeface="+mn-cs"/>
                </a:rPr>
                <a:t>10</a:t>
              </a:r>
              <a:r>
                <a:rPr lang="es-PE" sz="1600" b="0" i="1" baseline="30000">
                  <a:solidFill>
                    <a:sysClr val="windowText" lastClr="000000"/>
                  </a:solidFill>
                  <a:effectLst/>
                  <a:latin typeface="+mj-lt"/>
                  <a:ea typeface="+mn-ea"/>
                  <a:cs typeface="+mn-cs"/>
                </a:rPr>
                <a:t>-3</a:t>
              </a:r>
              <a:r>
                <a:rPr lang="es-PE" sz="1600" b="0" i="1">
                  <a:solidFill>
                    <a:sysClr val="windowText" lastClr="000000"/>
                  </a:solidFill>
                  <a:effectLst/>
                  <a:latin typeface="+mj-lt"/>
                  <a:ea typeface="+mn-ea"/>
                  <a:cs typeface="+mn-cs"/>
                </a:rPr>
                <a:t>+ </a:t>
              </a:r>
              <a14:m>
                <m:oMath xmlns:m="http://schemas.openxmlformats.org/officeDocument/2006/math">
                  <m:nary>
                    <m:naryPr>
                      <m:chr m:val="∑"/>
                      <m:supHide m:val="on"/>
                      <m:ctrlPr>
                        <a:rPr lang="es-PE" sz="1600" b="0" i="1">
                          <a:solidFill>
                            <a:sysClr val="windowText" lastClr="000000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naryPr>
                    <m:sub>
                      <m:r>
                        <a:rPr lang="es-PE" sz="1600" b="0" i="1">
                          <a:solidFill>
                            <a:sysClr val="windowText" lastClr="000000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</m:sub>
                    <m:sup/>
                    <m:e>
                      <m:r>
                        <a:rPr lang="es-PE" sz="1600" b="0" i="1">
                          <a:solidFill>
                            <a:sysClr val="windowText" lastClr="000000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𝑆𝐹𝐶</m:t>
                      </m:r>
                      <m:r>
                        <a:rPr lang="es-PE" sz="1600" b="0" i="1" baseline="-25000">
                          <a:solidFill>
                            <a:sysClr val="windowText" lastClr="000000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𝑃𝐽</m:t>
                      </m:r>
                      <m:r>
                        <a:rPr lang="es-PE" sz="1600" b="0" i="1" baseline="-25000">
                          <a:solidFill>
                            <a:sysClr val="windowText" lastClr="000000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,</m:t>
                      </m:r>
                      <m:r>
                        <a:rPr lang="es-PE" sz="1600" b="0" i="1" baseline="-25000">
                          <a:solidFill>
                            <a:sysClr val="windowText" lastClr="000000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𝑘𝑚</m:t>
                      </m:r>
                      <m:r>
                        <a:rPr lang="es-PE" sz="1600" b="0" i="1" baseline="-25000">
                          <a:solidFill>
                            <a:sysClr val="windowText" lastClr="000000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,</m:t>
                      </m:r>
                      <m:r>
                        <a:rPr lang="es-PE" sz="1600" b="0" i="1" baseline="-25000">
                          <a:solidFill>
                            <a:sysClr val="windowText" lastClr="000000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  <m:r>
                        <a:rPr lang="es-PE" sz="1600" b="0" i="1" baseline="-25000">
                          <a:solidFill>
                            <a:sysClr val="windowText" lastClr="000000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,</m:t>
                      </m:r>
                      <m:r>
                        <a:rPr lang="es-PE" sz="1600" b="0" i="1" baseline="-25000">
                          <a:solidFill>
                            <a:sysClr val="windowText" lastClr="000000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𝑦</m:t>
                      </m:r>
                      <m:r>
                        <a:rPr lang="es-PE" sz="1600" b="0" i="1">
                          <a:solidFill>
                            <a:sysClr val="windowText" lastClr="000000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×</m:t>
                      </m:r>
                      <m:r>
                        <a:rPr lang="es-PE" sz="1600" b="0" i="1">
                          <a:solidFill>
                            <a:sysClr val="windowText" lastClr="000000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𝑁𝐶𝑉𝑃𝐽</m:t>
                      </m:r>
                      <m:r>
                        <a:rPr lang="es-PE" sz="1600" b="0" i="1" baseline="-25000">
                          <a:solidFill>
                            <a:sysClr val="windowText" lastClr="000000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,</m:t>
                      </m:r>
                      <m:r>
                        <a:rPr lang="es-PE" sz="1600" b="0" i="1" baseline="-25000">
                          <a:solidFill>
                            <a:sysClr val="windowText" lastClr="000000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  <m:r>
                        <a:rPr lang="es-PE" sz="1600" b="0" i="1" baseline="-25000">
                          <a:solidFill>
                            <a:sysClr val="windowText" lastClr="000000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 </m:t>
                      </m:r>
                      <m:r>
                        <a:rPr lang="es-PE" sz="1600" b="0" i="1">
                          <a:solidFill>
                            <a:sysClr val="windowText" lastClr="000000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𝑋</m:t>
                      </m:r>
                      <m:r>
                        <a:rPr lang="es-PE" sz="1600" b="0" i="1">
                          <a:solidFill>
                            <a:sysClr val="windowText" lastClr="000000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 </m:t>
                      </m:r>
                      <m:r>
                        <a:rPr lang="es-PE" sz="1600" b="0" i="1">
                          <a:solidFill>
                            <a:sysClr val="windowText" lastClr="000000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𝐸𝐹𝑃𝐽</m:t>
                      </m:r>
                      <m:r>
                        <a:rPr lang="es-PE" sz="1600" b="0" i="1" baseline="-25000">
                          <a:solidFill>
                            <a:sysClr val="windowText" lastClr="000000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,</m:t>
                      </m:r>
                      <m:r>
                        <a:rPr lang="es-PE" sz="1600" b="0" i="1" baseline="-25000">
                          <a:solidFill>
                            <a:sysClr val="windowText" lastClr="000000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  <m:r>
                        <a:rPr lang="es-PE" sz="1600" b="0" i="1" baseline="-25000">
                          <a:solidFill>
                            <a:sysClr val="windowText" lastClr="000000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 </m:t>
                      </m:r>
                      <m:r>
                        <a:rPr lang="es-PE" sz="1600" b="0" i="1">
                          <a:solidFill>
                            <a:sysClr val="windowText" lastClr="000000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𝑋</m:t>
                      </m:r>
                      <m:r>
                        <a:rPr lang="es-PE" sz="1600" b="0" i="1">
                          <a:solidFill>
                            <a:sysClr val="windowText" lastClr="000000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 </m:t>
                      </m:r>
                      <m:r>
                        <m:rPr>
                          <m:nor/>
                        </m:rPr>
                        <a:rPr lang="es-PE" sz="1600" b="0" i="1" baseline="0">
                          <a:solidFill>
                            <a:sysClr val="windowText" lastClr="000000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10</m:t>
                      </m:r>
                      <m:r>
                        <m:rPr>
                          <m:nor/>
                        </m:rPr>
                        <a:rPr lang="es-PE" sz="1600" b="0" i="1" baseline="30000">
                          <a:solidFill>
                            <a:sysClr val="windowText" lastClr="000000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−6</m:t>
                      </m:r>
                    </m:e>
                  </m:nary>
                </m:oMath>
              </a14:m>
              <a:endParaRPr lang="es-PE" sz="1600" b="0" i="1">
                <a:solidFill>
                  <a:sysClr val="windowText" lastClr="000000"/>
                </a:solidFill>
                <a:effectLst/>
                <a:latin typeface="+mj-lt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19" name="CuadroTexto 2"/>
            <xdr:cNvSpPr txBox="1"/>
          </xdr:nvSpPr>
          <xdr:spPr>
            <a:xfrm>
              <a:off x="7086600" y="7772399"/>
              <a:ext cx="7458075" cy="561975"/>
            </a:xfrm>
            <a:prstGeom prst="rect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:r>
                <a:rPr lang="es-PE" sz="1600" b="0">
                  <a:solidFill>
                    <a:sysClr val="windowText" lastClr="000000"/>
                  </a:solidFill>
                  <a:effectLst/>
                  <a:ea typeface="+mn-ea"/>
                  <a:cs typeface="+mn-cs"/>
                </a:rPr>
                <a:t>EF</a:t>
              </a:r>
              <a:r>
                <a:rPr lang="es-PE" sz="1600" b="0" i="0" baseline="-2500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PJ,km,i,𝑦</a:t>
              </a:r>
              <a:r>
                <a:rPr lang="es-PE" sz="1600" b="0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=∑_𝑖</a:t>
              </a:r>
              <a:r>
                <a:rPr lang="es-PE" sz="1600" b="0" i="0" baseline="-2500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▒〖</a:t>
              </a:r>
              <a:r>
                <a:rPr lang="es-PE" sz="1600" b="0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𝑆𝐸𝐶</a:t>
              </a:r>
              <a:r>
                <a:rPr lang="es-PE" sz="1600" b="0" i="0" baseline="-2500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𝑃𝐽,𝑘𝑚,𝑖,𝑦</a:t>
              </a:r>
              <a:r>
                <a:rPr lang="es-PE" sz="1600" b="0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×</a:t>
              </a:r>
              <a:r>
                <a:rPr lang="es-PE" sz="1600" b="0" i="0" baseline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s-PE" sz="1600" b="0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𝐸𝐹</a:t>
              </a:r>
              <a:r>
                <a:rPr lang="es-PE" sz="1600" b="0" i="0" baseline="-2500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𝑒𝑙𝑒𝑐𝑡,𝑦</a:t>
              </a:r>
              <a:r>
                <a:rPr lang="es-PE" sz="1600" b="0" i="0" baseline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)/((1−𝑇𝐷𝐿𝑦)</a:t>
              </a:r>
              <a:r>
                <a:rPr lang="es-PE" sz="1600" b="0" i="0" baseline="-2500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s-PE" sz="1600" b="0" i="0" baseline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)〗</a:t>
              </a:r>
              <a:r>
                <a:rPr lang="es-PE" sz="1600" b="0" i="1">
                  <a:solidFill>
                    <a:sysClr val="windowText" lastClr="000000"/>
                  </a:solidFill>
                  <a:effectLst/>
                  <a:latin typeface="+mj-lt"/>
                  <a:ea typeface="+mn-ea"/>
                  <a:cs typeface="+mn-cs"/>
                </a:rPr>
                <a:t> X</a:t>
              </a:r>
              <a:r>
                <a:rPr lang="es-PE" sz="1600" b="0" i="1" baseline="0">
                  <a:solidFill>
                    <a:sysClr val="windowText" lastClr="000000"/>
                  </a:solidFill>
                  <a:effectLst/>
                  <a:latin typeface="+mj-lt"/>
                  <a:ea typeface="+mn-ea"/>
                  <a:cs typeface="+mn-cs"/>
                </a:rPr>
                <a:t>10</a:t>
              </a:r>
              <a:r>
                <a:rPr lang="es-PE" sz="1600" b="0" i="1" baseline="30000">
                  <a:solidFill>
                    <a:sysClr val="windowText" lastClr="000000"/>
                  </a:solidFill>
                  <a:effectLst/>
                  <a:latin typeface="+mj-lt"/>
                  <a:ea typeface="+mn-ea"/>
                  <a:cs typeface="+mn-cs"/>
                </a:rPr>
                <a:t>-3</a:t>
              </a:r>
              <a:r>
                <a:rPr lang="es-PE" sz="1600" b="0" i="1">
                  <a:solidFill>
                    <a:sysClr val="windowText" lastClr="000000"/>
                  </a:solidFill>
                  <a:effectLst/>
                  <a:latin typeface="+mj-lt"/>
                  <a:ea typeface="+mn-ea"/>
                  <a:cs typeface="+mn-cs"/>
                </a:rPr>
                <a:t>+ </a:t>
              </a:r>
              <a:r>
                <a:rPr lang="es-PE" sz="1600" b="0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∑_𝑖</a:t>
              </a:r>
              <a:r>
                <a:rPr lang="es-PE" sz="1600" b="0" i="0" baseline="3000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▒〖</a:t>
              </a:r>
              <a:r>
                <a:rPr lang="es-PE" sz="1600" b="0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𝑆𝐹𝐶</a:t>
              </a:r>
              <a:r>
                <a:rPr lang="es-PE" sz="1600" b="0" i="0" baseline="-2500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𝑃𝐽,𝑘𝑚,𝑖,𝑦</a:t>
              </a:r>
              <a:r>
                <a:rPr lang="es-PE" sz="1600" b="0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×𝑁𝐶𝑉</a:t>
              </a:r>
              <a:r>
                <a:rPr lang="es-PE" sz="1600" b="0" i="0" baseline="-2500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𝑃𝐽,𝑖 </a:t>
              </a:r>
              <a:r>
                <a:rPr lang="es-PE" sz="1600" b="0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𝑋 𝐸𝐹</a:t>
              </a:r>
              <a:r>
                <a:rPr lang="es-PE" sz="1600" b="0" i="0" baseline="-2500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𝑃𝐽,𝑖 </a:t>
              </a:r>
              <a:r>
                <a:rPr lang="es-PE" sz="1600" b="0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𝑋 </a:t>
              </a:r>
              <a:r>
                <a:rPr lang="es-PE" sz="1600" b="0" i="0" baseline="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"10</a:t>
              </a:r>
              <a:r>
                <a:rPr lang="es-PE" sz="1600" b="0" i="0" baseline="3000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−6</a:t>
              </a:r>
              <a:r>
                <a:rPr lang="es-PE" sz="1600" b="0" i="0" baseline="3000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〗</a:t>
              </a:r>
              <a:endParaRPr lang="es-PE" sz="1600" b="0" i="1">
                <a:solidFill>
                  <a:sysClr val="windowText" lastClr="000000"/>
                </a:solidFill>
                <a:effectLst/>
                <a:latin typeface="+mj-lt"/>
                <a:ea typeface="+mn-ea"/>
                <a:cs typeface="+mn-cs"/>
              </a:endParaRPr>
            </a:p>
          </xdr:txBody>
        </xdr:sp>
      </mc:Fallback>
    </mc:AlternateContent>
    <xdr:clientData/>
  </xdr:oneCellAnchor>
  <xdr:twoCellAnchor>
    <xdr:from>
      <xdr:col>2</xdr:col>
      <xdr:colOff>4371975</xdr:colOff>
      <xdr:row>27</xdr:row>
      <xdr:rowOff>76200</xdr:rowOff>
    </xdr:from>
    <xdr:to>
      <xdr:col>2</xdr:col>
      <xdr:colOff>5419725</xdr:colOff>
      <xdr:row>30</xdr:row>
      <xdr:rowOff>0</xdr:rowOff>
    </xdr:to>
    <xdr:sp macro="" textlink="">
      <xdr:nvSpPr>
        <xdr:cNvPr id="20" name="Flecha derecha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/>
      </xdr:nvSpPr>
      <xdr:spPr>
        <a:xfrm>
          <a:off x="5505450" y="5772150"/>
          <a:ext cx="1047750" cy="4953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</xdr:col>
      <xdr:colOff>4371975</xdr:colOff>
      <xdr:row>41</xdr:row>
      <xdr:rowOff>47625</xdr:rowOff>
    </xdr:from>
    <xdr:to>
      <xdr:col>2</xdr:col>
      <xdr:colOff>5419725</xdr:colOff>
      <xdr:row>43</xdr:row>
      <xdr:rowOff>161925</xdr:rowOff>
    </xdr:to>
    <xdr:sp macro="" textlink="">
      <xdr:nvSpPr>
        <xdr:cNvPr id="21" name="Flecha derecha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/>
      </xdr:nvSpPr>
      <xdr:spPr>
        <a:xfrm>
          <a:off x="5581650" y="7610475"/>
          <a:ext cx="1047750" cy="4953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5</xdr:col>
      <xdr:colOff>2047875</xdr:colOff>
      <xdr:row>13</xdr:row>
      <xdr:rowOff>28575</xdr:rowOff>
    </xdr:from>
    <xdr:to>
      <xdr:col>5</xdr:col>
      <xdr:colOff>3095625</xdr:colOff>
      <xdr:row>15</xdr:row>
      <xdr:rowOff>142875</xdr:rowOff>
    </xdr:to>
    <xdr:sp macro="" textlink="">
      <xdr:nvSpPr>
        <xdr:cNvPr id="22" name="Flecha derecha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/>
      </xdr:nvSpPr>
      <xdr:spPr>
        <a:xfrm>
          <a:off x="12239625" y="2905125"/>
          <a:ext cx="1047750" cy="4953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oneCellAnchor>
    <xdr:from>
      <xdr:col>6</xdr:col>
      <xdr:colOff>0</xdr:colOff>
      <xdr:row>13</xdr:row>
      <xdr:rowOff>9525</xdr:rowOff>
    </xdr:from>
    <xdr:ext cx="2085975" cy="5429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" name="CuadroTexto 2">
              <a:extLst>
                <a:ext uri="{FF2B5EF4-FFF2-40B4-BE49-F238E27FC236}">
                  <a16:creationId xmlns:a16="http://schemas.microsoft.com/office/drawing/2014/main" id="{00000000-0008-0000-0000-000017000000}"/>
                </a:ext>
              </a:extLst>
            </xdr:cNvPr>
            <xdr:cNvSpPr txBox="1"/>
          </xdr:nvSpPr>
          <xdr:spPr>
            <a:xfrm>
              <a:off x="14039850" y="2886075"/>
              <a:ext cx="2085975" cy="542925"/>
            </a:xfrm>
            <a:prstGeom prst="rect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a:rPr lang="es-PE" sz="16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𝐸𝑅</m:t>
                    </m:r>
                    <m:r>
                      <a:rPr lang="es-PE" sz="1600" b="0" i="1" baseline="-250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𝑦</m:t>
                    </m:r>
                    <m:r>
                      <a:rPr lang="es-PE" sz="16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lang="es-PE" sz="16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𝐵𝐸𝑦</m:t>
                    </m:r>
                    <m:r>
                      <a:rPr lang="es-PE" sz="16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−</m:t>
                    </m:r>
                    <m:r>
                      <a:rPr lang="es-PE" sz="16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𝑃𝐸𝑦</m:t>
                    </m:r>
                  </m:oMath>
                </m:oMathPara>
              </a14:m>
              <a:endParaRPr lang="es-PE" sz="1600" b="0" i="1" baseline="-25000">
                <a:solidFill>
                  <a:schemeClr val="tx1"/>
                </a:solidFill>
                <a:effectLst/>
                <a:latin typeface="+mj-lt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23" name="CuadroTexto 2"/>
            <xdr:cNvSpPr txBox="1"/>
          </xdr:nvSpPr>
          <xdr:spPr>
            <a:xfrm>
              <a:off x="14039850" y="2886075"/>
              <a:ext cx="2085975" cy="542925"/>
            </a:xfrm>
            <a:prstGeom prst="rect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:r>
                <a:rPr lang="es-PE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𝐸𝑅</a:t>
              </a:r>
              <a:r>
                <a:rPr lang="es-PE" sz="1600" b="0" i="0" baseline="-25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𝑦</a:t>
              </a:r>
              <a:r>
                <a:rPr lang="es-PE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=𝐵𝐸</a:t>
              </a:r>
              <a:r>
                <a:rPr lang="es-PE" sz="1600" b="0" i="0" baseline="-25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𝑦</a:t>
              </a:r>
              <a:r>
                <a:rPr lang="es-PE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−𝑃𝐸</a:t>
              </a:r>
              <a:r>
                <a:rPr lang="es-PE" sz="1600" b="0" i="0" baseline="-25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𝑦</a:t>
              </a:r>
              <a:endParaRPr lang="es-PE" sz="1600" b="0" i="1" baseline="-25000">
                <a:solidFill>
                  <a:schemeClr val="tx1"/>
                </a:solidFill>
                <a:effectLst/>
                <a:latin typeface="+mj-lt"/>
                <a:ea typeface="+mn-ea"/>
                <a:cs typeface="+mn-cs"/>
              </a:endParaRPr>
            </a:p>
          </xdr:txBody>
        </xdr:sp>
      </mc:Fallback>
    </mc:AlternateContent>
    <xdr:clientData/>
  </xdr:oneCellAnchor>
  <xdr:twoCellAnchor>
    <xdr:from>
      <xdr:col>5</xdr:col>
      <xdr:colOff>2152650</xdr:colOff>
      <xdr:row>27</xdr:row>
      <xdr:rowOff>57150</xdr:rowOff>
    </xdr:from>
    <xdr:to>
      <xdr:col>5</xdr:col>
      <xdr:colOff>3200400</xdr:colOff>
      <xdr:row>29</xdr:row>
      <xdr:rowOff>171450</xdr:rowOff>
    </xdr:to>
    <xdr:sp macro="" textlink="">
      <xdr:nvSpPr>
        <xdr:cNvPr id="24" name="Flecha derecha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/>
      </xdr:nvSpPr>
      <xdr:spPr>
        <a:xfrm>
          <a:off x="12706350" y="5562600"/>
          <a:ext cx="1047750" cy="4953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oneCellAnchor>
    <xdr:from>
      <xdr:col>6</xdr:col>
      <xdr:colOff>0</xdr:colOff>
      <xdr:row>27</xdr:row>
      <xdr:rowOff>9525</xdr:rowOff>
    </xdr:from>
    <xdr:ext cx="2085975" cy="5429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5" name="CuadroTexto 2">
              <a:extLst>
                <a:ext uri="{FF2B5EF4-FFF2-40B4-BE49-F238E27FC236}">
                  <a16:creationId xmlns:a16="http://schemas.microsoft.com/office/drawing/2014/main" id="{00000000-0008-0000-0000-000019000000}"/>
                </a:ext>
              </a:extLst>
            </xdr:cNvPr>
            <xdr:cNvSpPr txBox="1"/>
          </xdr:nvSpPr>
          <xdr:spPr>
            <a:xfrm>
              <a:off x="14039850" y="5514975"/>
              <a:ext cx="2085975" cy="542925"/>
            </a:xfrm>
            <a:prstGeom prst="rect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a:rPr lang="es-PE" sz="16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𝐸𝑅</m:t>
                    </m:r>
                    <m:r>
                      <a:rPr lang="es-PE" sz="1600" b="0" i="1" baseline="-250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𝑦</m:t>
                    </m:r>
                    <m:r>
                      <a:rPr lang="es-PE" sz="16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lang="es-PE" sz="16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𝐵𝐸𝑦</m:t>
                    </m:r>
                    <m:r>
                      <a:rPr lang="es-PE" sz="16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−</m:t>
                    </m:r>
                    <m:r>
                      <a:rPr lang="es-PE" sz="16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𝑃𝐸𝑦</m:t>
                    </m:r>
                  </m:oMath>
                </m:oMathPara>
              </a14:m>
              <a:endParaRPr lang="es-PE" sz="1600" b="0" i="1" baseline="-25000">
                <a:solidFill>
                  <a:schemeClr val="tx1"/>
                </a:solidFill>
                <a:effectLst/>
                <a:latin typeface="+mj-lt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25" name="CuadroTexto 2"/>
            <xdr:cNvSpPr txBox="1"/>
          </xdr:nvSpPr>
          <xdr:spPr>
            <a:xfrm>
              <a:off x="14039850" y="5514975"/>
              <a:ext cx="2085975" cy="542925"/>
            </a:xfrm>
            <a:prstGeom prst="rect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:r>
                <a:rPr lang="es-PE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𝐸𝑅</a:t>
              </a:r>
              <a:r>
                <a:rPr lang="es-PE" sz="1600" b="0" i="0" baseline="-25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𝑦</a:t>
              </a:r>
              <a:r>
                <a:rPr lang="es-PE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=𝐵𝐸</a:t>
              </a:r>
              <a:r>
                <a:rPr lang="es-PE" sz="1600" b="0" i="0" baseline="-25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𝑦</a:t>
              </a:r>
              <a:r>
                <a:rPr lang="es-PE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−𝑃𝐸</a:t>
              </a:r>
              <a:r>
                <a:rPr lang="es-PE" sz="1600" b="0" i="0" baseline="-25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𝑦</a:t>
              </a:r>
              <a:endParaRPr lang="es-PE" sz="1600" b="0" i="1" baseline="-25000">
                <a:solidFill>
                  <a:schemeClr val="tx1"/>
                </a:solidFill>
                <a:effectLst/>
                <a:latin typeface="+mj-lt"/>
                <a:ea typeface="+mn-ea"/>
                <a:cs typeface="+mn-cs"/>
              </a:endParaRPr>
            </a:p>
          </xdr:txBody>
        </xdr:sp>
      </mc:Fallback>
    </mc:AlternateContent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DGEE\PROYECTOS\NAMAS\MRV\NDC\Transporte%20el&#233;ctrico\Datos%20autos%20(taxi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DGEE\PROYECTOS\NAMAS\MRV\NDC\Transporte%20el&#233;ctrico\Datos%20buses%20(convencional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DGEE\PROYECTOS\NAMAS\MRV\Transporte%20el&#233;ctrico\Data\Datos%20moto%20taxi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DGEE\PROYECTOS\NAMAS\MRV\RER%20conectado\Factor%20de%20emisi&#243;n%20-%20consumo\FE%20COES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DGEE\PROYECTOS\NAMAS\RAGEI\RAGEI%202016\3.%20Libro%20de%20c&#225;lculo\INGEI2016%20-%20Energ&#237;a%20(Fuentes%20estacionarias%20y%20emisiones%20fugitivas)%20VF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DGEE\PROYECTOS\NAMAS\RAGEI\RAGEI%202016\3.%20Libro%20de%20c&#225;lculo\RAGEI%202016-Energia%20Combusti&#243;n%20M&#243;vil_Consolidado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K/Desktop/4.1.Vehiculos_electricos_recorrido_ex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NV"/>
      <sheetName val="GLP"/>
      <sheetName val="Gasolina Enc."/>
      <sheetName val="Gasolina TD"/>
      <sheetName val="Resumen"/>
      <sheetName val="Datos"/>
      <sheetName val="Metano"/>
      <sheetName val="Peugeot"/>
      <sheetName val="Gráfico1"/>
    </sheetNames>
    <sheetDataSet>
      <sheetData sheetId="0"/>
      <sheetData sheetId="1"/>
      <sheetData sheetId="2"/>
      <sheetData sheetId="3"/>
      <sheetData sheetId="4">
        <row r="3">
          <cell r="C3">
            <v>10.155002915184596</v>
          </cell>
          <cell r="D3">
            <v>11.345962895205167</v>
          </cell>
          <cell r="E3">
            <v>12.530008916346404</v>
          </cell>
        </row>
        <row r="4">
          <cell r="C4">
            <v>8.6148000359612453</v>
          </cell>
          <cell r="D4">
            <v>9.7390775182991582</v>
          </cell>
          <cell r="E4">
            <v>10.83830478022222</v>
          </cell>
        </row>
        <row r="5">
          <cell r="C5">
            <v>33.595299539170504</v>
          </cell>
          <cell r="D5">
            <v>43.195620469932301</v>
          </cell>
          <cell r="E5">
            <v>52.548857142857138</v>
          </cell>
        </row>
      </sheetData>
      <sheetData sheetId="5"/>
      <sheetData sheetId="6"/>
      <sheetData sheetId="7"/>
      <sheetData sheetId="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esel"/>
      <sheetName val="GNV"/>
      <sheetName val="Resumen"/>
      <sheetName val="Datos"/>
    </sheetNames>
    <sheetDataSet>
      <sheetData sheetId="0"/>
      <sheetData sheetId="1"/>
      <sheetData sheetId="2">
        <row r="6">
          <cell r="D6">
            <v>12.696493349455865</v>
          </cell>
          <cell r="E6">
            <v>16.192696255578596</v>
          </cell>
          <cell r="F6">
            <v>20.25</v>
          </cell>
        </row>
      </sheetData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Datos"/>
    </sheetNames>
    <sheetDataSet>
      <sheetData sheetId="0">
        <row r="11">
          <cell r="C11">
            <v>80</v>
          </cell>
          <cell r="J11">
            <v>120</v>
          </cell>
        </row>
      </sheetData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ctores de Emisión"/>
      <sheetName val="Factor de Emisión 2"/>
      <sheetName val="Producción"/>
      <sheetName val="Generación"/>
      <sheetName val="Pérdidas"/>
      <sheetName val="Ejercicios"/>
      <sheetName val="CUADRO N° 5.9"/>
      <sheetName val="Indicadores"/>
      <sheetName val="Hoja1"/>
    </sheetNames>
    <sheetDataSet>
      <sheetData sheetId="0"/>
      <sheetData sheetId="1">
        <row r="13">
          <cell r="AO13">
            <v>0.24037990608016407</v>
          </cell>
        </row>
        <row r="14">
          <cell r="AO14">
            <v>0.23023991000663915</v>
          </cell>
        </row>
        <row r="15">
          <cell r="AO15">
            <v>0.22433499712494898</v>
          </cell>
        </row>
        <row r="16">
          <cell r="AO16">
            <v>0.20909165931155596</v>
          </cell>
        </row>
        <row r="17">
          <cell r="AO17">
            <v>0.20656690588927423</v>
          </cell>
        </row>
        <row r="18">
          <cell r="AO18">
            <v>0.20258358880825217</v>
          </cell>
        </row>
        <row r="19">
          <cell r="AO19">
            <v>0.22208711765448588</v>
          </cell>
        </row>
        <row r="20">
          <cell r="AO20">
            <v>0.18439126346307916</v>
          </cell>
        </row>
        <row r="21">
          <cell r="AO21">
            <v>0.15112125805975676</v>
          </cell>
        </row>
      </sheetData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men QC"/>
      <sheetName val="Instrucciones"/>
      <sheetName val="Características de datos"/>
      <sheetName val="IB 1A1ai y aii-1A1b-1A1ci y cii"/>
      <sheetName val="IP 1A1ai y aii-1A1b-1A1ci y cii"/>
      <sheetName val="GEI - 1A1ai "/>
      <sheetName val="PyO - 1A1ai"/>
      <sheetName val="GEI-1A1aii"/>
      <sheetName val="PyO - 1A1aii"/>
      <sheetName val="GEI 1A1b "/>
      <sheetName val="PyO - 1A1b"/>
      <sheetName val="GEI - 1A1ci "/>
      <sheetName val="PyO - 1A1ci"/>
      <sheetName val="GEI - 1A1cii "/>
      <sheetName val="PyO - 1A1cii"/>
      <sheetName val="IB 1A3ei"/>
      <sheetName val="IP 1A3ei"/>
      <sheetName val="GEI - 1A3ei"/>
      <sheetName val="PyO - 1A3ei"/>
      <sheetName val="IB 1A2-1A4"/>
      <sheetName val="IP 1A2-1A4"/>
      <sheetName val="GEI - 1A2i "/>
      <sheetName val="PyO - 1A2i"/>
      <sheetName val="GEI - 1A2m "/>
      <sheetName val="PyO - 1A2m"/>
      <sheetName val="GEI - 1A4a"/>
      <sheetName val="PyO - 1A4a"/>
      <sheetName val="GEI - 1A4b"/>
      <sheetName val="PyO - 1A4b"/>
      <sheetName val="GEI - 1A4c"/>
      <sheetName val="GEI - 1A4c (cont.) "/>
      <sheetName val="Hoja1"/>
      <sheetName val="PyO - 1A4c"/>
      <sheetName val="IB 1B1a"/>
      <sheetName val="IP 1B1a"/>
      <sheetName val="GEI - 1B1a"/>
      <sheetName val="IB 1B2a"/>
      <sheetName val="IB 1B2b"/>
      <sheetName val="IP 1B2a"/>
      <sheetName val="IP 1B2b"/>
      <sheetName val="GEI -1B2"/>
      <sheetName val="PyO - 1B2"/>
      <sheetName val="Fact. con."/>
      <sheetName val="FE CE"/>
      <sheetName val="FE GN2014"/>
      <sheetName val="M. Referencia"/>
      <sheetName val="FE GN"/>
      <sheetName val="FE EF"/>
      <sheetName val="FE PyO"/>
      <sheetName val="Met. Ref."/>
      <sheetName val="NO CONSIDERADAS ANTES"/>
      <sheetName val="Resultados GEI"/>
      <sheetName val="Resumen Energía 2016"/>
      <sheetName val="Categorías principales"/>
      <sheetName val="INGEI 2010"/>
      <sheetName val="Incertidumbre"/>
      <sheetName val="Valores incertidumbre"/>
      <sheetName val="Situación sectorial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>
        <row r="61">
          <cell r="G61">
            <v>3.7854117800000002E-3</v>
          </cell>
        </row>
        <row r="172">
          <cell r="E172">
            <v>1.1785939186739979E-4</v>
          </cell>
        </row>
        <row r="177">
          <cell r="E177">
            <v>1.3450438699049401E-4</v>
          </cell>
        </row>
        <row r="179">
          <cell r="E179">
            <v>2.6392697222457118E-2</v>
          </cell>
        </row>
        <row r="180">
          <cell r="E180">
            <v>3.6036968416892283E-5</v>
          </cell>
        </row>
        <row r="187">
          <cell r="E187">
            <v>9.0452414483100003E-5</v>
          </cell>
          <cell r="F187" t="str">
            <v>TJ/gal</v>
          </cell>
        </row>
      </sheetData>
      <sheetData sheetId="43">
        <row r="11">
          <cell r="F11">
            <v>69300</v>
          </cell>
        </row>
        <row r="25">
          <cell r="F25">
            <v>70800</v>
          </cell>
          <cell r="I25">
            <v>3</v>
          </cell>
          <cell r="L25">
            <v>0.6</v>
          </cell>
        </row>
        <row r="39">
          <cell r="F39">
            <v>56126.26334612057</v>
          </cell>
        </row>
      </sheetData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ciones"/>
      <sheetName val="Caracteristicas_datos"/>
      <sheetName val="IB 1A3a"/>
      <sheetName val="IP 1A3a"/>
      <sheetName val="GEI-1A3a"/>
      <sheetName val="IB 1A3b"/>
      <sheetName val="IP 1A3b"/>
      <sheetName val="GEI - 1A3b"/>
      <sheetName val="IB 1A3c"/>
      <sheetName val="IP 1A3c"/>
      <sheetName val="GEI-1A3c"/>
      <sheetName val="IB 1A3d"/>
      <sheetName val="IP 1A3d"/>
      <sheetName val="GEI-1A3d"/>
      <sheetName val="IB 1A3e"/>
      <sheetName val="IP 1A3e"/>
      <sheetName val="GEI-1A3e"/>
      <sheetName val="IB 1A5b"/>
      <sheetName val="IP 1A5b"/>
      <sheetName val="GEI-1A5b"/>
      <sheetName val="Fact. con."/>
      <sheetName val="Caracteristicas comb"/>
      <sheetName val="FE - 1A3a"/>
      <sheetName val="FE GL - 1A3b"/>
      <sheetName val="Cálculo 2010"/>
      <sheetName val="Cálculo 2011"/>
      <sheetName val="FE -1A3c"/>
      <sheetName val="FE - 1A3d"/>
      <sheetName val="GEI - 1A3"/>
      <sheetName val="Emisiones informativas"/>
      <sheetName val="Resume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14">
          <cell r="D14">
            <v>69300</v>
          </cell>
        </row>
        <row r="15">
          <cell r="D15">
            <v>74100</v>
          </cell>
          <cell r="L15">
            <v>33</v>
          </cell>
          <cell r="O15">
            <v>3.2</v>
          </cell>
        </row>
        <row r="16">
          <cell r="D16">
            <v>63100</v>
          </cell>
        </row>
        <row r="18">
          <cell r="L18">
            <v>3.9</v>
          </cell>
          <cell r="O18">
            <v>3.9</v>
          </cell>
        </row>
        <row r="19">
          <cell r="L19">
            <v>92</v>
          </cell>
          <cell r="O19">
            <v>3</v>
          </cell>
        </row>
        <row r="20">
          <cell r="L20">
            <v>62</v>
          </cell>
          <cell r="O20">
            <v>0.2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"/>
      <sheetName val="Proveedores"/>
      <sheetName val="Variables"/>
      <sheetName val="Factores"/>
      <sheetName val="Vehiculo electrico recorrido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www.minem.gob.pe/minem/archivos/Cap%C3%83%C2%ADtulo1_-%20Balance%20y%20Principales%20Indicadores%20El%C3%83%C2%A9ctricos%202010%20(2).pdf" TargetMode="External"/><Relationship Id="rId3" Type="http://schemas.openxmlformats.org/officeDocument/2006/relationships/hyperlink" Target="http://www.minem.gob.pe/minem/archivos/Capitulo%201%20Indicadores%20FINAL.pdf" TargetMode="External"/><Relationship Id="rId7" Type="http://schemas.openxmlformats.org/officeDocument/2006/relationships/hyperlink" Target="http://www.minem.gob.pe/minem/archivos/Cap_1_%20%20Balance%20y%20Principales%20Indicadores%202011.pdf" TargetMode="External"/><Relationship Id="rId2" Type="http://schemas.openxmlformats.org/officeDocument/2006/relationships/hyperlink" Target="http://www.minem.gob.pe/minem/archivos/Capitulo%201%20%20Balance%20e%20Indicadores%202016.pdf" TargetMode="External"/><Relationship Id="rId1" Type="http://schemas.openxmlformats.org/officeDocument/2006/relationships/hyperlink" Target="http://www.minem.gob.pe/minem/archivos/Capitulo%201%20Balance%20e%20Indicadores%202017.pdf" TargetMode="External"/><Relationship Id="rId6" Type="http://schemas.openxmlformats.org/officeDocument/2006/relationships/hyperlink" Target="http://www.minem.gob.pe/minem/archivos/Capitulo%201%20%20Balance%20y%20Principales%20Indicadores%202012.pdf" TargetMode="External"/><Relationship Id="rId5" Type="http://schemas.openxmlformats.org/officeDocument/2006/relationships/hyperlink" Target="http://www.minem.gob.pe/minem/archivos/Capitulo%201%20%20Balance%20y%20Principales%20Indicadores%202013.pdf" TargetMode="External"/><Relationship Id="rId10" Type="http://schemas.openxmlformats.org/officeDocument/2006/relationships/printerSettings" Target="../printerSettings/printerSettings2.bin"/><Relationship Id="rId4" Type="http://schemas.openxmlformats.org/officeDocument/2006/relationships/hyperlink" Target="http://www.minem.gob.pe/minem/archivos/BALANCE%20E%20INDICADORES%202014.pdf" TargetMode="External"/><Relationship Id="rId9" Type="http://schemas.openxmlformats.org/officeDocument/2006/relationships/hyperlink" Target="https://www.ghgprotocol.org/sites/default/files/ghgp/Global-Warming-Potential-Values%20%28Feb%2016%202016%29_1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2:G51"/>
  <sheetViews>
    <sheetView topLeftCell="A25" workbookViewId="0">
      <selection activeCell="C35" sqref="C35"/>
    </sheetView>
  </sheetViews>
  <sheetFormatPr baseColWidth="10" defaultRowHeight="15" x14ac:dyDescent="0.25"/>
  <cols>
    <col min="1" max="1" width="2" style="1" customWidth="1"/>
    <col min="2" max="2" width="14.140625" style="1" customWidth="1"/>
    <col min="3" max="3" width="85.28515625" style="1" customWidth="1"/>
    <col min="4" max="4" width="15.140625" style="1" customWidth="1"/>
    <col min="5" max="5" width="36.28515625" style="1" customWidth="1"/>
    <col min="6" max="6" width="52.28515625" style="1" customWidth="1"/>
    <col min="7" max="16384" width="11.42578125" style="1"/>
  </cols>
  <sheetData>
    <row r="2" spans="1:7" s="2" customFormat="1" x14ac:dyDescent="0.25">
      <c r="A2" s="2">
        <v>4.0999999999999996</v>
      </c>
      <c r="B2" s="3" t="s">
        <v>0</v>
      </c>
    </row>
    <row r="3" spans="1:7" ht="15.75" thickBot="1" x14ac:dyDescent="0.3"/>
    <row r="4" spans="1:7" x14ac:dyDescent="0.25">
      <c r="B4" s="133" t="s">
        <v>63</v>
      </c>
      <c r="C4" s="134"/>
      <c r="D4" s="134"/>
      <c r="E4" s="134"/>
      <c r="F4" s="135"/>
    </row>
    <row r="5" spans="1:7" x14ac:dyDescent="0.25">
      <c r="B5" s="136"/>
      <c r="C5" s="137"/>
      <c r="D5" s="137"/>
      <c r="E5" s="137"/>
      <c r="F5" s="138"/>
    </row>
    <row r="6" spans="1:7" x14ac:dyDescent="0.25">
      <c r="B6" s="136"/>
      <c r="C6" s="137"/>
      <c r="D6" s="137"/>
      <c r="E6" s="137"/>
      <c r="F6" s="138"/>
    </row>
    <row r="7" spans="1:7" ht="15.75" thickBot="1" x14ac:dyDescent="0.3">
      <c r="B7" s="139"/>
      <c r="C7" s="140"/>
      <c r="D7" s="140"/>
      <c r="E7" s="140"/>
      <c r="F7" s="141"/>
    </row>
    <row r="9" spans="1:7" x14ac:dyDescent="0.25">
      <c r="B9" s="4" t="s">
        <v>1</v>
      </c>
      <c r="C9" s="4" t="s">
        <v>2</v>
      </c>
      <c r="D9" s="142" t="s">
        <v>3</v>
      </c>
      <c r="E9" s="143"/>
      <c r="F9" s="4" t="s">
        <v>4</v>
      </c>
    </row>
    <row r="10" spans="1:7" ht="45" x14ac:dyDescent="0.25">
      <c r="B10" s="5" t="s">
        <v>5</v>
      </c>
      <c r="C10" s="6" t="s">
        <v>6</v>
      </c>
      <c r="D10" s="144" t="s">
        <v>8</v>
      </c>
      <c r="E10" s="145"/>
      <c r="F10" s="6" t="s">
        <v>7</v>
      </c>
    </row>
    <row r="12" spans="1:7" x14ac:dyDescent="0.25">
      <c r="B12" s="24" t="s">
        <v>73</v>
      </c>
    </row>
    <row r="13" spans="1:7" x14ac:dyDescent="0.25">
      <c r="B13" s="7" t="s">
        <v>65</v>
      </c>
      <c r="D13" s="7" t="s">
        <v>88</v>
      </c>
      <c r="E13" s="7"/>
      <c r="G13" s="7" t="s">
        <v>106</v>
      </c>
    </row>
    <row r="18" spans="2:7" x14ac:dyDescent="0.25">
      <c r="B18" s="1" t="s">
        <v>9</v>
      </c>
      <c r="D18" s="1" t="s">
        <v>9</v>
      </c>
    </row>
    <row r="19" spans="2:7" ht="18" x14ac:dyDescent="0.35">
      <c r="B19" s="1" t="s">
        <v>66</v>
      </c>
      <c r="C19" s="1" t="s">
        <v>69</v>
      </c>
      <c r="D19" s="1" t="s">
        <v>89</v>
      </c>
      <c r="E19" s="1" t="s">
        <v>90</v>
      </c>
    </row>
    <row r="20" spans="2:7" ht="18" x14ac:dyDescent="0.35">
      <c r="B20" s="1" t="s">
        <v>67</v>
      </c>
      <c r="C20" s="1" t="s">
        <v>68</v>
      </c>
      <c r="D20" s="1" t="s">
        <v>91</v>
      </c>
      <c r="E20" s="1" t="s">
        <v>107</v>
      </c>
    </row>
    <row r="21" spans="2:7" ht="18" x14ac:dyDescent="0.35">
      <c r="B21" s="1" t="s">
        <v>94</v>
      </c>
      <c r="C21" s="1" t="s">
        <v>70</v>
      </c>
      <c r="D21" s="1" t="s">
        <v>94</v>
      </c>
      <c r="E21" s="1" t="s">
        <v>93</v>
      </c>
    </row>
    <row r="22" spans="2:7" ht="18" x14ac:dyDescent="0.35">
      <c r="B22" s="1" t="s">
        <v>71</v>
      </c>
      <c r="C22" s="1" t="s">
        <v>72</v>
      </c>
      <c r="D22" s="1" t="s">
        <v>71</v>
      </c>
      <c r="E22" s="1" t="s">
        <v>92</v>
      </c>
    </row>
    <row r="24" spans="2:7" s="25" customFormat="1" x14ac:dyDescent="0.25"/>
    <row r="26" spans="2:7" x14ac:dyDescent="0.25">
      <c r="B26" s="24" t="s">
        <v>74</v>
      </c>
    </row>
    <row r="27" spans="2:7" x14ac:dyDescent="0.25">
      <c r="B27" s="7" t="s">
        <v>65</v>
      </c>
      <c r="D27" s="7" t="s">
        <v>88</v>
      </c>
      <c r="G27" s="7" t="s">
        <v>106</v>
      </c>
    </row>
    <row r="32" spans="2:7" x14ac:dyDescent="0.25">
      <c r="B32" s="1" t="s">
        <v>9</v>
      </c>
      <c r="D32" s="1" t="s">
        <v>9</v>
      </c>
    </row>
    <row r="33" spans="2:5" ht="18" x14ac:dyDescent="0.35">
      <c r="B33" s="1" t="s">
        <v>66</v>
      </c>
      <c r="C33" s="1" t="s">
        <v>69</v>
      </c>
      <c r="D33" s="1" t="s">
        <v>66</v>
      </c>
      <c r="E33" s="1" t="s">
        <v>69</v>
      </c>
    </row>
    <row r="34" spans="2:5" ht="18" x14ac:dyDescent="0.35">
      <c r="B34" s="1" t="s">
        <v>67</v>
      </c>
      <c r="C34" s="1" t="s">
        <v>68</v>
      </c>
      <c r="D34" s="1" t="s">
        <v>91</v>
      </c>
      <c r="E34" s="1" t="s">
        <v>131</v>
      </c>
    </row>
    <row r="35" spans="2:5" ht="18" x14ac:dyDescent="0.35">
      <c r="B35" s="1" t="s">
        <v>75</v>
      </c>
      <c r="C35" s="1" t="s">
        <v>76</v>
      </c>
      <c r="D35" s="1" t="s">
        <v>75</v>
      </c>
      <c r="E35" s="1" t="s">
        <v>76</v>
      </c>
    </row>
    <row r="36" spans="2:5" ht="18" x14ac:dyDescent="0.35">
      <c r="B36" s="1" t="s">
        <v>77</v>
      </c>
      <c r="C36" s="1" t="s">
        <v>78</v>
      </c>
      <c r="D36" s="1" t="s">
        <v>77</v>
      </c>
      <c r="E36" s="1" t="s">
        <v>78</v>
      </c>
    </row>
    <row r="38" spans="2:5" s="25" customFormat="1" x14ac:dyDescent="0.25"/>
    <row r="39" spans="2:5" s="36" customFormat="1" x14ac:dyDescent="0.25"/>
    <row r="40" spans="2:5" x14ac:dyDescent="0.25">
      <c r="B40" s="24" t="s">
        <v>108</v>
      </c>
      <c r="D40" s="24" t="s">
        <v>108</v>
      </c>
    </row>
    <row r="41" spans="2:5" ht="18" customHeight="1" x14ac:dyDescent="0.25">
      <c r="B41" s="7" t="s">
        <v>105</v>
      </c>
      <c r="D41" s="7" t="s">
        <v>135</v>
      </c>
    </row>
    <row r="45" spans="2:5" x14ac:dyDescent="0.25">
      <c r="B45" s="1" t="s">
        <v>9</v>
      </c>
      <c r="D45" s="1" t="s">
        <v>9</v>
      </c>
    </row>
    <row r="46" spans="2:5" ht="18" x14ac:dyDescent="0.35">
      <c r="B46" s="1" t="s">
        <v>79</v>
      </c>
      <c r="C46" s="1" t="s">
        <v>83</v>
      </c>
      <c r="D46" s="1" t="s">
        <v>77</v>
      </c>
      <c r="E46" s="1" t="s">
        <v>78</v>
      </c>
    </row>
    <row r="47" spans="2:5" ht="18" x14ac:dyDescent="0.35">
      <c r="B47" s="1" t="s">
        <v>80</v>
      </c>
      <c r="C47" s="1" t="s">
        <v>84</v>
      </c>
      <c r="D47" s="1" t="s">
        <v>95</v>
      </c>
      <c r="E47" s="1" t="s">
        <v>96</v>
      </c>
    </row>
    <row r="48" spans="2:5" ht="18" x14ac:dyDescent="0.35">
      <c r="B48" s="1" t="s">
        <v>81</v>
      </c>
      <c r="C48" s="1" t="s">
        <v>85</v>
      </c>
      <c r="D48" s="1" t="s">
        <v>97</v>
      </c>
      <c r="E48" s="1" t="s">
        <v>99</v>
      </c>
    </row>
    <row r="49" spans="2:5" ht="18.75" x14ac:dyDescent="0.35">
      <c r="B49" s="1" t="s">
        <v>82</v>
      </c>
      <c r="C49" s="1" t="s">
        <v>86</v>
      </c>
      <c r="D49" s="1" t="s">
        <v>98</v>
      </c>
      <c r="E49" s="1" t="s">
        <v>100</v>
      </c>
    </row>
    <row r="50" spans="2:5" ht="18" x14ac:dyDescent="0.35">
      <c r="B50" s="1" t="s">
        <v>10</v>
      </c>
      <c r="C50" s="1" t="s">
        <v>87</v>
      </c>
      <c r="D50" s="1" t="s">
        <v>101</v>
      </c>
      <c r="E50" s="1" t="s">
        <v>102</v>
      </c>
    </row>
    <row r="51" spans="2:5" ht="18" x14ac:dyDescent="0.35">
      <c r="D51" s="1" t="s">
        <v>103</v>
      </c>
      <c r="E51" s="1" t="s">
        <v>104</v>
      </c>
    </row>
  </sheetData>
  <mergeCells count="3">
    <mergeCell ref="B4:F7"/>
    <mergeCell ref="D9:E9"/>
    <mergeCell ref="D10:E10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2:G19"/>
  <sheetViews>
    <sheetView workbookViewId="0">
      <selection activeCell="F23" sqref="F23"/>
    </sheetView>
  </sheetViews>
  <sheetFormatPr baseColWidth="10" defaultRowHeight="15" x14ac:dyDescent="0.25"/>
  <cols>
    <col min="1" max="1" width="4" style="1" bestFit="1" customWidth="1"/>
    <col min="2" max="2" width="18.5703125" style="1" customWidth="1"/>
    <col min="3" max="3" width="24.140625" style="1" customWidth="1"/>
    <col min="4" max="4" width="29.7109375" style="1" customWidth="1"/>
    <col min="5" max="5" width="21.140625" style="1" customWidth="1"/>
    <col min="6" max="6" width="21" style="1" customWidth="1"/>
    <col min="7" max="7" width="19.5703125" style="1" customWidth="1"/>
    <col min="8" max="16384" width="11.42578125" style="1"/>
  </cols>
  <sheetData>
    <row r="2" spans="1:7" s="2" customFormat="1" x14ac:dyDescent="0.25">
      <c r="A2" s="2">
        <v>4.0999999999999996</v>
      </c>
      <c r="B2" s="3" t="s">
        <v>0</v>
      </c>
    </row>
    <row r="4" spans="1:7" x14ac:dyDescent="0.25">
      <c r="B4" s="146" t="s">
        <v>12</v>
      </c>
      <c r="C4" s="146"/>
      <c r="D4" s="146"/>
      <c r="E4" s="146"/>
      <c r="F4" s="146"/>
      <c r="G4" s="146"/>
    </row>
    <row r="5" spans="1:7" x14ac:dyDescent="0.25">
      <c r="B5" s="8" t="s">
        <v>13</v>
      </c>
      <c r="D5" s="8" t="s">
        <v>14</v>
      </c>
    </row>
    <row r="6" spans="1:7" x14ac:dyDescent="0.25">
      <c r="B6" s="147" t="s">
        <v>15</v>
      </c>
      <c r="C6" s="147"/>
      <c r="D6" s="147" t="s">
        <v>16</v>
      </c>
      <c r="E6" s="147"/>
    </row>
    <row r="7" spans="1:7" x14ac:dyDescent="0.25">
      <c r="B7" s="9" t="s">
        <v>17</v>
      </c>
      <c r="D7" s="10"/>
    </row>
    <row r="8" spans="1:7" x14ac:dyDescent="0.25">
      <c r="B8" s="9" t="s">
        <v>38</v>
      </c>
      <c r="D8" s="10"/>
    </row>
    <row r="9" spans="1:7" x14ac:dyDescent="0.25">
      <c r="B9" s="9" t="s">
        <v>18</v>
      </c>
      <c r="D9" s="10"/>
    </row>
    <row r="10" spans="1:7" x14ac:dyDescent="0.25">
      <c r="B10" s="9"/>
      <c r="D10" s="10"/>
    </row>
    <row r="11" spans="1:7" x14ac:dyDescent="0.25">
      <c r="B11" s="9"/>
      <c r="D11" s="10"/>
    </row>
    <row r="13" spans="1:7" x14ac:dyDescent="0.25">
      <c r="B13" s="11" t="s">
        <v>19</v>
      </c>
      <c r="C13" s="11" t="s">
        <v>20</v>
      </c>
      <c r="D13" s="11" t="s">
        <v>21</v>
      </c>
      <c r="E13" s="12" t="s">
        <v>22</v>
      </c>
      <c r="F13" s="13" t="s">
        <v>23</v>
      </c>
      <c r="G13" s="13" t="s">
        <v>24</v>
      </c>
    </row>
    <row r="14" spans="1:7" x14ac:dyDescent="0.25">
      <c r="B14" s="148" t="s">
        <v>25</v>
      </c>
      <c r="C14" s="149"/>
      <c r="D14" s="149"/>
      <c r="E14" s="149"/>
      <c r="F14" s="149"/>
      <c r="G14" s="150"/>
    </row>
    <row r="15" spans="1:7" ht="24" x14ac:dyDescent="0.25">
      <c r="B15" s="151" t="s">
        <v>26</v>
      </c>
      <c r="C15" s="14" t="s">
        <v>27</v>
      </c>
      <c r="D15" s="14" t="s">
        <v>28</v>
      </c>
      <c r="E15" s="14" t="s">
        <v>29</v>
      </c>
      <c r="F15" s="14" t="s">
        <v>30</v>
      </c>
      <c r="G15" s="14"/>
    </row>
    <row r="16" spans="1:7" ht="24" x14ac:dyDescent="0.25">
      <c r="B16" s="152"/>
      <c r="C16" s="14" t="s">
        <v>31</v>
      </c>
      <c r="D16" s="14" t="s">
        <v>32</v>
      </c>
      <c r="E16" s="14" t="s">
        <v>29</v>
      </c>
      <c r="F16" s="14" t="s">
        <v>30</v>
      </c>
      <c r="G16" s="14"/>
    </row>
    <row r="17" spans="2:7" x14ac:dyDescent="0.25">
      <c r="B17" s="153"/>
      <c r="C17" s="14" t="s">
        <v>33</v>
      </c>
      <c r="D17" s="14" t="s">
        <v>34</v>
      </c>
      <c r="E17" s="14" t="s">
        <v>29</v>
      </c>
      <c r="F17" s="14" t="s">
        <v>30</v>
      </c>
      <c r="G17" s="14"/>
    </row>
    <row r="18" spans="2:7" ht="24" x14ac:dyDescent="0.25">
      <c r="B18" s="15" t="s">
        <v>35</v>
      </c>
      <c r="C18" s="14" t="s">
        <v>39</v>
      </c>
      <c r="D18" s="14" t="s">
        <v>29</v>
      </c>
      <c r="E18" s="14" t="s">
        <v>29</v>
      </c>
      <c r="F18" s="14" t="s">
        <v>30</v>
      </c>
      <c r="G18" s="14"/>
    </row>
    <row r="19" spans="2:7" x14ac:dyDescent="0.25">
      <c r="B19" s="15" t="s">
        <v>36</v>
      </c>
      <c r="C19" s="14"/>
      <c r="D19" s="14"/>
      <c r="E19" s="14" t="s">
        <v>37</v>
      </c>
      <c r="F19" s="14"/>
      <c r="G19" s="14"/>
    </row>
  </sheetData>
  <mergeCells count="5">
    <mergeCell ref="B4:G4"/>
    <mergeCell ref="B6:C6"/>
    <mergeCell ref="D6:E6"/>
    <mergeCell ref="B14:G14"/>
    <mergeCell ref="B15:B1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4"/>
  <dimension ref="B2:L11"/>
  <sheetViews>
    <sheetView workbookViewId="0">
      <selection activeCell="G29" sqref="G29"/>
    </sheetView>
  </sheetViews>
  <sheetFormatPr baseColWidth="10" defaultRowHeight="15" x14ac:dyDescent="0.25"/>
  <cols>
    <col min="1" max="1" width="3.5703125" style="1" customWidth="1"/>
    <col min="2" max="2" width="19" style="1" customWidth="1"/>
    <col min="3" max="3" width="3.140625" style="1" customWidth="1"/>
    <col min="4" max="4" width="16.7109375" style="1" customWidth="1"/>
    <col min="5" max="16384" width="11.42578125" style="1"/>
  </cols>
  <sheetData>
    <row r="2" spans="2:12" x14ac:dyDescent="0.25">
      <c r="B2" s="16" t="s">
        <v>40</v>
      </c>
      <c r="D2" s="16" t="s">
        <v>42</v>
      </c>
    </row>
    <row r="3" spans="2:12" x14ac:dyDescent="0.25">
      <c r="B3" s="17" t="s">
        <v>127</v>
      </c>
      <c r="D3" s="17" t="s">
        <v>44</v>
      </c>
    </row>
    <row r="4" spans="2:12" x14ac:dyDescent="0.25">
      <c r="B4" s="17" t="s">
        <v>128</v>
      </c>
      <c r="D4" s="17" t="s">
        <v>47</v>
      </c>
    </row>
    <row r="5" spans="2:12" x14ac:dyDescent="0.25">
      <c r="B5" s="17" t="s">
        <v>129</v>
      </c>
      <c r="D5" s="17" t="s">
        <v>45</v>
      </c>
    </row>
    <row r="6" spans="2:12" x14ac:dyDescent="0.25">
      <c r="B6" s="17" t="s">
        <v>130</v>
      </c>
      <c r="D6" s="17" t="s">
        <v>46</v>
      </c>
    </row>
    <row r="7" spans="2:12" x14ac:dyDescent="0.25">
      <c r="B7" s="17" t="s">
        <v>168</v>
      </c>
      <c r="D7" s="17" t="s">
        <v>171</v>
      </c>
    </row>
    <row r="8" spans="2:12" x14ac:dyDescent="0.25">
      <c r="B8" s="17" t="s">
        <v>141</v>
      </c>
    </row>
    <row r="11" spans="2:12" x14ac:dyDescent="0.25">
      <c r="J11" s="21"/>
      <c r="K11" s="54"/>
      <c r="L11" s="5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5"/>
  <dimension ref="A1:Z97"/>
  <sheetViews>
    <sheetView topLeftCell="C12" zoomScale="70" zoomScaleNormal="70" workbookViewId="0">
      <selection activeCell="C30" sqref="A30:XFD30"/>
    </sheetView>
  </sheetViews>
  <sheetFormatPr baseColWidth="10" defaultRowHeight="15" outlineLevelRow="1" x14ac:dyDescent="0.25"/>
  <cols>
    <col min="1" max="1" width="2" style="1" customWidth="1"/>
    <col min="2" max="2" width="21.28515625" style="1" customWidth="1"/>
    <col min="3" max="3" width="16.28515625" style="1" customWidth="1"/>
    <col min="4" max="4" width="13.140625" style="79" customWidth="1"/>
    <col min="5" max="5" width="11.7109375" style="1" customWidth="1"/>
    <col min="6" max="6" width="17.140625" style="1" customWidth="1"/>
    <col min="7" max="7" width="10.28515625" style="1" customWidth="1"/>
    <col min="8" max="8" width="12.7109375" style="1" customWidth="1"/>
    <col min="9" max="9" width="13" style="1" customWidth="1"/>
    <col min="10" max="10" width="10.85546875" style="1" customWidth="1"/>
    <col min="11" max="11" width="13" style="1" customWidth="1"/>
    <col min="12" max="12" width="11.42578125" style="1" customWidth="1"/>
    <col min="13" max="13" width="8.85546875" style="1" customWidth="1"/>
    <col min="14" max="14" width="12.28515625" style="1" customWidth="1"/>
    <col min="15" max="15" width="13" style="1" customWidth="1"/>
    <col min="16" max="16" width="15.140625" style="79" customWidth="1"/>
    <col min="17" max="17" width="13" style="1" customWidth="1"/>
    <col min="18" max="18" width="10.28515625" style="1" customWidth="1"/>
    <col min="19" max="19" width="1.42578125" style="1" customWidth="1"/>
    <col min="20" max="20" width="12.28515625" style="1" customWidth="1"/>
    <col min="21" max="21" width="13" style="1" customWidth="1"/>
    <col min="22" max="22" width="13.5703125" style="79" bestFit="1" customWidth="1"/>
    <col min="23" max="23" width="13" style="1" bestFit="1" customWidth="1"/>
    <col min="24" max="24" width="10.28515625" style="1" bestFit="1" customWidth="1"/>
    <col min="25" max="16384" width="11.42578125" style="1"/>
  </cols>
  <sheetData>
    <row r="1" spans="1:26" x14ac:dyDescent="0.25">
      <c r="B1" s="49" t="s">
        <v>172</v>
      </c>
      <c r="C1" s="49"/>
      <c r="D1" s="91"/>
      <c r="E1" s="49"/>
      <c r="F1" s="49"/>
      <c r="G1" s="49"/>
    </row>
    <row r="2" spans="1:26" x14ac:dyDescent="0.25">
      <c r="N2" s="157" t="s">
        <v>60</v>
      </c>
      <c r="O2" s="157"/>
      <c r="P2" s="157"/>
      <c r="Q2" s="157"/>
      <c r="R2" s="157"/>
      <c r="T2" s="157" t="s">
        <v>60</v>
      </c>
      <c r="U2" s="157"/>
      <c r="V2" s="157"/>
      <c r="W2" s="157"/>
      <c r="X2" s="157"/>
    </row>
    <row r="3" spans="1:26" x14ac:dyDescent="0.25">
      <c r="A3" s="155" t="s">
        <v>62</v>
      </c>
      <c r="B3" s="154" t="s">
        <v>48</v>
      </c>
      <c r="C3" s="154"/>
      <c r="D3" s="154"/>
      <c r="E3" s="154"/>
      <c r="F3" s="154"/>
      <c r="H3" s="154" t="s">
        <v>48</v>
      </c>
      <c r="I3" s="154"/>
      <c r="J3" s="154"/>
      <c r="K3" s="154"/>
      <c r="L3" s="154"/>
      <c r="N3" s="154" t="s">
        <v>41</v>
      </c>
      <c r="O3" s="154"/>
      <c r="P3" s="154"/>
      <c r="Q3" s="154"/>
      <c r="R3" s="154"/>
      <c r="T3" s="154" t="s">
        <v>49</v>
      </c>
      <c r="U3" s="154"/>
      <c r="V3" s="154"/>
      <c r="W3" s="154"/>
      <c r="X3" s="154"/>
    </row>
    <row r="4" spans="1:26" x14ac:dyDescent="0.25">
      <c r="A4" s="155"/>
      <c r="B4" s="19" t="s">
        <v>42</v>
      </c>
      <c r="C4" s="4" t="s">
        <v>50</v>
      </c>
      <c r="D4" s="80" t="s">
        <v>51</v>
      </c>
      <c r="E4" s="4" t="s">
        <v>52</v>
      </c>
      <c r="F4" s="4" t="s">
        <v>43</v>
      </c>
      <c r="H4" s="19" t="s">
        <v>42</v>
      </c>
      <c r="I4" s="4" t="s">
        <v>53</v>
      </c>
      <c r="J4" s="4" t="s">
        <v>51</v>
      </c>
      <c r="K4" s="4" t="s">
        <v>54</v>
      </c>
      <c r="L4" s="4" t="s">
        <v>43</v>
      </c>
      <c r="N4" s="19" t="s">
        <v>42</v>
      </c>
      <c r="O4" s="4" t="s">
        <v>53</v>
      </c>
      <c r="P4" s="80" t="s">
        <v>51</v>
      </c>
      <c r="Q4" s="4" t="s">
        <v>54</v>
      </c>
      <c r="R4" s="4" t="s">
        <v>43</v>
      </c>
      <c r="T4" s="19" t="s">
        <v>42</v>
      </c>
      <c r="U4" s="4" t="s">
        <v>53</v>
      </c>
      <c r="V4" s="80" t="s">
        <v>51</v>
      </c>
      <c r="W4" s="4" t="s">
        <v>54</v>
      </c>
      <c r="X4" s="4" t="s">
        <v>43</v>
      </c>
    </row>
    <row r="5" spans="1:26" x14ac:dyDescent="0.25">
      <c r="A5" s="155"/>
      <c r="B5" s="17" t="s">
        <v>44</v>
      </c>
      <c r="C5" s="55">
        <f>[1]Resumen!C3</f>
        <v>10.155002915184596</v>
      </c>
      <c r="D5" s="92">
        <f>[1]Resumen!D3</f>
        <v>11.345962895205167</v>
      </c>
      <c r="E5" s="55">
        <f>[1]Resumen!E3</f>
        <v>12.530008916346404</v>
      </c>
      <c r="F5" s="18" t="s">
        <v>58</v>
      </c>
      <c r="H5" s="17" t="s">
        <v>44</v>
      </c>
      <c r="I5" s="68">
        <f>C5/$C$84/1000</f>
        <v>281.79403987890532</v>
      </c>
      <c r="J5" s="69">
        <f>D5/$C$84/1000</f>
        <v>314.84232424741816</v>
      </c>
      <c r="K5" s="68">
        <f>E5/$C$84/1000</f>
        <v>347.69875122106492</v>
      </c>
      <c r="L5" s="18" t="s">
        <v>55</v>
      </c>
      <c r="N5" s="17" t="s">
        <v>44</v>
      </c>
      <c r="O5" s="56">
        <f>((1/(I5*1000))*($G$84+$H$84*$L$85+$I$84*$L$86))*1000</f>
        <v>209.33112485796167</v>
      </c>
      <c r="P5" s="81">
        <f>((1/(J5*1000))*($G$84+$H$84*$L$85+$I$84*$L$86))*1000</f>
        <v>187.35811167422574</v>
      </c>
      <c r="Q5" s="56">
        <f>((1/(K5*1000))*($G$84+$H$84*$L$85+$I$84*$L$86))*1000</f>
        <v>169.65336556131649</v>
      </c>
      <c r="R5" s="18" t="s">
        <v>59</v>
      </c>
      <c r="T5" s="17" t="s">
        <v>44</v>
      </c>
      <c r="U5" s="56">
        <f t="shared" ref="U5:W6" si="0">O5</f>
        <v>209.33112485796167</v>
      </c>
      <c r="V5" s="81">
        <f t="shared" si="0"/>
        <v>187.35811167422574</v>
      </c>
      <c r="W5" s="56">
        <f t="shared" si="0"/>
        <v>169.65336556131649</v>
      </c>
      <c r="X5" s="18" t="s">
        <v>59</v>
      </c>
      <c r="Z5" s="23"/>
    </row>
    <row r="6" spans="1:26" x14ac:dyDescent="0.25">
      <c r="A6" s="155"/>
      <c r="B6" s="17" t="s">
        <v>47</v>
      </c>
      <c r="C6" s="55">
        <f>[1]Resumen!C4</f>
        <v>8.6148000359612453</v>
      </c>
      <c r="D6" s="92">
        <f>[1]Resumen!D4</f>
        <v>9.7390775182991582</v>
      </c>
      <c r="E6" s="55">
        <f>[1]Resumen!E4</f>
        <v>10.83830478022222</v>
      </c>
      <c r="F6" s="18" t="s">
        <v>56</v>
      </c>
      <c r="H6" s="17" t="s">
        <v>47</v>
      </c>
      <c r="I6" s="68">
        <f>C6/$C$85/1000</f>
        <v>326.40847441052944</v>
      </c>
      <c r="J6" s="69">
        <f>D6/$C$85/1000</f>
        <v>369.00652616938055</v>
      </c>
      <c r="K6" s="68">
        <f>E6/$C$85/1000</f>
        <v>410.65544339288232</v>
      </c>
      <c r="L6" s="18" t="s">
        <v>55</v>
      </c>
      <c r="N6" s="17" t="s">
        <v>47</v>
      </c>
      <c r="O6" s="57">
        <f>((1/(I6*1000))*($G$85+$H$85*$L$85+$I$85*$L$86))*1000</f>
        <v>197.49487238778775</v>
      </c>
      <c r="P6" s="81">
        <f>((1/(J6*1000))*($G$85+$H$85*$L$85+$I$85*$L$86))*1000</f>
        <v>174.69609729994281</v>
      </c>
      <c r="Q6" s="57">
        <f>((1/(K6*1000))*($G$85+$H$85*$L$85+$I$85*$L$86))*1000</f>
        <v>156.97831609728837</v>
      </c>
      <c r="R6" s="18" t="s">
        <v>59</v>
      </c>
      <c r="T6" s="17" t="s">
        <v>47</v>
      </c>
      <c r="U6" s="56">
        <f t="shared" si="0"/>
        <v>197.49487238778775</v>
      </c>
      <c r="V6" s="81">
        <f t="shared" si="0"/>
        <v>174.69609729994281</v>
      </c>
      <c r="W6" s="56">
        <f t="shared" si="0"/>
        <v>156.97831609728837</v>
      </c>
      <c r="X6" s="18" t="s">
        <v>59</v>
      </c>
    </row>
    <row r="7" spans="1:26" x14ac:dyDescent="0.25">
      <c r="A7" s="155"/>
      <c r="B7" s="17" t="s">
        <v>45</v>
      </c>
      <c r="C7" s="55">
        <f>[1]Resumen!C5</f>
        <v>33.595299539170504</v>
      </c>
      <c r="D7" s="92">
        <f>[1]Resumen!D5</f>
        <v>43.195620469932301</v>
      </c>
      <c r="E7" s="55">
        <f>[1]Resumen!E5</f>
        <v>52.548857142857138</v>
      </c>
      <c r="F7" s="18" t="s">
        <v>57</v>
      </c>
      <c r="H7" s="17" t="s">
        <v>45</v>
      </c>
      <c r="I7" s="68">
        <f>C7/$C$86/1000</f>
        <v>285.04558700733503</v>
      </c>
      <c r="J7" s="69">
        <f>D7/$C$86/1000</f>
        <v>366.50130113118558</v>
      </c>
      <c r="K7" s="68">
        <f>E7/$C$86/1000</f>
        <v>445.8605827694949</v>
      </c>
      <c r="L7" s="18" t="s">
        <v>55</v>
      </c>
      <c r="N7" s="17" t="s">
        <v>45</v>
      </c>
      <c r="O7" s="57">
        <f>((1/(I7*1000))*($G$86+$H$86*$L$85+$I$86*$L$86))*1000</f>
        <v>249.03034193675609</v>
      </c>
      <c r="P7" s="81">
        <f>((1/(J7*1000))*($G$86+$H$86*$L$85+$I$86*$L$86))*1000</f>
        <v>193.6828048929398</v>
      </c>
      <c r="Q7" s="57">
        <f>((1/(K7*1000))*($G$86+$H$86*$L$85+$I$86*$L$86))*1000</f>
        <v>159.20896070038665</v>
      </c>
      <c r="R7" s="18" t="s">
        <v>59</v>
      </c>
      <c r="T7" s="17" t="s">
        <v>45</v>
      </c>
      <c r="U7" s="56">
        <f>O7-O7*$Q$83</f>
        <v>230.06705940798327</v>
      </c>
      <c r="V7" s="81">
        <f>P7-P7*$Q$83</f>
        <v>178.9341532965702</v>
      </c>
      <c r="W7" s="56">
        <f>Q7-Q7*$Q$83</f>
        <v>147.08544001052445</v>
      </c>
      <c r="X7" s="18" t="s">
        <v>59</v>
      </c>
    </row>
    <row r="8" spans="1:26" x14ac:dyDescent="0.25">
      <c r="A8" s="52"/>
      <c r="B8" s="60" t="s">
        <v>180</v>
      </c>
      <c r="C8" s="61"/>
      <c r="D8" s="93"/>
      <c r="E8" s="61"/>
      <c r="F8" s="38"/>
      <c r="H8" s="22"/>
      <c r="I8" s="39"/>
      <c r="J8" s="50"/>
      <c r="K8" s="39"/>
      <c r="L8" s="38"/>
      <c r="N8" s="22"/>
      <c r="O8" s="51"/>
      <c r="P8" s="85"/>
      <c r="Q8" s="51"/>
      <c r="R8" s="38"/>
      <c r="T8" s="22"/>
      <c r="U8" s="39"/>
      <c r="V8" s="82"/>
      <c r="W8" s="39"/>
      <c r="X8" s="38"/>
    </row>
    <row r="10" spans="1:26" x14ac:dyDescent="0.25">
      <c r="A10" s="155" t="s">
        <v>137</v>
      </c>
      <c r="B10" s="154" t="s">
        <v>48</v>
      </c>
      <c r="C10" s="154"/>
      <c r="D10" s="154"/>
      <c r="E10" s="154"/>
      <c r="F10" s="154"/>
      <c r="H10" s="154" t="s">
        <v>48</v>
      </c>
      <c r="I10" s="154"/>
      <c r="J10" s="154"/>
      <c r="K10" s="154"/>
      <c r="L10" s="154"/>
      <c r="N10" s="154" t="s">
        <v>41</v>
      </c>
      <c r="O10" s="154"/>
      <c r="P10" s="154"/>
      <c r="Q10" s="154"/>
      <c r="R10" s="154"/>
      <c r="T10" s="154" t="s">
        <v>49</v>
      </c>
      <c r="U10" s="154"/>
      <c r="V10" s="154"/>
      <c r="W10" s="154"/>
      <c r="X10" s="154"/>
    </row>
    <row r="11" spans="1:26" x14ac:dyDescent="0.25">
      <c r="A11" s="155"/>
      <c r="B11" s="19" t="s">
        <v>42</v>
      </c>
      <c r="C11" s="4" t="s">
        <v>50</v>
      </c>
      <c r="D11" s="80" t="s">
        <v>51</v>
      </c>
      <c r="E11" s="4" t="s">
        <v>52</v>
      </c>
      <c r="F11" s="4" t="s">
        <v>43</v>
      </c>
      <c r="H11" s="19" t="s">
        <v>42</v>
      </c>
      <c r="I11" s="4" t="s">
        <v>53</v>
      </c>
      <c r="J11" s="4" t="s">
        <v>51</v>
      </c>
      <c r="K11" s="4" t="s">
        <v>54</v>
      </c>
      <c r="L11" s="4" t="s">
        <v>43</v>
      </c>
      <c r="N11" s="19" t="s">
        <v>42</v>
      </c>
      <c r="O11" s="4" t="s">
        <v>53</v>
      </c>
      <c r="P11" s="80" t="s">
        <v>51</v>
      </c>
      <c r="Q11" s="4" t="s">
        <v>54</v>
      </c>
      <c r="R11" s="4" t="s">
        <v>43</v>
      </c>
      <c r="T11" s="19" t="s">
        <v>42</v>
      </c>
      <c r="U11" s="4" t="s">
        <v>53</v>
      </c>
      <c r="V11" s="80" t="s">
        <v>51</v>
      </c>
      <c r="W11" s="4" t="s">
        <v>54</v>
      </c>
      <c r="X11" s="4" t="s">
        <v>43</v>
      </c>
    </row>
    <row r="12" spans="1:26" x14ac:dyDescent="0.25">
      <c r="A12" s="155"/>
      <c r="B12" s="17" t="s">
        <v>44</v>
      </c>
      <c r="C12" s="55">
        <f>C18*1.7</f>
        <v>2.5551909555374066</v>
      </c>
      <c r="D12" s="94">
        <f>D18*1.7</f>
        <v>2.7472348448180162</v>
      </c>
      <c r="E12" s="55">
        <f>E18*1.7</f>
        <v>3.0353419584377774</v>
      </c>
      <c r="F12" s="18" t="s">
        <v>58</v>
      </c>
      <c r="H12" s="17" t="s">
        <v>44</v>
      </c>
      <c r="I12" s="68">
        <f>C12/$C$84/1000</f>
        <v>70.90471445815804</v>
      </c>
      <c r="J12" s="68">
        <f>D12/$C$84/1000</f>
        <v>76.233794503375961</v>
      </c>
      <c r="K12" s="68">
        <f>E12/$C$84/1000</f>
        <v>84.228560053208156</v>
      </c>
      <c r="L12" s="18" t="s">
        <v>55</v>
      </c>
      <c r="N12" s="17" t="s">
        <v>44</v>
      </c>
      <c r="O12" s="68">
        <f>((1/(I12*1000))*($G$84+$H$84*$L$85+$I$84*$L$86))*1000</f>
        <v>831.93711161379053</v>
      </c>
      <c r="P12" s="83">
        <f>((1/(J12*1000))*($G$84+$H$84*$L$85+$I$84*$L$86))*1000</f>
        <v>773.78102100779358</v>
      </c>
      <c r="Q12" s="68">
        <f>((1/(K12*1000))*($G$84+$H$84*$L$85+$I$84*$L$86))*1000</f>
        <v>700.33564991324795</v>
      </c>
      <c r="R12" s="18" t="s">
        <v>59</v>
      </c>
      <c r="T12" s="17" t="s">
        <v>44</v>
      </c>
      <c r="U12" s="68">
        <f>O12</f>
        <v>831.93711161379053</v>
      </c>
      <c r="V12" s="83">
        <f>P12</f>
        <v>773.78102100779358</v>
      </c>
      <c r="W12" s="68">
        <f>Q12</f>
        <v>700.33564991324795</v>
      </c>
      <c r="X12" s="18" t="s">
        <v>59</v>
      </c>
    </row>
    <row r="13" spans="1:26" ht="15" customHeight="1" x14ac:dyDescent="0.25">
      <c r="A13" s="155"/>
      <c r="B13" s="17" t="s">
        <v>46</v>
      </c>
      <c r="C13" s="55">
        <f>[2]Resumen!D6</f>
        <v>12.696493349455865</v>
      </c>
      <c r="D13" s="94">
        <f>[2]Resumen!E6</f>
        <v>16.192696255578596</v>
      </c>
      <c r="E13" s="55">
        <f>[2]Resumen!F6</f>
        <v>20.25</v>
      </c>
      <c r="F13" s="18" t="s">
        <v>57</v>
      </c>
      <c r="H13" s="17" t="s">
        <v>46</v>
      </c>
      <c r="I13" s="68">
        <f>C13/$C$87/1000</f>
        <v>94.394641197488824</v>
      </c>
      <c r="J13" s="68">
        <f>D13/$C$87/1000</f>
        <v>120.38786702714017</v>
      </c>
      <c r="K13" s="68">
        <f>E13/$C$87/1000</f>
        <v>150.55271023562341</v>
      </c>
      <c r="L13" s="18" t="s">
        <v>55</v>
      </c>
      <c r="N13" s="17" t="s">
        <v>46</v>
      </c>
      <c r="O13" s="70">
        <f>((1/(I13*1000))*($G$87+$H$87*$L$85+$I$87*$L$86))*1000</f>
        <v>798.67775377492103</v>
      </c>
      <c r="P13" s="83">
        <f>((1/(J13*1000))*($G$87+$H$87*$L$85+$I$87*$L$86))*1000</f>
        <v>626.23337269530589</v>
      </c>
      <c r="Q13" s="70">
        <f>((1/(K13*1000))*($G$87+$H$87*$L$85+$I$87*$L$86))*1000</f>
        <v>500.76082909440169</v>
      </c>
      <c r="R13" s="18" t="s">
        <v>59</v>
      </c>
      <c r="T13" s="17" t="s">
        <v>46</v>
      </c>
      <c r="U13" s="68">
        <f>O13-O13*$Q$84</f>
        <v>759.42764430897648</v>
      </c>
      <c r="V13" s="83">
        <f>P13-P13*$Q$84</f>
        <v>595.45784612862337</v>
      </c>
      <c r="W13" s="68">
        <f>Q13-Q13*$Q$84</f>
        <v>476.15150791910389</v>
      </c>
      <c r="X13" s="18" t="s">
        <v>59</v>
      </c>
    </row>
    <row r="14" spans="1:26" ht="15" customHeight="1" x14ac:dyDescent="0.25">
      <c r="A14" s="52"/>
      <c r="B14" s="60" t="s">
        <v>181</v>
      </c>
      <c r="C14" s="62"/>
      <c r="D14" s="95"/>
      <c r="E14" s="62"/>
      <c r="F14" s="38"/>
      <c r="H14" s="22"/>
      <c r="I14" s="39"/>
      <c r="J14" s="39"/>
      <c r="K14" s="39"/>
      <c r="L14" s="38"/>
      <c r="N14" s="22"/>
      <c r="O14" s="51"/>
      <c r="P14" s="85"/>
      <c r="Q14" s="51"/>
      <c r="R14" s="38"/>
      <c r="T14" s="22"/>
      <c r="U14" s="39"/>
      <c r="V14" s="82"/>
      <c r="W14" s="39"/>
      <c r="X14" s="38"/>
    </row>
    <row r="16" spans="1:26" x14ac:dyDescent="0.25">
      <c r="A16" s="155" t="s">
        <v>136</v>
      </c>
      <c r="B16" s="154" t="s">
        <v>48</v>
      </c>
      <c r="C16" s="154"/>
      <c r="D16" s="154"/>
      <c r="E16" s="154"/>
      <c r="F16" s="154"/>
      <c r="H16" s="154" t="s">
        <v>48</v>
      </c>
      <c r="I16" s="154"/>
      <c r="J16" s="154"/>
      <c r="K16" s="154"/>
      <c r="L16" s="154"/>
      <c r="N16" s="154" t="s">
        <v>41</v>
      </c>
      <c r="O16" s="154"/>
      <c r="P16" s="154"/>
      <c r="Q16" s="154"/>
      <c r="R16" s="154"/>
      <c r="T16" s="154" t="s">
        <v>49</v>
      </c>
      <c r="U16" s="154"/>
      <c r="V16" s="154"/>
      <c r="W16" s="154"/>
      <c r="X16" s="154"/>
    </row>
    <row r="17" spans="1:24" x14ac:dyDescent="0.25">
      <c r="A17" s="155"/>
      <c r="B17" s="19" t="s">
        <v>42</v>
      </c>
      <c r="C17" s="4" t="s">
        <v>50</v>
      </c>
      <c r="D17" s="80" t="s">
        <v>51</v>
      </c>
      <c r="E17" s="4" t="s">
        <v>52</v>
      </c>
      <c r="F17" s="4" t="s">
        <v>43</v>
      </c>
      <c r="H17" s="19" t="s">
        <v>42</v>
      </c>
      <c r="I17" s="4" t="s">
        <v>53</v>
      </c>
      <c r="J17" s="4" t="s">
        <v>51</v>
      </c>
      <c r="K17" s="4" t="s">
        <v>54</v>
      </c>
      <c r="L17" s="4" t="s">
        <v>43</v>
      </c>
      <c r="N17" s="19" t="s">
        <v>42</v>
      </c>
      <c r="O17" s="4" t="s">
        <v>53</v>
      </c>
      <c r="P17" s="80" t="s">
        <v>51</v>
      </c>
      <c r="Q17" s="4" t="s">
        <v>54</v>
      </c>
      <c r="R17" s="4" t="s">
        <v>43</v>
      </c>
      <c r="T17" s="19" t="s">
        <v>42</v>
      </c>
      <c r="U17" s="4" t="s">
        <v>53</v>
      </c>
      <c r="V17" s="80" t="s">
        <v>51</v>
      </c>
      <c r="W17" s="4" t="s">
        <v>54</v>
      </c>
      <c r="X17" s="4" t="s">
        <v>43</v>
      </c>
    </row>
    <row r="18" spans="1:24" x14ac:dyDescent="0.25">
      <c r="A18" s="155"/>
      <c r="B18" s="17" t="s">
        <v>44</v>
      </c>
      <c r="C18" s="55">
        <v>1.503053503257298</v>
      </c>
      <c r="D18" s="94">
        <v>1.6160204969517742</v>
      </c>
      <c r="E18" s="55">
        <v>1.785495269669281</v>
      </c>
      <c r="F18" s="18" t="s">
        <v>58</v>
      </c>
      <c r="H18" s="17" t="s">
        <v>44</v>
      </c>
      <c r="I18" s="68">
        <f>C18/$C$84/1000</f>
        <v>41.708655563622372</v>
      </c>
      <c r="J18" s="68">
        <f>D18/$C$84/1000</f>
        <v>44.843408531397628</v>
      </c>
      <c r="K18" s="68">
        <v>49.546211796004805</v>
      </c>
      <c r="L18" s="18" t="s">
        <v>55</v>
      </c>
      <c r="N18" s="17" t="s">
        <v>44</v>
      </c>
      <c r="O18" s="68">
        <f>((1/(I18*1000))*($G$84+$H$84*$L$85+$I$84*$L$86))*1000</f>
        <v>1414.2930897434439</v>
      </c>
      <c r="P18" s="83">
        <f>((1/(J18*1000))*($G$84+$H$84*$L$85+$I$84*$L$86))*1000</f>
        <v>1315.4277357132489</v>
      </c>
      <c r="Q18" s="68">
        <f>((1/(K18*1000))*($G$84+$H$84*$L$85+$I$84*$L$86))*1000</f>
        <v>1190.5706048525212</v>
      </c>
      <c r="R18" s="18" t="s">
        <v>59</v>
      </c>
      <c r="T18" s="17" t="s">
        <v>44</v>
      </c>
      <c r="U18" s="68">
        <f>O18</f>
        <v>1414.2930897434439</v>
      </c>
      <c r="V18" s="83">
        <f>P18</f>
        <v>1315.4277357132489</v>
      </c>
      <c r="W18" s="68">
        <f>Q18</f>
        <v>1190.5706048525212</v>
      </c>
      <c r="X18" s="18" t="s">
        <v>59</v>
      </c>
    </row>
    <row r="19" spans="1:24" ht="15" customHeight="1" x14ac:dyDescent="0.25">
      <c r="A19" s="155"/>
      <c r="B19" s="17" t="s">
        <v>46</v>
      </c>
      <c r="C19" s="55">
        <v>9.3428461906369566</v>
      </c>
      <c r="D19" s="94">
        <v>10.027002860250072</v>
      </c>
      <c r="E19" s="55">
        <v>11.046739794555187</v>
      </c>
      <c r="F19" s="18" t="s">
        <v>57</v>
      </c>
      <c r="H19" s="17" t="s">
        <v>46</v>
      </c>
      <c r="I19" s="68">
        <f>C19/$C$87/1000</f>
        <v>69.461274830368581</v>
      </c>
      <c r="J19" s="68">
        <f>D19/$C$87/1000</f>
        <v>74.547775612394872</v>
      </c>
      <c r="K19" s="68">
        <f>E19/$C$87/1000</f>
        <v>82.129215572246778</v>
      </c>
      <c r="L19" s="18" t="s">
        <v>55</v>
      </c>
      <c r="N19" s="17" t="s">
        <v>46</v>
      </c>
      <c r="O19" s="70">
        <f>((1/(I19*1000))*($G$87+$H$87*$L$85+$I$87*$L$86))*1000</f>
        <v>1085.3659133684509</v>
      </c>
      <c r="P19" s="83">
        <f>((1/(J19*1000))*($G$87+$H$87*$L$85+$I$87*$L$86))*1000</f>
        <v>1011.3098530530123</v>
      </c>
      <c r="Q19" s="70">
        <f>((1/(K19*1000))*($G$87+$H$87*$L$85+$I$87*$L$86))*1000</f>
        <v>917.95470679591153</v>
      </c>
      <c r="R19" s="18" t="s">
        <v>59</v>
      </c>
      <c r="T19" s="17" t="s">
        <v>46</v>
      </c>
      <c r="U19" s="68">
        <f>O19-O19*$Q$84</f>
        <v>1032.0268404958615</v>
      </c>
      <c r="V19" s="83">
        <f>P19-P19*$Q$84</f>
        <v>961.61018100291858</v>
      </c>
      <c r="W19" s="68">
        <f>Q19-Q19*$Q$84</f>
        <v>872.84286718822875</v>
      </c>
      <c r="X19" s="18" t="s">
        <v>59</v>
      </c>
    </row>
    <row r="20" spans="1:24" ht="15" customHeight="1" x14ac:dyDescent="0.25">
      <c r="A20" s="52"/>
      <c r="B20" s="60" t="s">
        <v>181</v>
      </c>
      <c r="C20" s="61"/>
      <c r="D20" s="96"/>
      <c r="E20" s="61"/>
      <c r="F20" s="38"/>
      <c r="H20" s="22"/>
      <c r="I20" s="39"/>
      <c r="J20" s="39"/>
      <c r="K20" s="39"/>
      <c r="L20" s="38"/>
      <c r="N20" s="22"/>
      <c r="O20" s="51"/>
      <c r="P20" s="85"/>
      <c r="Q20" s="51"/>
      <c r="R20" s="38"/>
      <c r="T20" s="22"/>
      <c r="U20" s="39"/>
      <c r="V20" s="82"/>
      <c r="W20" s="39"/>
      <c r="X20" s="38"/>
    </row>
    <row r="21" spans="1:24" ht="15" customHeight="1" x14ac:dyDescent="0.25">
      <c r="A21" s="40"/>
      <c r="B21" s="22"/>
      <c r="C21" s="37"/>
      <c r="D21" s="82"/>
      <c r="E21" s="37"/>
      <c r="F21" s="38"/>
      <c r="H21" s="22"/>
      <c r="I21" s="39"/>
      <c r="J21" s="39"/>
      <c r="K21" s="39"/>
      <c r="L21" s="38"/>
      <c r="N21" s="22"/>
      <c r="O21" s="39"/>
      <c r="P21" s="82"/>
      <c r="Q21" s="39"/>
      <c r="R21" s="38"/>
      <c r="T21" s="22"/>
      <c r="U21" s="39"/>
      <c r="V21" s="82"/>
      <c r="W21" s="39"/>
      <c r="X21" s="38"/>
    </row>
    <row r="22" spans="1:24" ht="15" customHeight="1" x14ac:dyDescent="0.25">
      <c r="A22" s="155" t="s">
        <v>138</v>
      </c>
      <c r="B22" s="154" t="s">
        <v>48</v>
      </c>
      <c r="C22" s="154"/>
      <c r="D22" s="154"/>
      <c r="E22" s="154"/>
      <c r="F22" s="154"/>
      <c r="H22" s="154" t="s">
        <v>48</v>
      </c>
      <c r="I22" s="154"/>
      <c r="J22" s="154"/>
      <c r="K22" s="154"/>
      <c r="L22" s="154"/>
      <c r="N22" s="154" t="s">
        <v>41</v>
      </c>
      <c r="O22" s="154"/>
      <c r="P22" s="154"/>
      <c r="Q22" s="154"/>
      <c r="R22" s="154"/>
      <c r="T22" s="154" t="s">
        <v>49</v>
      </c>
      <c r="U22" s="154"/>
      <c r="V22" s="154"/>
      <c r="W22" s="154"/>
      <c r="X22" s="154"/>
    </row>
    <row r="23" spans="1:24" ht="15" customHeight="1" x14ac:dyDescent="0.25">
      <c r="A23" s="155"/>
      <c r="B23" s="19" t="s">
        <v>42</v>
      </c>
      <c r="C23" s="4" t="s">
        <v>50</v>
      </c>
      <c r="D23" s="80" t="s">
        <v>51</v>
      </c>
      <c r="E23" s="4" t="s">
        <v>52</v>
      </c>
      <c r="F23" s="4" t="s">
        <v>43</v>
      </c>
      <c r="H23" s="19" t="s">
        <v>42</v>
      </c>
      <c r="I23" s="4" t="s">
        <v>53</v>
      </c>
      <c r="J23" s="4" t="s">
        <v>51</v>
      </c>
      <c r="K23" s="4" t="s">
        <v>54</v>
      </c>
      <c r="L23" s="4" t="s">
        <v>43</v>
      </c>
      <c r="N23" s="19" t="s">
        <v>42</v>
      </c>
      <c r="O23" s="4" t="s">
        <v>53</v>
      </c>
      <c r="P23" s="80" t="s">
        <v>51</v>
      </c>
      <c r="Q23" s="4" t="s">
        <v>54</v>
      </c>
      <c r="R23" s="4" t="s">
        <v>43</v>
      </c>
      <c r="T23" s="19" t="s">
        <v>42</v>
      </c>
      <c r="U23" s="4" t="s">
        <v>53</v>
      </c>
      <c r="V23" s="80" t="s">
        <v>51</v>
      </c>
      <c r="W23" s="4" t="s">
        <v>54</v>
      </c>
      <c r="X23" s="4" t="s">
        <v>43</v>
      </c>
    </row>
    <row r="24" spans="1:24" ht="15" customHeight="1" x14ac:dyDescent="0.25">
      <c r="A24" s="155"/>
      <c r="B24" s="17" t="s">
        <v>44</v>
      </c>
      <c r="C24" s="55">
        <v>0.96</v>
      </c>
      <c r="D24" s="94">
        <v>1.1200000000000001</v>
      </c>
      <c r="E24" s="55">
        <v>1.25</v>
      </c>
      <c r="F24" s="18" t="s">
        <v>58</v>
      </c>
      <c r="H24" s="17" t="s">
        <v>44</v>
      </c>
      <c r="I24" s="68">
        <f>C24/$C$84/1000</f>
        <v>26.639310745961673</v>
      </c>
      <c r="J24" s="68">
        <f>D24/$C$84/1000</f>
        <v>31.079195870288622</v>
      </c>
      <c r="K24" s="68">
        <f>E24/$C$84/1000</f>
        <v>34.686602533804262</v>
      </c>
      <c r="L24" s="18" t="s">
        <v>55</v>
      </c>
      <c r="N24" s="17" t="s">
        <v>44</v>
      </c>
      <c r="O24" s="68">
        <f>((1/(I24*1000))*($G$84+$H$84*$L$85+$I$84*$L$86))*1000</f>
        <v>2214.3314408036163</v>
      </c>
      <c r="P24" s="83">
        <f>((1/(J24*1000))*($G$84+$H$84*$L$85+$I$84*$L$86))*1000</f>
        <v>1897.998377831671</v>
      </c>
      <c r="Q24" s="68">
        <f>((1/(K24*1000))*($G$84+$H$84*$L$85+$I$84*$L$86))*1000</f>
        <v>1700.6065465371773</v>
      </c>
      <c r="R24" s="18" t="s">
        <v>59</v>
      </c>
      <c r="T24" s="17" t="s">
        <v>44</v>
      </c>
      <c r="U24" s="68">
        <f>O24</f>
        <v>2214.3314408036163</v>
      </c>
      <c r="V24" s="83">
        <f>P24</f>
        <v>1897.998377831671</v>
      </c>
      <c r="W24" s="68">
        <f>Q24</f>
        <v>1700.6065465371773</v>
      </c>
      <c r="X24" s="18" t="s">
        <v>59</v>
      </c>
    </row>
    <row r="25" spans="1:24" ht="15" customHeight="1" x14ac:dyDescent="0.25">
      <c r="A25" s="155"/>
      <c r="B25" s="17" t="s">
        <v>46</v>
      </c>
      <c r="C25" s="55">
        <v>5.9</v>
      </c>
      <c r="D25" s="94">
        <v>6.2</v>
      </c>
      <c r="E25" s="55">
        <v>6.6</v>
      </c>
      <c r="F25" s="18" t="s">
        <v>57</v>
      </c>
      <c r="H25" s="17" t="s">
        <v>46</v>
      </c>
      <c r="I25" s="68">
        <f>C25/$C$87/1000</f>
        <v>43.864740266181634</v>
      </c>
      <c r="J25" s="68">
        <f>D25/$C$87/1000</f>
        <v>46.095150788190878</v>
      </c>
      <c r="K25" s="68">
        <f>E25/$C$87/1000</f>
        <v>49.06903148420318</v>
      </c>
      <c r="L25" s="18" t="s">
        <v>55</v>
      </c>
      <c r="N25" s="17" t="s">
        <v>46</v>
      </c>
      <c r="O25" s="70">
        <f>((1/(I25*1000))*($G$87+$H$87*$L$85+$I$87*$L$86))*1000</f>
        <v>1718.7130151121412</v>
      </c>
      <c r="P25" s="83">
        <f>((1/(J25*1000))*($G$87+$H$87*$L$85+$I$87*$L$86))*1000</f>
        <v>1635.549482122844</v>
      </c>
      <c r="Q25" s="70">
        <f>((1/(K25*1000))*($G$87+$H$87*$L$85+$I$87*$L$86))*1000</f>
        <v>1536.425271085096</v>
      </c>
      <c r="R25" s="18" t="s">
        <v>59</v>
      </c>
      <c r="T25" s="17" t="s">
        <v>46</v>
      </c>
      <c r="U25" s="68">
        <f>O25-O25*$Q$84</f>
        <v>1634.2488195528565</v>
      </c>
      <c r="V25" s="83">
        <f>P25-P25*$Q$84</f>
        <v>1555.1722637680407</v>
      </c>
      <c r="W25" s="68">
        <f>Q25-Q25*$Q$84</f>
        <v>1460.9193992972505</v>
      </c>
      <c r="X25" s="18" t="s">
        <v>59</v>
      </c>
    </row>
    <row r="26" spans="1:24" ht="15" customHeight="1" x14ac:dyDescent="0.25">
      <c r="A26" s="52"/>
      <c r="B26" s="60" t="s">
        <v>181</v>
      </c>
      <c r="C26" s="62"/>
      <c r="D26" s="95"/>
      <c r="E26" s="62"/>
      <c r="F26" s="38"/>
      <c r="H26" s="22"/>
      <c r="I26" s="39"/>
      <c r="J26" s="39"/>
      <c r="K26" s="39"/>
      <c r="L26" s="38"/>
      <c r="N26" s="22"/>
      <c r="O26" s="51"/>
      <c r="P26" s="85"/>
      <c r="Q26" s="51"/>
      <c r="R26" s="38"/>
      <c r="T26" s="22"/>
      <c r="U26" s="39"/>
      <c r="V26" s="82"/>
      <c r="W26" s="39"/>
      <c r="X26" s="38"/>
    </row>
    <row r="28" spans="1:24" ht="15" customHeight="1" x14ac:dyDescent="0.25">
      <c r="A28" s="158" t="s">
        <v>140</v>
      </c>
      <c r="B28" s="154" t="s">
        <v>48</v>
      </c>
      <c r="C28" s="154"/>
      <c r="D28" s="154"/>
      <c r="E28" s="154"/>
      <c r="F28" s="154"/>
      <c r="H28" s="154" t="s">
        <v>48</v>
      </c>
      <c r="I28" s="154"/>
      <c r="J28" s="154"/>
      <c r="K28" s="154"/>
      <c r="L28" s="154"/>
      <c r="N28" s="154" t="s">
        <v>41</v>
      </c>
      <c r="O28" s="154"/>
      <c r="P28" s="154"/>
      <c r="Q28" s="154"/>
      <c r="R28" s="154"/>
      <c r="T28" s="154" t="s">
        <v>49</v>
      </c>
      <c r="U28" s="154"/>
      <c r="V28" s="154"/>
      <c r="W28" s="154"/>
      <c r="X28" s="154"/>
    </row>
    <row r="29" spans="1:24" ht="15" customHeight="1" x14ac:dyDescent="0.25">
      <c r="A29" s="158"/>
      <c r="B29" s="19" t="s">
        <v>42</v>
      </c>
      <c r="C29" s="4" t="s">
        <v>50</v>
      </c>
      <c r="D29" s="80" t="s">
        <v>51</v>
      </c>
      <c r="E29" s="4" t="s">
        <v>52</v>
      </c>
      <c r="F29" s="4" t="s">
        <v>43</v>
      </c>
      <c r="H29" s="19" t="s">
        <v>42</v>
      </c>
      <c r="I29" s="4" t="s">
        <v>53</v>
      </c>
      <c r="J29" s="4" t="s">
        <v>51</v>
      </c>
      <c r="K29" s="4" t="s">
        <v>54</v>
      </c>
      <c r="L29" s="4" t="s">
        <v>43</v>
      </c>
      <c r="N29" s="19" t="s">
        <v>42</v>
      </c>
      <c r="O29" s="4" t="s">
        <v>53</v>
      </c>
      <c r="P29" s="80" t="s">
        <v>51</v>
      </c>
      <c r="Q29" s="4" t="s">
        <v>54</v>
      </c>
      <c r="R29" s="4" t="s">
        <v>43</v>
      </c>
      <c r="T29" s="19" t="s">
        <v>42</v>
      </c>
      <c r="U29" s="4" t="s">
        <v>53</v>
      </c>
      <c r="V29" s="80" t="s">
        <v>51</v>
      </c>
      <c r="W29" s="4" t="s">
        <v>54</v>
      </c>
      <c r="X29" s="4" t="s">
        <v>43</v>
      </c>
    </row>
    <row r="30" spans="1:24" ht="15" customHeight="1" x14ac:dyDescent="0.25">
      <c r="A30" s="158"/>
      <c r="B30" s="17" t="s">
        <v>45</v>
      </c>
      <c r="C30" s="55">
        <v>74</v>
      </c>
      <c r="D30" s="94">
        <f>[3]Hoja1!$C$11</f>
        <v>80</v>
      </c>
      <c r="E30" s="55">
        <v>86</v>
      </c>
      <c r="F30" s="18" t="s">
        <v>57</v>
      </c>
      <c r="H30" s="17" t="s">
        <v>45</v>
      </c>
      <c r="I30" s="68">
        <f>C30/$C$86/1000</f>
        <v>627.86680660337424</v>
      </c>
      <c r="J30" s="68">
        <f>D30/$C$86/1000</f>
        <v>678.77492605770192</v>
      </c>
      <c r="K30" s="68">
        <f>E30/$C$86/1000</f>
        <v>729.68304551202959</v>
      </c>
      <c r="L30" s="18" t="s">
        <v>55</v>
      </c>
      <c r="N30" s="17" t="s">
        <v>45</v>
      </c>
      <c r="O30" s="70">
        <f>((1/(I30*1000))*($G$86+$H$86*$L$85+$I$86*$L$86))*1000</f>
        <v>113.0574179960456</v>
      </c>
      <c r="P30" s="83">
        <f>((1/(J30*1000))*($G$86+$H$86*$L$85+$I$86*$L$86))*1000</f>
        <v>104.57811164634217</v>
      </c>
      <c r="Q30" s="70">
        <f>((1/(K30*1000))*($G$86+$H$86*$L$85+$I$86*$L$86))*1000</f>
        <v>97.281964322178766</v>
      </c>
      <c r="R30" s="18" t="s">
        <v>59</v>
      </c>
      <c r="T30" s="17" t="s">
        <v>45</v>
      </c>
      <c r="U30" s="20">
        <f>O30-O30*$Q$83</f>
        <v>104.44826722847746</v>
      </c>
      <c r="V30" s="84">
        <f>P30-P30*$Q$83</f>
        <v>96.614647186341642</v>
      </c>
      <c r="W30" s="20">
        <f>Q30-Q30*$Q$83</f>
        <v>89.87409040589921</v>
      </c>
      <c r="X30" s="18" t="s">
        <v>59</v>
      </c>
    </row>
    <row r="31" spans="1:24" ht="15" customHeight="1" x14ac:dyDescent="0.25">
      <c r="A31" s="52"/>
      <c r="B31" s="159" t="s">
        <v>182</v>
      </c>
      <c r="C31" s="159"/>
      <c r="D31" s="159"/>
      <c r="E31" s="159"/>
      <c r="F31" s="38"/>
      <c r="H31" s="22"/>
      <c r="I31" s="39"/>
      <c r="J31" s="39"/>
      <c r="K31" s="39"/>
      <c r="L31" s="38"/>
      <c r="N31" s="22"/>
      <c r="O31" s="51"/>
      <c r="P31" s="85"/>
      <c r="Q31" s="51"/>
      <c r="R31" s="38"/>
      <c r="T31" s="22"/>
      <c r="U31" s="39"/>
      <c r="V31" s="82"/>
      <c r="W31" s="39"/>
      <c r="X31" s="38"/>
    </row>
    <row r="33" spans="1:24" ht="15" customHeight="1" x14ac:dyDescent="0.25">
      <c r="A33" s="160" t="s">
        <v>141</v>
      </c>
      <c r="B33" s="154" t="s">
        <v>48</v>
      </c>
      <c r="C33" s="154"/>
      <c r="D33" s="154"/>
      <c r="E33" s="154"/>
      <c r="F33" s="154"/>
      <c r="H33" s="154" t="s">
        <v>48</v>
      </c>
      <c r="I33" s="154"/>
      <c r="J33" s="154"/>
      <c r="K33" s="154"/>
      <c r="L33" s="154"/>
      <c r="N33" s="154" t="s">
        <v>41</v>
      </c>
      <c r="O33" s="154"/>
      <c r="P33" s="154"/>
      <c r="Q33" s="154"/>
      <c r="R33" s="154"/>
      <c r="T33" s="154" t="s">
        <v>49</v>
      </c>
      <c r="U33" s="154"/>
      <c r="V33" s="154"/>
      <c r="W33" s="154"/>
      <c r="X33" s="154"/>
    </row>
    <row r="34" spans="1:24" ht="15" customHeight="1" x14ac:dyDescent="0.25">
      <c r="A34" s="160"/>
      <c r="B34" s="19" t="s">
        <v>42</v>
      </c>
      <c r="C34" s="4" t="s">
        <v>50</v>
      </c>
      <c r="D34" s="80" t="s">
        <v>51</v>
      </c>
      <c r="E34" s="4" t="s">
        <v>52</v>
      </c>
      <c r="F34" s="4" t="s">
        <v>43</v>
      </c>
      <c r="H34" s="19" t="s">
        <v>42</v>
      </c>
      <c r="I34" s="4" t="s">
        <v>53</v>
      </c>
      <c r="J34" s="4" t="s">
        <v>51</v>
      </c>
      <c r="K34" s="4" t="s">
        <v>54</v>
      </c>
      <c r="L34" s="4" t="s">
        <v>43</v>
      </c>
      <c r="N34" s="19" t="s">
        <v>42</v>
      </c>
      <c r="O34" s="4" t="s">
        <v>53</v>
      </c>
      <c r="P34" s="80" t="s">
        <v>51</v>
      </c>
      <c r="Q34" s="4" t="s">
        <v>54</v>
      </c>
      <c r="R34" s="4" t="s">
        <v>43</v>
      </c>
      <c r="T34" s="19" t="s">
        <v>42</v>
      </c>
      <c r="U34" s="4" t="s">
        <v>53</v>
      </c>
      <c r="V34" s="80" t="s">
        <v>51</v>
      </c>
      <c r="W34" s="4" t="s">
        <v>54</v>
      </c>
      <c r="X34" s="4" t="s">
        <v>43</v>
      </c>
    </row>
    <row r="35" spans="1:24" ht="15" customHeight="1" x14ac:dyDescent="0.25">
      <c r="A35" s="160"/>
      <c r="B35" s="17" t="s">
        <v>45</v>
      </c>
      <c r="C35" s="55">
        <v>110</v>
      </c>
      <c r="D35" s="94">
        <f>[3]Hoja1!$J$11</f>
        <v>120</v>
      </c>
      <c r="E35" s="55">
        <v>130</v>
      </c>
      <c r="F35" s="18" t="s">
        <v>57</v>
      </c>
      <c r="H35" s="17" t="s">
        <v>45</v>
      </c>
      <c r="I35" s="68">
        <f>C35/$C$86/1000</f>
        <v>933.31552332934007</v>
      </c>
      <c r="J35" s="68">
        <f>D35/$C$86/1000</f>
        <v>1018.1623890865528</v>
      </c>
      <c r="K35" s="68">
        <f>E35/$C$86/1000</f>
        <v>1103.0092548437656</v>
      </c>
      <c r="L35" s="18" t="s">
        <v>55</v>
      </c>
      <c r="N35" s="17" t="s">
        <v>45</v>
      </c>
      <c r="O35" s="70">
        <f>((1/(I35*1000))*($G$86+$H$86*$L$85+$I$86*$L$86))*1000</f>
        <v>76.056808470067025</v>
      </c>
      <c r="P35" s="83">
        <f>((1/(J35*1000))*($G$86+$H$86*$L$85+$I$86*$L$86))*1000</f>
        <v>69.718741097561448</v>
      </c>
      <c r="Q35" s="70">
        <f>((1/(K35*1000))*($G$86+$H$86*$L$85+$I$86*$L$86))*1000</f>
        <v>64.35576101313363</v>
      </c>
      <c r="R35" s="18" t="s">
        <v>59</v>
      </c>
      <c r="T35" s="17" t="s">
        <v>45</v>
      </c>
      <c r="U35" s="20">
        <f>O35-O35*$Q$83</f>
        <v>70.265197953703009</v>
      </c>
      <c r="V35" s="84">
        <f>P35-P35*$Q$83</f>
        <v>64.409764790894428</v>
      </c>
      <c r="W35" s="20">
        <f>Q35-Q35*$Q$83</f>
        <v>59.455167499287157</v>
      </c>
      <c r="X35" s="18" t="s">
        <v>59</v>
      </c>
    </row>
    <row r="36" spans="1:24" ht="15" customHeight="1" x14ac:dyDescent="0.25">
      <c r="A36" s="52"/>
      <c r="B36" s="159" t="s">
        <v>182</v>
      </c>
      <c r="C36" s="159"/>
      <c r="D36" s="159"/>
      <c r="E36" s="159"/>
      <c r="F36" s="38"/>
      <c r="H36" s="22"/>
      <c r="I36" s="39"/>
      <c r="J36" s="39"/>
      <c r="K36" s="39"/>
      <c r="L36" s="38"/>
      <c r="N36" s="22"/>
      <c r="O36" s="51"/>
      <c r="P36" s="85"/>
      <c r="Q36" s="51"/>
      <c r="R36" s="38"/>
      <c r="T36" s="22"/>
      <c r="U36" s="39"/>
      <c r="V36" s="82"/>
      <c r="W36" s="39"/>
      <c r="X36" s="38"/>
    </row>
    <row r="38" spans="1:24" x14ac:dyDescent="0.25">
      <c r="B38" s="42" t="s">
        <v>139</v>
      </c>
    </row>
    <row r="39" spans="1:24" x14ac:dyDescent="0.25">
      <c r="B39" s="7" t="s">
        <v>173</v>
      </c>
    </row>
    <row r="40" spans="1:24" x14ac:dyDescent="0.25">
      <c r="B40" s="32" t="s">
        <v>124</v>
      </c>
      <c r="C40" s="32" t="s">
        <v>126</v>
      </c>
      <c r="D40" s="97" t="s">
        <v>43</v>
      </c>
    </row>
    <row r="41" spans="1:24" x14ac:dyDescent="0.25">
      <c r="B41" s="17" t="s">
        <v>123</v>
      </c>
      <c r="C41" s="73">
        <v>0.16289999999999999</v>
      </c>
      <c r="D41" s="89" t="s">
        <v>125</v>
      </c>
      <c r="F41" s="72">
        <f>C41</f>
        <v>0.16289999999999999</v>
      </c>
    </row>
    <row r="42" spans="1:24" x14ac:dyDescent="0.25">
      <c r="B42" s="17" t="s">
        <v>122</v>
      </c>
      <c r="C42" s="73">
        <v>1.1765000000000001</v>
      </c>
      <c r="D42" s="89" t="s">
        <v>125</v>
      </c>
      <c r="F42" s="72">
        <f>C42*1</f>
        <v>1.1765000000000001</v>
      </c>
      <c r="G42" s="35"/>
    </row>
    <row r="43" spans="1:24" x14ac:dyDescent="0.25">
      <c r="B43" s="17" t="s">
        <v>169</v>
      </c>
      <c r="C43" s="74">
        <v>1.1000000000000001</v>
      </c>
      <c r="D43" s="98" t="s">
        <v>125</v>
      </c>
      <c r="F43" s="72">
        <f>C43*1</f>
        <v>1.1000000000000001</v>
      </c>
      <c r="G43" s="35"/>
    </row>
    <row r="44" spans="1:24" x14ac:dyDescent="0.25">
      <c r="B44" s="17" t="s">
        <v>170</v>
      </c>
      <c r="C44" s="74">
        <v>0.76</v>
      </c>
      <c r="D44" s="98" t="s">
        <v>125</v>
      </c>
      <c r="F44" s="72">
        <f>C44*1</f>
        <v>0.76</v>
      </c>
      <c r="G44" s="35"/>
    </row>
    <row r="45" spans="1:24" x14ac:dyDescent="0.25">
      <c r="B45" s="17" t="s">
        <v>168</v>
      </c>
      <c r="C45" s="74">
        <v>5.4300000000000001E-2</v>
      </c>
      <c r="D45" s="98" t="s">
        <v>125</v>
      </c>
      <c r="F45" s="72">
        <f>C45*1</f>
        <v>5.4300000000000001E-2</v>
      </c>
      <c r="G45" s="35"/>
    </row>
    <row r="46" spans="1:24" x14ac:dyDescent="0.25">
      <c r="B46" s="17" t="s">
        <v>141</v>
      </c>
      <c r="C46" s="74">
        <v>2.7099999999999999E-2</v>
      </c>
      <c r="D46" s="98" t="s">
        <v>125</v>
      </c>
      <c r="E46" s="72">
        <f>C46*1</f>
        <v>2.7099999999999999E-2</v>
      </c>
      <c r="F46" s="72">
        <f>C46*1</f>
        <v>2.7099999999999999E-2</v>
      </c>
      <c r="G46" s="35"/>
    </row>
    <row r="48" spans="1:24" ht="30" customHeight="1" x14ac:dyDescent="0.25">
      <c r="B48" s="156" t="s">
        <v>124</v>
      </c>
      <c r="C48" s="156" t="s">
        <v>183</v>
      </c>
      <c r="D48" s="156"/>
      <c r="E48" s="156"/>
      <c r="F48" s="156"/>
      <c r="G48" s="156"/>
      <c r="H48" s="156"/>
      <c r="I48" s="156"/>
      <c r="J48" s="156"/>
      <c r="K48" s="156"/>
      <c r="L48" s="156"/>
      <c r="M48" s="156"/>
      <c r="N48" s="156"/>
      <c r="O48" s="156"/>
    </row>
    <row r="49" spans="2:17" x14ac:dyDescent="0.25">
      <c r="B49" s="156"/>
      <c r="C49" s="33">
        <v>2018</v>
      </c>
      <c r="D49" s="99">
        <v>2019</v>
      </c>
      <c r="E49" s="33">
        <v>2020</v>
      </c>
      <c r="F49" s="33">
        <v>2021</v>
      </c>
      <c r="G49" s="33">
        <v>2022</v>
      </c>
      <c r="H49" s="33">
        <v>2023</v>
      </c>
      <c r="I49" s="33">
        <v>2024</v>
      </c>
      <c r="J49" s="33">
        <v>2025</v>
      </c>
      <c r="K49" s="33">
        <v>2026</v>
      </c>
      <c r="L49" s="33">
        <v>2027</v>
      </c>
      <c r="M49" s="33">
        <v>2028</v>
      </c>
      <c r="N49" s="33">
        <v>2029</v>
      </c>
      <c r="O49" s="33">
        <v>2030</v>
      </c>
    </row>
    <row r="50" spans="2:17" x14ac:dyDescent="0.25">
      <c r="B50" s="17" t="s">
        <v>123</v>
      </c>
      <c r="C50" s="74">
        <v>2.76E-2</v>
      </c>
      <c r="D50" s="74">
        <v>2.76E-2</v>
      </c>
      <c r="E50" s="17"/>
      <c r="F50" s="17"/>
      <c r="G50" s="17"/>
      <c r="H50" s="17"/>
      <c r="I50" s="17"/>
      <c r="J50" s="34"/>
      <c r="K50" s="17"/>
      <c r="L50" s="17"/>
      <c r="M50" s="17"/>
      <c r="N50" s="17"/>
      <c r="O50" s="17"/>
      <c r="P50" s="79">
        <f t="shared" ref="P50:Q55" si="1">C50</f>
        <v>2.76E-2</v>
      </c>
      <c r="Q50" s="79">
        <f t="shared" si="1"/>
        <v>2.76E-2</v>
      </c>
    </row>
    <row r="51" spans="2:17" x14ac:dyDescent="0.25">
      <c r="B51" s="17" t="s">
        <v>122</v>
      </c>
      <c r="C51" s="74">
        <f>$P$68*(C42/(1-$C$67))</f>
        <v>0.1993208072951837</v>
      </c>
      <c r="D51" s="90">
        <f>C51</f>
        <v>0.1993208072951837</v>
      </c>
      <c r="E51" s="17"/>
      <c r="F51" s="17"/>
      <c r="G51" s="17"/>
      <c r="H51" s="17"/>
      <c r="I51" s="17"/>
      <c r="J51" s="34"/>
      <c r="K51" s="17"/>
      <c r="L51" s="17"/>
      <c r="M51" s="17"/>
      <c r="N51" s="17"/>
      <c r="O51" s="17"/>
      <c r="P51" s="79">
        <f t="shared" si="1"/>
        <v>0.1993208072951837</v>
      </c>
      <c r="Q51" s="79">
        <f t="shared" si="1"/>
        <v>0.1993208072951837</v>
      </c>
    </row>
    <row r="52" spans="2:17" x14ac:dyDescent="0.25">
      <c r="B52" s="17" t="s">
        <v>169</v>
      </c>
      <c r="C52" s="74">
        <f>$P$68*(C43/(1-$C$67))</f>
        <v>0.18636029581360139</v>
      </c>
      <c r="D52" s="90">
        <f>C52</f>
        <v>0.18636029581360139</v>
      </c>
      <c r="E52" s="17"/>
      <c r="F52" s="17"/>
      <c r="G52" s="17"/>
      <c r="H52" s="17"/>
      <c r="I52" s="17"/>
      <c r="J52" s="34"/>
      <c r="K52" s="17"/>
      <c r="L52" s="17"/>
      <c r="M52" s="17"/>
      <c r="N52" s="17"/>
      <c r="O52" s="17"/>
      <c r="P52" s="79">
        <f t="shared" si="1"/>
        <v>0.18636029581360139</v>
      </c>
      <c r="Q52" s="79">
        <f t="shared" si="1"/>
        <v>0.18636029581360139</v>
      </c>
    </row>
    <row r="53" spans="2:17" x14ac:dyDescent="0.25">
      <c r="B53" s="17" t="s">
        <v>170</v>
      </c>
      <c r="C53" s="74">
        <f>$P$68*(C44/(1-$C$67))</f>
        <v>0.1287580225621246</v>
      </c>
      <c r="D53" s="90">
        <f>C53</f>
        <v>0.1287580225621246</v>
      </c>
      <c r="E53" s="17"/>
      <c r="F53" s="17"/>
      <c r="G53" s="17"/>
      <c r="H53" s="17"/>
      <c r="I53" s="17"/>
      <c r="J53" s="34"/>
      <c r="K53" s="17"/>
      <c r="L53" s="17"/>
      <c r="M53" s="17"/>
      <c r="N53" s="17"/>
      <c r="O53" s="17"/>
      <c r="P53" s="79">
        <f t="shared" si="1"/>
        <v>0.1287580225621246</v>
      </c>
      <c r="Q53" s="79">
        <f t="shared" si="1"/>
        <v>0.1287580225621246</v>
      </c>
    </row>
    <row r="54" spans="2:17" x14ac:dyDescent="0.25">
      <c r="B54" s="17" t="s">
        <v>168</v>
      </c>
      <c r="C54" s="74">
        <f>$P$68*(C45/(1-$C$67))</f>
        <v>9.1994218751623238E-3</v>
      </c>
      <c r="D54" s="90">
        <f>C54</f>
        <v>9.1994218751623238E-3</v>
      </c>
      <c r="E54" s="17"/>
      <c r="F54" s="17"/>
      <c r="G54" s="17"/>
      <c r="H54" s="17"/>
      <c r="I54" s="17"/>
      <c r="J54" s="34"/>
      <c r="K54" s="17"/>
      <c r="L54" s="17"/>
      <c r="M54" s="17"/>
      <c r="N54" s="17"/>
      <c r="O54" s="17"/>
      <c r="P54" s="79">
        <f t="shared" si="1"/>
        <v>9.1994218751623238E-3</v>
      </c>
      <c r="Q54" s="79">
        <f t="shared" si="1"/>
        <v>9.1994218751623238E-3</v>
      </c>
    </row>
    <row r="55" spans="2:17" x14ac:dyDescent="0.25">
      <c r="B55" s="17" t="s">
        <v>141</v>
      </c>
      <c r="C55" s="74">
        <f>$P$68*(C46/(1-$C$67))</f>
        <v>4.5912400150441793E-3</v>
      </c>
      <c r="D55" s="90">
        <f>C55</f>
        <v>4.5912400150441793E-3</v>
      </c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79">
        <f t="shared" si="1"/>
        <v>4.5912400150441793E-3</v>
      </c>
      <c r="Q55" s="79">
        <f t="shared" si="1"/>
        <v>4.5912400150441793E-3</v>
      </c>
    </row>
    <row r="56" spans="2:17" x14ac:dyDescent="0.25">
      <c r="B56" s="22"/>
      <c r="C56" s="48"/>
      <c r="D56" s="100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</row>
    <row r="57" spans="2:17" ht="18" outlineLevel="1" x14ac:dyDescent="0.35">
      <c r="B57" s="24" t="s">
        <v>109</v>
      </c>
      <c r="O57" s="7" t="s">
        <v>119</v>
      </c>
    </row>
    <row r="58" spans="2:17" ht="15.75" outlineLevel="1" thickBot="1" x14ac:dyDescent="0.3">
      <c r="B58" s="26" t="s">
        <v>11</v>
      </c>
      <c r="C58" s="26" t="s">
        <v>110</v>
      </c>
      <c r="D58" s="101" t="s">
        <v>21</v>
      </c>
      <c r="O58" s="7" t="s">
        <v>120</v>
      </c>
    </row>
    <row r="59" spans="2:17" ht="18.75" outlineLevel="1" thickBot="1" x14ac:dyDescent="0.3">
      <c r="B59" s="18">
        <v>2010</v>
      </c>
      <c r="C59" s="58">
        <v>0.104</v>
      </c>
      <c r="D59" s="79">
        <f>C59</f>
        <v>0.104</v>
      </c>
      <c r="F59" s="41" t="s">
        <v>111</v>
      </c>
      <c r="O59" s="28" t="s">
        <v>11</v>
      </c>
      <c r="P59" s="86" t="s">
        <v>121</v>
      </c>
    </row>
    <row r="60" spans="2:17" outlineLevel="1" x14ac:dyDescent="0.25">
      <c r="B60" s="18">
        <v>2011</v>
      </c>
      <c r="C60" s="58">
        <v>0.108</v>
      </c>
      <c r="D60" s="79">
        <f t="shared" ref="D60:D68" si="2">C60</f>
        <v>0.108</v>
      </c>
      <c r="F60" s="41" t="s">
        <v>112</v>
      </c>
      <c r="O60" s="29">
        <v>2010</v>
      </c>
      <c r="P60" s="75">
        <f>'[4]Factor de Emisión 2'!AO13</f>
        <v>0.24037990608016407</v>
      </c>
      <c r="Q60" s="1">
        <f t="shared" ref="Q60:Q68" si="3">ROUND(P60,4)</f>
        <v>0.2404</v>
      </c>
    </row>
    <row r="61" spans="2:17" outlineLevel="1" x14ac:dyDescent="0.25">
      <c r="B61" s="18">
        <v>2012</v>
      </c>
      <c r="C61" s="58">
        <v>0.109</v>
      </c>
      <c r="D61" s="79">
        <f t="shared" si="2"/>
        <v>0.109</v>
      </c>
      <c r="F61" s="41" t="s">
        <v>113</v>
      </c>
      <c r="O61" s="30">
        <v>2011</v>
      </c>
      <c r="P61" s="76">
        <f>'[4]Factor de Emisión 2'!AO14</f>
        <v>0.23023991000663915</v>
      </c>
      <c r="Q61" s="1">
        <f t="shared" si="3"/>
        <v>0.23019999999999999</v>
      </c>
    </row>
    <row r="62" spans="2:17" outlineLevel="1" x14ac:dyDescent="0.25">
      <c r="B62" s="18">
        <v>2013</v>
      </c>
      <c r="C62" s="58">
        <v>0.109</v>
      </c>
      <c r="D62" s="79">
        <f t="shared" si="2"/>
        <v>0.109</v>
      </c>
      <c r="F62" s="41" t="s">
        <v>114</v>
      </c>
      <c r="O62" s="30">
        <v>2012</v>
      </c>
      <c r="P62" s="76">
        <f>'[4]Factor de Emisión 2'!AO15</f>
        <v>0.22433499712494898</v>
      </c>
      <c r="Q62" s="1">
        <f t="shared" si="3"/>
        <v>0.2243</v>
      </c>
    </row>
    <row r="63" spans="2:17" outlineLevel="1" x14ac:dyDescent="0.25">
      <c r="B63" s="18">
        <v>2014</v>
      </c>
      <c r="C63" s="58">
        <v>5.8000000000000003E-2</v>
      </c>
      <c r="D63" s="79">
        <f t="shared" si="2"/>
        <v>5.8000000000000003E-2</v>
      </c>
      <c r="F63" s="41" t="s">
        <v>115</v>
      </c>
      <c r="O63" s="30">
        <v>2013</v>
      </c>
      <c r="P63" s="76">
        <f>'[4]Factor de Emisión 2'!AO16</f>
        <v>0.20909165931155596</v>
      </c>
      <c r="Q63" s="1">
        <f t="shared" si="3"/>
        <v>0.20910000000000001</v>
      </c>
    </row>
    <row r="64" spans="2:17" outlineLevel="1" x14ac:dyDescent="0.25">
      <c r="B64" s="18">
        <v>2015</v>
      </c>
      <c r="C64" s="58">
        <v>0.113</v>
      </c>
      <c r="D64" s="79">
        <f t="shared" si="2"/>
        <v>0.113</v>
      </c>
      <c r="F64" s="41" t="s">
        <v>116</v>
      </c>
      <c r="O64" s="30">
        <v>2014</v>
      </c>
      <c r="P64" s="76">
        <f>'[4]Factor de Emisión 2'!AO17</f>
        <v>0.20656690588927423</v>
      </c>
      <c r="Q64" s="1">
        <f t="shared" si="3"/>
        <v>0.20660000000000001</v>
      </c>
    </row>
    <row r="65" spans="2:17" outlineLevel="1" x14ac:dyDescent="0.25">
      <c r="B65" s="18">
        <v>2016</v>
      </c>
      <c r="C65" s="58">
        <v>0.109</v>
      </c>
      <c r="D65" s="79">
        <f t="shared" si="2"/>
        <v>0.109</v>
      </c>
      <c r="F65" s="41" t="s">
        <v>117</v>
      </c>
      <c r="O65" s="30">
        <v>2015</v>
      </c>
      <c r="P65" s="76">
        <f>'[4]Factor de Emisión 2'!AO18</f>
        <v>0.20258358880825217</v>
      </c>
      <c r="Q65" s="1">
        <f t="shared" si="3"/>
        <v>0.2026</v>
      </c>
    </row>
    <row r="66" spans="2:17" outlineLevel="1" x14ac:dyDescent="0.25">
      <c r="B66" s="18">
        <v>2017</v>
      </c>
      <c r="C66" s="58">
        <v>0.108</v>
      </c>
      <c r="D66" s="79">
        <f t="shared" si="2"/>
        <v>0.108</v>
      </c>
      <c r="F66" s="41" t="s">
        <v>118</v>
      </c>
      <c r="O66" s="30">
        <v>2016</v>
      </c>
      <c r="P66" s="76">
        <f>'[4]Factor de Emisión 2'!AO19</f>
        <v>0.22208711765448588</v>
      </c>
      <c r="Q66" s="1">
        <f t="shared" si="3"/>
        <v>0.22209999999999999</v>
      </c>
    </row>
    <row r="67" spans="2:17" outlineLevel="1" x14ac:dyDescent="0.25">
      <c r="B67" s="18">
        <v>2018</v>
      </c>
      <c r="C67" s="59">
        <f>C66</f>
        <v>0.108</v>
      </c>
      <c r="D67" s="79">
        <f t="shared" si="2"/>
        <v>0.108</v>
      </c>
      <c r="F67" s="22"/>
      <c r="O67" s="30">
        <v>2017</v>
      </c>
      <c r="P67" s="76">
        <f>'[4]Factor de Emisión 2'!AO20</f>
        <v>0.18439126346307916</v>
      </c>
      <c r="Q67" s="1">
        <f t="shared" si="3"/>
        <v>0.18440000000000001</v>
      </c>
    </row>
    <row r="68" spans="2:17" outlineLevel="1" x14ac:dyDescent="0.25">
      <c r="B68" s="18">
        <v>2019</v>
      </c>
      <c r="C68" s="71">
        <f>C67</f>
        <v>0.108</v>
      </c>
      <c r="D68" s="79">
        <f t="shared" si="2"/>
        <v>0.108</v>
      </c>
      <c r="F68" s="22"/>
      <c r="O68" s="30">
        <v>2018</v>
      </c>
      <c r="P68" s="76">
        <f>'[4]Factor de Emisión 2'!AO21</f>
        <v>0.15112125805975676</v>
      </c>
      <c r="Q68" s="1">
        <f t="shared" si="3"/>
        <v>0.15110000000000001</v>
      </c>
    </row>
    <row r="69" spans="2:17" outlineLevel="1" x14ac:dyDescent="0.25">
      <c r="B69" s="18">
        <v>2020</v>
      </c>
      <c r="C69" s="27"/>
      <c r="F69" s="22"/>
      <c r="O69" s="30">
        <v>2019</v>
      </c>
      <c r="P69" s="77">
        <f>P68</f>
        <v>0.15112125805975676</v>
      </c>
      <c r="Q69" s="1">
        <f>ROUND(P69,4)</f>
        <v>0.15110000000000001</v>
      </c>
    </row>
    <row r="70" spans="2:17" outlineLevel="1" x14ac:dyDescent="0.25">
      <c r="B70" s="18">
        <v>2021</v>
      </c>
      <c r="C70" s="27"/>
      <c r="D70" s="102"/>
      <c r="O70" s="30">
        <v>2020</v>
      </c>
      <c r="P70" s="78"/>
    </row>
    <row r="71" spans="2:17" outlineLevel="1" x14ac:dyDescent="0.25">
      <c r="B71" s="18">
        <v>2022</v>
      </c>
      <c r="C71" s="27"/>
      <c r="D71" s="102"/>
      <c r="O71" s="30">
        <v>2021</v>
      </c>
      <c r="P71" s="78"/>
    </row>
    <row r="72" spans="2:17" outlineLevel="1" x14ac:dyDescent="0.25">
      <c r="B72" s="18">
        <v>2023</v>
      </c>
      <c r="C72" s="27"/>
      <c r="D72" s="102"/>
      <c r="O72" s="30">
        <v>2022</v>
      </c>
      <c r="P72" s="78"/>
    </row>
    <row r="73" spans="2:17" outlineLevel="1" x14ac:dyDescent="0.25">
      <c r="B73" s="18">
        <v>2024</v>
      </c>
      <c r="C73" s="27"/>
      <c r="D73" s="102"/>
      <c r="O73" s="30">
        <v>2023</v>
      </c>
      <c r="P73" s="78"/>
    </row>
    <row r="74" spans="2:17" outlineLevel="1" x14ac:dyDescent="0.25">
      <c r="B74" s="18">
        <v>2025</v>
      </c>
      <c r="C74" s="27"/>
      <c r="D74" s="102"/>
      <c r="O74" s="30">
        <v>2024</v>
      </c>
      <c r="P74" s="78"/>
    </row>
    <row r="75" spans="2:17" outlineLevel="1" x14ac:dyDescent="0.25">
      <c r="B75" s="18">
        <v>2026</v>
      </c>
      <c r="C75" s="27"/>
      <c r="D75" s="102"/>
      <c r="O75" s="30">
        <v>2025</v>
      </c>
      <c r="P75" s="78"/>
    </row>
    <row r="76" spans="2:17" outlineLevel="1" x14ac:dyDescent="0.25">
      <c r="B76" s="18">
        <v>2027</v>
      </c>
      <c r="C76" s="27"/>
      <c r="D76" s="102"/>
      <c r="O76" s="30">
        <v>2026</v>
      </c>
      <c r="P76" s="78"/>
    </row>
    <row r="77" spans="2:17" outlineLevel="1" x14ac:dyDescent="0.25">
      <c r="B77" s="18">
        <v>2028</v>
      </c>
      <c r="C77" s="27"/>
      <c r="D77" s="102"/>
      <c r="O77" s="30">
        <v>2027</v>
      </c>
      <c r="P77" s="78"/>
    </row>
    <row r="78" spans="2:17" outlineLevel="1" x14ac:dyDescent="0.25">
      <c r="B78" s="18">
        <v>2029</v>
      </c>
      <c r="C78" s="27"/>
      <c r="D78" s="102"/>
      <c r="O78" s="30">
        <v>2028</v>
      </c>
      <c r="P78" s="78"/>
    </row>
    <row r="79" spans="2:17" outlineLevel="1" x14ac:dyDescent="0.25">
      <c r="B79" s="18">
        <v>2030</v>
      </c>
      <c r="C79" s="27"/>
      <c r="D79" s="102"/>
      <c r="O79" s="30">
        <v>2029</v>
      </c>
      <c r="P79" s="78"/>
    </row>
    <row r="80" spans="2:17" ht="15.75" outlineLevel="1" thickBot="1" x14ac:dyDescent="0.3">
      <c r="O80" s="31">
        <v>2030</v>
      </c>
      <c r="P80" s="87"/>
    </row>
    <row r="82" spans="2:17" x14ac:dyDescent="0.25">
      <c r="B82" s="24" t="s">
        <v>142</v>
      </c>
      <c r="F82" s="24" t="s">
        <v>41</v>
      </c>
      <c r="K82" s="24" t="s">
        <v>143</v>
      </c>
      <c r="P82" s="88" t="s">
        <v>167</v>
      </c>
    </row>
    <row r="83" spans="2:17" ht="18" x14ac:dyDescent="0.35">
      <c r="B83" s="4" t="s">
        <v>42</v>
      </c>
      <c r="C83" s="4" t="s">
        <v>126</v>
      </c>
      <c r="D83" s="80" t="s">
        <v>43</v>
      </c>
      <c r="F83" s="4" t="s">
        <v>42</v>
      </c>
      <c r="G83" s="4" t="s">
        <v>144</v>
      </c>
      <c r="H83" s="4" t="s">
        <v>145</v>
      </c>
      <c r="I83" s="4" t="s">
        <v>146</v>
      </c>
      <c r="K83" s="43" t="s">
        <v>147</v>
      </c>
      <c r="L83" s="43" t="s">
        <v>148</v>
      </c>
      <c r="M83" s="43" t="s">
        <v>149</v>
      </c>
      <c r="N83" s="43" t="s">
        <v>150</v>
      </c>
      <c r="P83" s="89" t="s">
        <v>45</v>
      </c>
      <c r="Q83" s="67">
        <f>1-(G86*0.922+H86*L85+I86*L86)/(G86+H86*L85+I86*L86)</f>
        <v>7.6148482073677415E-2</v>
      </c>
    </row>
    <row r="84" spans="2:17" ht="15.75" x14ac:dyDescent="0.25">
      <c r="B84" s="44" t="s">
        <v>44</v>
      </c>
      <c r="C84" s="63">
        <f>'[5]Fact. con.'!$E$180</f>
        <v>3.6036968416892283E-5</v>
      </c>
      <c r="D84" s="103" t="s">
        <v>151</v>
      </c>
      <c r="F84" s="44" t="s">
        <v>44</v>
      </c>
      <c r="G84" s="64">
        <f>'[5]FE CE'!$F$39</f>
        <v>56126.26334612057</v>
      </c>
      <c r="H84" s="64">
        <f>'[6]FE GL - 1A3b'!$L$19</f>
        <v>92</v>
      </c>
      <c r="I84" s="64">
        <f>'[6]FE GL - 1A3b'!$O$19</f>
        <v>3</v>
      </c>
      <c r="K84" s="46" t="s">
        <v>152</v>
      </c>
      <c r="L84" s="65">
        <v>1</v>
      </c>
      <c r="M84" s="65">
        <v>1</v>
      </c>
      <c r="N84" s="66">
        <v>1</v>
      </c>
      <c r="P84" s="89" t="s">
        <v>46</v>
      </c>
      <c r="Q84" s="67">
        <f>1-(G87*0.95+H87*L85+I87*L86)/(G87+H87*L85+I87*L86)</f>
        <v>4.9143862190264342E-2</v>
      </c>
    </row>
    <row r="85" spans="2:17" ht="15.75" x14ac:dyDescent="0.25">
      <c r="B85" s="44" t="s">
        <v>47</v>
      </c>
      <c r="C85" s="63">
        <f>'[5]Fact. con.'!$E$179/1000</f>
        <v>2.6392697222457117E-5</v>
      </c>
      <c r="D85" s="103" t="s">
        <v>153</v>
      </c>
      <c r="F85" s="44" t="s">
        <v>47</v>
      </c>
      <c r="G85" s="64">
        <f>'[6]FE GL - 1A3b'!$D$16</f>
        <v>63100</v>
      </c>
      <c r="H85" s="64">
        <f>'[6]FE GL - 1A3b'!$L$20</f>
        <v>62</v>
      </c>
      <c r="I85" s="64">
        <f>'[6]FE GL - 1A3b'!$O$20</f>
        <v>0.2</v>
      </c>
      <c r="K85" s="46" t="s">
        <v>154</v>
      </c>
      <c r="L85" s="65">
        <v>21</v>
      </c>
      <c r="M85" s="65">
        <v>25</v>
      </c>
      <c r="N85" s="66">
        <v>30</v>
      </c>
    </row>
    <row r="86" spans="2:17" ht="15.75" x14ac:dyDescent="0.25">
      <c r="B86" s="44" t="s">
        <v>45</v>
      </c>
      <c r="C86" s="63">
        <f>'[5]Fact. con.'!$E$172</f>
        <v>1.1785939186739979E-4</v>
      </c>
      <c r="D86" s="103" t="s">
        <v>155</v>
      </c>
      <c r="F86" s="44" t="s">
        <v>45</v>
      </c>
      <c r="G86" s="64">
        <f>'[6]FE GL - 1A3b'!$D$14</f>
        <v>69300</v>
      </c>
      <c r="H86" s="64">
        <f>'[6]FE GL - 1A3b'!$L$15</f>
        <v>33</v>
      </c>
      <c r="I86" s="64">
        <f>'[6]FE GL - 1A3b'!$O$15</f>
        <v>3.2</v>
      </c>
      <c r="K86" s="46" t="s">
        <v>156</v>
      </c>
      <c r="L86" s="65">
        <v>310</v>
      </c>
      <c r="M86" s="65">
        <v>298</v>
      </c>
      <c r="N86" s="66">
        <v>265</v>
      </c>
    </row>
    <row r="87" spans="2:17" x14ac:dyDescent="0.25">
      <c r="B87" s="44" t="s">
        <v>46</v>
      </c>
      <c r="C87" s="63">
        <f>'[5]Fact. con.'!$E$177</f>
        <v>1.3450438699049401E-4</v>
      </c>
      <c r="D87" s="103" t="s">
        <v>155</v>
      </c>
      <c r="F87" s="44" t="s">
        <v>46</v>
      </c>
      <c r="G87" s="64">
        <f>'[6]FE GL - 1A3b'!$D$15</f>
        <v>74100</v>
      </c>
      <c r="H87" s="64">
        <f>'[6]FE GL - 1A3b'!$L$18</f>
        <v>3.9</v>
      </c>
      <c r="I87" s="64">
        <f>'[6]FE GL - 1A3b'!$O$18</f>
        <v>3.9</v>
      </c>
      <c r="K87" s="1" t="s">
        <v>157</v>
      </c>
    </row>
    <row r="88" spans="2:17" x14ac:dyDescent="0.25">
      <c r="B88" s="44" t="s">
        <v>158</v>
      </c>
      <c r="C88" s="63">
        <f>'[5]Fact. con.'!$E$187</f>
        <v>9.0452414483100003E-5</v>
      </c>
      <c r="D88" s="103" t="str">
        <f>'[5]Fact. con.'!$F$187</f>
        <v>TJ/gal</v>
      </c>
      <c r="F88" s="44" t="s">
        <v>158</v>
      </c>
      <c r="G88" s="64">
        <f>'[5]FE CE'!$F$25</f>
        <v>70800</v>
      </c>
      <c r="H88" s="64">
        <f>'[5]FE CE'!$I$25</f>
        <v>3</v>
      </c>
      <c r="I88" s="64">
        <f>'[5]FE CE'!$L$25</f>
        <v>0.6</v>
      </c>
      <c r="K88" s="47" t="s">
        <v>159</v>
      </c>
    </row>
    <row r="89" spans="2:17" x14ac:dyDescent="0.25">
      <c r="B89" s="1" t="s">
        <v>160</v>
      </c>
      <c r="F89" s="1" t="s">
        <v>160</v>
      </c>
    </row>
    <row r="91" spans="2:17" x14ac:dyDescent="0.25">
      <c r="B91" s="24" t="s">
        <v>161</v>
      </c>
    </row>
    <row r="92" spans="2:17" x14ac:dyDescent="0.25">
      <c r="B92" s="4" t="s">
        <v>42</v>
      </c>
      <c r="C92" s="4" t="s">
        <v>158</v>
      </c>
      <c r="D92" s="80" t="s">
        <v>162</v>
      </c>
    </row>
    <row r="93" spans="2:17" x14ac:dyDescent="0.25">
      <c r="B93" s="44" t="s">
        <v>163</v>
      </c>
      <c r="C93" s="45" t="s">
        <v>164</v>
      </c>
      <c r="D93" s="104">
        <v>0.05</v>
      </c>
    </row>
    <row r="94" spans="2:17" x14ac:dyDescent="0.25">
      <c r="B94" s="44" t="s">
        <v>165</v>
      </c>
      <c r="C94" s="45" t="s">
        <v>166</v>
      </c>
      <c r="D94" s="104">
        <v>7.8E-2</v>
      </c>
    </row>
    <row r="97" spans="11:15" x14ac:dyDescent="0.25">
      <c r="K97" s="21"/>
      <c r="O97" s="35"/>
    </row>
  </sheetData>
  <mergeCells count="36">
    <mergeCell ref="B36:E36"/>
    <mergeCell ref="A33:A35"/>
    <mergeCell ref="B33:F33"/>
    <mergeCell ref="H33:L33"/>
    <mergeCell ref="N33:R33"/>
    <mergeCell ref="T33:X33"/>
    <mergeCell ref="A28:A30"/>
    <mergeCell ref="B28:F28"/>
    <mergeCell ref="H28:L28"/>
    <mergeCell ref="N28:R28"/>
    <mergeCell ref="T28:X28"/>
    <mergeCell ref="B31:E31"/>
    <mergeCell ref="B48:B49"/>
    <mergeCell ref="C48:O48"/>
    <mergeCell ref="A16:A19"/>
    <mergeCell ref="N2:R2"/>
    <mergeCell ref="T2:X2"/>
    <mergeCell ref="A3:A7"/>
    <mergeCell ref="B16:F16"/>
    <mergeCell ref="H16:L16"/>
    <mergeCell ref="N16:R16"/>
    <mergeCell ref="T16:X16"/>
    <mergeCell ref="B3:F3"/>
    <mergeCell ref="H3:L3"/>
    <mergeCell ref="N3:R3"/>
    <mergeCell ref="T3:X3"/>
    <mergeCell ref="A10:A13"/>
    <mergeCell ref="B10:F10"/>
    <mergeCell ref="H10:L10"/>
    <mergeCell ref="N10:R10"/>
    <mergeCell ref="T10:X10"/>
    <mergeCell ref="A22:A25"/>
    <mergeCell ref="B22:F22"/>
    <mergeCell ref="H22:L22"/>
    <mergeCell ref="N22:R22"/>
    <mergeCell ref="T22:X22"/>
  </mergeCells>
  <hyperlinks>
    <hyperlink ref="F66" r:id="rId1" display="http://www.minem.gob.pe/minem/archivos/Capitulo 1 Balance e Indicadores 2017.pdf" xr:uid="{00000000-0004-0000-0300-000000000000}"/>
    <hyperlink ref="F65" r:id="rId2" display="http://www.minem.gob.pe/minem/archivos/Capitulo 1  Balance e Indicadores 2016.pdf" xr:uid="{00000000-0004-0000-0300-000001000000}"/>
    <hyperlink ref="F64" r:id="rId3" display="http://www.minem.gob.pe/minem/archivos/Capitulo 1 Indicadores FINAL.pdf" xr:uid="{00000000-0004-0000-0300-000002000000}"/>
    <hyperlink ref="F63" r:id="rId4" display="http://www.minem.gob.pe/minem/archivos/BALANCE E INDICADORES 2014.pdf" xr:uid="{00000000-0004-0000-0300-000003000000}"/>
    <hyperlink ref="F62" r:id="rId5" display="http://www.minem.gob.pe/minem/archivos/Capitulo 1  Balance y Principales Indicadores 2013.pdf" xr:uid="{00000000-0004-0000-0300-000004000000}"/>
    <hyperlink ref="F61" r:id="rId6" display="http://www.minem.gob.pe/minem/archivos/Capitulo 1  Balance y Principales Indicadores 2012.pdf" xr:uid="{00000000-0004-0000-0300-000005000000}"/>
    <hyperlink ref="F60" r:id="rId7" display="http://www.minem.gob.pe/minem/archivos/Cap_1_  Balance y Principales Indicadores 2011.pdf" xr:uid="{00000000-0004-0000-0300-000006000000}"/>
    <hyperlink ref="F59" r:id="rId8" display="http://www.minem.gob.pe/minem/archivos/Cap%C3%83%C2%ADtulo1_- Balance y Principales Indicadores El%C3%83%C2%A9ctricos 2010 (2).pdf" xr:uid="{00000000-0004-0000-0300-000007000000}"/>
    <hyperlink ref="K88" r:id="rId9" xr:uid="{00000000-0004-0000-0300-000008000000}"/>
  </hyperlinks>
  <pageMargins left="0.7" right="0.7" top="0.75" bottom="0.75" header="0.3" footer="0.3"/>
  <pageSetup orientation="portrait" r:id="rId1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I13"/>
  <sheetViews>
    <sheetView tabSelected="1" workbookViewId="0">
      <selection activeCell="M6" sqref="M6"/>
    </sheetView>
  </sheetViews>
  <sheetFormatPr baseColWidth="10" defaultRowHeight="15" x14ac:dyDescent="0.25"/>
  <sheetData>
    <row r="1" spans="2:9" x14ac:dyDescent="0.25">
      <c r="B1" s="129" t="s">
        <v>199</v>
      </c>
    </row>
    <row r="2" spans="2:9" x14ac:dyDescent="0.25">
      <c r="B2" s="130" t="s">
        <v>200</v>
      </c>
    </row>
    <row r="4" spans="2:9" x14ac:dyDescent="0.25">
      <c r="B4" s="105" t="s">
        <v>184</v>
      </c>
      <c r="C4" s="106"/>
      <c r="D4" s="106"/>
      <c r="E4" s="107"/>
      <c r="F4" s="108"/>
      <c r="G4" s="161" t="s">
        <v>185</v>
      </c>
      <c r="H4" s="163" t="s">
        <v>186</v>
      </c>
      <c r="I4" s="165" t="s">
        <v>187</v>
      </c>
    </row>
    <row r="5" spans="2:9" ht="39.75" x14ac:dyDescent="0.25">
      <c r="B5" s="109" t="s">
        <v>11</v>
      </c>
      <c r="C5" s="109" t="s">
        <v>61</v>
      </c>
      <c r="D5" s="109" t="s">
        <v>133</v>
      </c>
      <c r="E5" s="128" t="s">
        <v>198</v>
      </c>
      <c r="F5" s="110" t="s">
        <v>188</v>
      </c>
      <c r="G5" s="162"/>
      <c r="H5" s="164"/>
      <c r="I5" s="166"/>
    </row>
    <row r="6" spans="2:9" ht="76.5" x14ac:dyDescent="0.25">
      <c r="B6" s="111" t="s">
        <v>189</v>
      </c>
      <c r="C6" s="111" t="s">
        <v>64</v>
      </c>
      <c r="D6" s="111" t="s">
        <v>132</v>
      </c>
      <c r="E6" s="112" t="s">
        <v>134</v>
      </c>
      <c r="F6" s="113" t="s">
        <v>190</v>
      </c>
      <c r="G6" s="114" t="s">
        <v>191</v>
      </c>
      <c r="H6" s="115" t="s">
        <v>192</v>
      </c>
      <c r="I6" s="116" t="s">
        <v>193</v>
      </c>
    </row>
    <row r="7" spans="2:9" x14ac:dyDescent="0.25">
      <c r="B7" s="117">
        <v>2018</v>
      </c>
      <c r="C7" s="118" t="s">
        <v>194</v>
      </c>
      <c r="D7" s="118" t="s">
        <v>45</v>
      </c>
      <c r="E7" s="119">
        <v>222</v>
      </c>
      <c r="F7" s="120" t="s">
        <v>174</v>
      </c>
      <c r="G7" s="131">
        <f>E7*1000/Factores!$C$41*Factores!$V$7/1000000</f>
        <v>243.85133230103492</v>
      </c>
      <c r="H7" s="132">
        <f>(E7/(1-Factores!C67)*1000/Factores!C41*Factores!C50/1000)</f>
        <v>42.167331466937547</v>
      </c>
      <c r="I7" s="121">
        <f>G7-H7</f>
        <v>201.68400083409736</v>
      </c>
    </row>
    <row r="8" spans="2:9" x14ac:dyDescent="0.25">
      <c r="B8" s="117">
        <v>2018</v>
      </c>
      <c r="C8" s="118" t="s">
        <v>195</v>
      </c>
      <c r="D8" s="118" t="s">
        <v>44</v>
      </c>
      <c r="E8" s="119">
        <v>256</v>
      </c>
      <c r="F8" s="120" t="s">
        <v>175</v>
      </c>
      <c r="G8" s="131">
        <f>E8*1000/Factores!C43*Factores!V12/1000000</f>
        <v>180.07994670726831</v>
      </c>
      <c r="H8" s="132">
        <f>(E8/(1-Factores!C67)*1000/Factores!C43*Factores!C52/1000)</f>
        <v>48.622335638281641</v>
      </c>
      <c r="I8" s="121">
        <f t="shared" ref="I8:I12" si="0">G8-H8</f>
        <v>131.45761106898667</v>
      </c>
    </row>
    <row r="9" spans="2:9" x14ac:dyDescent="0.25">
      <c r="B9" s="117">
        <v>2018</v>
      </c>
      <c r="C9" s="118" t="s">
        <v>196</v>
      </c>
      <c r="D9" s="118" t="s">
        <v>46</v>
      </c>
      <c r="E9" s="119">
        <v>369</v>
      </c>
      <c r="F9" s="120" t="s">
        <v>176</v>
      </c>
      <c r="G9" s="131">
        <f>E9*1000/Factores!C42*Factores!V19/1000000</f>
        <v>301.60149323423457</v>
      </c>
      <c r="H9" s="132">
        <f>(E9/(1-Factores!C67)*1000/Factores!C42*Factores!C51/1000)</f>
        <v>70.084538478616921</v>
      </c>
      <c r="I9" s="121">
        <f>G9-H9</f>
        <v>231.51695475561763</v>
      </c>
    </row>
    <row r="10" spans="2:9" x14ac:dyDescent="0.25">
      <c r="B10" s="117">
        <v>2018</v>
      </c>
      <c r="C10" s="118" t="s">
        <v>197</v>
      </c>
      <c r="D10" s="118" t="s">
        <v>46</v>
      </c>
      <c r="E10" s="119">
        <v>409</v>
      </c>
      <c r="F10" s="120" t="s">
        <v>177</v>
      </c>
      <c r="G10" s="131">
        <f>E10*1000/Factores!C44*Factores!V25/1000000</f>
        <v>836.92823142253769</v>
      </c>
      <c r="H10" s="132">
        <f>(E10/(1-Factores!C67)*1000/Factores!C44*Factores!C53/1000)</f>
        <v>77.681778422098404</v>
      </c>
      <c r="I10" s="121">
        <f>G10-H10</f>
        <v>759.24645300043926</v>
      </c>
    </row>
    <row r="11" spans="2:9" x14ac:dyDescent="0.25">
      <c r="B11" s="117">
        <v>2018</v>
      </c>
      <c r="C11" s="118" t="s">
        <v>168</v>
      </c>
      <c r="D11" s="118" t="s">
        <v>45</v>
      </c>
      <c r="E11" s="122">
        <v>2430</v>
      </c>
      <c r="F11" s="120" t="s">
        <v>178</v>
      </c>
      <c r="G11" s="131">
        <f>E11*1000/Factores!$C$45*Factores!$V$30/1000000</f>
        <v>4323.6389072340735</v>
      </c>
      <c r="H11" s="132">
        <f>(E11/(1-Factores!C67)*1000/Factores!C45*Factores!D54/1000)</f>
        <v>461.53232656650158</v>
      </c>
      <c r="I11" s="121">
        <f t="shared" ref="I11" si="1">G11-H11</f>
        <v>3862.106580667572</v>
      </c>
    </row>
    <row r="12" spans="2:9" x14ac:dyDescent="0.25">
      <c r="B12" s="117">
        <v>2018</v>
      </c>
      <c r="C12" s="118" t="s">
        <v>141</v>
      </c>
      <c r="D12" s="118" t="s">
        <v>45</v>
      </c>
      <c r="E12" s="122">
        <v>1660</v>
      </c>
      <c r="F12" s="120" t="s">
        <v>179</v>
      </c>
      <c r="G12" s="131">
        <f>E12*1000/Factores!C46*Factores!V35/1000000</f>
        <v>3945.3951864533119</v>
      </c>
      <c r="H12" s="132">
        <f>(E12/(1-Factores!C67)*1000/Factores!C46*Factores!D55/1000)</f>
        <v>315.28545765448251</v>
      </c>
      <c r="I12" s="121">
        <f t="shared" si="0"/>
        <v>3630.1097287988296</v>
      </c>
    </row>
    <row r="13" spans="2:9" x14ac:dyDescent="0.25">
      <c r="B13" s="123"/>
      <c r="D13" s="123"/>
      <c r="E13" s="124"/>
      <c r="F13" s="125"/>
      <c r="G13" s="124"/>
      <c r="H13" s="126"/>
      <c r="I13" s="127">
        <f>SUM(I7:I12)</f>
        <v>8816.1213291255426</v>
      </c>
    </row>
  </sheetData>
  <mergeCells count="3">
    <mergeCell ref="G4:G5"/>
    <mergeCell ref="H4:H5"/>
    <mergeCell ref="I4:I5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400-000000000000}">
          <x14:formula1>
            <xm:f>'C:\Users\JK\Desktop\[4.1.Vehiculos_electricos_recorrido_exp.xlsx]Variables'!#REF!</xm:f>
          </x14:formula1>
          <xm:sqref>C7:C12</xm:sqref>
        </x14:dataValidation>
        <x14:dataValidation type="list" allowBlank="1" showInputMessage="1" showErrorMessage="1" xr:uid="{00000000-0002-0000-0400-000001000000}">
          <x14:formula1>
            <xm:f>Variables!$D$3:$D$6</xm:f>
          </x14:formula1>
          <xm:sqref>D7:D12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General</vt:lpstr>
      <vt:lpstr>Proveedores</vt:lpstr>
      <vt:lpstr>Variables</vt:lpstr>
      <vt:lpstr>Factores</vt:lpstr>
      <vt:lpstr>Vehiculo electrico consumo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MRV</dc:creator>
  <cp:lastModifiedBy>Pc</cp:lastModifiedBy>
  <dcterms:created xsi:type="dcterms:W3CDTF">2019-09-12T16:00:08Z</dcterms:created>
  <dcterms:modified xsi:type="dcterms:W3CDTF">2020-05-10T21:08:10Z</dcterms:modified>
</cp:coreProperties>
</file>