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Liu Wei Article\TYR CO2 Flux\数据\data\"/>
    </mc:Choice>
  </mc:AlternateContent>
  <xr:revisionPtr revIDLastSave="0" documentId="13_ncr:1_{9D45EF72-F5A2-4807-8831-101AB1CF6B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his study" sheetId="1" r:id="rId1"/>
    <sheet name="Previous data" sheetId="2" r:id="rId2"/>
  </sheets>
  <definedNames>
    <definedName name="_Hlk95468057" localSheetId="0">'This study'!$W$2</definedName>
    <definedName name="OLE_LINK26" localSheetId="0">'This study'!$A$26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2" l="1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D46" i="2"/>
  <c r="D45" i="2"/>
  <c r="D44" i="2"/>
  <c r="C44" i="2"/>
  <c r="D43" i="2"/>
  <c r="C43" i="2"/>
  <c r="D42" i="2"/>
  <c r="D41" i="2"/>
  <c r="D40" i="2"/>
  <c r="D39" i="2"/>
  <c r="D38" i="2"/>
  <c r="D37" i="2"/>
  <c r="D36" i="2"/>
  <c r="D35" i="2"/>
  <c r="D34" i="2"/>
  <c r="D33" i="2"/>
  <c r="R9" i="1" l="1"/>
  <c r="S9" i="1" s="1"/>
  <c r="R10" i="1"/>
  <c r="R19" i="1"/>
  <c r="S19" i="1" s="1"/>
  <c r="V19" i="1" s="1"/>
  <c r="R18" i="1"/>
  <c r="S18" i="1" s="1"/>
  <c r="V18" i="1" s="1"/>
  <c r="R17" i="1"/>
  <c r="S17" i="1" s="1"/>
  <c r="V17" i="1" s="1"/>
  <c r="R16" i="1"/>
  <c r="S16" i="1" s="1"/>
  <c r="V16" i="1" s="1"/>
  <c r="R15" i="1"/>
  <c r="S15" i="1" s="1"/>
  <c r="V15" i="1" s="1"/>
  <c r="R14" i="1"/>
  <c r="S14" i="1" s="1"/>
  <c r="R13" i="1"/>
  <c r="S13" i="1" s="1"/>
  <c r="R12" i="1"/>
  <c r="S12" i="1" s="1"/>
  <c r="R11" i="1"/>
  <c r="S11" i="1" s="1"/>
  <c r="S10" i="1"/>
  <c r="V10" i="1" s="1"/>
  <c r="R8" i="1"/>
  <c r="S8" i="1" s="1"/>
  <c r="R7" i="1"/>
  <c r="S7" i="1" s="1"/>
  <c r="R6" i="1"/>
  <c r="S6" i="1" s="1"/>
  <c r="V6" i="1" s="1"/>
  <c r="R5" i="1"/>
  <c r="S5" i="1" s="1"/>
  <c r="V5" i="1" s="1"/>
  <c r="R4" i="1"/>
  <c r="S4" i="1" s="1"/>
</calcChain>
</file>

<file path=xl/sharedStrings.xml><?xml version="1.0" encoding="utf-8"?>
<sst xmlns="http://schemas.openxmlformats.org/spreadsheetml/2006/main" count="393" uniqueCount="181">
  <si>
    <t>Sample ID</t>
    <phoneticPr fontId="3" type="noConversion"/>
  </si>
  <si>
    <t>Temperature (ºC)</t>
  </si>
  <si>
    <t>EC (μS/cm)</t>
    <phoneticPr fontId="6" type="noConversion"/>
  </si>
  <si>
    <t>GBSB21-1</t>
  </si>
  <si>
    <t>CMD21-3</t>
  </si>
  <si>
    <t>YD21-2</t>
  </si>
  <si>
    <t>YD21-5</t>
  </si>
  <si>
    <t>21KJC-2</t>
  </si>
  <si>
    <t>RS21-1</t>
  </si>
  <si>
    <t>ZSC21-1</t>
  </si>
  <si>
    <t>21CZX1-1</t>
  </si>
  <si>
    <t>21CZX2-3</t>
  </si>
  <si>
    <t>21CZX3-2</t>
  </si>
  <si>
    <t>21CG1-1</t>
  </si>
  <si>
    <t>21CG2-2</t>
  </si>
  <si>
    <t>21DGSC-1</t>
  </si>
  <si>
    <t>21BLC-2</t>
  </si>
  <si>
    <t>21MRZ-1</t>
  </si>
  <si>
    <t>21DQC-2</t>
  </si>
  <si>
    <t>M</t>
  </si>
  <si>
    <t>S</t>
  </si>
  <si>
    <t>-</t>
    <phoneticPr fontId="3" type="noConversion"/>
  </si>
  <si>
    <r>
      <t>R/Ra</t>
    </r>
    <r>
      <rPr>
        <vertAlign val="superscript"/>
        <sz val="11"/>
        <color rgb="FF0070C0"/>
        <rFont val="Times New Roman"/>
        <family val="1"/>
      </rPr>
      <t>a</t>
    </r>
  </si>
  <si>
    <r>
      <t>Xm</t>
    </r>
    <r>
      <rPr>
        <vertAlign val="superscript"/>
        <sz val="11"/>
        <color rgb="FF0070C0"/>
        <rFont val="Times New Roman"/>
        <family val="1"/>
      </rPr>
      <t>b</t>
    </r>
  </si>
  <si>
    <r>
      <t>Rc/Ra</t>
    </r>
    <r>
      <rPr>
        <vertAlign val="superscript"/>
        <sz val="11"/>
        <color rgb="FF0070C0"/>
        <rFont val="Times New Roman"/>
        <family val="1"/>
      </rPr>
      <t>c</t>
    </r>
    <phoneticPr fontId="3" type="noConversion"/>
  </si>
  <si>
    <r>
      <t>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</t>
    </r>
    <r>
      <rPr>
        <vertAlign val="superscript"/>
        <sz val="11"/>
        <color rgb="FF0070C0"/>
        <rFont val="Times New Roman"/>
        <family val="1"/>
      </rPr>
      <t>d</t>
    </r>
    <phoneticPr fontId="3" type="noConversion"/>
  </si>
  <si>
    <r>
      <t>Mantle He</t>
    </r>
    <r>
      <rPr>
        <vertAlign val="superscript"/>
        <sz val="11"/>
        <color rgb="FF0070C0"/>
        <rFont val="Times New Roman"/>
        <family val="1"/>
      </rPr>
      <t>e</t>
    </r>
    <phoneticPr fontId="3" type="noConversion"/>
  </si>
  <si>
    <t>Hilton, D., 1996. The helium and carbon isotope systematics of a continental geothermal system: Results from monitoring studies at Long Valley caldera (California, USA). Chem. Geol. 127, 269–295.</t>
  </si>
  <si>
    <t>Holocher, J., Peeters, F., Aeschbach, W., Hofer, M., Brennwald, M., Kinzelbach, W., Kipfer R., 2002. Experimental investigations on the formation of excess air in quasi-saturated porous media. Geochim. Cosmochim. Acta 66, 4103–4117.</t>
  </si>
  <si>
    <t>CAR</t>
    <phoneticPr fontId="3" type="noConversion"/>
  </si>
  <si>
    <t>pH</t>
    <phoneticPr fontId="6" type="noConversion"/>
  </si>
  <si>
    <r>
      <t>CH</t>
    </r>
    <r>
      <rPr>
        <vertAlign val="subscript"/>
        <sz val="11"/>
        <color rgb="FF000000"/>
        <rFont val="Times New Roman"/>
        <family val="1"/>
      </rPr>
      <t xml:space="preserve">4 </t>
    </r>
    <r>
      <rPr>
        <sz val="11"/>
        <color rgb="FF000000"/>
        <rFont val="Times New Roman"/>
        <family val="1"/>
      </rPr>
      <t>(%)</t>
    </r>
    <phoneticPr fontId="6" type="noConversion"/>
  </si>
  <si>
    <r>
      <t>N</t>
    </r>
    <r>
      <rPr>
        <vertAlign val="subscript"/>
        <sz val="11"/>
        <color rgb="FF000000"/>
        <rFont val="Times New Roman"/>
        <family val="1"/>
      </rPr>
      <t xml:space="preserve">2 </t>
    </r>
    <r>
      <rPr>
        <sz val="11"/>
        <color rgb="FF000000"/>
        <rFont val="Times New Roman"/>
        <family val="1"/>
      </rPr>
      <t>(%)</t>
    </r>
    <phoneticPr fontId="6" type="noConversion"/>
  </si>
  <si>
    <r>
      <t>O</t>
    </r>
    <r>
      <rPr>
        <vertAlign val="subscript"/>
        <sz val="11"/>
        <color rgb="FF000000"/>
        <rFont val="Times New Roman"/>
        <family val="1"/>
      </rPr>
      <t xml:space="preserve">2 </t>
    </r>
    <r>
      <rPr>
        <sz val="11"/>
        <color rgb="FF000000"/>
        <rFont val="Times New Roman"/>
        <family val="1"/>
      </rPr>
      <t>(%)</t>
    </r>
    <phoneticPr fontId="6" type="noConversion"/>
  </si>
  <si>
    <t>Ar (%)</t>
    <phoneticPr fontId="6" type="noConversion"/>
  </si>
  <si>
    <r>
      <t>CO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 (%)</t>
    </r>
    <phoneticPr fontId="6" type="noConversion"/>
  </si>
  <si>
    <t>He (ppm)</t>
    <phoneticPr fontId="6" type="noConversion"/>
  </si>
  <si>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>He/</t>
    </r>
    <r>
      <rPr>
        <vertAlign val="superscript"/>
        <sz val="11"/>
        <rFont val="Times New Roman"/>
        <family val="1"/>
      </rPr>
      <t>20</t>
    </r>
    <r>
      <rPr>
        <sz val="11"/>
        <rFont val="Times New Roman"/>
        <family val="1"/>
      </rPr>
      <t>Ne</t>
    </r>
    <phoneticPr fontId="6" type="noConversion"/>
  </si>
  <si>
    <t>Reference</t>
    <phoneticPr fontId="3" type="noConversion"/>
  </si>
  <si>
    <t>Tingri-Tangra Yumco rift (TTYR)</t>
    <phoneticPr fontId="3" type="noConversion"/>
  </si>
  <si>
    <t>GS-1</t>
    <phoneticPr fontId="3" type="noConversion"/>
  </si>
  <si>
    <t>Rc/Ra</t>
  </si>
  <si>
    <t>Longitude (°E)</t>
    <phoneticPr fontId="6" type="noConversion"/>
  </si>
  <si>
    <t>Latitude (°N)</t>
    <phoneticPr fontId="6" type="noConversion"/>
  </si>
  <si>
    <r>
      <t>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</t>
    </r>
    <phoneticPr fontId="3" type="noConversion"/>
  </si>
  <si>
    <t>XM1501</t>
  </si>
  <si>
    <t>XM1502</t>
  </si>
  <si>
    <t>YY1501</t>
  </si>
  <si>
    <t>JDG1501</t>
  </si>
  <si>
    <t>LDG1502</t>
    <phoneticPr fontId="3" type="noConversion"/>
  </si>
  <si>
    <t>NZ1501</t>
  </si>
  <si>
    <t>NZ1502</t>
  </si>
  <si>
    <t>SL1501</t>
    <phoneticPr fontId="3" type="noConversion"/>
  </si>
  <si>
    <t>SL1502</t>
    <phoneticPr fontId="3" type="noConversion"/>
  </si>
  <si>
    <t>JQ1501</t>
  </si>
  <si>
    <t>TM1501</t>
  </si>
  <si>
    <t>LM1501</t>
  </si>
  <si>
    <t>YZ1501</t>
    <phoneticPr fontId="3" type="noConversion"/>
  </si>
  <si>
    <t>YZ1502</t>
  </si>
  <si>
    <t>Yadong-Gulu rift (YGR)</t>
    <phoneticPr fontId="3" type="noConversion"/>
  </si>
  <si>
    <t>KB1801</t>
  </si>
  <si>
    <t>KB1802</t>
  </si>
  <si>
    <t>KBXC1801</t>
  </si>
  <si>
    <t>KBXC1802</t>
  </si>
  <si>
    <t>MZ1801</t>
  </si>
  <si>
    <t>MZ1802</t>
  </si>
  <si>
    <t>MZ1803</t>
  </si>
  <si>
    <t>MZ1804</t>
  </si>
  <si>
    <t>MZ1805</t>
  </si>
  <si>
    <t>MZ1806</t>
  </si>
  <si>
    <t>CD1801</t>
  </si>
  <si>
    <t>CD1802</t>
  </si>
  <si>
    <t>CD1803</t>
  </si>
  <si>
    <t>CD1804</t>
  </si>
  <si>
    <t>Zhang et al., 2021</t>
    <phoneticPr fontId="3" type="noConversion"/>
  </si>
  <si>
    <t>Newell et al., 2008</t>
    <phoneticPr fontId="3" type="noConversion"/>
  </si>
  <si>
    <t>ZNM04</t>
  </si>
  <si>
    <t>ZNM05</t>
  </si>
  <si>
    <t>ZDX16</t>
  </si>
  <si>
    <t xml:space="preserve">ZDX15 </t>
  </si>
  <si>
    <t>ZDX17 middle</t>
  </si>
  <si>
    <t>ZDX17-North</t>
  </si>
  <si>
    <t>ZDX17-alt</t>
  </si>
  <si>
    <t>ZDX13</t>
  </si>
  <si>
    <t>ZDX10</t>
  </si>
  <si>
    <t>ZDX05G</t>
  </si>
  <si>
    <t>ZDX18</t>
  </si>
  <si>
    <t>ZDX06</t>
  </si>
  <si>
    <t>ZNQ03</t>
  </si>
  <si>
    <t>ZNQ02</t>
  </si>
  <si>
    <t>ZNQ08B</t>
  </si>
  <si>
    <t xml:space="preserve">ZNYR01 </t>
  </si>
  <si>
    <t>ZYD01</t>
  </si>
  <si>
    <t>ZGYZ02</t>
  </si>
  <si>
    <t>ZRB02</t>
  </si>
  <si>
    <t>Yangbajing 1</t>
  </si>
  <si>
    <t>Yangbajing 2</t>
  </si>
  <si>
    <t>Yangbajing 3</t>
  </si>
  <si>
    <t>Yangbajing 4</t>
  </si>
  <si>
    <t>Yangbajing 5</t>
  </si>
  <si>
    <t>Yangbajing 6</t>
  </si>
  <si>
    <t>Yangbajing 8</t>
  </si>
  <si>
    <t>Yangbajing 10</t>
  </si>
  <si>
    <t>Yangbajing 11</t>
  </si>
  <si>
    <t>Yangbajing 12</t>
  </si>
  <si>
    <t>Yuela</t>
  </si>
  <si>
    <t>Juzila</t>
  </si>
  <si>
    <t>Gulu 1</t>
  </si>
  <si>
    <t>Gulu 2</t>
  </si>
  <si>
    <t>Sanxun</t>
  </si>
  <si>
    <t>Luoma</t>
  </si>
  <si>
    <t xml:space="preserve"> Nagqu 2</t>
  </si>
  <si>
    <t xml:space="preserve"> Nagqu 3</t>
  </si>
  <si>
    <t>ZCQ06</t>
    <phoneticPr fontId="3" type="noConversion"/>
  </si>
  <si>
    <t>ZNR04</t>
    <phoneticPr fontId="3" type="noConversion"/>
  </si>
  <si>
    <t>ZNMA23</t>
    <phoneticPr fontId="3" type="noConversion"/>
  </si>
  <si>
    <t>ZNMA22</t>
    <phoneticPr fontId="3" type="noConversion"/>
  </si>
  <si>
    <t>ZSG04</t>
    <phoneticPr fontId="3" type="noConversion"/>
  </si>
  <si>
    <t>ZNR05-1</t>
    <phoneticPr fontId="3" type="noConversion"/>
  </si>
  <si>
    <t>ZTR01</t>
    <phoneticPr fontId="3" type="noConversion"/>
  </si>
  <si>
    <t>ZNR08</t>
    <phoneticPr fontId="3" type="noConversion"/>
  </si>
  <si>
    <t>ZTR02</t>
    <phoneticPr fontId="3" type="noConversion"/>
  </si>
  <si>
    <t>Zhang et al., 2017</t>
    <phoneticPr fontId="3" type="noConversion"/>
  </si>
  <si>
    <t>20BL01</t>
    <phoneticPr fontId="3" type="noConversion"/>
  </si>
  <si>
    <t>20BL01-R</t>
    <phoneticPr fontId="3" type="noConversion"/>
  </si>
  <si>
    <t>20WB01</t>
    <phoneticPr fontId="3" type="noConversion"/>
  </si>
  <si>
    <t>20CZ01</t>
    <phoneticPr fontId="3" type="noConversion"/>
  </si>
  <si>
    <t>Zhao et al., 2022</t>
    <phoneticPr fontId="3" type="noConversion"/>
  </si>
  <si>
    <t>Klemperer et al., 2022</t>
  </si>
  <si>
    <t>Klemperer et al., 2022 and references therein</t>
    <phoneticPr fontId="3" type="noConversion"/>
  </si>
  <si>
    <t>ZNQ07</t>
    <phoneticPr fontId="3" type="noConversion"/>
  </si>
  <si>
    <t>ZNQ06</t>
    <phoneticPr fontId="3" type="noConversion"/>
  </si>
  <si>
    <t>ZDX03</t>
    <phoneticPr fontId="3" type="noConversion"/>
  </si>
  <si>
    <t>Xizang</t>
    <phoneticPr fontId="3" type="noConversion"/>
  </si>
  <si>
    <t>Zh17-JQ1501</t>
    <phoneticPr fontId="3" type="noConversion"/>
  </si>
  <si>
    <t xml:space="preserve">ZDX14 </t>
    <phoneticPr fontId="3" type="noConversion"/>
  </si>
  <si>
    <r>
      <t>Zhang, L., Guo, Z., Sano, Y., Zhang, M., Sun, Y., Cheng, Z., Yang, T.F., 2017. Flux and genesis of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degassing from volcanic-geothermal fields of Gulu-Yadong rift in the Lhasa terrane, South Tibet: Constraints on characteristics of deep carbon cycle in the India-Asia continent subduction zone. </t>
    </r>
    <r>
      <rPr>
        <i/>
        <sz val="11"/>
        <color theme="1"/>
        <rFont val="Times New Roman"/>
        <family val="1"/>
      </rPr>
      <t>J. Asian Earth Sci.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149</t>
    </r>
    <r>
      <rPr>
        <sz val="11"/>
        <color theme="1"/>
        <rFont val="Times New Roman"/>
        <family val="1"/>
      </rPr>
      <t>, 110–123.</t>
    </r>
    <phoneticPr fontId="3" type="noConversion"/>
  </si>
  <si>
    <t>Newell, D.L., Jessup, M.J., Cottle, J.M., Hilton, D.R., Sharp, Z.D., Fischer, T.P., 2008. Aqueous and isotope geochemistry of mineral springs along the southern margin of the Tibetan plateau: Implications for fluid sources and regional degassing of CO2. Geochemistry, Geophys. Geosystems 9, 1–20.</t>
    <phoneticPr fontId="3" type="noConversion"/>
  </si>
  <si>
    <t xml:space="preserve">Klemperer, S., Zhao, P., Whyte, C., Darrah, T., Crossey, L., Karlstrom, K., Liu, T., Winn, C., Hilton, D., Ding, L., 2022. Limited underthrusting of India below Tibet: 3He/4 He analysis of thermal springs locates the mantle suture in continental collision. Proc. Natl. Acad. Sci. 119, e2113877119. </t>
    <phoneticPr fontId="3" type="noConversion"/>
  </si>
  <si>
    <t>Zhang, M., Zhang, L., Zhao, W., Guo, Z., Xu, S., Sano, Y., Lang, Y-C., Liu, C-Q., Li, Y.2021. Metamorphic CO2 emissions from the southern Yadong-Gulu rift, Tibetan Plateau: Insights into deep carbon cycle in the India-Asia continental collision zone. Chem. Geol. 584, 120534.</t>
    <phoneticPr fontId="3" type="noConversion"/>
  </si>
  <si>
    <t>Zhao, W., Guo, Z., Li, J., Ma, L., Liu, J., 2022. Subducting Indian lithosphere controls the deep carbon emission in Lhasa terrane, southern Tibet. J. Geophys. Res. Solid Earth, 127, e2022JB024250.</t>
    <phoneticPr fontId="3" type="noConversion"/>
  </si>
  <si>
    <t>-</t>
    <phoneticPr fontId="3" type="noConversion"/>
  </si>
  <si>
    <t>Location</t>
    <phoneticPr fontId="3" type="noConversion"/>
  </si>
  <si>
    <t>Rift segment</t>
    <phoneticPr fontId="3" type="noConversion"/>
  </si>
  <si>
    <t>Gongbasaba thermal spring</t>
    <phoneticPr fontId="3" type="noConversion"/>
  </si>
  <si>
    <t>Canmuda thermal spring</t>
    <phoneticPr fontId="3" type="noConversion"/>
  </si>
  <si>
    <t>Yundongthermal spring</t>
    <phoneticPr fontId="3" type="noConversion"/>
  </si>
  <si>
    <t>Kajiucun thermal spring</t>
    <phoneticPr fontId="3" type="noConversion"/>
  </si>
  <si>
    <t>Risu thermal spring</t>
    <phoneticPr fontId="3" type="noConversion"/>
  </si>
  <si>
    <t>Zasecun thermal spring</t>
    <phoneticPr fontId="3" type="noConversion"/>
  </si>
  <si>
    <t>Daguosancun thermal spring</t>
    <phoneticPr fontId="3" type="noConversion"/>
  </si>
  <si>
    <t>Banla thermal spring</t>
    <phoneticPr fontId="3" type="noConversion"/>
  </si>
  <si>
    <t>Maerzuo thermal spring</t>
    <phoneticPr fontId="3" type="noConversion"/>
  </si>
  <si>
    <t>Dangqiongcun thermal spring</t>
    <phoneticPr fontId="3" type="noConversion"/>
  </si>
  <si>
    <t>Chazi thermal spring1</t>
    <phoneticPr fontId="3" type="noConversion"/>
  </si>
  <si>
    <t>Chazi thermal spring2</t>
    <phoneticPr fontId="3" type="noConversion"/>
  </si>
  <si>
    <t>Chazi thermal spring3</t>
    <phoneticPr fontId="3" type="noConversion"/>
  </si>
  <si>
    <t>Chagang thermal spring1</t>
    <phoneticPr fontId="3" type="noConversion"/>
  </si>
  <si>
    <t>Chagang thermal spring2</t>
    <phoneticPr fontId="3" type="noConversion"/>
  </si>
  <si>
    <t>No.</t>
    <phoneticPr fontId="3" type="noConversion"/>
  </si>
  <si>
    <t>Sampling site</t>
    <phoneticPr fontId="3" type="noConversion"/>
  </si>
  <si>
    <t>Sano, Y. and Marty, B., 1995. Origin of carbon in fumarolic gas from island arcs. Chem. Geol. 119, 265–274.</t>
    <phoneticPr fontId="3" type="noConversion"/>
  </si>
  <si>
    <t>Graham, D., 2002. Noble Gas Isotope Geochemistry of Mid-Ocean Ridge and Ocean Island Basalts: Characterization of Mantle Source Reservoirs. Rev. Mineral. Geochemistry. 47, 247–317.</t>
    <phoneticPr fontId="3" type="noConversion"/>
  </si>
  <si>
    <t>Southern TTYR</t>
    <phoneticPr fontId="3" type="noConversion"/>
  </si>
  <si>
    <t>Central TTYR</t>
    <phoneticPr fontId="3" type="noConversion"/>
  </si>
  <si>
    <t>Northern TTYR</t>
    <phoneticPr fontId="3" type="noConversion"/>
  </si>
  <si>
    <r>
      <t>Carbon inventory</t>
    </r>
    <r>
      <rPr>
        <vertAlign val="superscript"/>
        <sz val="11"/>
        <color rgb="FF0070C0"/>
        <rFont val="Times New Roman"/>
        <family val="1"/>
      </rPr>
      <t>f</t>
    </r>
    <phoneticPr fontId="3" type="noConversion"/>
  </si>
  <si>
    <r>
      <rPr>
        <vertAlign val="superscript"/>
        <sz val="11"/>
        <color rgb="FF0070C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Measured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He/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He ratios of samples (R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/R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) are divided by the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He/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He ratio of air (1.39 × 10</t>
    </r>
    <r>
      <rPr>
        <vertAlign val="superscript"/>
        <sz val="11"/>
        <color theme="1"/>
        <rFont val="Times New Roman"/>
        <family val="1"/>
      </rPr>
      <t>−6</t>
    </r>
    <r>
      <rPr>
        <sz val="11"/>
        <color theme="1"/>
        <rFont val="Times New Roman"/>
        <family val="1"/>
      </rPr>
      <t>).</t>
    </r>
    <phoneticPr fontId="3" type="noConversion"/>
  </si>
  <si>
    <r>
      <rPr>
        <vertAlign val="superscript"/>
        <sz val="11"/>
        <color rgb="FF0070C0"/>
        <rFont val="Times New Roman"/>
        <family val="1"/>
      </rPr>
      <t>b</t>
    </r>
    <r>
      <rPr>
        <sz val="11"/>
        <color theme="1"/>
        <rFont val="Times New Roman"/>
        <family val="1"/>
      </rPr>
      <t xml:space="preserve"> X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 xml:space="preserve"> = (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He/</t>
    </r>
    <r>
      <rPr>
        <vertAlign val="super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Ne)</t>
    </r>
    <r>
      <rPr>
        <vertAlign val="subscript"/>
        <sz val="11"/>
        <color theme="1"/>
        <rFont val="Times New Roman"/>
        <family val="1"/>
      </rPr>
      <t>measured</t>
    </r>
    <r>
      <rPr>
        <sz val="11"/>
        <color theme="1"/>
        <rFont val="Times New Roman"/>
        <family val="1"/>
      </rPr>
      <t>/(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He/</t>
    </r>
    <r>
      <rPr>
        <vertAlign val="super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Ne)</t>
    </r>
    <r>
      <rPr>
        <vertAlign val="subscript"/>
        <sz val="11"/>
        <color theme="1"/>
        <rFont val="Times New Roman"/>
        <family val="1"/>
      </rPr>
      <t>air</t>
    </r>
    <r>
      <rPr>
        <sz val="11"/>
        <color theme="1"/>
        <rFont val="Times New Roman"/>
        <family val="1"/>
      </rPr>
      <t xml:space="preserve"> × </t>
    </r>
    <r>
      <rPr>
        <i/>
        <sz val="11"/>
        <color theme="1"/>
        <rFont val="Times New Roman"/>
        <family val="1"/>
      </rPr>
      <t>ß</t>
    </r>
    <r>
      <rPr>
        <vertAlign val="subscript"/>
        <sz val="11"/>
        <color theme="1"/>
        <rFont val="Times New Roman"/>
        <family val="1"/>
      </rPr>
      <t>Ne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ß</t>
    </r>
    <r>
      <rPr>
        <vertAlign val="subscript"/>
        <sz val="11"/>
        <color theme="1"/>
        <rFont val="Times New Roman"/>
        <family val="1"/>
      </rPr>
      <t>He</t>
    </r>
    <r>
      <rPr>
        <sz val="11"/>
        <color theme="1"/>
        <rFont val="Times New Roman"/>
        <family val="1"/>
      </rPr>
      <t>, where X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 xml:space="preserve"> is air contamination factor and the air saturated water (ASW) normalized 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He/</t>
    </r>
    <r>
      <rPr>
        <vertAlign val="super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 xml:space="preserve">Ne ratio taken as 0.26; </t>
    </r>
    <r>
      <rPr>
        <i/>
        <sz val="11"/>
        <color theme="1"/>
        <rFont val="Times New Roman"/>
        <family val="1"/>
      </rPr>
      <t>ß</t>
    </r>
    <r>
      <rPr>
        <sz val="11"/>
        <color theme="1"/>
        <rFont val="Times New Roman"/>
        <family val="1"/>
      </rPr>
      <t xml:space="preserve"> represents Bunsen solubility coefficients for He and Ne in pure water (</t>
    </r>
    <r>
      <rPr>
        <i/>
        <sz val="11"/>
        <color theme="1"/>
        <rFont val="Times New Roman"/>
        <family val="1"/>
      </rPr>
      <t>ß</t>
    </r>
    <r>
      <rPr>
        <vertAlign val="subscript"/>
        <sz val="11"/>
        <color theme="1"/>
        <rFont val="Times New Roman"/>
        <family val="1"/>
      </rPr>
      <t>Ne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ß</t>
    </r>
    <r>
      <rPr>
        <vertAlign val="subscript"/>
        <sz val="11"/>
        <color theme="1"/>
        <rFont val="Times New Roman"/>
        <family val="1"/>
      </rPr>
      <t>He</t>
    </r>
    <r>
      <rPr>
        <sz val="11"/>
        <color theme="1"/>
        <rFont val="Times New Roman"/>
        <family val="1"/>
      </rPr>
      <t xml:space="preserve"> = 1.22, </t>
    </r>
    <r>
      <rPr>
        <sz val="11"/>
        <color rgb="FF0070C0"/>
        <rFont val="Times New Roman"/>
        <family val="1"/>
      </rPr>
      <t>Holocher et al., 2002</t>
    </r>
    <r>
      <rPr>
        <sz val="11"/>
        <color theme="1"/>
        <rFont val="Times New Roman"/>
        <family val="1"/>
      </rPr>
      <t xml:space="preserve">), assuming a groundwater recharge temperature of 15 °C (see details in </t>
    </r>
    <r>
      <rPr>
        <sz val="11"/>
        <color rgb="FF0070C0"/>
        <rFont val="Times New Roman"/>
        <family val="1"/>
      </rPr>
      <t>Hilton, 1996</t>
    </r>
    <r>
      <rPr>
        <sz val="11"/>
        <color theme="1"/>
        <rFont val="Times New Roman"/>
        <family val="1"/>
      </rPr>
      <t xml:space="preserve">). </t>
    </r>
    <phoneticPr fontId="3" type="noConversion"/>
  </si>
  <si>
    <r>
      <rPr>
        <vertAlign val="superscript"/>
        <sz val="11"/>
        <color rgb="FF0070C0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R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/R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is the air-corrected He isotope ratio = [(R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/R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× X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) – 1] / (X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 xml:space="preserve"> – 1).</t>
    </r>
    <phoneticPr fontId="3" type="noConversion"/>
  </si>
  <si>
    <r>
      <rPr>
        <vertAlign val="superscript"/>
        <sz val="11"/>
        <color rgb="FF0070C0"/>
        <rFont val="Times New Roman"/>
        <family val="1"/>
      </rPr>
      <t>d</t>
    </r>
    <r>
      <rPr>
        <sz val="11"/>
        <color theme="1"/>
        <rFont val="Times New Roman"/>
        <family val="1"/>
      </rPr>
      <t xml:space="preserve">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He is calculated based on air-corrected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 content.</t>
    </r>
    <phoneticPr fontId="3" type="noConversion"/>
  </si>
  <si>
    <r>
      <rPr>
        <vertAlign val="superscript"/>
        <sz val="11"/>
        <color rgb="FF0070C0"/>
        <rFont val="Times New Roman"/>
        <family val="1"/>
      </rPr>
      <t>e</t>
    </r>
    <r>
      <rPr>
        <sz val="11"/>
        <color theme="1"/>
        <rFont val="Times New Roman"/>
        <family val="1"/>
      </rPr>
      <t xml:space="preserve"> Mantle He proportion (</t>
    </r>
    <r>
      <rPr>
        <i/>
        <sz val="11"/>
        <color theme="1"/>
        <rFont val="Times New Roman"/>
        <family val="1"/>
      </rPr>
      <t xml:space="preserve">f </t>
    </r>
    <r>
      <rPr>
        <vertAlign val="subscript"/>
        <sz val="11"/>
        <color theme="1"/>
        <rFont val="Times New Roman"/>
        <family val="1"/>
      </rPr>
      <t xml:space="preserve">mantle </t>
    </r>
    <r>
      <rPr>
        <sz val="11"/>
        <color theme="1"/>
        <rFont val="Times New Roman"/>
        <family val="1"/>
      </rPr>
      <t>) = [(Rc / Ra)</t>
    </r>
    <r>
      <rPr>
        <vertAlign val="subscript"/>
        <sz val="11"/>
        <color theme="1"/>
        <rFont val="Times New Roman"/>
        <family val="1"/>
      </rPr>
      <t xml:space="preserve">measured </t>
    </r>
    <r>
      <rPr>
        <sz val="11"/>
        <color theme="1"/>
        <rFont val="Times New Roman"/>
        <family val="1"/>
      </rPr>
      <t>− (R / Ra)</t>
    </r>
    <r>
      <rPr>
        <vertAlign val="subscript"/>
        <sz val="11"/>
        <color theme="1"/>
        <rFont val="Times New Roman"/>
        <family val="1"/>
      </rPr>
      <t>crust</t>
    </r>
    <r>
      <rPr>
        <sz val="11"/>
        <color theme="1"/>
        <rFont val="Times New Roman"/>
        <family val="1"/>
      </rPr>
      <t>] / [(R / Ra)</t>
    </r>
    <r>
      <rPr>
        <vertAlign val="subscript"/>
        <sz val="11"/>
        <color theme="1"/>
        <rFont val="Times New Roman"/>
        <family val="1"/>
      </rPr>
      <t xml:space="preserve">mantle </t>
    </r>
    <r>
      <rPr>
        <sz val="11"/>
        <color theme="1"/>
        <rFont val="Times New Roman"/>
        <family val="1"/>
      </rPr>
      <t>− (R / Ra)</t>
    </r>
    <r>
      <rPr>
        <vertAlign val="subscript"/>
        <sz val="11"/>
        <color theme="1"/>
        <rFont val="Times New Roman"/>
        <family val="1"/>
      </rPr>
      <t>crust</t>
    </r>
    <r>
      <rPr>
        <sz val="11"/>
        <color theme="1"/>
        <rFont val="Times New Roman"/>
        <family val="1"/>
      </rPr>
      <t>], where (R/Ra)</t>
    </r>
    <r>
      <rPr>
        <vertAlign val="subscript"/>
        <sz val="11"/>
        <color theme="1"/>
        <rFont val="Times New Roman"/>
        <family val="1"/>
      </rPr>
      <t xml:space="preserve">mantle </t>
    </r>
    <r>
      <rPr>
        <sz val="11"/>
        <color theme="1"/>
        <rFont val="Times New Roman"/>
        <family val="1"/>
      </rPr>
      <t>and</t>
    </r>
    <r>
      <rPr>
        <vertAlign val="subscript"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(R/Ra)</t>
    </r>
    <r>
      <rPr>
        <vertAlign val="subscript"/>
        <sz val="11"/>
        <color theme="1"/>
        <rFont val="Times New Roman"/>
        <family val="1"/>
      </rPr>
      <t xml:space="preserve">crust </t>
    </r>
    <r>
      <rPr>
        <sz val="11"/>
        <color theme="1"/>
        <rFont val="Times New Roman"/>
        <family val="1"/>
      </rPr>
      <t xml:space="preserve">are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He/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He ratios of mantle (8 Ra, </t>
    </r>
    <r>
      <rPr>
        <sz val="11"/>
        <color rgb="FF0070C0"/>
        <rFont val="Times New Roman"/>
        <family val="1"/>
      </rPr>
      <t>Graham, 2002</t>
    </r>
    <r>
      <rPr>
        <sz val="11"/>
        <color theme="1"/>
        <rFont val="Times New Roman"/>
        <family val="1"/>
      </rPr>
      <t xml:space="preserve">) and crust (0.02 Ra, </t>
    </r>
    <r>
      <rPr>
        <sz val="11"/>
        <color rgb="FF0070C0"/>
        <rFont val="Times New Roman"/>
        <family val="1"/>
      </rPr>
      <t>Ozima and Podosek, 2002</t>
    </r>
    <r>
      <rPr>
        <sz val="11"/>
        <color theme="1"/>
        <rFont val="Times New Roman"/>
        <family val="1"/>
      </rPr>
      <t>), respectively.</t>
    </r>
    <phoneticPr fontId="3" type="noConversion"/>
  </si>
  <si>
    <r>
      <t xml:space="preserve">f </t>
    </r>
    <r>
      <rPr>
        <sz val="11"/>
        <color theme="1"/>
        <rFont val="Times New Roman"/>
        <family val="1"/>
      </rPr>
      <t>Mantle (M), carbonate (CAR) and organic matter (ORG) proportions in total carbon inventory are calculated using the following the approach (</t>
    </r>
    <r>
      <rPr>
        <sz val="11"/>
        <color rgb="FF0070C0"/>
        <rFont val="Times New Roman"/>
        <family val="1"/>
      </rPr>
      <t>Sano and Marty, 1995</t>
    </r>
    <r>
      <rPr>
        <sz val="11"/>
        <color theme="1"/>
        <rFont val="Times New Roman"/>
        <family val="1"/>
      </rPr>
      <t>): ƒ</t>
    </r>
    <r>
      <rPr>
        <vertAlign val="subscript"/>
        <sz val="11"/>
        <color theme="1"/>
        <rFont val="Times New Roman"/>
        <family val="1"/>
      </rPr>
      <t xml:space="preserve">M </t>
    </r>
    <r>
      <rPr>
        <sz val="11"/>
        <color theme="1"/>
        <rFont val="Times New Roman"/>
        <family val="1"/>
      </rPr>
      <t>+ ƒ</t>
    </r>
    <r>
      <rPr>
        <vertAlign val="subscript"/>
        <sz val="11"/>
        <color theme="1"/>
        <rFont val="Times New Roman"/>
        <family val="1"/>
      </rPr>
      <t>CAR</t>
    </r>
    <r>
      <rPr>
        <sz val="11"/>
        <color theme="1"/>
        <rFont val="Times New Roman"/>
        <family val="1"/>
      </rPr>
      <t>+ ƒ</t>
    </r>
    <r>
      <rPr>
        <vertAlign val="subscript"/>
        <sz val="11"/>
        <color theme="1"/>
        <rFont val="Times New Roman"/>
        <family val="1"/>
      </rPr>
      <t xml:space="preserve">ORG </t>
    </r>
    <r>
      <rPr>
        <sz val="11"/>
        <color theme="1"/>
        <rFont val="Times New Roman"/>
        <family val="1"/>
      </rPr>
      <t>= 1; (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C)</t>
    </r>
    <r>
      <rPr>
        <vertAlign val="subscript"/>
        <sz val="11"/>
        <color theme="1"/>
        <rFont val="Times New Roman"/>
        <family val="1"/>
      </rPr>
      <t xml:space="preserve">sam </t>
    </r>
    <r>
      <rPr>
        <sz val="11"/>
        <color theme="1"/>
        <rFont val="Times New Roman"/>
        <family val="1"/>
      </rPr>
      <t>= (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C)</t>
    </r>
    <r>
      <rPr>
        <vertAlign val="subscript"/>
        <sz val="11"/>
        <color theme="1"/>
        <rFont val="Times New Roman"/>
        <family val="1"/>
      </rPr>
      <t xml:space="preserve">M </t>
    </r>
    <r>
      <rPr>
        <sz val="11"/>
        <color theme="1"/>
        <rFont val="Times New Roman"/>
        <family val="1"/>
      </rPr>
      <t>× ƒ</t>
    </r>
    <r>
      <rPr>
        <vertAlign val="subscript"/>
        <sz val="11"/>
        <color theme="1"/>
        <rFont val="Times New Roman"/>
        <family val="1"/>
      </rPr>
      <t xml:space="preserve">M </t>
    </r>
    <r>
      <rPr>
        <sz val="11"/>
        <color theme="1"/>
        <rFont val="Times New Roman"/>
        <family val="1"/>
      </rPr>
      <t>+ (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C)</t>
    </r>
    <r>
      <rPr>
        <vertAlign val="subscript"/>
        <sz val="11"/>
        <color theme="1"/>
        <rFont val="Times New Roman"/>
        <family val="1"/>
      </rPr>
      <t xml:space="preserve">CAR </t>
    </r>
    <r>
      <rPr>
        <sz val="11"/>
        <color theme="1"/>
        <rFont val="Times New Roman"/>
        <family val="1"/>
      </rPr>
      <t>× ƒ</t>
    </r>
    <r>
      <rPr>
        <vertAlign val="subscript"/>
        <sz val="11"/>
        <color theme="1"/>
        <rFont val="Times New Roman"/>
        <family val="1"/>
      </rPr>
      <t xml:space="preserve">CAR </t>
    </r>
    <r>
      <rPr>
        <sz val="11"/>
        <color theme="1"/>
        <rFont val="Times New Roman"/>
        <family val="1"/>
      </rPr>
      <t>+ (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C)</t>
    </r>
    <r>
      <rPr>
        <vertAlign val="subscript"/>
        <sz val="11"/>
        <color theme="1"/>
        <rFont val="Times New Roman"/>
        <family val="1"/>
      </rPr>
      <t xml:space="preserve">ORG </t>
    </r>
    <r>
      <rPr>
        <sz val="11"/>
        <color theme="1"/>
        <rFont val="Times New Roman"/>
        <family val="1"/>
      </rPr>
      <t>× ƒ</t>
    </r>
    <r>
      <rPr>
        <vertAlign val="subscript"/>
        <sz val="11"/>
        <color theme="1"/>
        <rFont val="Times New Roman"/>
        <family val="1"/>
      </rPr>
      <t>ORG</t>
    </r>
    <r>
      <rPr>
        <sz val="11"/>
        <color theme="1"/>
        <rFont val="Times New Roman"/>
        <family val="1"/>
      </rPr>
      <t>; 1 / (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He)</t>
    </r>
    <r>
      <rPr>
        <vertAlign val="subscript"/>
        <sz val="11"/>
        <color theme="1"/>
        <rFont val="Times New Roman"/>
        <family val="1"/>
      </rPr>
      <t xml:space="preserve">sam </t>
    </r>
    <r>
      <rPr>
        <sz val="11"/>
        <color theme="1"/>
        <rFont val="Times New Roman"/>
        <family val="1"/>
      </rPr>
      <t>= ƒ</t>
    </r>
    <r>
      <rPr>
        <vertAlign val="subscript"/>
        <sz val="11"/>
        <color theme="1"/>
        <rFont val="Times New Roman"/>
        <family val="1"/>
      </rPr>
      <t xml:space="preserve">M </t>
    </r>
    <r>
      <rPr>
        <sz val="11"/>
        <color theme="1"/>
        <rFont val="Times New Roman"/>
        <family val="1"/>
      </rPr>
      <t>/ (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He)</t>
    </r>
    <r>
      <rPr>
        <vertAlign val="subscript"/>
        <sz val="11"/>
        <color theme="1"/>
        <rFont val="Times New Roman"/>
        <family val="1"/>
      </rPr>
      <t xml:space="preserve">M </t>
    </r>
    <r>
      <rPr>
        <sz val="11"/>
        <color theme="1"/>
        <rFont val="Times New Roman"/>
        <family val="1"/>
      </rPr>
      <t>+ ƒ</t>
    </r>
    <r>
      <rPr>
        <vertAlign val="subscript"/>
        <sz val="11"/>
        <color theme="1"/>
        <rFont val="Times New Roman"/>
        <family val="1"/>
      </rPr>
      <t xml:space="preserve">CAR </t>
    </r>
    <r>
      <rPr>
        <sz val="11"/>
        <color theme="1"/>
        <rFont val="Times New Roman"/>
        <family val="1"/>
      </rPr>
      <t>/ (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He)</t>
    </r>
    <r>
      <rPr>
        <vertAlign val="subscript"/>
        <sz val="11"/>
        <color theme="1"/>
        <rFont val="Times New Roman"/>
        <family val="1"/>
      </rPr>
      <t xml:space="preserve">CAR </t>
    </r>
    <r>
      <rPr>
        <sz val="11"/>
        <color theme="1"/>
        <rFont val="Times New Roman"/>
        <family val="1"/>
      </rPr>
      <t>+ ƒ</t>
    </r>
    <r>
      <rPr>
        <vertAlign val="subscript"/>
        <sz val="11"/>
        <color theme="1"/>
        <rFont val="Times New Roman"/>
        <family val="1"/>
      </rPr>
      <t xml:space="preserve">ORG </t>
    </r>
    <r>
      <rPr>
        <sz val="11"/>
        <color theme="1"/>
        <rFont val="Times New Roman"/>
        <family val="1"/>
      </rPr>
      <t>/ (</t>
    </r>
    <r>
      <rPr>
        <vertAlign val="super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 xml:space="preserve">C / 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He)</t>
    </r>
    <r>
      <rPr>
        <vertAlign val="subscript"/>
        <sz val="11"/>
        <color theme="1"/>
        <rFont val="Times New Roman"/>
        <family val="1"/>
      </rPr>
      <t xml:space="preserve">ORG, </t>
    </r>
    <r>
      <rPr>
        <sz val="11"/>
        <color theme="1"/>
        <rFont val="Times New Roman"/>
        <family val="1"/>
      </rPr>
      <t>where ƒ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, ƒ</t>
    </r>
    <r>
      <rPr>
        <vertAlign val="subscript"/>
        <sz val="11"/>
        <color theme="1"/>
        <rFont val="Times New Roman"/>
        <family val="1"/>
      </rPr>
      <t>CAR</t>
    </r>
    <r>
      <rPr>
        <sz val="11"/>
        <color theme="1"/>
        <rFont val="Times New Roman"/>
        <family val="1"/>
      </rPr>
      <t xml:space="preserve"> and ƒ</t>
    </r>
    <r>
      <rPr>
        <vertAlign val="subscript"/>
        <sz val="11"/>
        <color theme="1"/>
        <rFont val="Times New Roman"/>
        <family val="1"/>
      </rPr>
      <t>ORG</t>
    </r>
    <r>
      <rPr>
        <sz val="11"/>
        <color theme="1"/>
        <rFont val="Times New Roman"/>
        <family val="1"/>
      </rPr>
      <t xml:space="preserve"> are the fraction contribution by M, CAR and ORG end-members to the total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inventory, respectively; sam is the observed ratio of samples. he assumed endmembers compositions are reported: δ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 xml:space="preserve">CO2 </t>
    </r>
    <r>
      <rPr>
        <sz val="11"/>
        <color theme="1"/>
        <rFont val="Times New Roman"/>
        <family val="1"/>
      </rPr>
      <t>= −6.5 ± 2.5‰,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 = 2 × 10</t>
    </r>
    <r>
      <rPr>
        <vertAlign val="super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for M, δ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 xml:space="preserve">CO2 </t>
    </r>
    <r>
      <rPr>
        <sz val="11"/>
        <color theme="1"/>
        <rFont val="Times New Roman"/>
        <family val="1"/>
      </rPr>
      <t>= 0 ± 2‰,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 = 10</t>
    </r>
    <r>
      <rPr>
        <vertAlign val="superscript"/>
        <sz val="11"/>
        <color theme="1"/>
        <rFont val="Times New Roman"/>
        <family val="1"/>
      </rPr>
      <t xml:space="preserve">13 </t>
    </r>
    <r>
      <rPr>
        <sz val="11"/>
        <color theme="1"/>
        <rFont val="Times New Roman"/>
        <family val="1"/>
      </rPr>
      <t>for CAR; δ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 xml:space="preserve">CO2 </t>
    </r>
    <r>
      <rPr>
        <sz val="11"/>
        <color theme="1"/>
        <rFont val="Times New Roman"/>
        <family val="1"/>
      </rPr>
      <t>= −30 ± 10‰,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 = 10</t>
    </r>
    <r>
      <rPr>
        <vertAlign val="superscript"/>
        <sz val="11"/>
        <color theme="1"/>
        <rFont val="Times New Roman"/>
        <family val="1"/>
      </rPr>
      <t xml:space="preserve">13 </t>
    </r>
    <r>
      <rPr>
        <sz val="11"/>
        <color theme="1"/>
        <rFont val="Times New Roman"/>
        <family val="1"/>
      </rPr>
      <t>for ORG (</t>
    </r>
    <r>
      <rPr>
        <sz val="11"/>
        <color rgb="FF0070C0"/>
        <rFont val="Times New Roman"/>
        <family val="1"/>
      </rPr>
      <t>Sano and Marty, 1995</t>
    </r>
    <r>
      <rPr>
        <sz val="11"/>
        <color theme="1"/>
        <rFont val="Times New Roman"/>
        <family val="1"/>
      </rPr>
      <t>).</t>
    </r>
    <phoneticPr fontId="3" type="noConversion"/>
  </si>
  <si>
    <r>
      <t>Ozima, M. and Podosek, F.A., 2002. Noble Gas Geochemistry</t>
    </r>
    <r>
      <rPr>
        <i/>
        <sz val="11"/>
        <color theme="1"/>
        <rFont val="Times New Roman"/>
        <family val="1"/>
      </rPr>
      <t>.</t>
    </r>
    <r>
      <rPr>
        <sz val="11"/>
        <color theme="1"/>
        <rFont val="Times New Roman"/>
        <family val="1"/>
      </rPr>
      <t>, Cambridge University Press.</t>
    </r>
    <phoneticPr fontId="3" type="noConversion"/>
  </si>
  <si>
    <r>
      <t>δ</t>
    </r>
    <r>
      <rPr>
        <vertAlign val="superscript"/>
        <sz val="11"/>
        <rFont val="Times New Roman"/>
        <family val="1"/>
      </rPr>
      <t>13</t>
    </r>
    <r>
      <rPr>
        <sz val="11"/>
        <rFont val="Times New Roman"/>
        <family val="1"/>
      </rPr>
      <t>C</t>
    </r>
    <r>
      <rPr>
        <vertAlign val="subscript"/>
        <sz val="11"/>
        <rFont val="Times New Roman"/>
        <family val="1"/>
      </rPr>
      <t xml:space="preserve">CO2 </t>
    </r>
    <r>
      <rPr>
        <sz val="11"/>
        <rFont val="Times New Roman"/>
        <family val="1"/>
      </rPr>
      <t>(‰ vs PDB)</t>
    </r>
    <phoneticPr fontId="3" type="noConversion"/>
  </si>
  <si>
    <t>Gas samples for thermal spring with  significant air contamination not be listed</t>
    <phoneticPr fontId="3" type="noConversion"/>
  </si>
  <si>
    <r>
      <rPr>
        <b/>
        <sz val="11"/>
        <color theme="1"/>
        <rFont val="Times New Roman"/>
        <family val="1"/>
      </rPr>
      <t>Supplementary Data Files S4</t>
    </r>
    <r>
      <rPr>
        <sz val="11"/>
        <color theme="1"/>
        <rFont val="Times New Roman"/>
        <family val="1"/>
      </rPr>
      <t>. Rc/Ra and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He values of gas samples in literature</t>
    </r>
    <phoneticPr fontId="3" type="noConversion"/>
  </si>
  <si>
    <t>References</t>
    <phoneticPr fontId="3" type="noConversion"/>
  </si>
  <si>
    <r>
      <rPr>
        <b/>
        <sz val="11"/>
        <color theme="1"/>
        <rFont val="Times New Roman"/>
        <family val="1"/>
      </rPr>
      <t>Supplementary Data Table 4</t>
    </r>
    <r>
      <rPr>
        <sz val="11"/>
        <color theme="1"/>
        <rFont val="Times New Roman"/>
        <family val="1"/>
      </rPr>
      <t>. Chemical composition of hydrothermal gases from thermal springs along the TTYR</t>
    </r>
    <phoneticPr fontId="3" type="noConversion"/>
  </si>
  <si>
    <t>Distance to Main Front Thrust (km)</t>
    <phoneticPr fontId="3" type="noConversion"/>
  </si>
  <si>
    <r>
      <t xml:space="preserve">Note: Simple ZSC21-1 and 21DGSC-1 are likely contaminated with air, as indicated by lower 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Ne/</t>
    </r>
    <r>
      <rPr>
        <vertAlign val="super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Ne ratios and thus excluded from the discussion and figures.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</si>
</sst>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0000_);[Red]\(0.00000000\)"/>
    <numFmt numFmtId="177" formatCode="0.00_ "/>
    <numFmt numFmtId="178" formatCode="0.0E+00"/>
    <numFmt numFmtId="179" formatCode="0.0%"/>
    <numFmt numFmtId="180" formatCode="0.000"/>
    <numFmt numFmtId="181" formatCode="0.0000"/>
    <numFmt numFmtId="182" formatCode="0.0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Times New Roman"/>
      <family val="1"/>
    </font>
    <font>
      <sz val="9"/>
      <name val="Arial"/>
      <family val="2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0.5"/>
      <color rgb="FF000000"/>
      <name val="Times New Roman"/>
      <family val="1"/>
    </font>
    <font>
      <vertAlign val="superscript"/>
      <sz val="11"/>
      <color rgb="FF0070C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 tint="0.499984740745262"/>
      <name val="Times New Roman"/>
      <family val="1"/>
    </font>
    <font>
      <sz val="10"/>
      <name val="Times New Roman"/>
      <family val="1"/>
    </font>
    <font>
      <i/>
      <sz val="11"/>
      <color theme="1"/>
      <name val="Times New Roman"/>
      <family val="1"/>
    </font>
    <font>
      <sz val="11"/>
      <color rgb="FF0070C0"/>
      <name val="Times New Roman"/>
      <family val="1"/>
    </font>
    <font>
      <vertAlign val="superscript"/>
      <sz val="11"/>
      <color rgb="FF3333FF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7" fontId="5" fillId="0" borderId="0" xfId="0" applyNumberFormat="1" applyFont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7" fontId="5" fillId="0" borderId="3" xfId="0" applyNumberFormat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5" fillId="0" borderId="2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9" fontId="2" fillId="0" borderId="0" xfId="1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9" fontId="2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9" fontId="2" fillId="0" borderId="0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179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/>
    </xf>
    <xf numFmtId="181" fontId="5" fillId="0" borderId="0" xfId="0" applyNumberFormat="1" applyFont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11" fontId="16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81" fontId="2" fillId="0" borderId="3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 vertical="center"/>
    </xf>
    <xf numFmtId="181" fontId="13" fillId="0" borderId="0" xfId="0" applyNumberFormat="1" applyFont="1" applyAlignment="1">
      <alignment horizontal="center" vertical="center" wrapText="1"/>
    </xf>
    <xf numFmtId="10" fontId="5" fillId="0" borderId="0" xfId="1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/>
    <xf numFmtId="0" fontId="2" fillId="0" borderId="3" xfId="0" applyFont="1" applyBorder="1" applyAlignment="1">
      <alignment vertical="center"/>
    </xf>
    <xf numFmtId="0" fontId="15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81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81" fontId="7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81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2" fillId="0" borderId="0" xfId="0" applyFont="1"/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82" fontId="5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workbookViewId="0">
      <selection activeCell="C9" sqref="C9"/>
    </sheetView>
  </sheetViews>
  <sheetFormatPr defaultRowHeight="13.8" x14ac:dyDescent="0.25"/>
  <cols>
    <col min="2" max="2" width="13" customWidth="1"/>
    <col min="3" max="3" width="24.44140625" bestFit="1" customWidth="1"/>
    <col min="4" max="4" width="15.21875" bestFit="1" customWidth="1"/>
    <col min="5" max="5" width="13.77734375" bestFit="1" customWidth="1"/>
    <col min="6" max="6" width="12.44140625" bestFit="1" customWidth="1"/>
    <col min="7" max="7" width="17.77734375" customWidth="1"/>
    <col min="8" max="8" width="15.6640625" customWidth="1"/>
    <col min="9" max="9" width="13.109375" customWidth="1"/>
    <col min="18" max="18" width="11.33203125" customWidth="1"/>
    <col min="19" max="19" width="12" customWidth="1"/>
    <col min="20" max="20" width="18.88671875" customWidth="1"/>
    <col min="21" max="21" width="14" customWidth="1"/>
    <col min="22" max="22" width="12.77734375" customWidth="1"/>
    <col min="23" max="23" width="12.6640625" customWidth="1"/>
    <col min="26" max="26" width="32.44140625" bestFit="1" customWidth="1"/>
  </cols>
  <sheetData>
    <row r="1" spans="1:28" x14ac:dyDescent="0.25">
      <c r="A1" s="11" t="s">
        <v>178</v>
      </c>
    </row>
    <row r="2" spans="1:28" ht="16.2" customHeight="1" x14ac:dyDescent="0.25">
      <c r="A2" s="77" t="s">
        <v>159</v>
      </c>
      <c r="B2" s="77" t="s">
        <v>0</v>
      </c>
      <c r="C2" s="77" t="s">
        <v>160</v>
      </c>
      <c r="D2" s="77" t="s">
        <v>143</v>
      </c>
      <c r="E2" s="79" t="s">
        <v>42</v>
      </c>
      <c r="F2" s="79" t="s">
        <v>43</v>
      </c>
      <c r="G2" s="77" t="s">
        <v>1</v>
      </c>
      <c r="H2" s="77" t="s">
        <v>2</v>
      </c>
      <c r="I2" s="77" t="s">
        <v>30</v>
      </c>
      <c r="J2" s="77" t="s">
        <v>31</v>
      </c>
      <c r="K2" s="77" t="s">
        <v>32</v>
      </c>
      <c r="L2" s="77" t="s">
        <v>33</v>
      </c>
      <c r="M2" s="77" t="s">
        <v>34</v>
      </c>
      <c r="N2" s="77" t="s">
        <v>35</v>
      </c>
      <c r="O2" s="77" t="s">
        <v>36</v>
      </c>
      <c r="P2" s="77" t="s">
        <v>37</v>
      </c>
      <c r="Q2" s="81" t="s">
        <v>22</v>
      </c>
      <c r="R2" s="81" t="s">
        <v>23</v>
      </c>
      <c r="S2" s="81" t="s">
        <v>24</v>
      </c>
      <c r="T2" s="81" t="s">
        <v>174</v>
      </c>
      <c r="U2" s="77" t="s">
        <v>25</v>
      </c>
      <c r="V2" s="77" t="s">
        <v>26</v>
      </c>
      <c r="W2" s="91" t="s">
        <v>166</v>
      </c>
      <c r="X2" s="91"/>
      <c r="Y2" s="91"/>
      <c r="Z2" s="77" t="s">
        <v>179</v>
      </c>
    </row>
    <row r="3" spans="1:28" s="11" customFormat="1" x14ac:dyDescent="0.25">
      <c r="A3" s="78"/>
      <c r="B3" s="78"/>
      <c r="C3" s="78"/>
      <c r="D3" s="78"/>
      <c r="E3" s="80"/>
      <c r="F3" s="80"/>
      <c r="G3" s="78"/>
      <c r="H3" s="78"/>
      <c r="I3" s="78"/>
      <c r="J3" s="78"/>
      <c r="K3" s="78"/>
      <c r="L3" s="78"/>
      <c r="M3" s="78"/>
      <c r="N3" s="78"/>
      <c r="O3" s="78"/>
      <c r="P3" s="78"/>
      <c r="Q3" s="82"/>
      <c r="R3" s="82"/>
      <c r="S3" s="82"/>
      <c r="T3" s="82"/>
      <c r="U3" s="78"/>
      <c r="V3" s="78"/>
      <c r="W3" s="76" t="s">
        <v>19</v>
      </c>
      <c r="X3" s="76" t="s">
        <v>29</v>
      </c>
      <c r="Y3" s="76" t="s">
        <v>20</v>
      </c>
      <c r="Z3" s="78"/>
    </row>
    <row r="4" spans="1:28" x14ac:dyDescent="0.25">
      <c r="A4" s="83">
        <v>1</v>
      </c>
      <c r="B4" s="60" t="s">
        <v>3</v>
      </c>
      <c r="C4" s="61" t="s">
        <v>144</v>
      </c>
      <c r="D4" s="61" t="s">
        <v>163</v>
      </c>
      <c r="E4" s="62">
        <v>86.560187639999995</v>
      </c>
      <c r="F4" s="62">
        <v>28.498484680000001</v>
      </c>
      <c r="G4" s="60">
        <v>13.7</v>
      </c>
      <c r="H4" s="60">
        <v>3410</v>
      </c>
      <c r="I4" s="60">
        <v>7.2549999999999999</v>
      </c>
      <c r="J4" s="60">
        <v>0.16</v>
      </c>
      <c r="K4" s="60">
        <v>3.86</v>
      </c>
      <c r="L4" s="60">
        <v>0.86</v>
      </c>
      <c r="M4" s="60">
        <v>2.8000000000000001E-2</v>
      </c>
      <c r="N4" s="60">
        <v>95.08</v>
      </c>
      <c r="O4" s="63">
        <v>98</v>
      </c>
      <c r="P4" s="63">
        <v>163</v>
      </c>
      <c r="Q4" s="23">
        <v>0.02</v>
      </c>
      <c r="R4" s="85">
        <f>P4/0.318*1.22</f>
        <v>625.3459119496855</v>
      </c>
      <c r="S4" s="3">
        <f>((Q4*R4)-1)/(R4-1)</f>
        <v>1.8430357304751642E-2</v>
      </c>
      <c r="T4" s="12">
        <v>-4.66</v>
      </c>
      <c r="U4" s="87">
        <v>378716784637.92767</v>
      </c>
      <c r="V4" s="6">
        <v>0</v>
      </c>
      <c r="W4" s="15">
        <v>5.0820075831250677E-3</v>
      </c>
      <c r="X4" s="15">
        <v>0.84068576072655199</v>
      </c>
      <c r="Y4" s="15">
        <v>0.15423223169032291</v>
      </c>
      <c r="Z4" s="13">
        <v>168.16499999999999</v>
      </c>
    </row>
    <row r="5" spans="1:28" x14ac:dyDescent="0.25">
      <c r="A5" s="31">
        <v>2</v>
      </c>
      <c r="B5" s="64" t="s">
        <v>4</v>
      </c>
      <c r="C5" s="64" t="s">
        <v>145</v>
      </c>
      <c r="D5" s="61" t="s">
        <v>163</v>
      </c>
      <c r="E5" s="65">
        <v>86.4890635</v>
      </c>
      <c r="F5" s="65">
        <v>28.599410750000001</v>
      </c>
      <c r="G5" s="64">
        <v>43</v>
      </c>
      <c r="H5" s="64">
        <v>2170</v>
      </c>
      <c r="I5" s="64">
        <v>6.5419999999999998</v>
      </c>
      <c r="J5" s="64">
        <v>1.9E-2</v>
      </c>
      <c r="K5" s="64">
        <v>2.68</v>
      </c>
      <c r="L5" s="64">
        <v>1.18</v>
      </c>
      <c r="M5" s="64">
        <v>4.1000000000000002E-2</v>
      </c>
      <c r="N5" s="64">
        <v>96.08</v>
      </c>
      <c r="O5" s="10">
        <v>10</v>
      </c>
      <c r="P5" s="10">
        <v>29</v>
      </c>
      <c r="Q5" s="66">
        <v>0.04</v>
      </c>
      <c r="R5" s="52">
        <f t="shared" ref="R5:R19" si="0">P5/0.318*1.22</f>
        <v>111.25786163522012</v>
      </c>
      <c r="S5" s="5">
        <f t="shared" ref="S5:S19" si="1">((Q5*R5)-1)/(R5-1)</f>
        <v>3.129313787005876E-2</v>
      </c>
      <c r="T5" s="14">
        <v>-3.66</v>
      </c>
      <c r="U5" s="88">
        <v>2208864622395.5132</v>
      </c>
      <c r="V5" s="6">
        <f t="shared" ref="V5:V19" si="2">(S5-0.02)/(8-0.02)</f>
        <v>1.4151801842178895E-3</v>
      </c>
      <c r="W5" s="15">
        <v>7.0558365934953403E-4</v>
      </c>
      <c r="X5" s="15">
        <v>0.87744729280017619</v>
      </c>
      <c r="Y5" s="15">
        <v>0.12184712354047428</v>
      </c>
      <c r="Z5" s="13">
        <v>173.59299999999999</v>
      </c>
    </row>
    <row r="6" spans="1:28" x14ac:dyDescent="0.25">
      <c r="A6" s="31">
        <v>3</v>
      </c>
      <c r="B6" s="64" t="s">
        <v>5</v>
      </c>
      <c r="C6" s="64" t="s">
        <v>146</v>
      </c>
      <c r="D6" s="61" t="s">
        <v>163</v>
      </c>
      <c r="E6" s="65">
        <v>86.706803739999998</v>
      </c>
      <c r="F6" s="65">
        <v>28.792377699999999</v>
      </c>
      <c r="G6" s="64">
        <v>64</v>
      </c>
      <c r="H6" s="64">
        <v>1873</v>
      </c>
      <c r="I6" s="64">
        <v>6.7160000000000002</v>
      </c>
      <c r="J6" s="64">
        <v>0.44</v>
      </c>
      <c r="K6" s="64">
        <v>4.68</v>
      </c>
      <c r="L6" s="64">
        <v>1.67</v>
      </c>
      <c r="M6" s="64">
        <v>6.0999999999999999E-2</v>
      </c>
      <c r="N6" s="64">
        <v>93.14</v>
      </c>
      <c r="O6" s="10">
        <v>20</v>
      </c>
      <c r="P6" s="10">
        <v>35</v>
      </c>
      <c r="Q6" s="66">
        <v>0.03</v>
      </c>
      <c r="R6" s="52">
        <f t="shared" si="0"/>
        <v>134.27672955974842</v>
      </c>
      <c r="S6" s="5">
        <f t="shared" si="1"/>
        <v>2.2721910244915294E-2</v>
      </c>
      <c r="T6" s="14">
        <v>-5.4329999999999998</v>
      </c>
      <c r="U6" s="88">
        <v>1474506228540.3118</v>
      </c>
      <c r="V6" s="6">
        <f t="shared" si="2"/>
        <v>3.4109150938788145E-4</v>
      </c>
      <c r="W6" s="15">
        <v>1.1566175911977604E-3</v>
      </c>
      <c r="X6" s="15">
        <v>0.81799398288689518</v>
      </c>
      <c r="Y6" s="15">
        <v>0.18084939952190712</v>
      </c>
      <c r="Z6" s="13">
        <v>205.191</v>
      </c>
    </row>
    <row r="7" spans="1:28" x14ac:dyDescent="0.25">
      <c r="A7" s="31">
        <v>4</v>
      </c>
      <c r="B7" s="64" t="s">
        <v>6</v>
      </c>
      <c r="C7" s="64" t="s">
        <v>146</v>
      </c>
      <c r="D7" s="61" t="s">
        <v>163</v>
      </c>
      <c r="E7" s="65">
        <v>86.703960949999995</v>
      </c>
      <c r="F7" s="65">
        <v>28.794527639999998</v>
      </c>
      <c r="G7" s="64">
        <v>40</v>
      </c>
      <c r="H7" s="64">
        <v>1650</v>
      </c>
      <c r="I7" s="64">
        <v>7.1059999999999999</v>
      </c>
      <c r="J7" s="64">
        <v>1.35</v>
      </c>
      <c r="K7" s="64">
        <v>5.58</v>
      </c>
      <c r="L7" s="64">
        <v>0.98</v>
      </c>
      <c r="M7" s="64">
        <v>9.4E-2</v>
      </c>
      <c r="N7" s="64">
        <v>91.98</v>
      </c>
      <c r="O7" s="10">
        <v>299</v>
      </c>
      <c r="P7" s="10">
        <v>433</v>
      </c>
      <c r="Q7" s="66">
        <v>0.02</v>
      </c>
      <c r="R7" s="52">
        <f t="shared" si="0"/>
        <v>1661.1949685534591</v>
      </c>
      <c r="S7" s="5">
        <f t="shared" si="1"/>
        <v>1.9409707884578228E-2</v>
      </c>
      <c r="T7" s="14">
        <v>-6.0049999999999999</v>
      </c>
      <c r="U7" s="88">
        <v>114021940819.51311</v>
      </c>
      <c r="V7" s="6">
        <v>0</v>
      </c>
      <c r="W7" s="15" t="s">
        <v>21</v>
      </c>
      <c r="X7" s="15" t="s">
        <v>21</v>
      </c>
      <c r="Y7" s="15" t="s">
        <v>21</v>
      </c>
      <c r="Z7" s="13">
        <v>205.11799999999999</v>
      </c>
    </row>
    <row r="8" spans="1:28" x14ac:dyDescent="0.25">
      <c r="A8" s="31">
        <v>5</v>
      </c>
      <c r="B8" s="64" t="s">
        <v>7</v>
      </c>
      <c r="C8" s="64" t="s">
        <v>147</v>
      </c>
      <c r="D8" s="61" t="s">
        <v>163</v>
      </c>
      <c r="E8" s="65">
        <v>86.437028650000002</v>
      </c>
      <c r="F8" s="65">
        <v>28.965542549999999</v>
      </c>
      <c r="G8" s="64">
        <v>18.5</v>
      </c>
      <c r="H8" s="64">
        <v>4800</v>
      </c>
      <c r="I8" s="64">
        <v>7.2359999999999998</v>
      </c>
      <c r="J8" s="64">
        <v>0.82</v>
      </c>
      <c r="K8" s="64">
        <v>3.72</v>
      </c>
      <c r="L8" s="64">
        <v>1.1000000000000001</v>
      </c>
      <c r="M8" s="64">
        <v>5.8999999999999997E-2</v>
      </c>
      <c r="N8" s="64">
        <v>94.29</v>
      </c>
      <c r="O8" s="10">
        <v>40</v>
      </c>
      <c r="P8" s="10">
        <v>78</v>
      </c>
      <c r="Q8" s="66">
        <v>0.02</v>
      </c>
      <c r="R8" s="52">
        <f t="shared" si="0"/>
        <v>299.24528301886789</v>
      </c>
      <c r="S8" s="5">
        <f t="shared" si="1"/>
        <v>1.6714114000126526E-2</v>
      </c>
      <c r="T8" s="16">
        <v>-4.6630000000000003</v>
      </c>
      <c r="U8" s="88">
        <v>1014629521336.8929</v>
      </c>
      <c r="V8" s="6">
        <v>0</v>
      </c>
      <c r="W8" s="15">
        <v>1.7715171347279374E-3</v>
      </c>
      <c r="X8" s="15">
        <v>0.84317897824446308</v>
      </c>
      <c r="Y8" s="15">
        <v>0.15504950462080896</v>
      </c>
      <c r="Z8" s="13">
        <v>210.964</v>
      </c>
    </row>
    <row r="9" spans="1:28" x14ac:dyDescent="0.25">
      <c r="A9" s="31">
        <v>6</v>
      </c>
      <c r="B9" s="64" t="s">
        <v>8</v>
      </c>
      <c r="C9" s="64" t="s">
        <v>148</v>
      </c>
      <c r="D9" s="61" t="s">
        <v>163</v>
      </c>
      <c r="E9" s="65">
        <v>86.615376029999993</v>
      </c>
      <c r="F9" s="65">
        <v>29.135822539999999</v>
      </c>
      <c r="G9" s="64">
        <v>43.6</v>
      </c>
      <c r="H9" s="64">
        <v>1217</v>
      </c>
      <c r="I9" s="64">
        <v>6.4880000000000004</v>
      </c>
      <c r="J9" s="64">
        <v>0.17</v>
      </c>
      <c r="K9" s="64">
        <v>5.49</v>
      </c>
      <c r="L9" s="64">
        <v>1.85</v>
      </c>
      <c r="M9" s="64">
        <v>0.36</v>
      </c>
      <c r="N9" s="64">
        <v>92.09</v>
      </c>
      <c r="O9" s="10">
        <v>512</v>
      </c>
      <c r="P9" s="10">
        <v>380</v>
      </c>
      <c r="Q9" s="66">
        <v>0.01</v>
      </c>
      <c r="R9" s="52">
        <f>P9/0.318*1.22</f>
        <v>1457.8616352201257</v>
      </c>
      <c r="S9" s="5">
        <f t="shared" si="1"/>
        <v>9.3204570866124731E-3</v>
      </c>
      <c r="T9" s="14">
        <v>-4.4939999999999998</v>
      </c>
      <c r="U9" s="88">
        <v>138832296033.01144</v>
      </c>
      <c r="V9" s="6">
        <v>0</v>
      </c>
      <c r="W9" s="15" t="s">
        <v>21</v>
      </c>
      <c r="X9" s="15" t="s">
        <v>21</v>
      </c>
      <c r="Y9" s="15" t="s">
        <v>21</v>
      </c>
      <c r="Z9" s="13">
        <v>235.773</v>
      </c>
    </row>
    <row r="10" spans="1:28" s="53" customFormat="1" x14ac:dyDescent="0.25">
      <c r="A10" s="4">
        <v>7</v>
      </c>
      <c r="B10" s="66" t="s">
        <v>9</v>
      </c>
      <c r="C10" s="66" t="s">
        <v>149</v>
      </c>
      <c r="D10" s="61" t="s">
        <v>163</v>
      </c>
      <c r="E10" s="67">
        <v>86.610422470000003</v>
      </c>
      <c r="F10" s="67">
        <v>29.169839289999999</v>
      </c>
      <c r="G10" s="66">
        <v>25.4</v>
      </c>
      <c r="H10" s="66">
        <v>2350</v>
      </c>
      <c r="I10" s="66">
        <v>6.8079999999999998</v>
      </c>
      <c r="J10" s="66">
        <v>5.1000000000000004E-3</v>
      </c>
      <c r="K10" s="66">
        <v>2.97</v>
      </c>
      <c r="L10" s="66">
        <v>1.02</v>
      </c>
      <c r="M10" s="66">
        <v>2.8000000000000001E-2</v>
      </c>
      <c r="N10" s="66">
        <v>95.97</v>
      </c>
      <c r="O10" s="16">
        <v>0.5</v>
      </c>
      <c r="P10" s="16">
        <v>2.1</v>
      </c>
      <c r="Q10" s="66">
        <v>0.25</v>
      </c>
      <c r="R10" s="84">
        <f>(P10/0.318)*1.22</f>
        <v>8.0566037735849054</v>
      </c>
      <c r="S10" s="5">
        <f t="shared" si="1"/>
        <v>0.14371657754010694</v>
      </c>
      <c r="T10" s="14">
        <v>-2.5939999999999999</v>
      </c>
      <c r="U10" s="89">
        <v>9608241504476.127</v>
      </c>
      <c r="V10" s="51">
        <f t="shared" si="2"/>
        <v>1.5503330518810393E-2</v>
      </c>
      <c r="W10" s="17" t="s">
        <v>21</v>
      </c>
      <c r="X10" s="17" t="s">
        <v>21</v>
      </c>
      <c r="Y10" s="17" t="s">
        <v>21</v>
      </c>
      <c r="Z10" s="52">
        <v>239.57300000000001</v>
      </c>
      <c r="AB10"/>
    </row>
    <row r="11" spans="1:28" x14ac:dyDescent="0.25">
      <c r="A11" s="31">
        <v>8</v>
      </c>
      <c r="B11" s="64" t="s">
        <v>10</v>
      </c>
      <c r="C11" s="64" t="s">
        <v>154</v>
      </c>
      <c r="D11" s="64" t="s">
        <v>164</v>
      </c>
      <c r="E11" s="65">
        <v>86.477444169999998</v>
      </c>
      <c r="F11" s="65">
        <v>30.003682980000001</v>
      </c>
      <c r="G11" s="64">
        <v>75.5</v>
      </c>
      <c r="H11" s="64">
        <v>1912</v>
      </c>
      <c r="I11" s="64">
        <v>7.2439999999999998</v>
      </c>
      <c r="J11" s="64">
        <v>0.14000000000000001</v>
      </c>
      <c r="K11" s="64">
        <v>23.43</v>
      </c>
      <c r="L11" s="64">
        <v>2.4300000000000002</v>
      </c>
      <c r="M11" s="64">
        <v>0.23</v>
      </c>
      <c r="N11" s="64">
        <v>73.650000000000006</v>
      </c>
      <c r="O11" s="10">
        <v>2264</v>
      </c>
      <c r="P11" s="10">
        <v>1042</v>
      </c>
      <c r="Q11" s="66">
        <v>0.02</v>
      </c>
      <c r="R11" s="52">
        <f t="shared" si="0"/>
        <v>3997.6100628930817</v>
      </c>
      <c r="S11" s="5">
        <f t="shared" si="1"/>
        <v>1.9754792190236695E-2</v>
      </c>
      <c r="T11" s="4">
        <v>-7.3929999999999998</v>
      </c>
      <c r="U11" s="88">
        <v>11847018723.580677</v>
      </c>
      <c r="V11" s="6">
        <v>0</v>
      </c>
      <c r="W11" s="15" t="s">
        <v>21</v>
      </c>
      <c r="X11" s="15" t="s">
        <v>21</v>
      </c>
      <c r="Y11" s="15" t="s">
        <v>21</v>
      </c>
      <c r="Z11" s="13">
        <v>321.28399999999999</v>
      </c>
    </row>
    <row r="12" spans="1:28" x14ac:dyDescent="0.25">
      <c r="A12" s="31">
        <v>9</v>
      </c>
      <c r="B12" s="64" t="s">
        <v>11</v>
      </c>
      <c r="C12" s="64" t="s">
        <v>155</v>
      </c>
      <c r="D12" s="64" t="s">
        <v>164</v>
      </c>
      <c r="E12" s="65">
        <v>86.476907729999994</v>
      </c>
      <c r="F12" s="65">
        <v>30.003664400000002</v>
      </c>
      <c r="G12" s="64">
        <v>73.400000000000006</v>
      </c>
      <c r="H12" s="64">
        <v>1922</v>
      </c>
      <c r="I12" s="64">
        <v>7.2130000000000001</v>
      </c>
      <c r="J12" s="64">
        <v>0.17</v>
      </c>
      <c r="K12" s="64">
        <v>25.15</v>
      </c>
      <c r="L12" s="64">
        <v>2.06</v>
      </c>
      <c r="M12" s="64">
        <v>0.32</v>
      </c>
      <c r="N12" s="64">
        <v>72.08</v>
      </c>
      <c r="O12" s="10">
        <v>2684</v>
      </c>
      <c r="P12" s="10">
        <v>1794</v>
      </c>
      <c r="Q12" s="66">
        <v>0.02</v>
      </c>
      <c r="R12" s="52">
        <f t="shared" si="0"/>
        <v>6882.6415094339618</v>
      </c>
      <c r="S12" s="5">
        <f t="shared" si="1"/>
        <v>1.9857592116843559E-2</v>
      </c>
      <c r="T12" s="4">
        <v>-6.3949999999999996</v>
      </c>
      <c r="U12" s="88">
        <v>9729508287.7802029</v>
      </c>
      <c r="V12" s="6">
        <v>0</v>
      </c>
      <c r="W12" s="15" t="s">
        <v>21</v>
      </c>
      <c r="X12" s="15" t="s">
        <v>21</v>
      </c>
      <c r="Y12" s="15" t="s">
        <v>21</v>
      </c>
      <c r="Z12" s="13">
        <v>321.28500000000003</v>
      </c>
    </row>
    <row r="13" spans="1:28" x14ac:dyDescent="0.25">
      <c r="A13" s="31">
        <v>10</v>
      </c>
      <c r="B13" s="64" t="s">
        <v>12</v>
      </c>
      <c r="C13" s="64" t="s">
        <v>156</v>
      </c>
      <c r="D13" s="64" t="s">
        <v>164</v>
      </c>
      <c r="E13" s="65">
        <v>86.478039620000004</v>
      </c>
      <c r="F13" s="65">
        <v>29.99937181</v>
      </c>
      <c r="G13" s="64">
        <v>74.3</v>
      </c>
      <c r="H13" s="64">
        <v>1946</v>
      </c>
      <c r="I13" s="64">
        <v>7.1989999999999998</v>
      </c>
      <c r="J13" s="64">
        <v>0.14000000000000001</v>
      </c>
      <c r="K13" s="64">
        <v>11.76</v>
      </c>
      <c r="L13" s="64">
        <v>2.68</v>
      </c>
      <c r="M13" s="64">
        <v>0.38</v>
      </c>
      <c r="N13" s="64">
        <v>84.9</v>
      </c>
      <c r="O13" s="10">
        <v>1394</v>
      </c>
      <c r="P13" s="10">
        <v>1296</v>
      </c>
      <c r="Q13" s="66">
        <v>0.02</v>
      </c>
      <c r="R13" s="52">
        <f t="shared" si="0"/>
        <v>4972.0754716981128</v>
      </c>
      <c r="S13" s="5">
        <f t="shared" si="1"/>
        <v>1.9802859561159462E-2</v>
      </c>
      <c r="T13" s="4">
        <v>-6.3940000000000001</v>
      </c>
      <c r="U13" s="88">
        <v>22125964978.780151</v>
      </c>
      <c r="V13" s="6">
        <v>0</v>
      </c>
      <c r="W13" s="15" t="s">
        <v>21</v>
      </c>
      <c r="X13" s="15" t="s">
        <v>21</v>
      </c>
      <c r="Y13" s="15" t="s">
        <v>21</v>
      </c>
      <c r="Z13" s="13">
        <v>320.815</v>
      </c>
    </row>
    <row r="14" spans="1:28" x14ac:dyDescent="0.25">
      <c r="A14" s="31">
        <v>11</v>
      </c>
      <c r="B14" s="61" t="s">
        <v>13</v>
      </c>
      <c r="C14" s="61" t="s">
        <v>157</v>
      </c>
      <c r="D14" s="64" t="s">
        <v>164</v>
      </c>
      <c r="E14" s="68">
        <v>86.423766509999993</v>
      </c>
      <c r="F14" s="68">
        <v>30.155685559999998</v>
      </c>
      <c r="G14" s="61">
        <v>53.7</v>
      </c>
      <c r="H14" s="61">
        <v>1868</v>
      </c>
      <c r="I14" s="61">
        <v>7.5149999999999997</v>
      </c>
      <c r="J14" s="61">
        <v>9.7000000000000003E-3</v>
      </c>
      <c r="K14" s="61">
        <v>7.83</v>
      </c>
      <c r="L14" s="61">
        <v>2.23</v>
      </c>
      <c r="M14" s="61">
        <v>8.6999999999999994E-2</v>
      </c>
      <c r="N14" s="61">
        <v>89.82</v>
      </c>
      <c r="O14" s="10">
        <v>152</v>
      </c>
      <c r="P14" s="10">
        <v>268</v>
      </c>
      <c r="Q14" s="66">
        <v>0.02</v>
      </c>
      <c r="R14" s="52">
        <f t="shared" si="0"/>
        <v>1028.1761006289307</v>
      </c>
      <c r="S14" s="5">
        <f t="shared" si="1"/>
        <v>1.9045927957825389E-2</v>
      </c>
      <c r="T14" s="4">
        <v>-6.8710000000000004</v>
      </c>
      <c r="U14" s="88">
        <v>223209429145.79749</v>
      </c>
      <c r="V14" s="6">
        <v>0</v>
      </c>
      <c r="W14" s="17">
        <v>8.7619473402540515E-3</v>
      </c>
      <c r="X14" s="17">
        <v>0.76410314125013434</v>
      </c>
      <c r="Y14" s="17">
        <v>0.22713491140961165</v>
      </c>
      <c r="Z14" s="13">
        <v>335.45800000000003</v>
      </c>
    </row>
    <row r="15" spans="1:28" x14ac:dyDescent="0.25">
      <c r="A15" s="31">
        <v>12</v>
      </c>
      <c r="B15" s="64" t="s">
        <v>14</v>
      </c>
      <c r="C15" s="61" t="s">
        <v>158</v>
      </c>
      <c r="D15" s="64" t="s">
        <v>164</v>
      </c>
      <c r="E15" s="65">
        <v>86.426144530000002</v>
      </c>
      <c r="F15" s="65">
        <v>30.153290009999999</v>
      </c>
      <c r="G15" s="64">
        <v>71.7</v>
      </c>
      <c r="H15" s="64">
        <v>1433</v>
      </c>
      <c r="I15" s="64">
        <v>7.0819999999999999</v>
      </c>
      <c r="J15" s="64">
        <v>2.7E-2</v>
      </c>
      <c r="K15" s="64">
        <v>12.54</v>
      </c>
      <c r="L15" s="64">
        <v>2.04</v>
      </c>
      <c r="M15" s="64">
        <v>0.18</v>
      </c>
      <c r="N15" s="64">
        <v>85.21</v>
      </c>
      <c r="O15" s="10">
        <v>49</v>
      </c>
      <c r="P15" s="10">
        <v>71</v>
      </c>
      <c r="Q15" s="66">
        <v>0.03</v>
      </c>
      <c r="R15" s="52">
        <f t="shared" si="0"/>
        <v>272.38993710691824</v>
      </c>
      <c r="S15" s="5">
        <f t="shared" si="1"/>
        <v>2.6425807049662815E-2</v>
      </c>
      <c r="T15" s="4">
        <v>-7.4539999999999997</v>
      </c>
      <c r="U15" s="88">
        <v>473425276345.04333</v>
      </c>
      <c r="V15" s="6">
        <f t="shared" si="2"/>
        <v>8.0523897865448796E-4</v>
      </c>
      <c r="W15" s="17">
        <v>4.0253365824913529E-3</v>
      </c>
      <c r="X15" s="17">
        <v>0.74838015301038174</v>
      </c>
      <c r="Y15" s="17">
        <v>0.24759451040712685</v>
      </c>
      <c r="Z15" s="13">
        <v>335.4</v>
      </c>
    </row>
    <row r="16" spans="1:28" x14ac:dyDescent="0.25">
      <c r="A16" s="31">
        <v>13</v>
      </c>
      <c r="B16" s="64" t="s">
        <v>15</v>
      </c>
      <c r="C16" s="61" t="s">
        <v>150</v>
      </c>
      <c r="D16" s="64" t="s">
        <v>164</v>
      </c>
      <c r="E16" s="65">
        <v>86.591983049999996</v>
      </c>
      <c r="F16" s="65">
        <v>30.452198660000001</v>
      </c>
      <c r="G16" s="64">
        <v>37</v>
      </c>
      <c r="H16" s="64">
        <v>1456</v>
      </c>
      <c r="I16" s="64">
        <v>7.1580000000000004</v>
      </c>
      <c r="J16" s="64">
        <v>3.5999999999999997E-2</v>
      </c>
      <c r="K16" s="64">
        <v>96.14</v>
      </c>
      <c r="L16" s="64">
        <v>0.52</v>
      </c>
      <c r="M16" s="64">
        <v>1.57</v>
      </c>
      <c r="N16" s="64">
        <v>1.73</v>
      </c>
      <c r="O16" s="10">
        <v>14</v>
      </c>
      <c r="P16" s="10">
        <v>0.8</v>
      </c>
      <c r="Q16" s="66">
        <v>0.92</v>
      </c>
      <c r="R16" s="84">
        <f t="shared" si="0"/>
        <v>3.0691823899371067</v>
      </c>
      <c r="S16" s="5">
        <f t="shared" si="1"/>
        <v>0.88133738601823719</v>
      </c>
      <c r="T16" s="4">
        <v>-10.07</v>
      </c>
      <c r="U16" s="88">
        <v>1008699036.7505982</v>
      </c>
      <c r="V16" s="18">
        <f t="shared" si="2"/>
        <v>0.10793701579175904</v>
      </c>
      <c r="W16" s="15" t="s">
        <v>21</v>
      </c>
      <c r="X16" s="15" t="s">
        <v>21</v>
      </c>
      <c r="Y16" s="15" t="s">
        <v>21</v>
      </c>
      <c r="Z16" s="13">
        <v>372.96</v>
      </c>
    </row>
    <row r="17" spans="1:26" x14ac:dyDescent="0.25">
      <c r="A17" s="31">
        <v>14</v>
      </c>
      <c r="B17" s="64" t="s">
        <v>16</v>
      </c>
      <c r="C17" s="64" t="s">
        <v>151</v>
      </c>
      <c r="D17" s="64" t="s">
        <v>165</v>
      </c>
      <c r="E17" s="65">
        <v>86.164351100000005</v>
      </c>
      <c r="F17" s="65">
        <v>31.064453279999999</v>
      </c>
      <c r="G17" s="64">
        <v>58.9</v>
      </c>
      <c r="H17" s="64">
        <v>3370</v>
      </c>
      <c r="I17" s="64">
        <v>6.7619999999999996</v>
      </c>
      <c r="J17" s="64">
        <v>2.7E-2</v>
      </c>
      <c r="K17" s="64">
        <v>6.11</v>
      </c>
      <c r="L17" s="64">
        <v>0.77</v>
      </c>
      <c r="M17" s="64">
        <v>0.17</v>
      </c>
      <c r="N17" s="64">
        <v>92.87</v>
      </c>
      <c r="O17" s="10">
        <v>932</v>
      </c>
      <c r="P17" s="10">
        <v>228</v>
      </c>
      <c r="Q17" s="66">
        <v>0.82</v>
      </c>
      <c r="R17" s="52">
        <f t="shared" si="0"/>
        <v>874.71698113207549</v>
      </c>
      <c r="S17" s="5">
        <f t="shared" si="1"/>
        <v>0.81979398363098444</v>
      </c>
      <c r="T17" s="4">
        <v>-7.0090000000000003</v>
      </c>
      <c r="U17" s="88">
        <v>874461112.50938761</v>
      </c>
      <c r="V17" s="6">
        <f t="shared" si="2"/>
        <v>0.10022480997882009</v>
      </c>
      <c r="W17" s="15" t="s">
        <v>21</v>
      </c>
      <c r="X17" s="15" t="s">
        <v>21</v>
      </c>
      <c r="Y17" s="15" t="s">
        <v>21</v>
      </c>
      <c r="Z17" s="13">
        <v>419.81</v>
      </c>
    </row>
    <row r="18" spans="1:26" x14ac:dyDescent="0.25">
      <c r="A18" s="31">
        <v>15</v>
      </c>
      <c r="B18" s="64" t="s">
        <v>17</v>
      </c>
      <c r="C18" s="64" t="s">
        <v>152</v>
      </c>
      <c r="D18" s="64" t="s">
        <v>165</v>
      </c>
      <c r="E18" s="65">
        <v>86.696726339999998</v>
      </c>
      <c r="F18" s="65">
        <v>31.472247960000001</v>
      </c>
      <c r="G18" s="64">
        <v>54.4</v>
      </c>
      <c r="H18" s="64">
        <v>6420</v>
      </c>
      <c r="I18" s="64">
        <v>6.8940000000000001</v>
      </c>
      <c r="J18" s="64">
        <v>4.3E-3</v>
      </c>
      <c r="K18" s="64">
        <v>2.99</v>
      </c>
      <c r="L18" s="64">
        <v>0.67</v>
      </c>
      <c r="M18" s="64">
        <v>1.4999999999999999E-2</v>
      </c>
      <c r="N18" s="64">
        <v>96.32</v>
      </c>
      <c r="O18" s="10">
        <v>30</v>
      </c>
      <c r="P18" s="10">
        <v>173</v>
      </c>
      <c r="Q18" s="66">
        <v>1.41</v>
      </c>
      <c r="R18" s="52">
        <f t="shared" si="0"/>
        <v>663.71069182389931</v>
      </c>
      <c r="S18" s="5">
        <f t="shared" si="1"/>
        <v>1.4106186711713848</v>
      </c>
      <c r="T18" s="10">
        <v>-5.1559999999999997</v>
      </c>
      <c r="U18" s="88">
        <v>16374635544.847942</v>
      </c>
      <c r="V18" s="6">
        <f t="shared" si="2"/>
        <v>0.17426299137486023</v>
      </c>
      <c r="W18" s="19">
        <v>0.12196451593201761</v>
      </c>
      <c r="X18" s="17">
        <v>0.73259446251991944</v>
      </c>
      <c r="Y18" s="17">
        <v>0.14544102154806285</v>
      </c>
      <c r="Z18" s="13">
        <v>481.166</v>
      </c>
    </row>
    <row r="19" spans="1:26" x14ac:dyDescent="0.25">
      <c r="A19" s="47">
        <v>16</v>
      </c>
      <c r="B19" s="69" t="s">
        <v>18</v>
      </c>
      <c r="C19" s="69" t="s">
        <v>153</v>
      </c>
      <c r="D19" s="69" t="s">
        <v>165</v>
      </c>
      <c r="E19" s="70">
        <v>86.708584290000005</v>
      </c>
      <c r="F19" s="70">
        <v>31.613663729999999</v>
      </c>
      <c r="G19" s="69">
        <v>48</v>
      </c>
      <c r="H19" s="69">
        <v>977</v>
      </c>
      <c r="I19" s="69">
        <v>6.6</v>
      </c>
      <c r="J19" s="69">
        <v>0.42</v>
      </c>
      <c r="K19" s="69">
        <v>69.12</v>
      </c>
      <c r="L19" s="69">
        <v>0.6</v>
      </c>
      <c r="M19" s="69">
        <v>1.02</v>
      </c>
      <c r="N19" s="69">
        <v>28.81</v>
      </c>
      <c r="O19" s="71">
        <v>24</v>
      </c>
      <c r="P19" s="71">
        <v>35</v>
      </c>
      <c r="Q19" s="24">
        <v>0.6</v>
      </c>
      <c r="R19" s="86">
        <f t="shared" si="0"/>
        <v>134.27672955974842</v>
      </c>
      <c r="S19" s="8">
        <f t="shared" si="1"/>
        <v>0.59699872587419189</v>
      </c>
      <c r="T19" s="7">
        <v>-7.53</v>
      </c>
      <c r="U19" s="90">
        <v>14465857160.623905</v>
      </c>
      <c r="V19" s="9">
        <f t="shared" si="2"/>
        <v>7.2305604746139326E-2</v>
      </c>
      <c r="W19" s="20">
        <v>0.13808420114025866</v>
      </c>
      <c r="X19" s="21">
        <v>0.64083404244013076</v>
      </c>
      <c r="Y19" s="21">
        <v>0.22108175641961064</v>
      </c>
      <c r="Z19" s="22">
        <v>496.68799999999999</v>
      </c>
    </row>
    <row r="20" spans="1:26" ht="16.8" x14ac:dyDescent="0.25">
      <c r="A20" s="11" t="s">
        <v>180</v>
      </c>
    </row>
    <row r="21" spans="1:26" ht="16.8" x14ac:dyDescent="0.25">
      <c r="A21" s="11" t="s">
        <v>167</v>
      </c>
    </row>
    <row r="22" spans="1:26" ht="16.8" x14ac:dyDescent="0.25">
      <c r="A22" s="11" t="s">
        <v>168</v>
      </c>
    </row>
    <row r="23" spans="1:26" ht="16.8" x14ac:dyDescent="0.25">
      <c r="A23" s="11" t="s">
        <v>169</v>
      </c>
    </row>
    <row r="24" spans="1:26" ht="16.8" x14ac:dyDescent="0.25">
      <c r="A24" s="11" t="s">
        <v>170</v>
      </c>
    </row>
    <row r="25" spans="1:26" ht="16.8" x14ac:dyDescent="0.25">
      <c r="A25" s="11" t="s">
        <v>171</v>
      </c>
      <c r="V25" s="1"/>
    </row>
    <row r="26" spans="1:26" ht="18" x14ac:dyDescent="0.35">
      <c r="A26" s="72" t="s">
        <v>172</v>
      </c>
    </row>
    <row r="29" spans="1:26" x14ac:dyDescent="0.25">
      <c r="A29" s="74" t="s">
        <v>177</v>
      </c>
    </row>
    <row r="30" spans="1:26" x14ac:dyDescent="0.25">
      <c r="A30" s="73" t="s">
        <v>162</v>
      </c>
    </row>
    <row r="31" spans="1:26" x14ac:dyDescent="0.25">
      <c r="A31" s="11" t="s">
        <v>27</v>
      </c>
    </row>
    <row r="32" spans="1:26" x14ac:dyDescent="0.25">
      <c r="A32" s="11" t="s">
        <v>28</v>
      </c>
    </row>
    <row r="33" spans="1:1" x14ac:dyDescent="0.25">
      <c r="A33" s="11" t="s">
        <v>173</v>
      </c>
    </row>
    <row r="34" spans="1:1" x14ac:dyDescent="0.25">
      <c r="A34" s="11" t="s">
        <v>161</v>
      </c>
    </row>
  </sheetData>
  <mergeCells count="24">
    <mergeCell ref="Q2:Q3"/>
    <mergeCell ref="L2:L3"/>
    <mergeCell ref="M2:M3"/>
    <mergeCell ref="A2:A3"/>
    <mergeCell ref="B2:B3"/>
    <mergeCell ref="E2:E3"/>
    <mergeCell ref="D2:D3"/>
    <mergeCell ref="C2:C3"/>
    <mergeCell ref="W2:Y2"/>
    <mergeCell ref="Z2:Z3"/>
    <mergeCell ref="F2:F3"/>
    <mergeCell ref="H2:H3"/>
    <mergeCell ref="I2:I3"/>
    <mergeCell ref="J2:J3"/>
    <mergeCell ref="K2:K3"/>
    <mergeCell ref="G2:G3"/>
    <mergeCell ref="R2:R3"/>
    <mergeCell ref="S2:S3"/>
    <mergeCell ref="T2:T3"/>
    <mergeCell ref="U2:U3"/>
    <mergeCell ref="V2:V3"/>
    <mergeCell ref="N2:N3"/>
    <mergeCell ref="O2:O3"/>
    <mergeCell ref="P2:P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C7E6-5115-4089-86CB-1C1DD8E2C190}">
  <dimension ref="A1:T98"/>
  <sheetViews>
    <sheetView tabSelected="1" workbookViewId="0">
      <selection activeCell="A99" sqref="A99"/>
    </sheetView>
  </sheetViews>
  <sheetFormatPr defaultRowHeight="13.8" x14ac:dyDescent="0.25"/>
  <cols>
    <col min="1" max="1" width="20.5546875" style="31" customWidth="1"/>
    <col min="2" max="2" width="27.109375" style="31" customWidth="1"/>
    <col min="3" max="3" width="14.109375" style="31" bestFit="1" customWidth="1"/>
    <col min="4" max="4" width="14.21875" style="31" bestFit="1" customWidth="1"/>
    <col min="5" max="5" width="8.88671875" style="31"/>
    <col min="6" max="6" width="12.77734375" style="39" customWidth="1"/>
    <col min="7" max="7" width="38.5546875" style="31" customWidth="1"/>
    <col min="8" max="16384" width="8.88671875" style="1"/>
  </cols>
  <sheetData>
    <row r="1" spans="1:20" x14ac:dyDescent="0.25">
      <c r="B1" s="32"/>
      <c r="C1" s="32"/>
      <c r="D1" s="32"/>
      <c r="E1" s="32"/>
      <c r="F1" s="38"/>
      <c r="G1" s="32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6.8" x14ac:dyDescent="0.25">
      <c r="A2" s="75" t="s">
        <v>176</v>
      </c>
      <c r="B2" s="55"/>
    </row>
    <row r="3" spans="1:20" ht="16.8" x14ac:dyDescent="0.25">
      <c r="A3" s="2" t="s">
        <v>0</v>
      </c>
      <c r="B3" s="29" t="s">
        <v>142</v>
      </c>
      <c r="C3" s="33" t="s">
        <v>42</v>
      </c>
      <c r="D3" s="33" t="s">
        <v>43</v>
      </c>
      <c r="E3" s="2" t="s">
        <v>41</v>
      </c>
      <c r="F3" s="37" t="s">
        <v>44</v>
      </c>
      <c r="G3" s="2" t="s">
        <v>38</v>
      </c>
    </row>
    <row r="4" spans="1:20" x14ac:dyDescent="0.25">
      <c r="A4" s="59" t="s">
        <v>175</v>
      </c>
      <c r="B4" s="27"/>
      <c r="C4" s="34"/>
      <c r="D4" s="34"/>
      <c r="E4" s="25"/>
      <c r="F4" s="40"/>
      <c r="G4" s="25"/>
      <c r="J4" s="54"/>
    </row>
    <row r="5" spans="1:20" x14ac:dyDescent="0.25">
      <c r="A5" s="28" t="s">
        <v>40</v>
      </c>
      <c r="B5" s="27" t="s">
        <v>39</v>
      </c>
      <c r="C5" s="50">
        <v>86.4890635</v>
      </c>
      <c r="D5" s="50">
        <v>28.599410750000001</v>
      </c>
      <c r="E5" s="43">
        <v>2.3E-2</v>
      </c>
      <c r="F5" s="41">
        <v>744961710421.77246</v>
      </c>
      <c r="G5" s="31" t="s">
        <v>75</v>
      </c>
    </row>
    <row r="6" spans="1:20" x14ac:dyDescent="0.25">
      <c r="A6" s="31" t="s">
        <v>113</v>
      </c>
      <c r="B6" s="27" t="s">
        <v>39</v>
      </c>
      <c r="C6" s="35">
        <v>86.16213888888889</v>
      </c>
      <c r="D6" s="35">
        <v>31.066944444444445</v>
      </c>
      <c r="E6" s="43">
        <v>0.78909635024266089</v>
      </c>
      <c r="F6" s="41">
        <v>3869802519.7195249</v>
      </c>
      <c r="G6" s="31" t="s">
        <v>128</v>
      </c>
    </row>
    <row r="7" spans="1:20" x14ac:dyDescent="0.25">
      <c r="A7" s="31" t="s">
        <v>114</v>
      </c>
      <c r="B7" s="27" t="s">
        <v>39</v>
      </c>
      <c r="C7" s="35">
        <v>86.475775720000001</v>
      </c>
      <c r="D7" s="35">
        <v>30.006646480000001</v>
      </c>
      <c r="E7" s="43">
        <v>2.0751006631264453E-2</v>
      </c>
      <c r="F7" s="41">
        <v>8880148469.7199345</v>
      </c>
      <c r="G7" s="31" t="s">
        <v>128</v>
      </c>
    </row>
    <row r="8" spans="1:20" x14ac:dyDescent="0.25">
      <c r="A8" s="31" t="s">
        <v>115</v>
      </c>
      <c r="B8" s="27" t="s">
        <v>39</v>
      </c>
      <c r="C8" s="35">
        <v>86.697550000000007</v>
      </c>
      <c r="D8" s="35">
        <v>31.47148</v>
      </c>
      <c r="E8" s="43">
        <v>1.3573473143224479</v>
      </c>
      <c r="F8" s="41">
        <v>532192328279.23273</v>
      </c>
      <c r="G8" s="31" t="s">
        <v>128</v>
      </c>
    </row>
    <row r="9" spans="1:20" x14ac:dyDescent="0.25">
      <c r="A9" s="31" t="s">
        <v>116</v>
      </c>
      <c r="B9" s="27" t="s">
        <v>39</v>
      </c>
      <c r="C9" s="35">
        <v>86.706530000000001</v>
      </c>
      <c r="D9" s="35">
        <v>31.616009999999999</v>
      </c>
      <c r="E9" s="43">
        <v>0.54486269358689488</v>
      </c>
      <c r="F9" s="41">
        <v>749660944.58613348</v>
      </c>
      <c r="G9" s="31" t="s">
        <v>128</v>
      </c>
    </row>
    <row r="10" spans="1:20" x14ac:dyDescent="0.25">
      <c r="A10" s="31" t="s">
        <v>117</v>
      </c>
      <c r="B10" s="27" t="s">
        <v>39</v>
      </c>
      <c r="C10" s="35">
        <v>86.248028000000005</v>
      </c>
      <c r="D10" s="35">
        <v>29.196860999999998</v>
      </c>
      <c r="E10" s="43">
        <v>2.4218754506208279E-2</v>
      </c>
      <c r="F10" s="41">
        <v>212080529185.65009</v>
      </c>
      <c r="G10" s="31" t="s">
        <v>128</v>
      </c>
    </row>
    <row r="11" spans="1:20" x14ac:dyDescent="0.25">
      <c r="A11" s="31" t="s">
        <v>118</v>
      </c>
      <c r="B11" s="27" t="s">
        <v>39</v>
      </c>
      <c r="C11" s="35">
        <v>86.403897000000001</v>
      </c>
      <c r="D11" s="35">
        <v>29.216052999999999</v>
      </c>
      <c r="E11" s="43">
        <v>1.5508967073294216E-2</v>
      </c>
      <c r="F11" s="41">
        <v>158284109974.78439</v>
      </c>
      <c r="G11" s="31" t="s">
        <v>128</v>
      </c>
    </row>
    <row r="12" spans="1:20" x14ac:dyDescent="0.25">
      <c r="A12" s="31" t="s">
        <v>119</v>
      </c>
      <c r="B12" s="27" t="s">
        <v>39</v>
      </c>
      <c r="C12" s="35">
        <v>86.486944440000002</v>
      </c>
      <c r="D12" s="35">
        <v>28.603055560000001</v>
      </c>
      <c r="E12" s="43">
        <v>2.1089704759921047E-2</v>
      </c>
      <c r="F12" s="41">
        <v>3210798725377.0444</v>
      </c>
      <c r="G12" s="31" t="s">
        <v>128</v>
      </c>
    </row>
    <row r="13" spans="1:20" x14ac:dyDescent="0.25">
      <c r="A13" s="31" t="s">
        <v>120</v>
      </c>
      <c r="B13" s="27" t="s">
        <v>39</v>
      </c>
      <c r="C13" s="35">
        <v>86.615442189999996</v>
      </c>
      <c r="D13" s="35">
        <v>29.135887669999999</v>
      </c>
      <c r="E13" s="43">
        <v>1.3673588945204969E-2</v>
      </c>
      <c r="F13" s="41">
        <v>65063140123.956306</v>
      </c>
      <c r="G13" s="31" t="s">
        <v>128</v>
      </c>
    </row>
    <row r="14" spans="1:20" x14ac:dyDescent="0.25">
      <c r="A14" s="31" t="s">
        <v>121</v>
      </c>
      <c r="B14" s="27" t="s">
        <v>39</v>
      </c>
      <c r="C14" s="35">
        <v>86.704805559999997</v>
      </c>
      <c r="D14" s="35">
        <v>28.795777780000002</v>
      </c>
      <c r="E14" s="43">
        <v>2.1125852161389101E-2</v>
      </c>
      <c r="F14" s="41">
        <v>725473302045.28821</v>
      </c>
      <c r="G14" s="31" t="s">
        <v>128</v>
      </c>
    </row>
    <row r="15" spans="1:20" x14ac:dyDescent="0.25">
      <c r="A15" s="4" t="s">
        <v>123</v>
      </c>
      <c r="B15" s="27" t="s">
        <v>39</v>
      </c>
      <c r="C15" s="35">
        <v>86.164299999999997</v>
      </c>
      <c r="D15" s="35">
        <v>31.064399999999999</v>
      </c>
      <c r="E15" s="43">
        <v>0.68700000000000006</v>
      </c>
      <c r="F15" s="44">
        <v>8500000000</v>
      </c>
      <c r="G15" s="31" t="s">
        <v>127</v>
      </c>
      <c r="L15" s="42"/>
    </row>
    <row r="16" spans="1:20" x14ac:dyDescent="0.25">
      <c r="A16" s="4" t="s">
        <v>124</v>
      </c>
      <c r="B16" s="27" t="s">
        <v>39</v>
      </c>
      <c r="C16" s="35">
        <v>86.164299999999997</v>
      </c>
      <c r="D16" s="35">
        <v>31.064399999999999</v>
      </c>
      <c r="E16" s="43">
        <v>0.57599999999999996</v>
      </c>
      <c r="F16" s="4" t="s">
        <v>141</v>
      </c>
      <c r="G16" s="31" t="s">
        <v>127</v>
      </c>
      <c r="L16" s="42"/>
    </row>
    <row r="17" spans="1:12" x14ac:dyDescent="0.25">
      <c r="A17" s="4" t="s">
        <v>125</v>
      </c>
      <c r="B17" s="27" t="s">
        <v>39</v>
      </c>
      <c r="C17" s="35">
        <v>86.699799999999996</v>
      </c>
      <c r="D17" s="35">
        <v>31.4694</v>
      </c>
      <c r="E17" s="43">
        <v>0.89900000000000002</v>
      </c>
      <c r="F17" s="44">
        <v>201000000000</v>
      </c>
      <c r="G17" s="31" t="s">
        <v>127</v>
      </c>
      <c r="L17" s="42"/>
    </row>
    <row r="18" spans="1:12" x14ac:dyDescent="0.25">
      <c r="A18" s="4" t="s">
        <v>126</v>
      </c>
      <c r="B18" s="27" t="s">
        <v>39</v>
      </c>
      <c r="C18" s="35">
        <v>86.4773</v>
      </c>
      <c r="D18" s="35">
        <v>30.003599999999999</v>
      </c>
      <c r="E18" s="43">
        <v>0.02</v>
      </c>
      <c r="F18" s="44">
        <v>11300000000</v>
      </c>
      <c r="G18" s="31" t="s">
        <v>127</v>
      </c>
      <c r="L18" s="42"/>
    </row>
    <row r="19" spans="1:12" x14ac:dyDescent="0.25">
      <c r="A19" s="31" t="s">
        <v>45</v>
      </c>
      <c r="B19" s="27" t="s">
        <v>59</v>
      </c>
      <c r="C19" s="35">
        <v>90.25644444444444</v>
      </c>
      <c r="D19" s="35">
        <v>29.460416666666667</v>
      </c>
      <c r="E19" s="31">
        <v>0.04</v>
      </c>
      <c r="F19" s="40">
        <v>11100000.000000002</v>
      </c>
      <c r="G19" s="31" t="s">
        <v>122</v>
      </c>
    </row>
    <row r="20" spans="1:12" x14ac:dyDescent="0.25">
      <c r="A20" s="31" t="s">
        <v>46</v>
      </c>
      <c r="B20" s="27" t="s">
        <v>59</v>
      </c>
      <c r="C20" s="35">
        <v>90.257444444444445</v>
      </c>
      <c r="D20" s="35">
        <v>29.459583333333331</v>
      </c>
      <c r="E20" s="31">
        <v>0.09</v>
      </c>
      <c r="F20" s="40">
        <v>6390000</v>
      </c>
      <c r="G20" s="31" t="s">
        <v>122</v>
      </c>
    </row>
    <row r="21" spans="1:12" x14ac:dyDescent="0.25">
      <c r="A21" s="31" t="s">
        <v>47</v>
      </c>
      <c r="B21" s="27" t="s">
        <v>59</v>
      </c>
      <c r="C21" s="35">
        <v>90.369638888888886</v>
      </c>
      <c r="D21" s="35">
        <v>29.740083333333335</v>
      </c>
      <c r="E21" s="31">
        <v>0.08</v>
      </c>
      <c r="F21" s="40">
        <v>50400000000</v>
      </c>
      <c r="G21" s="31" t="s">
        <v>122</v>
      </c>
    </row>
    <row r="22" spans="1:12" x14ac:dyDescent="0.25">
      <c r="A22" s="31" t="s">
        <v>48</v>
      </c>
      <c r="B22" s="27" t="s">
        <v>59</v>
      </c>
      <c r="C22" s="35">
        <v>90.288388888888889</v>
      </c>
      <c r="D22" s="35">
        <v>29.84547222222222</v>
      </c>
      <c r="E22" s="31">
        <v>7.0000000000000007E-2</v>
      </c>
      <c r="F22" s="40" t="s">
        <v>141</v>
      </c>
      <c r="G22" s="31" t="s">
        <v>122</v>
      </c>
    </row>
    <row r="23" spans="1:12" s="30" customFormat="1" x14ac:dyDescent="0.25">
      <c r="A23" s="4" t="s">
        <v>49</v>
      </c>
      <c r="B23" s="56" t="s">
        <v>59</v>
      </c>
      <c r="C23" s="36">
        <v>90.599722222222198</v>
      </c>
      <c r="D23" s="36">
        <v>30.1998888888889</v>
      </c>
      <c r="E23" s="4">
        <v>0.28000000000000003</v>
      </c>
      <c r="F23" s="41">
        <v>1160000000000</v>
      </c>
      <c r="G23" s="4" t="s">
        <v>122</v>
      </c>
    </row>
    <row r="24" spans="1:12" s="30" customFormat="1" x14ac:dyDescent="0.25">
      <c r="A24" s="4" t="s">
        <v>50</v>
      </c>
      <c r="B24" s="56" t="s">
        <v>59</v>
      </c>
      <c r="C24" s="36">
        <v>90.94294444444445</v>
      </c>
      <c r="D24" s="36">
        <v>30.412305555555555</v>
      </c>
      <c r="E24" s="4">
        <v>0.3</v>
      </c>
      <c r="F24" s="41">
        <v>2960000000</v>
      </c>
      <c r="G24" s="4" t="s">
        <v>122</v>
      </c>
    </row>
    <row r="25" spans="1:12" s="30" customFormat="1" x14ac:dyDescent="0.25">
      <c r="A25" s="4" t="s">
        <v>51</v>
      </c>
      <c r="B25" s="56" t="s">
        <v>59</v>
      </c>
      <c r="C25" s="36">
        <v>90.943083333333306</v>
      </c>
      <c r="D25" s="36">
        <v>30.4123611111111</v>
      </c>
      <c r="E25" s="4">
        <v>0.4</v>
      </c>
      <c r="F25" s="41">
        <v>896000000000.00012</v>
      </c>
      <c r="G25" s="4" t="s">
        <v>122</v>
      </c>
    </row>
    <row r="26" spans="1:12" s="30" customFormat="1" x14ac:dyDescent="0.25">
      <c r="A26" s="4" t="s">
        <v>52</v>
      </c>
      <c r="B26" s="56" t="s">
        <v>59</v>
      </c>
      <c r="C26" s="36">
        <v>91.590222222222195</v>
      </c>
      <c r="D26" s="36">
        <v>30.666972222222199</v>
      </c>
      <c r="E26" s="4">
        <v>0.16</v>
      </c>
      <c r="F26" s="41">
        <v>1130000000000</v>
      </c>
      <c r="G26" s="4" t="s">
        <v>122</v>
      </c>
    </row>
    <row r="27" spans="1:12" s="30" customFormat="1" x14ac:dyDescent="0.25">
      <c r="A27" s="4" t="s">
        <v>53</v>
      </c>
      <c r="B27" s="56" t="s">
        <v>59</v>
      </c>
      <c r="C27" s="36">
        <v>91.590638888888904</v>
      </c>
      <c r="D27" s="36">
        <v>30.666638888888901</v>
      </c>
      <c r="E27" s="4">
        <v>0.12</v>
      </c>
      <c r="F27" s="41">
        <v>1440000000000</v>
      </c>
      <c r="G27" s="4" t="s">
        <v>122</v>
      </c>
    </row>
    <row r="28" spans="1:12" s="30" customFormat="1" x14ac:dyDescent="0.25">
      <c r="A28" s="4" t="s">
        <v>54</v>
      </c>
      <c r="B28" s="56" t="s">
        <v>59</v>
      </c>
      <c r="C28" s="36">
        <v>91.595638888888885</v>
      </c>
      <c r="D28" s="36">
        <v>30.648166666666665</v>
      </c>
      <c r="E28" s="4">
        <v>1.02</v>
      </c>
      <c r="F28" s="41">
        <v>218000000000.00003</v>
      </c>
      <c r="G28" s="4" t="s">
        <v>122</v>
      </c>
    </row>
    <row r="29" spans="1:12" s="30" customFormat="1" x14ac:dyDescent="0.25">
      <c r="A29" s="4" t="s">
        <v>55</v>
      </c>
      <c r="B29" s="56" t="s">
        <v>59</v>
      </c>
      <c r="C29" s="36">
        <v>91.84952777777778</v>
      </c>
      <c r="D29" s="36">
        <v>31.16033333333333</v>
      </c>
      <c r="E29" s="4">
        <v>0.67</v>
      </c>
      <c r="F29" s="41">
        <v>248000000000</v>
      </c>
      <c r="G29" s="4" t="s">
        <v>122</v>
      </c>
    </row>
    <row r="30" spans="1:12" s="30" customFormat="1" x14ac:dyDescent="0.25">
      <c r="A30" s="4" t="s">
        <v>56</v>
      </c>
      <c r="B30" s="56" t="s">
        <v>59</v>
      </c>
      <c r="C30" s="36">
        <v>91.873222222222211</v>
      </c>
      <c r="D30" s="36">
        <v>31.299611111111112</v>
      </c>
      <c r="E30" s="4">
        <v>0.17</v>
      </c>
      <c r="F30" s="41">
        <v>94300000000</v>
      </c>
      <c r="G30" s="4" t="s">
        <v>122</v>
      </c>
    </row>
    <row r="31" spans="1:12" s="30" customFormat="1" x14ac:dyDescent="0.25">
      <c r="A31" s="4" t="s">
        <v>57</v>
      </c>
      <c r="B31" s="56" t="s">
        <v>59</v>
      </c>
      <c r="C31" s="36">
        <v>92.099527777777794</v>
      </c>
      <c r="D31" s="36">
        <v>31.7438888888889</v>
      </c>
      <c r="E31" s="4">
        <v>0.2</v>
      </c>
      <c r="F31" s="41">
        <v>391000000000</v>
      </c>
      <c r="G31" s="4" t="s">
        <v>122</v>
      </c>
    </row>
    <row r="32" spans="1:12" x14ac:dyDescent="0.25">
      <c r="A32" s="31" t="s">
        <v>58</v>
      </c>
      <c r="B32" s="27" t="s">
        <v>59</v>
      </c>
      <c r="C32" s="35">
        <v>92.100138888888878</v>
      </c>
      <c r="D32" s="35">
        <v>31.744166666666668</v>
      </c>
      <c r="E32" s="31">
        <v>0.15</v>
      </c>
      <c r="F32" s="40">
        <v>544000000000.00006</v>
      </c>
      <c r="G32" s="31" t="s">
        <v>122</v>
      </c>
    </row>
    <row r="33" spans="1:7" x14ac:dyDescent="0.25">
      <c r="A33" s="31" t="s">
        <v>60</v>
      </c>
      <c r="B33" s="27" t="s">
        <v>59</v>
      </c>
      <c r="C33" s="35">
        <v>88.984416666666661</v>
      </c>
      <c r="D33" s="35">
        <f>27+48/60+39.7/3600</f>
        <v>27.811027777777777</v>
      </c>
      <c r="E33" s="31">
        <v>1.7999999999999999E-2</v>
      </c>
      <c r="F33" s="40">
        <f>2550000</f>
        <v>2550000</v>
      </c>
      <c r="G33" s="31" t="s">
        <v>74</v>
      </c>
    </row>
    <row r="34" spans="1:7" x14ac:dyDescent="0.25">
      <c r="A34" s="31" t="s">
        <v>61</v>
      </c>
      <c r="B34" s="27" t="s">
        <v>59</v>
      </c>
      <c r="C34" s="35">
        <v>88.984416666666661</v>
      </c>
      <c r="D34" s="35">
        <f>27+48/60+39.7/3600</f>
        <v>27.811027777777777</v>
      </c>
      <c r="E34" s="31">
        <v>1.7000000000000001E-2</v>
      </c>
      <c r="F34" s="40">
        <f>8430000</f>
        <v>8430000</v>
      </c>
      <c r="G34" s="31" t="s">
        <v>74</v>
      </c>
    </row>
    <row r="35" spans="1:7" x14ac:dyDescent="0.25">
      <c r="A35" s="31" t="s">
        <v>62</v>
      </c>
      <c r="B35" s="27" t="s">
        <v>59</v>
      </c>
      <c r="C35" s="35">
        <v>88.986361111111108</v>
      </c>
      <c r="D35" s="35">
        <f>27+48/60+31.9/3600</f>
        <v>27.808861111111113</v>
      </c>
      <c r="E35" s="31">
        <v>1.6E-2</v>
      </c>
      <c r="F35" s="40">
        <f>3760000</f>
        <v>3760000</v>
      </c>
      <c r="G35" s="31" t="s">
        <v>74</v>
      </c>
    </row>
    <row r="36" spans="1:7" x14ac:dyDescent="0.25">
      <c r="A36" s="31" t="s">
        <v>63</v>
      </c>
      <c r="B36" s="27" t="s">
        <v>59</v>
      </c>
      <c r="C36" s="35">
        <v>88.986361111111108</v>
      </c>
      <c r="D36" s="35">
        <f>27+48/60+31.9/3600</f>
        <v>27.808861111111113</v>
      </c>
      <c r="E36" s="31">
        <v>1.7000000000000001E-2</v>
      </c>
      <c r="F36" s="40">
        <f>7290000</f>
        <v>7290000</v>
      </c>
      <c r="G36" s="31" t="s">
        <v>74</v>
      </c>
    </row>
    <row r="37" spans="1:7" x14ac:dyDescent="0.25">
      <c r="A37" s="31" t="s">
        <v>64</v>
      </c>
      <c r="B37" s="27" t="s">
        <v>59</v>
      </c>
      <c r="C37" s="35">
        <v>89.543222222222226</v>
      </c>
      <c r="D37" s="35">
        <f>28+21/60+24.6/3600</f>
        <v>28.356833333333334</v>
      </c>
      <c r="E37" s="31">
        <v>2.3E-2</v>
      </c>
      <c r="F37" s="40">
        <f>1200000000000</f>
        <v>1200000000000</v>
      </c>
      <c r="G37" s="31" t="s">
        <v>74</v>
      </c>
    </row>
    <row r="38" spans="1:7" x14ac:dyDescent="0.25">
      <c r="A38" s="31" t="s">
        <v>65</v>
      </c>
      <c r="B38" s="27" t="s">
        <v>59</v>
      </c>
      <c r="C38" s="35">
        <v>89.543222222222226</v>
      </c>
      <c r="D38" s="35">
        <f>28+21/60+24.6/3600</f>
        <v>28.356833333333334</v>
      </c>
      <c r="E38" s="31">
        <v>2.4E-2</v>
      </c>
      <c r="F38" s="40">
        <f>2630000000000</f>
        <v>2630000000000</v>
      </c>
      <c r="G38" s="31" t="s">
        <v>74</v>
      </c>
    </row>
    <row r="39" spans="1:7" x14ac:dyDescent="0.25">
      <c r="A39" s="31" t="s">
        <v>66</v>
      </c>
      <c r="B39" s="27" t="s">
        <v>59</v>
      </c>
      <c r="C39" s="35">
        <v>89.543416666666658</v>
      </c>
      <c r="D39" s="35">
        <f>28+21/60+25.4/3600</f>
        <v>28.357055555555558</v>
      </c>
      <c r="E39" s="31">
        <v>1.9E-2</v>
      </c>
      <c r="F39" s="40">
        <f>36700000000</f>
        <v>36700000000</v>
      </c>
      <c r="G39" s="31" t="s">
        <v>74</v>
      </c>
    </row>
    <row r="40" spans="1:7" x14ac:dyDescent="0.25">
      <c r="A40" s="31" t="s">
        <v>67</v>
      </c>
      <c r="B40" s="27" t="s">
        <v>59</v>
      </c>
      <c r="C40" s="35">
        <v>89.543416666666658</v>
      </c>
      <c r="D40" s="35">
        <f>28+21/60+25.4/3600</f>
        <v>28.357055555555558</v>
      </c>
      <c r="E40" s="31">
        <v>2.1999999999999999E-2</v>
      </c>
      <c r="F40" s="40">
        <f>53000000000</f>
        <v>53000000000</v>
      </c>
      <c r="G40" s="31" t="s">
        <v>74</v>
      </c>
    </row>
    <row r="41" spans="1:7" x14ac:dyDescent="0.25">
      <c r="A41" s="31" t="s">
        <v>68</v>
      </c>
      <c r="B41" s="27" t="s">
        <v>59</v>
      </c>
      <c r="C41" s="35">
        <v>89.543111111111102</v>
      </c>
      <c r="D41" s="35">
        <f>28+21/60+25.4/3600</f>
        <v>28.357055555555558</v>
      </c>
      <c r="E41" s="31">
        <v>2.1000000000000001E-2</v>
      </c>
      <c r="F41" s="40">
        <f>34900000000</f>
        <v>34900000000</v>
      </c>
      <c r="G41" s="31" t="s">
        <v>74</v>
      </c>
    </row>
    <row r="42" spans="1:7" x14ac:dyDescent="0.25">
      <c r="A42" s="4" t="s">
        <v>69</v>
      </c>
      <c r="B42" s="27" t="s">
        <v>59</v>
      </c>
      <c r="C42" s="36">
        <v>89.543111111111102</v>
      </c>
      <c r="D42" s="36">
        <f>28+21/60+25.4/3600</f>
        <v>28.357055555555558</v>
      </c>
      <c r="E42" s="4">
        <v>2.4E-2</v>
      </c>
      <c r="F42" s="41">
        <f>45200000000</f>
        <v>45200000000</v>
      </c>
      <c r="G42" s="31" t="s">
        <v>74</v>
      </c>
    </row>
    <row r="43" spans="1:7" s="30" customFormat="1" x14ac:dyDescent="0.25">
      <c r="A43" s="4" t="s">
        <v>70</v>
      </c>
      <c r="B43" s="56" t="s">
        <v>59</v>
      </c>
      <c r="C43" s="36">
        <f>89+40/60+31.2/3600</f>
        <v>89.675333333333342</v>
      </c>
      <c r="D43" s="36">
        <f>28+34/60+34.1/3600</f>
        <v>28.576138888888888</v>
      </c>
      <c r="E43" s="4">
        <v>4.9000000000000002E-2</v>
      </c>
      <c r="F43" s="41">
        <f>1260000000000</f>
        <v>1260000000000</v>
      </c>
      <c r="G43" s="4" t="s">
        <v>74</v>
      </c>
    </row>
    <row r="44" spans="1:7" s="30" customFormat="1" x14ac:dyDescent="0.25">
      <c r="A44" s="4" t="s">
        <v>71</v>
      </c>
      <c r="B44" s="56" t="s">
        <v>59</v>
      </c>
      <c r="C44" s="36">
        <f>89+40/60+31.2/3600</f>
        <v>89.675333333333342</v>
      </c>
      <c r="D44" s="36">
        <f>28+34/60+34.1/3600</f>
        <v>28.576138888888888</v>
      </c>
      <c r="E44" s="4">
        <v>2.8000000000000001E-2</v>
      </c>
      <c r="F44" s="41">
        <f>3020000000000</f>
        <v>3020000000000</v>
      </c>
      <c r="G44" s="4" t="s">
        <v>74</v>
      </c>
    </row>
    <row r="45" spans="1:7" x14ac:dyDescent="0.25">
      <c r="A45" s="31" t="s">
        <v>72</v>
      </c>
      <c r="B45" s="27" t="s">
        <v>59</v>
      </c>
      <c r="C45" s="35">
        <v>89.675305555555553</v>
      </c>
      <c r="D45" s="35">
        <f>28+40/60+37/3600</f>
        <v>28.676944444444445</v>
      </c>
      <c r="E45" s="31">
        <v>3.5999999999999997E-2</v>
      </c>
      <c r="F45" s="40">
        <f>1790000000000</f>
        <v>1790000000000</v>
      </c>
      <c r="G45" s="31" t="s">
        <v>74</v>
      </c>
    </row>
    <row r="46" spans="1:7" x14ac:dyDescent="0.25">
      <c r="A46" s="31" t="s">
        <v>73</v>
      </c>
      <c r="B46" s="27" t="s">
        <v>59</v>
      </c>
      <c r="C46" s="35">
        <v>89.675305555555553</v>
      </c>
      <c r="D46" s="35">
        <f>28+40/60+37/3600</f>
        <v>28.676944444444445</v>
      </c>
      <c r="E46" s="31">
        <v>2.7E-2</v>
      </c>
      <c r="F46" s="40">
        <f>3580000000000</f>
        <v>3580000000000</v>
      </c>
      <c r="G46" s="31" t="s">
        <v>74</v>
      </c>
    </row>
    <row r="47" spans="1:7" x14ac:dyDescent="0.25">
      <c r="A47" s="31" t="s">
        <v>76</v>
      </c>
      <c r="B47" s="27" t="s">
        <v>59</v>
      </c>
      <c r="C47" s="35">
        <v>90.24606</v>
      </c>
      <c r="D47" s="35">
        <v>29.31981</v>
      </c>
      <c r="E47" s="31">
        <v>7.2579180045950611E-2</v>
      </c>
      <c r="F47" s="40">
        <v>4215128.1804797063</v>
      </c>
      <c r="G47" s="31" t="s">
        <v>129</v>
      </c>
    </row>
    <row r="48" spans="1:7" x14ac:dyDescent="0.25">
      <c r="A48" s="31" t="s">
        <v>77</v>
      </c>
      <c r="B48" s="27" t="s">
        <v>59</v>
      </c>
      <c r="C48" s="35">
        <v>90.256779480000006</v>
      </c>
      <c r="D48" s="35">
        <v>29.459539450000001</v>
      </c>
      <c r="E48" s="31">
        <v>6.7750377574760989E-2</v>
      </c>
      <c r="F48" s="40">
        <v>43110597.468178436</v>
      </c>
      <c r="G48" s="31" t="s">
        <v>129</v>
      </c>
    </row>
    <row r="49" spans="1:7" x14ac:dyDescent="0.25">
      <c r="A49" s="31" t="s">
        <v>78</v>
      </c>
      <c r="B49" s="27" t="s">
        <v>59</v>
      </c>
      <c r="C49" s="35">
        <v>90.286972599999999</v>
      </c>
      <c r="D49" s="35">
        <v>29.847872710000001</v>
      </c>
      <c r="E49" s="31">
        <v>7.4979865452592123E-2</v>
      </c>
      <c r="F49" s="40">
        <v>3107686393.9815397</v>
      </c>
      <c r="G49" s="31" t="s">
        <v>129</v>
      </c>
    </row>
    <row r="50" spans="1:7" x14ac:dyDescent="0.25">
      <c r="A50" s="31" t="s">
        <v>79</v>
      </c>
      <c r="B50" s="27" t="s">
        <v>59</v>
      </c>
      <c r="C50" s="35">
        <v>90.352194440000005</v>
      </c>
      <c r="D50" s="35">
        <v>29.980583330000002</v>
      </c>
      <c r="E50" s="58">
        <v>9.5909187567225745E-2</v>
      </c>
      <c r="F50" s="40">
        <v>8733020795.5331573</v>
      </c>
      <c r="G50" s="31" t="s">
        <v>129</v>
      </c>
    </row>
    <row r="51" spans="1:7" x14ac:dyDescent="0.25">
      <c r="A51" s="31" t="s">
        <v>80</v>
      </c>
      <c r="B51" s="27" t="s">
        <v>59</v>
      </c>
      <c r="C51" s="35">
        <v>90.367339999999999</v>
      </c>
      <c r="D51" s="35">
        <v>29.733440000000002</v>
      </c>
      <c r="E51" s="58">
        <v>0.11407923750509963</v>
      </c>
      <c r="F51" s="40">
        <v>34484572531.707687</v>
      </c>
      <c r="G51" s="31" t="s">
        <v>129</v>
      </c>
    </row>
    <row r="52" spans="1:7" x14ac:dyDescent="0.25">
      <c r="A52" s="31" t="s">
        <v>81</v>
      </c>
      <c r="B52" s="27" t="s">
        <v>59</v>
      </c>
      <c r="C52" s="35">
        <v>90.368418360000007</v>
      </c>
      <c r="D52" s="35">
        <v>29.742578340000001</v>
      </c>
      <c r="E52" s="58">
        <v>0.13198631099845498</v>
      </c>
      <c r="F52" s="40">
        <v>127170139995.80049</v>
      </c>
      <c r="G52" s="31" t="s">
        <v>129</v>
      </c>
    </row>
    <row r="53" spans="1:7" x14ac:dyDescent="0.25">
      <c r="A53" s="31" t="s">
        <v>82</v>
      </c>
      <c r="B53" s="27" t="s">
        <v>59</v>
      </c>
      <c r="C53" s="35">
        <v>90.370806000000002</v>
      </c>
      <c r="D53" s="35">
        <v>29.55247</v>
      </c>
      <c r="E53" s="58">
        <v>0.108265845606647</v>
      </c>
      <c r="F53" s="40">
        <v>53593295954.927597</v>
      </c>
      <c r="G53" s="31" t="s">
        <v>129</v>
      </c>
    </row>
    <row r="54" spans="1:7" x14ac:dyDescent="0.25">
      <c r="A54" s="31" t="s">
        <v>135</v>
      </c>
      <c r="B54" s="27" t="s">
        <v>59</v>
      </c>
      <c r="C54" s="35">
        <v>90.470699999999994</v>
      </c>
      <c r="D54" s="35">
        <v>30.0871</v>
      </c>
      <c r="E54" s="58">
        <v>0.25852502019663237</v>
      </c>
      <c r="F54" s="40" t="s">
        <v>141</v>
      </c>
      <c r="G54" s="31" t="s">
        <v>129</v>
      </c>
    </row>
    <row r="55" spans="1:7" x14ac:dyDescent="0.25">
      <c r="A55" s="31" t="s">
        <v>83</v>
      </c>
      <c r="B55" s="27" t="s">
        <v>59</v>
      </c>
      <c r="C55" s="35">
        <v>90.544499999999999</v>
      </c>
      <c r="D55" s="35">
        <v>30.123574569999999</v>
      </c>
      <c r="E55" s="58">
        <v>0.26387527397589472</v>
      </c>
      <c r="F55" s="40">
        <v>3539813680.8529172</v>
      </c>
      <c r="G55" s="31" t="s">
        <v>129</v>
      </c>
    </row>
    <row r="56" spans="1:7" x14ac:dyDescent="0.25">
      <c r="A56" s="31" t="s">
        <v>84</v>
      </c>
      <c r="B56" s="27" t="s">
        <v>59</v>
      </c>
      <c r="C56" s="35">
        <v>90.605666670000005</v>
      </c>
      <c r="D56" s="35">
        <v>30.201555559999999</v>
      </c>
      <c r="E56" s="58">
        <v>0.3006228462215258</v>
      </c>
      <c r="F56" s="40">
        <v>1522834244745.2688</v>
      </c>
      <c r="G56" s="31" t="s">
        <v>129</v>
      </c>
    </row>
    <row r="57" spans="1:7" x14ac:dyDescent="0.25">
      <c r="A57" s="31" t="s">
        <v>85</v>
      </c>
      <c r="B57" s="27" t="s">
        <v>59</v>
      </c>
      <c r="C57" s="35">
        <v>90.672579999999996</v>
      </c>
      <c r="D57" s="35">
        <v>30.53425</v>
      </c>
      <c r="E57" s="58">
        <v>0.19846577683046829</v>
      </c>
      <c r="F57" s="40">
        <v>679289059.94119692</v>
      </c>
      <c r="G57" s="31" t="s">
        <v>129</v>
      </c>
    </row>
    <row r="58" spans="1:7" x14ac:dyDescent="0.25">
      <c r="A58" s="31" t="s">
        <v>86</v>
      </c>
      <c r="B58" s="27" t="s">
        <v>59</v>
      </c>
      <c r="C58" s="35">
        <v>90.706109999999995</v>
      </c>
      <c r="D58" s="35">
        <v>30.563649999999999</v>
      </c>
      <c r="E58" s="58">
        <v>0.43034153515418194</v>
      </c>
      <c r="F58" s="40">
        <v>331327814.95097733</v>
      </c>
      <c r="G58" s="31" t="s">
        <v>129</v>
      </c>
    </row>
    <row r="59" spans="1:7" x14ac:dyDescent="0.25">
      <c r="A59" s="31" t="s">
        <v>87</v>
      </c>
      <c r="B59" s="27" t="s">
        <v>59</v>
      </c>
      <c r="C59" s="35">
        <v>90.942652420000002</v>
      </c>
      <c r="D59" s="35">
        <v>30.412426929999999</v>
      </c>
      <c r="E59" s="58">
        <v>0.26845516981596201</v>
      </c>
      <c r="F59" s="40">
        <v>6492517782.0523376</v>
      </c>
      <c r="G59" s="31" t="s">
        <v>129</v>
      </c>
    </row>
    <row r="60" spans="1:7" x14ac:dyDescent="0.25">
      <c r="A60" s="46" t="s">
        <v>88</v>
      </c>
      <c r="B60" s="27" t="s">
        <v>59</v>
      </c>
      <c r="C60" s="45">
        <v>91.611099999999993</v>
      </c>
      <c r="D60" s="45">
        <v>30.876200000000001</v>
      </c>
      <c r="E60" s="58">
        <v>0.31011516984722182</v>
      </c>
      <c r="F60" s="40">
        <v>353648692781.6123</v>
      </c>
      <c r="G60" s="31" t="s">
        <v>129</v>
      </c>
    </row>
    <row r="61" spans="1:7" x14ac:dyDescent="0.25">
      <c r="A61" s="46" t="s">
        <v>89</v>
      </c>
      <c r="B61" s="27" t="s">
        <v>59</v>
      </c>
      <c r="C61" s="45">
        <v>91.614440000000002</v>
      </c>
      <c r="D61" s="45">
        <v>31.06035</v>
      </c>
      <c r="E61" s="58">
        <v>0.14242353595602145</v>
      </c>
      <c r="F61" s="40">
        <v>455954264.13395184</v>
      </c>
      <c r="G61" s="31" t="s">
        <v>129</v>
      </c>
    </row>
    <row r="62" spans="1:7" x14ac:dyDescent="0.25">
      <c r="A62" s="46" t="s">
        <v>90</v>
      </c>
      <c r="B62" s="27" t="s">
        <v>59</v>
      </c>
      <c r="C62" s="45">
        <v>91.848240000000004</v>
      </c>
      <c r="D62" s="45">
        <v>31.162500000000001</v>
      </c>
      <c r="E62" s="58">
        <v>0.38737384617086607</v>
      </c>
      <c r="F62" s="40">
        <v>1303781593219.199</v>
      </c>
      <c r="G62" s="31" t="s">
        <v>129</v>
      </c>
    </row>
    <row r="63" spans="1:7" x14ac:dyDescent="0.25">
      <c r="A63" s="46" t="s">
        <v>91</v>
      </c>
      <c r="B63" s="27" t="s">
        <v>59</v>
      </c>
      <c r="C63" s="45">
        <v>92.100210000000004</v>
      </c>
      <c r="D63" s="45">
        <v>31.74286</v>
      </c>
      <c r="E63" s="58">
        <v>0.28561092318043924</v>
      </c>
      <c r="F63" s="40">
        <v>520184811656.92371</v>
      </c>
      <c r="G63" s="31" t="s">
        <v>129</v>
      </c>
    </row>
    <row r="64" spans="1:7" x14ac:dyDescent="0.25">
      <c r="A64" s="31" t="s">
        <v>92</v>
      </c>
      <c r="B64" s="27" t="s">
        <v>59</v>
      </c>
      <c r="C64" s="35">
        <v>89.299166666666665</v>
      </c>
      <c r="D64" s="35">
        <v>28.108583333333335</v>
      </c>
      <c r="E64" s="58">
        <v>2.1929957464502204E-2</v>
      </c>
      <c r="F64" s="40">
        <v>20272339330.493401</v>
      </c>
      <c r="G64" s="31" t="s">
        <v>129</v>
      </c>
    </row>
    <row r="65" spans="1:7" x14ac:dyDescent="0.25">
      <c r="A65" s="31" t="s">
        <v>93</v>
      </c>
      <c r="B65" s="27" t="s">
        <v>59</v>
      </c>
      <c r="C65" s="35">
        <v>89.913387999999998</v>
      </c>
      <c r="D65" s="35">
        <v>28.851266562735699</v>
      </c>
      <c r="E65" s="58">
        <v>4.874385901025019E-2</v>
      </c>
      <c r="F65" s="40">
        <v>8847000742.0863953</v>
      </c>
      <c r="G65" s="31" t="s">
        <v>129</v>
      </c>
    </row>
    <row r="66" spans="1:7" x14ac:dyDescent="0.25">
      <c r="A66" s="31" t="s">
        <v>94</v>
      </c>
      <c r="B66" s="27" t="s">
        <v>59</v>
      </c>
      <c r="C66" s="35">
        <v>90.045119060000005</v>
      </c>
      <c r="D66" s="35">
        <v>29.11198164</v>
      </c>
      <c r="E66" s="58">
        <v>2.9663047342016226E-2</v>
      </c>
      <c r="F66" s="40">
        <v>121825236160.27644</v>
      </c>
      <c r="G66" s="31" t="s">
        <v>129</v>
      </c>
    </row>
    <row r="67" spans="1:7" x14ac:dyDescent="0.25">
      <c r="A67" s="31" t="s">
        <v>134</v>
      </c>
      <c r="B67" s="27" t="s">
        <v>59</v>
      </c>
      <c r="C67" s="35">
        <v>91.595638888888885</v>
      </c>
      <c r="D67" s="35">
        <v>30.648166666666668</v>
      </c>
      <c r="E67" s="58">
        <v>1.0215695449725257</v>
      </c>
      <c r="F67" s="40">
        <v>218000000000</v>
      </c>
      <c r="G67" s="31" t="s">
        <v>129</v>
      </c>
    </row>
    <row r="68" spans="1:7" x14ac:dyDescent="0.25">
      <c r="A68" s="31" t="s">
        <v>133</v>
      </c>
      <c r="B68" s="27" t="s">
        <v>59</v>
      </c>
      <c r="C68" s="35">
        <v>91.7</v>
      </c>
      <c r="D68" s="35">
        <v>31.1</v>
      </c>
      <c r="E68" s="58">
        <v>0.16371711298043889</v>
      </c>
      <c r="F68" s="40" t="s">
        <v>141</v>
      </c>
      <c r="G68" s="31" t="s">
        <v>129</v>
      </c>
    </row>
    <row r="69" spans="1:7" x14ac:dyDescent="0.25">
      <c r="A69" s="31" t="s">
        <v>130</v>
      </c>
      <c r="B69" s="27" t="s">
        <v>59</v>
      </c>
      <c r="C69" s="35">
        <v>91.873222222222225</v>
      </c>
      <c r="D69" s="35">
        <v>31.299611111111112</v>
      </c>
      <c r="E69" s="58">
        <v>0.21588703696875036</v>
      </c>
      <c r="F69" s="40">
        <v>90000000000</v>
      </c>
      <c r="G69" s="31" t="s">
        <v>129</v>
      </c>
    </row>
    <row r="70" spans="1:7" x14ac:dyDescent="0.25">
      <c r="A70" s="31" t="s">
        <v>131</v>
      </c>
      <c r="B70" s="27" t="s">
        <v>59</v>
      </c>
      <c r="C70" s="35">
        <v>92.045559999999995</v>
      </c>
      <c r="D70" s="35">
        <v>31.454440000000002</v>
      </c>
      <c r="E70" s="58">
        <v>0.23909045953755237</v>
      </c>
      <c r="F70" s="40">
        <v>320000000000</v>
      </c>
      <c r="G70" s="31" t="s">
        <v>129</v>
      </c>
    </row>
    <row r="71" spans="1:7" x14ac:dyDescent="0.25">
      <c r="A71" s="31" t="s">
        <v>132</v>
      </c>
      <c r="B71" s="27" t="s">
        <v>59</v>
      </c>
      <c r="C71" s="35">
        <v>91.233890000000002</v>
      </c>
      <c r="D71" s="35">
        <v>30.620830000000002</v>
      </c>
      <c r="E71" s="58">
        <v>0.25600000000000001</v>
      </c>
      <c r="F71" s="40">
        <v>40000000000</v>
      </c>
      <c r="G71" s="31" t="s">
        <v>129</v>
      </c>
    </row>
    <row r="72" spans="1:7" x14ac:dyDescent="0.25">
      <c r="A72" s="31" t="s">
        <v>95</v>
      </c>
      <c r="B72" s="27" t="s">
        <v>59</v>
      </c>
      <c r="C72" s="35">
        <v>90.47570833333333</v>
      </c>
      <c r="D72" s="35">
        <v>30.072511111111112</v>
      </c>
      <c r="E72" s="31">
        <v>0.13117597175109827</v>
      </c>
      <c r="F72" s="40" t="s">
        <v>141</v>
      </c>
      <c r="G72" s="31" t="s">
        <v>129</v>
      </c>
    </row>
    <row r="73" spans="1:7" x14ac:dyDescent="0.25">
      <c r="A73" s="31" t="s">
        <v>96</v>
      </c>
      <c r="B73" s="27" t="s">
        <v>59</v>
      </c>
      <c r="C73" s="35">
        <v>90.47570833333333</v>
      </c>
      <c r="D73" s="35">
        <v>30.072511111111112</v>
      </c>
      <c r="E73" s="31">
        <v>0.11866535592021807</v>
      </c>
      <c r="F73" s="40">
        <v>110000000000</v>
      </c>
      <c r="G73" s="31" t="s">
        <v>129</v>
      </c>
    </row>
    <row r="74" spans="1:7" x14ac:dyDescent="0.25">
      <c r="A74" s="31" t="s">
        <v>97</v>
      </c>
      <c r="B74" s="27" t="s">
        <v>59</v>
      </c>
      <c r="C74" s="35">
        <v>90.47570833333333</v>
      </c>
      <c r="D74" s="35">
        <v>30.072511111111112</v>
      </c>
      <c r="E74" s="31">
        <v>0.12161736208375702</v>
      </c>
      <c r="F74" s="40">
        <v>150000000000</v>
      </c>
      <c r="G74" s="31" t="s">
        <v>129</v>
      </c>
    </row>
    <row r="75" spans="1:7" x14ac:dyDescent="0.25">
      <c r="A75" s="31" t="s">
        <v>98</v>
      </c>
      <c r="B75" s="27" t="s">
        <v>59</v>
      </c>
      <c r="C75" s="35">
        <v>90.47570833333333</v>
      </c>
      <c r="D75" s="35">
        <v>30.072511111111112</v>
      </c>
      <c r="E75" s="31">
        <v>0.12072486150647878</v>
      </c>
      <c r="F75" s="40">
        <v>110000000000</v>
      </c>
      <c r="G75" s="31" t="s">
        <v>129</v>
      </c>
    </row>
    <row r="76" spans="1:7" x14ac:dyDescent="0.25">
      <c r="A76" s="31" t="s">
        <v>99</v>
      </c>
      <c r="B76" s="27" t="s">
        <v>59</v>
      </c>
      <c r="C76" s="35">
        <v>90.47570833333333</v>
      </c>
      <c r="D76" s="35">
        <v>30.072511111111112</v>
      </c>
      <c r="E76" s="31">
        <v>0.12324372601494647</v>
      </c>
      <c r="F76" s="40">
        <v>90000000000</v>
      </c>
      <c r="G76" s="31" t="s">
        <v>129</v>
      </c>
    </row>
    <row r="77" spans="1:7" x14ac:dyDescent="0.25">
      <c r="A77" s="31" t="s">
        <v>100</v>
      </c>
      <c r="B77" s="27" t="s">
        <v>59</v>
      </c>
      <c r="C77" s="35">
        <v>90.47570833333333</v>
      </c>
      <c r="D77" s="35">
        <v>30.072511111111112</v>
      </c>
      <c r="E77" s="31">
        <v>0.11507741027445462</v>
      </c>
      <c r="F77" s="40" t="s">
        <v>141</v>
      </c>
      <c r="G77" s="31" t="s">
        <v>129</v>
      </c>
    </row>
    <row r="78" spans="1:7" x14ac:dyDescent="0.25">
      <c r="A78" s="31" t="s">
        <v>101</v>
      </c>
      <c r="B78" s="27" t="s">
        <v>59</v>
      </c>
      <c r="C78" s="35">
        <v>90.47570833333333</v>
      </c>
      <c r="D78" s="35">
        <v>30.072511111111112</v>
      </c>
      <c r="E78" s="31">
        <v>0.11532094905278646</v>
      </c>
      <c r="F78" s="40" t="s">
        <v>141</v>
      </c>
      <c r="G78" s="31" t="s">
        <v>129</v>
      </c>
    </row>
    <row r="79" spans="1:7" x14ac:dyDescent="0.25">
      <c r="A79" s="31" t="s">
        <v>102</v>
      </c>
      <c r="B79" s="27" t="s">
        <v>59</v>
      </c>
      <c r="C79" s="35">
        <v>90.47570833333333</v>
      </c>
      <c r="D79" s="35">
        <v>30.072511111111112</v>
      </c>
      <c r="E79" s="31">
        <v>0.12260777229897965</v>
      </c>
      <c r="F79" s="40" t="s">
        <v>141</v>
      </c>
      <c r="G79" s="31" t="s">
        <v>129</v>
      </c>
    </row>
    <row r="80" spans="1:7" x14ac:dyDescent="0.25">
      <c r="A80" s="31" t="s">
        <v>103</v>
      </c>
      <c r="B80" s="27" t="s">
        <v>59</v>
      </c>
      <c r="C80" s="35">
        <v>90.47570833333333</v>
      </c>
      <c r="D80" s="35">
        <v>30.072511111111112</v>
      </c>
      <c r="E80" s="31">
        <v>0.12939505871693904</v>
      </c>
      <c r="F80" s="40">
        <v>10000000000</v>
      </c>
      <c r="G80" s="31" t="s">
        <v>129</v>
      </c>
    </row>
    <row r="81" spans="1:7" x14ac:dyDescent="0.25">
      <c r="A81" s="31" t="s">
        <v>104</v>
      </c>
      <c r="B81" s="27" t="s">
        <v>59</v>
      </c>
      <c r="C81" s="35">
        <v>90.47570833333333</v>
      </c>
      <c r="D81" s="35">
        <v>30.072511111111112</v>
      </c>
      <c r="E81" s="31">
        <v>0.10552236942065334</v>
      </c>
      <c r="F81" s="40">
        <v>210000000000</v>
      </c>
      <c r="G81" s="31" t="s">
        <v>129</v>
      </c>
    </row>
    <row r="82" spans="1:7" x14ac:dyDescent="0.25">
      <c r="A82" s="31" t="s">
        <v>105</v>
      </c>
      <c r="B82" s="27" t="s">
        <v>59</v>
      </c>
      <c r="C82" s="35">
        <v>91.233833333333337</v>
      </c>
      <c r="D82" s="35">
        <v>30.620805555555556</v>
      </c>
      <c r="E82" s="31">
        <v>0.25476891696412779</v>
      </c>
      <c r="F82" s="40">
        <v>40000000000</v>
      </c>
      <c r="G82" s="31" t="s">
        <v>129</v>
      </c>
    </row>
    <row r="83" spans="1:7" x14ac:dyDescent="0.25">
      <c r="A83" s="31" t="s">
        <v>106</v>
      </c>
      <c r="B83" s="27" t="s">
        <v>59</v>
      </c>
      <c r="C83" s="35">
        <v>91.554216666666662</v>
      </c>
      <c r="D83" s="35">
        <v>30.687925</v>
      </c>
      <c r="E83" s="31">
        <v>0.19243171471927165</v>
      </c>
      <c r="F83" s="40">
        <v>2100000000000</v>
      </c>
      <c r="G83" s="31" t="s">
        <v>129</v>
      </c>
    </row>
    <row r="84" spans="1:7" x14ac:dyDescent="0.25">
      <c r="A84" s="31" t="s">
        <v>107</v>
      </c>
      <c r="B84" s="27" t="s">
        <v>59</v>
      </c>
      <c r="C84" s="35">
        <v>91.611333333333334</v>
      </c>
      <c r="D84" s="35">
        <v>30.876249999999999</v>
      </c>
      <c r="E84" s="31">
        <v>0.24631809933746887</v>
      </c>
      <c r="F84" s="40">
        <v>20000000000</v>
      </c>
      <c r="G84" s="31" t="s">
        <v>129</v>
      </c>
    </row>
    <row r="85" spans="1:7" x14ac:dyDescent="0.25">
      <c r="A85" s="31" t="s">
        <v>108</v>
      </c>
      <c r="B85" s="27" t="s">
        <v>59</v>
      </c>
      <c r="C85" s="35">
        <v>91.611333333333334</v>
      </c>
      <c r="D85" s="35">
        <v>30.876249999999999</v>
      </c>
      <c r="E85" s="31">
        <v>0.25016579016363105</v>
      </c>
      <c r="F85" s="40">
        <v>170000000000</v>
      </c>
      <c r="G85" s="31" t="s">
        <v>129</v>
      </c>
    </row>
    <row r="86" spans="1:7" x14ac:dyDescent="0.25">
      <c r="A86" s="31" t="s">
        <v>109</v>
      </c>
      <c r="B86" s="27" t="s">
        <v>59</v>
      </c>
      <c r="C86" s="35">
        <v>91.665441666666666</v>
      </c>
      <c r="D86" s="35">
        <v>31.10575</v>
      </c>
      <c r="E86" s="31">
        <v>0.16339026344786139</v>
      </c>
      <c r="F86" s="40" t="s">
        <v>141</v>
      </c>
      <c r="G86" s="31" t="s">
        <v>129</v>
      </c>
    </row>
    <row r="87" spans="1:7" x14ac:dyDescent="0.25">
      <c r="A87" s="31" t="s">
        <v>110</v>
      </c>
      <c r="B87" s="27" t="s">
        <v>59</v>
      </c>
      <c r="C87" s="35">
        <v>91.873194444444451</v>
      </c>
      <c r="D87" s="35">
        <v>31.299527777777779</v>
      </c>
      <c r="E87" s="31">
        <v>0.21579818710119603</v>
      </c>
      <c r="F87" s="40">
        <v>90000000000</v>
      </c>
      <c r="G87" s="31" t="s">
        <v>129</v>
      </c>
    </row>
    <row r="88" spans="1:7" x14ac:dyDescent="0.25">
      <c r="A88" s="31" t="s">
        <v>111</v>
      </c>
      <c r="B88" s="27" t="s">
        <v>59</v>
      </c>
      <c r="C88" s="35">
        <v>92.051388888888894</v>
      </c>
      <c r="D88" s="35">
        <v>31.486111111111111</v>
      </c>
      <c r="E88" s="31">
        <v>0.23364952571143285</v>
      </c>
      <c r="F88" s="40" t="s">
        <v>141</v>
      </c>
      <c r="G88" s="31" t="s">
        <v>129</v>
      </c>
    </row>
    <row r="89" spans="1:7" x14ac:dyDescent="0.25">
      <c r="A89" s="47" t="s">
        <v>112</v>
      </c>
      <c r="B89" s="57" t="s">
        <v>59</v>
      </c>
      <c r="C89" s="48">
        <v>92.051388888888894</v>
      </c>
      <c r="D89" s="48">
        <v>31.486111111111111</v>
      </c>
      <c r="E89" s="47">
        <v>0.23903687054660228</v>
      </c>
      <c r="F89" s="49">
        <v>320000000000</v>
      </c>
      <c r="G89" s="47" t="s">
        <v>129</v>
      </c>
    </row>
    <row r="93" spans="1:7" x14ac:dyDescent="0.25">
      <c r="A93" s="26" t="s">
        <v>177</v>
      </c>
    </row>
    <row r="94" spans="1:7" x14ac:dyDescent="0.25">
      <c r="A94" s="11" t="s">
        <v>137</v>
      </c>
    </row>
    <row r="95" spans="1:7" x14ac:dyDescent="0.25">
      <c r="A95" s="11" t="s">
        <v>140</v>
      </c>
    </row>
    <row r="96" spans="1:7" x14ac:dyDescent="0.25">
      <c r="A96" s="11" t="s">
        <v>138</v>
      </c>
    </row>
    <row r="97" spans="1:1" x14ac:dyDescent="0.25">
      <c r="A97" s="11" t="s">
        <v>139</v>
      </c>
    </row>
    <row r="98" spans="1:1" ht="16.2" x14ac:dyDescent="0.35">
      <c r="A98" s="1" t="s">
        <v>136</v>
      </c>
    </row>
  </sheetData>
  <phoneticPr fontId="3" type="noConversion"/>
  <conditionalFormatting sqref="F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This study</vt:lpstr>
      <vt:lpstr>Previous data</vt:lpstr>
      <vt:lpstr>'This study'!_Hlk95468057</vt:lpstr>
      <vt:lpstr>'This study'!OLE_LINK26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liu</dc:creator>
  <cp:lastModifiedBy>Wei Liu</cp:lastModifiedBy>
  <dcterms:created xsi:type="dcterms:W3CDTF">2015-06-05T18:19:34Z</dcterms:created>
  <dcterms:modified xsi:type="dcterms:W3CDTF">2023-04-20T14:45:48Z</dcterms:modified>
</cp:coreProperties>
</file>