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90f8bf1c5876c/MSU Virtual Data Bootcamp/Excel/Module 1/Instructions/"/>
    </mc:Choice>
  </mc:AlternateContent>
  <xr:revisionPtr revIDLastSave="600" documentId="13_ncr:40009_{11C9D2FE-BDF6-5C46-B9DE-A4DF0C4A6734}" xr6:coauthVersionLast="47" xr6:coauthVersionMax="47" xr10:uidLastSave="{35E755E1-417D-4B9A-AF0E-4713FF1D5985}"/>
  <bookViews>
    <workbookView xWindow="-120" yWindow="-120" windowWidth="20730" windowHeight="11040" tabRatio="634" activeTab="3" xr2:uid="{00000000-000D-0000-FFFF-FFFF00000000}"/>
  </bookViews>
  <sheets>
    <sheet name="Crowdfunding" sheetId="1" r:id="rId1"/>
    <sheet name="Pivot" sheetId="2" r:id="rId2"/>
    <sheet name="Pivot 2" sheetId="3" r:id="rId3"/>
    <sheet name="Pivot 3" sheetId="4" r:id="rId4"/>
    <sheet name="Goal Analysis" sheetId="5" r:id="rId5"/>
    <sheet name="Statistical Analysis" sheetId="8" r:id="rId6"/>
  </sheets>
  <definedNames>
    <definedName name="_xlnm._FilterDatabase" localSheetId="0" hidden="1">Crowdfunding!$A$1:$T$1001</definedName>
    <definedName name="failed">'Statistical Analysis'!$E$2:$E$566</definedName>
    <definedName name="Funded">Crowdfunding!$F$2+Crowdfunding!$F$2:$F$1001</definedName>
    <definedName name="Goalamt">Crowdfunding!$D$2:$D$1001</definedName>
    <definedName name="Results">Crowdfunding!$G$2:$G$1001</definedName>
    <definedName name="successful">'Statistical Analysis'!$B$2:$B$566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8" l="1"/>
  <c r="M6" i="8"/>
  <c r="M5" i="8"/>
  <c r="M4" i="8"/>
  <c r="M3" i="8"/>
  <c r="M2" i="8"/>
  <c r="J7" i="8"/>
  <c r="J6" i="8"/>
  <c r="J5" i="8"/>
  <c r="J4" i="8"/>
  <c r="J3" i="8"/>
  <c r="J2" i="8"/>
  <c r="D13" i="5"/>
  <c r="D12" i="5"/>
  <c r="D11" i="5"/>
  <c r="D10" i="5"/>
  <c r="D9" i="5"/>
  <c r="C9" i="5"/>
  <c r="D8" i="5"/>
  <c r="D7" i="5"/>
  <c r="D6" i="5"/>
  <c r="D5" i="5"/>
  <c r="D4" i="5"/>
  <c r="D3" i="5"/>
  <c r="D2" i="5"/>
  <c r="C13" i="5"/>
  <c r="C12" i="5"/>
  <c r="C11" i="5"/>
  <c r="C10" i="5"/>
  <c r="C8" i="5"/>
  <c r="C7" i="5"/>
  <c r="C6" i="5"/>
  <c r="C5" i="5"/>
  <c r="C4" i="5"/>
  <c r="C3" i="5"/>
  <c r="C2" i="5"/>
  <c r="B13" i="5"/>
  <c r="B12" i="5"/>
  <c r="E12" i="5" s="1"/>
  <c r="B11" i="5"/>
  <c r="B10" i="5"/>
  <c r="B9" i="5"/>
  <c r="B8" i="5"/>
  <c r="E8" i="5" s="1"/>
  <c r="B7" i="5"/>
  <c r="E7" i="5" s="1"/>
  <c r="B6" i="5"/>
  <c r="B5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" i="1" a="1"/>
  <c r="S2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1001" i="1" a="1"/>
  <c r="S100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1" i="5" l="1"/>
  <c r="E3" i="5"/>
  <c r="E2" i="5"/>
  <c r="E10" i="5"/>
  <c r="G10" i="5" s="1"/>
  <c r="E9" i="5"/>
  <c r="G9" i="5" s="1"/>
  <c r="E4" i="5"/>
  <c r="G4" i="5" s="1"/>
  <c r="E5" i="5"/>
  <c r="G5" i="5" s="1"/>
  <c r="E6" i="5"/>
  <c r="G6" i="5" s="1"/>
  <c r="E13" i="5"/>
  <c r="H13" i="5" s="1"/>
  <c r="G8" i="5"/>
  <c r="H7" i="5"/>
  <c r="G7" i="5"/>
  <c r="H2" i="5"/>
  <c r="F12" i="5"/>
  <c r="F11" i="5"/>
  <c r="F3" i="5"/>
  <c r="F7" i="5"/>
  <c r="H9" i="5" l="1"/>
  <c r="F9" i="5"/>
  <c r="H8" i="5"/>
  <c r="F8" i="5"/>
  <c r="F5" i="5"/>
  <c r="F10" i="5"/>
  <c r="H10" i="5"/>
  <c r="G3" i="5"/>
  <c r="H5" i="5"/>
  <c r="F13" i="5"/>
  <c r="G13" i="5"/>
  <c r="H3" i="5"/>
  <c r="F4" i="5"/>
  <c r="H4" i="5"/>
  <c r="G11" i="5"/>
  <c r="H6" i="5"/>
  <c r="G2" i="5"/>
  <c r="H11" i="5"/>
  <c r="F2" i="5"/>
  <c r="F6" i="5"/>
  <c r="G12" i="5"/>
  <c r="H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<sst xmlns="http://schemas.openxmlformats.org/spreadsheetml/2006/main" count="7069" uniqueCount="2122">
  <si>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</si>
  <si>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</si>
  <si>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</si>
  <si>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</si>
  <si>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</si>
  <si>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</si>
  <si>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</si>
  <si>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</si>
  <si>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</si>
  <si>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</si>
  <si>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</si>
  <si>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</si>
  <si>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</si>
  <si>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</si>
  <si>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</si>
  <si>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</si>
  <si>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</si>
  <si>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</si>
  <si>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</si>
  <si>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</si>
  <si>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</si>
  <si>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</si>
  <si>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</si>
  <si>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</si>
  <si>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</si>
  <si>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</si>
  <si>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</si>
  <si>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</si>
  <si>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</si>
  <si>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</si>
  <si>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</si>
  <si>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</si>
  <si>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</si>
  <si>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</si>
  <si>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</si>
  <si>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</si>
  <si>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</si>
  <si>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</si>
  <si>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</si>
  <si>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</si>
  <si>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</si>
  <si>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</si>
  <si>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</si>
  <si>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</si>
  <si>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</si>
  <si>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</si>
  <si>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</si>
  <si>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</si>
  <si>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</si>
  <si>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</si>
  <si>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</si>
  <si>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</si>
  <si>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</si>
  <si>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</si>
  <si>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</si>
  <si>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</si>
  <si>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</si>
  <si>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</si>
  <si>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</si>
  <si>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</si>
  <si>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</si>
  <si>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</si>
  <si>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</si>
  <si>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</si>
  <si>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</si>
  <si>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</si>
  <si>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</si>
  <si>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</si>
  <si>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</si>
  <si>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</si>
  <si>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</si>
  <si>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</si>
  <si>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</si>
  <si>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</si>
  <si>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</si>
  <si>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</si>
  <si>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</si>
  <si>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</si>
  <si>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</si>
  <si>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</si>
  <si>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</si>
  <si>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</si>
  <si>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</si>
  <si>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</si>
  <si>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</si>
  <si>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</si>
  <si>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</si>
  <si>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</si>
  <si>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</si>
  <si>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</si>
  <si>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</si>
  <si>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</si>
  <si>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</si>
  <si>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</si>
  <si>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</si>
  <si>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</si>
  <si>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</si>
  <si>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</si>
  <si>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</si>
  <si>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</si>
  <si>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</si>
  <si>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</si>
  <si>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</si>
  <si>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</si>
  <si>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</si>
  <si>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</si>
  <si>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</si>
  <si>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</si>
  <si>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</si>
  <si>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</si>
  <si>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</si>
  <si>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</si>
  <si>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</si>
  <si>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</si>
  <si>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</si>
  <si>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</si>
  <si>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</si>
  <si>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</si>
  <si>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</si>
  <si>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</si>
  <si>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</si>
  <si>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</si>
  <si>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</si>
  <si>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</si>
  <si>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</si>
  <si>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</si>
  <si>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</si>
  <si>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</si>
  <si>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</si>
  <si>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</si>
  <si>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</si>
  <si>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</si>
  <si>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</si>
  <si>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</si>
  <si>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</si>
  <si>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</si>
  <si>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</si>
  <si>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</si>
  <si>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</si>
  <si>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</si>
  <si>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</si>
  <si>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</si>
  <si>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</si>
  <si>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</si>
  <si>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</si>
  <si>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</si>
  <si>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</si>
  <si>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</si>
  <si>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</si>
  <si>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</si>
  <si>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</si>
  <si>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</si>
  <si>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</si>
  <si>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</si>
  <si>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</si>
  <si>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</si>
  <si>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</si>
  <si>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</si>
  <si>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</si>
  <si>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</si>
  <si>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</si>
  <si>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</si>
  <si>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</si>
  <si>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</si>
  <si>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</si>
  <si>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</si>
  <si>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</si>
  <si>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</si>
  <si>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</si>
  <si>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</si>
  <si>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</si>
  <si>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</si>
  <si>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</si>
  <si>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</si>
  <si>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</si>
  <si>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</si>
  <si>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</si>
  <si>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</si>
  <si>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</si>
  <si>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</si>
  <si>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</si>
  <si>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</si>
  <si>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</si>
  <si>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</si>
  <si>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</si>
  <si>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</si>
  <si>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</si>
  <si>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</si>
  <si>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</si>
  <si>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</si>
  <si>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</si>
  <si>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</si>
  <si>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</si>
  <si>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</si>
  <si>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</si>
  <si>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</si>
  <si>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</si>
  <si>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</si>
  <si>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</si>
  <si>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</si>
  <si>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</si>
  <si>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</si>
  <si>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</si>
  <si>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</si>
  <si>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</si>
  <si>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</si>
  <si>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</si>
  <si>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</si>
  <si>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</si>
  <si>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</si>
  <si>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</si>
  <si>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</si>
  <si>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</si>
  <si>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</si>
  <si>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</si>
  <si>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</si>
  <si>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</si>
  <si>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</si>
  <si>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</si>
  <si>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</si>
  <si>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</si>
  <si>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</si>
  <si>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</si>
  <si>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</si>
  <si>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</si>
  <si>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</si>
  <si>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</si>
  <si>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</si>
  <si>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</si>
  <si>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</si>
  <si>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</si>
  <si>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</si>
  <si>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</si>
  <si>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</si>
  <si>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</si>
  <si>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</si>
  <si>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</si>
  <si>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</si>
  <si>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</si>
  <si>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</si>
  <si>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</si>
  <si>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</si>
  <si>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</si>
  <si>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</si>
  <si>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</si>
  <si>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</si>
  <si>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</si>
  <si>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</si>
  <si>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</si>
  <si>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</si>
  <si>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</si>
  <si>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</si>
  <si>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</si>
  <si>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</si>
  <si>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</si>
  <si>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</si>
  <si>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</si>
  <si>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</si>
  <si>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</si>
  <si>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</si>
  <si>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</si>
  <si>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</si>
  <si>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</si>
  <si>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</si>
  <si>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</si>
  <si>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</si>
  <si>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</si>
  <si>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</si>
  <si>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</si>
  <si>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</si>
  <si>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</si>
  <si>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</si>
  <si>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</si>
  <si>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</si>
  <si>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</si>
  <si>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</si>
  <si>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</si>
  <si>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</si>
  <si>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</si>
  <si>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</si>
  <si>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</si>
  <si>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</si>
  <si>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</si>
  <si>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</si>
  <si>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</si>
  <si>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</si>
  <si>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</si>
  <si>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</si>
  <si>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</si>
  <si>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</si>
  <si>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</si>
  <si>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</si>
  <si>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</si>
  <si>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</si>
  <si>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</si>
  <si>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</si>
  <si>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</si>
  <si>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</si>
  <si>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</si>
  <si>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</si>
  <si>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</si>
  <si>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</si>
  <si>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</si>
  <si>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</si>
  <si>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</si>
  <si>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</si>
  <si>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</si>
  <si>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</si>
  <si>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</si>
  <si>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</si>
  <si>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</si>
  <si>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</si>
  <si>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</si>
  <si>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</si>
  <si>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</si>
  <si>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</si>
  <si>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</si>
  <si>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</si>
  <si>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</si>
  <si>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</si>
  <si>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</si>
  <si>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</si>
  <si>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</si>
  <si>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</si>
  <si>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</si>
  <si>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</si>
  <si>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</si>
  <si>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</si>
  <si>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</si>
  <si>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</si>
  <si>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</si>
  <si>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</si>
  <si>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</si>
  <si>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</si>
  <si>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</si>
  <si>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</si>
  <si>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</si>
  <si>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</si>
  <si>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</si>
  <si>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</si>
  <si>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</si>
  <si>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</si>
  <si>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</si>
  <si>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</si>
  <si>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</si>
  <si>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</si>
  <si>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</si>
  <si>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</si>
  <si>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</si>
  <si>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</si>
  <si>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</si>
  <si>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</si>
  <si>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</si>
  <si>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</si>
  <si>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</si>
  <si>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</si>
  <si>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</si>
  <si>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</si>
  <si>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</si>
  <si>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</si>
  <si>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</si>
  <si>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</si>
  <si>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</si>
  <si>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</si>
  <si>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</si>
  <si>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</si>
  <si>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</si>
  <si>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</si>
  <si>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</si>
  <si>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</si>
  <si>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</si>
  <si>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</si>
  <si>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</si>
  <si>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</si>
  <si>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</si>
  <si>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</si>
  <si>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</si>
  <si>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</si>
  <si>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</si>
  <si>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</si>
  <si>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</si>
  <si>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</si>
  <si>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</si>
  <si>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</si>
  <si>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</si>
  <si>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</si>
  <si>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</si>
  <si>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</si>
  <si>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</si>
  <si>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</si>
  <si>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</si>
  <si>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</si>
  <si>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</si>
  <si>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</si>
  <si>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</si>
  <si>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</si>
  <si>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</si>
  <si>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</si>
  <si>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</si>
  <si>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</si>
  <si>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</si>
  <si>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</si>
  <si>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</si>
  <si>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</si>
  <si>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</si>
  <si>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</si>
  <si>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</si>
  <si>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</si>
  <si>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</si>
  <si>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</si>
  <si>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</si>
  <si>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</si>
  <si>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</si>
  <si>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</si>
  <si>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</si>
  <si>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</si>
  <si>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</si>
  <si>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</si>
  <si>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</si>
  <si>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</si>
  <si>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</si>
  <si>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</si>
  <si>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</si>
  <si>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</si>
  <si>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</si>
  <si>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</si>
  <si>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</si>
  <si>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</si>
  <si>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</si>
  <si>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</si>
  <si>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</si>
  <si>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</si>
  <si>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</si>
  <si>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</si>
  <si>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</si>
  <si>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</si>
  <si>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</si>
  <si>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</si>
  <si>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</si>
  <si>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</si>
  <si>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</si>
  <si>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</si>
  <si>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</si>
  <si>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</si>
  <si>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</si>
  <si>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</si>
  <si>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</si>
  <si>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</si>
  <si>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</si>
  <si>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</si>
  <si>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</si>
  <si>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</si>
  <si>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</si>
  <si>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</si>
  <si>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</si>
  <si>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</si>
  <si>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</si>
  <si>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</si>
  <si>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</si>
  <si>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</si>
  <si>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</si>
  <si>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</si>
  <si>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</si>
  <si>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</si>
  <si>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</si>
  <si>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</si>
  <si>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</si>
  <si>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</si>
  <si>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</si>
  <si>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</si>
  <si>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</si>
  <si>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</si>
  <si>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</si>
  <si>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</si>
  <si>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</si>
  <si>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</si>
  <si>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</si>
  <si>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</si>
  <si>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</si>
  <si>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</si>
  <si>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</si>
  <si>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</si>
  <si>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</si>
  <si>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</si>
  <si>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</si>
  <si>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</si>
  <si>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</si>
  <si>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</si>
  <si>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</si>
  <si>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</si>
  <si>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</si>
  <si>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</si>
  <si>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</si>
  <si>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</si>
  <si>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</si>
  <si>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</si>
  <si>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</si>
  <si>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</si>
  <si>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</si>
  <si>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</si>
  <si>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</si>
  <si>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</si>
  <si>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</si>
  <si>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</si>
  <si>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</si>
  <si>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</si>
  <si>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</si>
  <si>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</si>
  <si>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</si>
  <si>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</si>
  <si>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</si>
  <si>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</si>
  <si>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</si>
  <si>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</si>
  <si>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</si>
  <si>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</si>
  <si>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</si>
  <si>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</si>
  <si>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</si>
  <si>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</si>
  <si>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</si>
  <si>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</si>
  <si>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</si>
  <si>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</si>
  <si>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</si>
  <si>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</si>
  <si>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</si>
  <si>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</si>
  <si>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</si>
  <si>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</si>
  <si>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</si>
  <si>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</si>
  <si>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</si>
  <si>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</si>
  <si>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</si>
  <si>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</si>
  <si>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</si>
  <si>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</si>
  <si>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</si>
  <si>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</si>
  <si>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</si>
  <si>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</si>
  <si>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</si>
  <si>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</si>
  <si>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</si>
  <si>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</si>
  <si>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</si>
  <si>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</si>
  <si>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</si>
  <si>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</si>
  <si>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</si>
  <si>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</si>
  <si>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</si>
  <si>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</si>
  <si>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</si>
  <si>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</si>
  <si>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</si>
  <si>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</si>
  <si>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</si>
  <si>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</si>
  <si>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</si>
  <si>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</si>
  <si>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</si>
  <si>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</si>
  <si>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</si>
  <si>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</si>
  <si>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</si>
  <si>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</si>
  <si>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</si>
  <si>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</si>
  <si>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</si>
  <si>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</si>
  <si>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</si>
  <si>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</si>
  <si>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</si>
  <si>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</si>
  <si>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</si>
  <si>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</si>
  <si>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</si>
  <si>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</si>
  <si>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</si>
  <si>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</si>
  <si>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</si>
  <si>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</si>
  <si>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</si>
  <si>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</si>
  <si>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</si>
  <si>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</si>
  <si>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</si>
  <si>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</si>
  <si>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</si>
  <si>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</si>
  <si>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</si>
  <si>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</si>
  <si>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</si>
  <si>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</si>
  <si>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</si>
  <si>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</si>
  <si>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</si>
  <si>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</si>
  <si>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</si>
  <si>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</si>
  <si>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</si>
  <si>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</si>
  <si>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</si>
  <si>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</si>
  <si>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</si>
  <si>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</si>
  <si>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</si>
  <si>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</si>
  <si>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</si>
  <si>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</si>
  <si>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</si>
  <si>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</si>
  <si>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</si>
  <si>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</si>
  <si>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</si>
  <si>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</si>
  <si>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</si>
  <si>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</si>
  <si>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</si>
  <si>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</si>
  <si>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</si>
  <si>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</si>
  <si>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</si>
  <si>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</si>
  <si>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</si>
  <si>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</si>
  <si>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</si>
  <si>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</si>
  <si>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</si>
  <si>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</si>
  <si>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</si>
  <si>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</si>
  <si>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</si>
  <si>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</si>
  <si>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</si>
  <si>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</si>
  <si>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</si>
  <si>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</si>
  <si>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</si>
  <si>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</si>
  <si>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</si>
  <si>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</si>
  <si>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</si>
  <si>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</si>
  <si>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</si>
  <si>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</si>
  <si>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</si>
  <si>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</si>
  <si>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</si>
  <si>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</si>
  <si>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</si>
  <si>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</si>
  <si>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</si>
  <si>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</si>
  <si>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</si>
  <si>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</si>
  <si>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</si>
  <si>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</si>
  <si>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</si>
  <si>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</si>
  <si>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</si>
  <si>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</si>
  <si>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</si>
  <si>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</si>
  <si>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</si>
  <si>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</si>
  <si>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</si>
  <si>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</si>
  <si>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</si>
  <si>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</si>
  <si>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</si>
  <si>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</si>
  <si>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</si>
  <si>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</si>
  <si>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</si>
  <si>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</si>
  <si>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</si>
  <si>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</si>
  <si>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</si>
  <si>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</si>
  <si>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</si>
  <si>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</si>
  <si>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</si>
  <si>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</si>
  <si>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</si>
  <si>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</si>
  <si>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</si>
  <si>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</si>
  <si>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</si>
  <si>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</si>
  <si>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</si>
  <si>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</si>
  <si>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</si>
  <si>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</si>
  <si>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</si>
  <si>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</si>
  <si>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</si>
  <si>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</si>
  <si>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</si>
  <si>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</si>
  <si>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</si>
  <si>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</si>
  <si>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</si>
  <si>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</si>
  <si>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</si>
  <si>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</si>
  <si>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</si>
  <si>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</si>
  <si>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</si>
  <si>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</si>
  <si>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</si>
  <si>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</si>
  <si>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</si>
  <si>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</si>
  <si>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</si>
  <si>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</si>
  <si>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</si>
  <si>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</si>
  <si>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</si>
  <si>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</si>
  <si>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</si>
  <si>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</si>
  <si>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</si>
  <si>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</si>
  <si>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</si>
  <si>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</si>
  <si>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</si>
  <si>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</si>
  <si>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</si>
  <si>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</si>
  <si>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</si>
  <si>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</si>
  <si>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</si>
  <si>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</si>
  <si>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</si>
  <si>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</si>
  <si>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</si>
  <si>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</si>
  <si>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</si>
  <si>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</si>
  <si>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</si>
  <si>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</si>
  <si>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</si>
  <si>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</si>
  <si>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</si>
  <si>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</si>
  <si>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</si>
  <si>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</si>
  <si>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</si>
  <si>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</si>
  <si>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</si>
  <si>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</si>
  <si>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</si>
  <si>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</si>
  <si>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</si>
  <si>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</si>
  <si>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</si>
  <si>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</si>
  <si>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</si>
  <si>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</si>
  <si>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</si>
  <si>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</si>
  <si>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</si>
  <si>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</si>
  <si>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</si>
  <si>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</si>
  <si>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</si>
  <si>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</si>
  <si>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</si>
  <si>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</si>
  <si>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</si>
  <si>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</si>
  <si>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</si>
  <si>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</si>
  <si>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</si>
  <si>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</si>
  <si>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</si>
  <si>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</si>
  <si>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</si>
  <si>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</si>
  <si>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</si>
  <si>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</si>
  <si>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</si>
  <si>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</si>
  <si>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</si>
  <si>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</si>
  <si>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</si>
  <si>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</si>
  <si>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</si>
  <si>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</si>
  <si>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</si>
  <si>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</si>
  <si>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</si>
  <si>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</si>
  <si>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</si>
  <si>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</si>
  <si>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</si>
  <si>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</si>
  <si>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</si>
  <si>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</si>
  <si>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</si>
  <si>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</si>
  <si>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</si>
  <si>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</si>
  <si>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</si>
  <si>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</si>
  <si>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</si>
  <si>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</si>
  <si>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</si>
  <si>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</si>
  <si>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</si>
  <si>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</si>
  <si>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</si>
  <si>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</si>
  <si>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</si>
  <si>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</si>
  <si>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</si>
  <si>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</si>
  <si>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</si>
  <si>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</si>
  <si>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</si>
  <si>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</si>
  <si>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</si>
  <si>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</si>
  <si>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</si>
  <si>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</si>
  <si>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</si>
  <si>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</si>
  <si>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</si>
  <si>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</si>
  <si>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</si>
  <si>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</si>
  <si>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</si>
  <si>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</si>
  <si>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</si>
  <si>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</si>
  <si>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</si>
  <si>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</si>
  <si>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</si>
  <si>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</si>
  <si>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</si>
  <si>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</si>
  <si>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</si>
  <si>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</si>
  <si>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</si>
  <si>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</si>
  <si>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</si>
  <si>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</si>
  <si>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</si>
  <si>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</si>
  <si>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</si>
  <si>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</si>
  <si>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</si>
  <si>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</si>
  <si>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</si>
  <si>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</si>
  <si>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</si>
  <si>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</si>
  <si>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</si>
  <si>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</si>
  <si>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</si>
  <si>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</si>
  <si>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</si>
  <si>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</si>
  <si>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</si>
  <si>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</si>
  <si>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</si>
  <si>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</si>
  <si>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</si>
  <si>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</si>
  <si>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</si>
  <si>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</si>
  <si>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</si>
  <si>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</si>
  <si>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</si>
  <si>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</si>
  <si>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</si>
  <si>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</si>
  <si>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</si>
  <si>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</si>
  <si>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</si>
  <si>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</si>
  <si>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</si>
  <si>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</si>
  <si>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</si>
  <si>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</si>
  <si>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</si>
  <si>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</si>
  <si>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</si>
  <si>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</si>
  <si>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</si>
  <si>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</si>
  <si>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</si>
  <si>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</si>
  <si>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</si>
  <si>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</si>
  <si>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</si>
  <si>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</si>
  <si>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</si>
  <si>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</si>
  <si>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</si>
  <si>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</si>
  <si>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</si>
  <si>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</si>
  <si>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</si>
  <si>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</si>
  <si>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</si>
  <si>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</si>
  <si>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</si>
  <si>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</si>
  <si>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</si>
  <si>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</si>
  <si>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</si>
  <si>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</si>
  <si>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</si>
  <si>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</si>
  <si>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</si>
  <si>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</si>
  <si>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</si>
  <si>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</si>
  <si>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</si>
  <si>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</si>
  <si>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</si>
  <si>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</si>
  <si>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</si>
  <si>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</si>
  <si>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</si>
  <si>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</si>
  <si>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</si>
  <si>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</si>
  <si>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</si>
  <si>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</si>
  <si>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</si>
  <si>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</si>
  <si>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</si>
  <si>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</si>
  <si>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</si>
  <si>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</si>
  <si>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</si>
  <si>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</si>
  <si>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</si>
  <si>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</si>
  <si>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</si>
  <si>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</si>
  <si>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</si>
  <si>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</si>
  <si>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</si>
  <si>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</si>
  <si>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</si>
  <si>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</si>
  <si>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</si>
  <si>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</si>
  <si>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</si>
  <si>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</si>
  <si>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</si>
  <si>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</si>
  <si>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</si>
  <si>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</si>
  <si>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</si>
  <si>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</si>
  <si>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</si>
  <si>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</si>
  <si>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</si>
  <si>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</si>
  <si>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</si>
  <si>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</si>
  <si>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</si>
  <si>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</si>
  <si>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</si>
  <si>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</si>
  <si>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</si>
  <si>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</si>
  <si>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</si>
  <si>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</si>
  <si>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</si>
  <si>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</si>
  <si>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</si>
  <si>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</si>
  <si>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</si>
  <si>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</si>
  <si>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</si>
  <si>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</si>
  <si>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</si>
  <si>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</si>
  <si>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</si>
  <si>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</si>
  <si>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</si>
  <si>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</si>
  <si>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</si>
  <si>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</si>
  <si>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</si>
  <si>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</si>
  <si>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</si>
  <si>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</si>
  <si>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</si>
  <si>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</si>
  <si>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</si>
  <si>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</si>
  <si>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</si>
  <si>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</si>
  <si>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</si>
  <si>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</si>
  <si>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</si>
  <si>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</si>
  <si>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</si>
  <si>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</si>
  <si>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</si>
  <si>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</si>
  <si>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</si>
  <si>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</si>
  <si>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</si>
  <si>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</si>
  <si>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</si>
  <si>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</si>
  <si>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</si>
  <si>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</si>
  <si>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</si>
  <si>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</si>
  <si>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</si>
  <si>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</si>
  <si>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</si>
  <si>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</si>
  <si>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</si>
  <si>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</si>
  <si>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</si>
  <si>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</si>
  <si>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</si>
  <si>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</si>
  <si>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</si>
  <si>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</si>
  <si>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</si>
  <si>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</si>
  <si>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</si>
  <si>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</si>
  <si>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</si>
  <si>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</si>
  <si>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</si>
  <si>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</si>
  <si>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</si>
  <si>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</si>
  <si>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</si>
  <si>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</si>
  <si>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</si>
  <si>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</si>
  <si>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</si>
  <si>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</si>
  <si>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</si>
  <si>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</si>
  <si>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</si>
  <si>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</si>
  <si>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</si>
  <si>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</si>
  <si>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</si>
  <si>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</si>
  <si>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</si>
  <si>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</si>
  <si>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</si>
  <si>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</si>
  <si>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</si>
  <si>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</si>
  <si>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</si>
  <si>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</si>
  <si>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</si>
  <si>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</si>
  <si>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</si>
  <si>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</si>
  <si>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</si>
  <si>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</si>
  <si>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</si>
  <si>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</si>
  <si>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</si>
  <si>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</si>
  <si>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</si>
  <si>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</si>
  <si>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</si>
  <si>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</si>
  <si>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</si>
  <si>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</si>
  <si>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</si>
  <si>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</si>
  <si>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</si>
  <si>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</si>
  <si>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</si>
  <si>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</si>
  <si>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</si>
  <si>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</si>
  <si>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</si>
  <si>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</si>
  <si>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</si>
  <si>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</si>
  <si>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</si>
  <si>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</si>
  <si>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</si>
  <si>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</si>
  <si>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</si>
  <si>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</si>
  <si>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</si>
  <si>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</si>
  <si>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</si>
  <si>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</si>
  <si>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</si>
  <si>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</si>
  <si>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</si>
  <si>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</si>
  <si>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</si>
  <si>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</si>
  <si>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</si>
  <si>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</si>
  <si>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</si>
  <si>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</si>
  <si>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</si>
  <si>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</si>
  <si>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</si>
  <si>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</si>
  <si>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</si>
  <si>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</si>
  <si>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</si>
  <si>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</si>
  <si>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</si>
  <si>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</si>
  <si>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</si>
  <si>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</si>
  <si>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</si>
  <si>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</si>
  <si>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</si>
  <si>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</si>
  <si>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</si>
  <si>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</si>
  <si>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</si>
  <si>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</si>
  <si>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</si>
  <si>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</si>
  <si>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</si>
  <si>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</si>
  <si>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</si>
  <si>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</si>
  <si>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</si>
  <si>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</si>
  <si>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</si>
  <si>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</si>
  <si>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</si>
  <si>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</si>
  <si>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</si>
  <si>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</si>
  <si>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</si>
  <si>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</si>
  <si>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</si>
  <si>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</si>
  <si>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</si>
  <si>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</si>
  <si>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</si>
  <si>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</si>
  <si>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</si>
  <si>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</si>
  <si>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</si>
  <si>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</si>
  <si>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</si>
  <si>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</si>
  <si>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</si>
  <si>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</si>
  <si>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</si>
  <si>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</si>
  <si>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</si>
  <si>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</si>
  <si>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</si>
  <si>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</si>
  <si>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</si>
  <si>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</si>
  <si>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</si>
  <si>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</si>
  <si>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</si>
  <si>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</si>
  <si>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</si>
  <si>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</si>
  <si>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</si>
  <si>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</si>
  <si>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</si>
  <si>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</si>
  <si>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</si>
  <si>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</si>
  <si>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</si>
  <si>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</si>
  <si>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</si>
  <si>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</si>
  <si>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</si>
  <si>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</si>
  <si>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</si>
  <si>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</si>
  <si>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</si>
  <si>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</si>
  <si>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</si>
  <si>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</si>
  <si>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</si>
  <si>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</si>
  <si>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</si>
  <si>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</si>
  <si>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</si>
  <si>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</si>
  <si>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</si>
  <si>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</si>
  <si>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</si>
  <si>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</si>
  <si>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</si>
  <si>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</si>
  <si>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</si>
  <si>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</si>
  <si>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</si>
  <si>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</si>
  <si>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</si>
  <si>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</si>
  <si>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</si>
  <si>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</si>
  <si>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</si>
  <si>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</si>
  <si>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</si>
  <si>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</si>
  <si>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</si>
  <si>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</si>
  <si>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</si>
  <si>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</si>
  <si>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</si>
  <si>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</si>
  <si>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</si>
  <si>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</si>
  <si>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</si>
  <si>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</si>
  <si>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</si>
  <si>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</si>
  <si>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</si>
  <si>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</si>
  <si>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</si>
  <si>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</si>
  <si>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</si>
  <si>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</si>
  <si>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</si>
  <si>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</si>
  <si>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</si>
  <si>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</si>
  <si>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</si>
  <si>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</si>
  <si>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</si>
  <si>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</si>
  <si>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</si>
  <si>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</si>
  <si>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</si>
  <si>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</si>
  <si>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</si>
  <si>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</si>
  <si>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</si>
  <si>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</si>
  <si>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</si>
  <si>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</si>
  <si>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</si>
  <si>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</si>
  <si>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</si>
  <si>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</si>
  <si>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</si>
  <si>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</si>
  <si>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</si>
  <si>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</si>
  <si>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</si>
  <si>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</si>
  <si>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</si>
  <si>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</si>
  <si>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</si>
  <si>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</si>
  <si>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</si>
  <si>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</si>
  <si>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</si>
  <si>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</si>
  <si>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</si>
  <si>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</si>
  <si>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</si>
  <si>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</si>
  <si>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</si>
  <si>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</si>
  <si>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</si>
  <si>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</si>
  <si>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</si>
  <si>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</si>
  <si>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</si>
  <si>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</si>
  <si>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</si>
  <si>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</si>
  <si>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</si>
  <si>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</si>
  <si>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</si>
  <si>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</si>
  <si>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</si>
  <si>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</si>
  <si>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</si>
  <si>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</si>
  <si>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</si>
  <si>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</si>
  <si>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</si>
  <si>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</si>
  <si>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</si>
  <si>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</si>
  <si>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</si>
  <si>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</si>
  <si>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</si>
  <si>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</si>
  <si>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</si>
  <si>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</si>
  <si>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</si>
  <si>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</si>
  <si>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</si>
  <si>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</si>
  <si>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</si>
  <si>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</si>
  <si>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</si>
  <si>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</si>
  <si>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</si>
  <si>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</si>
  <si>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</si>
  <si>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</si>
  <si>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</si>
  <si>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</si>
  <si>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</si>
  <si>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</si>
  <si>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</si>
  <si>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</si>
  <si>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</si>
  <si>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</si>
  <si>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</si>
  <si>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</si>
  <si>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</si>
  <si>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</si>
  <si>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</si>
  <si>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</si>
  <si>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</si>
  <si>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</si>
  <si>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</si>
  <si>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</si>
  <si>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</si>
  <si>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</si>
  <si>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</si>
  <si>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</si>
  <si>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</si>
  <si>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</si>
  <si>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</si>
  <si>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</si>
  <si>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</si>
  <si>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</si>
  <si>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</si>
  <si>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</si>
  <si>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</si>
  <si>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</si>
  <si>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</si>
  <si>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</si>
  <si>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</si>
  <si>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</si>
  <si>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</si>
  <si>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</si>
  <si>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</si>
  <si>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</si>
  <si>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</si>
  <si>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</si>
  <si>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</si>
  <si>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</si>
  <si>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</si>
  <si>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</si>
  <si>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</si>
  <si>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</si>
  <si>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</si>
  <si>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</si>
  <si>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</si>
  <si>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</si>
  <si>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</si>
  <si>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</si>
  <si>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</si>
  <si>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</si>
  <si>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</si>
  <si>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</si>
  <si>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</si>
  <si>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</si>
  <si>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</si>
  <si>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</si>
  <si>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</si>
  <si>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</si>
  <si>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</si>
  <si>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</si>
  <si>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</si>
  <si>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</si>
  <si>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</si>
  <si>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</si>
  <si>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</si>
  <si>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</si>
  <si>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</si>
  <si>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</si>
  <si>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</si>
  <si>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</si>
  <si>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</si>
  <si>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</si>
  <si>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</si>
  <si>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</si>
  <si>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</si>
  <si>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</si>
  <si>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</si>
  <si>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</si>
  <si>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</si>
  <si>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</si>
  <si>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</si>
  <si>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</si>
  <si>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</si>
  <si>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</si>
  <si>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</si>
  <si>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</si>
  <si>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</si>
  <si>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</si>
  <si>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</si>
  <si>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</si>
  <si>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</si>
  <si>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</si>
  <si>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</si>
  <si>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</si>
  <si>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</si>
  <si>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</si>
  <si>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</si>
  <si>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</si>
  <si>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</si>
  <si>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</si>
  <si>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</si>
  <si>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</si>
  <si>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</si>
  <si>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</si>
  <si>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</si>
  <si>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</si>
  <si>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</si>
  <si>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</si>
  <si>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</si>
  <si>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</si>
  <si>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</si>
  <si>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</si>
  <si>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</si>
  <si>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</si>
  <si>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</si>
  <si>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</si>
  <si>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</si>
  <si>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</si>
  <si>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</si>
  <si>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</si>
  <si>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</si>
  <si>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</si>
  <si>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</si>
  <si>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</si>
  <si>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</si>
  <si>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</si>
  <si>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</si>
  <si>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</si>
  <si>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</si>
  <si>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</si>
  <si>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</si>
  <si>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</si>
  <si>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</si>
  <si>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</si>
  <si>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</si>
  <si>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</si>
  <si>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</si>
  <si>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</si>
  <si>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</si>
  <si>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</si>
  <si>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</si>
  <si>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</si>
  <si>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</si>
  <si>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</si>
  <si>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</si>
  <si>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</si>
  <si>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</si>
  <si>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</si>
  <si>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</si>
  <si>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</si>
  <si>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</si>
  <si>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</si>
  <si>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</si>
  <si>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</si>
  <si>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</si>
  <si>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</si>
  <si>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</si>
  <si>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</si>
  <si>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</si>
  <si>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</si>
  <si>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</si>
  <si>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</si>
  <si>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</si>
  <si>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</si>
  <si>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</si>
  <si>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</si>
  <si>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</si>
  <si>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</si>
  <si>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</si>
  <si>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</si>
  <si>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</si>
  <si>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</si>
  <si>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</si>
  <si>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</si>
  <si>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</si>
  <si>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</si>
  <si>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</si>
  <si>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</si>
  <si>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</si>
  <si>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</si>
  <si>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</si>
  <si>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</si>
  <si>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</si>
  <si>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</si>
  <si>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</si>
  <si>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</si>
  <si>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</si>
  <si>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</si>
  <si>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</si>
  <si>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</si>
  <si>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</si>
  <si>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</si>
  <si>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</si>
  <si>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</si>
  <si>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</si>
  <si>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</si>
  <si>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</si>
  <si>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</si>
  <si>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</si>
  <si>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</si>
  <si>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</si>
  <si>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</si>
  <si>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</si>
  <si>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</si>
  <si>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</si>
  <si>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</si>
  <si>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</si>
  <si>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</si>
  <si>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</si>
  <si>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</si>
  <si>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</si>
  <si>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</si>
  <si>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</si>
  <si>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</si>
  <si>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</si>
  <si>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</si>
  <si>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</si>
  <si>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</si>
  <si>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</si>
  <si>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</si>
  <si>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</si>
  <si>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</si>
  <si>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</si>
  <si>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</si>
  <si>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</si>
  <si>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</si>
  <si>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</si>
  <si>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</si>
  <si>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</si>
  <si>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</si>
  <si>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</si>
  <si>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</si>
  <si>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</si>
  <si>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</si>
  <si>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</si>
  <si>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</si>
  <si>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</si>
  <si>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</si>
  <si>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</si>
  <si>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</si>
  <si>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</si>
  <si>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</si>
  <si>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</si>
  <si>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</si>
  <si>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</si>
  <si>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</si>
  <si>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</si>
  <si>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</si>
  <si>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</si>
  <si>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</si>
  <si>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</si>
  <si>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</si>
  <si>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</si>
  <si>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</si>
  <si>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</si>
  <si>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</si>
  <si>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</si>
  <si>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</si>
  <si>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</si>
  <si>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</si>
  <si>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</si>
  <si>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</si>
  <si>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</si>
  <si>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</si>
  <si>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</si>
  <si>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</si>
  <si>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</si>
  <si>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</si>
  <si>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</si>
  <si>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</si>
  <si>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</si>
  <si>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</si>
  <si>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</si>
  <si>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</si>
  <si>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</si>
  <si>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</si>
  <si>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</si>
  <si>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</si>
  <si>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</si>
  <si>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</si>
  <si>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</si>
  <si>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</si>
  <si>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</si>
  <si>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</si>
  <si>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</si>
  <si>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</si>
  <si>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</si>
  <si>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</si>
  <si>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</si>
  <si>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</si>
  <si>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</si>
  <si>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</si>
  <si>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</si>
  <si>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</si>
  <si>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</si>
  <si>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</si>
  <si>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</si>
  <si>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</si>
  <si>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</si>
  <si>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</si>
  <si>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</si>
  <si>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</si>
  <si>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</si>
  <si>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</si>
  <si>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</si>
  <si>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</si>
  <si>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</si>
  <si>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</si>
  <si>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</si>
  <si>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</si>
  <si>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</si>
  <si>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</si>
  <si>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</si>
  <si>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</si>
  <si>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</si>
  <si>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</si>
  <si>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</si>
  <si>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</si>
  <si>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</si>
  <si>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</si>
  <si>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</si>
  <si>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</si>
  <si>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</si>
  <si>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</si>
  <si>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</si>
  <si>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</si>
  <si>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</si>
  <si>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</si>
  <si>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</si>
  <si>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</si>
  <si>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</si>
  <si>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</si>
  <si>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</si>
  <si>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</si>
  <si>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</si>
  <si>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</si>
  <si>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</si>
  <si>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</si>
  <si>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</si>
  <si>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</si>
  <si>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</si>
  <si>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</si>
  <si>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</si>
  <si>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</si>
  <si>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</si>
  <si>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</si>
  <si>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</si>
  <si>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</si>
  <si>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</si>
  <si>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</si>
  <si>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</si>
  <si>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</si>
  <si>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</si>
  <si>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</si>
  <si>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</si>
  <si>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</si>
  <si>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</si>
  <si>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</si>
  <si>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</si>
  <si>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</si>
  <si>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</si>
  <si>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</si>
  <si>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</si>
  <si>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</si>
  <si>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</si>
  <si>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</si>
  <si>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</si>
  <si>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</si>
  <si>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</si>
  <si>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</si>
  <si>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</si>
  <si>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</si>
  <si>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</si>
  <si>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</si>
  <si>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</si>
  <si>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</si>
  <si>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</si>
  <si>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</si>
  <si>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</si>
  <si>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</si>
  <si>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</si>
  <si>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</si>
  <si>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</si>
  <si>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</si>
  <si>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</si>
  <si>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</si>
  <si>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</si>
  <si>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</si>
  <si>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</si>
  <si>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</si>
  <si>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</si>
  <si>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</si>
  <si>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</si>
  <si>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</si>
  <si>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</si>
  <si>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</si>
  <si>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</si>
  <si>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</si>
  <si>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</si>
  <si>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</si>
  <si>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</si>
  <si>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</si>
  <si>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</si>
  <si>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</si>
  <si>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</si>
  <si>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</si>
  <si>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</si>
  <si>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</si>
  <si>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</si>
  <si>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</si>
  <si>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</si>
  <si>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</si>
  <si>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</si>
  <si>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</si>
  <si>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</si>
  <si>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</si>
  <si>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</si>
  <si>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</si>
  <si>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</si>
  <si>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</si>
  <si>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</si>
  <si>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</si>
  <si>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</si>
  <si>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</si>
  <si>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</si>
  <si>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</si>
  <si>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</si>
  <si>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</si>
  <si>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</si>
  <si>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</si>
  <si>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</si>
  <si>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</si>
  <si>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</si>
  <si>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</si>
  <si>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</si>
  <si>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</si>
  <si>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</si>
  <si>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</si>
  <si>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</si>
  <si>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</si>
  <si>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</si>
  <si>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</si>
  <si>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</si>
  <si>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</si>
  <si>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</si>
  <si>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</si>
  <si>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</si>
  <si>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</si>
  <si>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</si>
  <si>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</si>
  <si>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</si>
  <si>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</si>
  <si>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</si>
  <si>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</si>
  <si>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</si>
  <si>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</si>
  <si>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</si>
  <si>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</si>
  <si>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</si>
  <si>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</si>
  <si>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</si>
  <si>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</si>
  <si>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</si>
  <si>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</si>
  <si>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</si>
  <si>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</si>
  <si>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</si>
  <si>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</si>
  <si>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</si>
  <si>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</si>
  <si>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</si>
  <si>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</si>
  <si>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</si>
  <si>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</si>
  <si>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</si>
  <si>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</si>
  <si>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</si>
  <si>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</si>
  <si>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</si>
  <si>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</si>
  <si>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</si>
  <si>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</si>
  <si>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</si>
  <si>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</si>
  <si>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</si>
  <si>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</si>
  <si>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</si>
  <si>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</si>
  <si>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</si>
  <si>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</si>
  <si>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</si>
  <si>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</si>
  <si>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</si>
  <si>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</si>
  <si>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</si>
  <si>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</si>
  <si>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</si>
  <si>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</si>
  <si>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</si>
  <si>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</si>
  <si>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</si>
  <si>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</si>
  <si>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</si>
  <si>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</si>
  <si>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</si>
  <si>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</si>
  <si>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</si>
  <si>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</si>
  <si>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</si>
  <si>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</si>
  <si>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</si>
  <si>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</si>
  <si>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</si>
  <si>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</si>
  <si>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</si>
  <si>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</si>
  <si>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</si>
  <si>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</si>
  <si>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</si>
  <si>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</si>
  <si>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</si>
  <si>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</si>
  <si>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</si>
  <si>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</si>
  <si>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</si>
  <si>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</si>
  <si>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</si>
  <si>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</si>
  <si>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</si>
  <si>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</si>
  <si>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</si>
  <si>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</si>
  <si>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</si>
  <si>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</si>
  <si>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</si>
  <si>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</si>
  <si>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</si>
  <si>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</si>
  <si>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</si>
  <si>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</si>
  <si>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</si>
  <si>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</si>
  <si>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</si>
  <si>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</si>
  <si>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</si>
  <si>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</si>
  <si>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</si>
  <si>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</si>
  <si>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</si>
  <si>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</si>
  <si>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</si>
  <si>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</si>
  <si>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</si>
  <si>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</si>
  <si>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</si>
  <si>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</si>
  <si>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</si>
  <si>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</si>
  <si>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</si>
  <si>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</si>
  <si>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</si>
  <si>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</si>
  <si>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</si>
  <si>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</si>
  <si>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</si>
  <si>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</si>
  <si>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</si>
  <si>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</si>
  <si>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</si>
  <si>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</si>
  <si>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</si>
  <si>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</si>
  <si>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</si>
  <si>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</si>
  <si>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</si>
  <si>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</si>
  <si>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</si>
  <si>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</si>
  <si>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</si>
  <si>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</si>
  <si>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</si>
  <si>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</si>
  <si>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</si>
  <si>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</si>
  <si>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</si>
  <si>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</si>
  <si>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</si>
  <si>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</si>
  <si>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</si>
  <si>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</si>
  <si>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</si>
  <si>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</si>
  <si>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</si>
  <si>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</si>
  <si>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</si>
  <si>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</si>
  <si>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</si>
  <si>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</si>
  <si>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</si>
  <si>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</si>
  <si>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</si>
  <si>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</si>
  <si>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</si>
  <si>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</si>
  <si>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</si>
  <si>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</si>
  <si>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</si>
  <si>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</si>
  <si>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</si>
  <si>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</si>
  <si>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</si>
  <si>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</si>
  <si>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</si>
  <si>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</si>
  <si>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</si>
  <si>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</si>
  <si>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</si>
  <si>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</si>
  <si>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</si>
  <si>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</si>
  <si>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</si>
  <si>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</si>
  <si>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</si>
  <si>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</si>
  <si>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</si>
  <si>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</si>
  <si>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</si>
  <si>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</si>
  <si>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</si>
  <si>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</si>
  <si>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</si>
  <si>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</si>
  <si>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</si>
  <si>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</si>
  <si>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</si>
  <si>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</si>
  <si>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</si>
  <si>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</si>
  <si>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</si>
  <si>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</si>
  <si>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</si>
  <si>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</si>
  <si>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</si>
  <si>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</si>
  <si>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</si>
  <si>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</si>
  <si>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</si>
  <si>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</si>
  <si>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</si>
  <si>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</si>
  <si>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</si>
  <si>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</si>
  <si>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</si>
  <si>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</si>
  <si>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</si>
  <si>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</si>
  <si>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</si>
  <si>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</si>
  <si>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</si>
  <si>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</si>
  <si>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</si>
  <si>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</si>
  <si>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</si>
  <si>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</si>
  <si>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</si>
  <si>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</si>
  <si>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</si>
  <si>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</si>
  <si>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</si>
  <si>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</si>
  <si>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</si>
  <si>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</si>
  <si>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</si>
  <si>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</si>
  <si>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</si>
  <si>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</si>
  <si>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</si>
  <si>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</si>
  <si>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</si>
  <si>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</si>
  <si>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</si>
  <si>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</si>
  <si>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</si>
  <si>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</si>
  <si>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</si>
  <si>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</si>
  <si>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</si>
  <si>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</si>
  <si>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</si>
  <si>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</si>
  <si>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</si>
  <si>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</si>
  <si>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</si>
  <si>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</si>
  <si>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</si>
  <si>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</si>
  <si>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</si>
  <si>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</si>
  <si>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</si>
  <si>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</si>
  <si>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</si>
  <si>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</si>
  <si>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</si>
  <si>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</si>
  <si>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</si>
  <si>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</si>
  <si>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</si>
  <si>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</si>
  <si>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</si>
  <si>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</si>
  <si>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</si>
  <si>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Row Labels</t>
  </si>
  <si>
    <t>Grand Total</t>
  </si>
  <si>
    <t>(All)</t>
  </si>
  <si>
    <t>film &amp; video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</si>
  <si>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</si>
  <si>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</si>
  <si>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</si>
  <si>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</si>
  <si>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</si>
  <si>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</si>
  <si>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</si>
  <si>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</si>
  <si>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</si>
  <si>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</si>
  <si>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</si>
  <si>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</si>
  <si>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</si>
  <si>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</si>
  <si>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</si>
  <si>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</si>
  <si>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</si>
  <si>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</si>
  <si>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</si>
  <si>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</si>
  <si>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</si>
  <si>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</si>
  <si>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</si>
  <si>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</si>
  <si>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</si>
  <si>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</si>
  <si>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</si>
  <si>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</si>
  <si>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</si>
  <si>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</si>
  <si>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</si>
  <si>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</si>
  <si>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</si>
  <si>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</si>
  <si>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</si>
  <si>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</si>
  <si>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</si>
  <si>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</si>
  <si>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</si>
  <si>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</si>
  <si>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</si>
  <si>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</si>
  <si>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</si>
  <si>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</si>
  <si>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</si>
  <si>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</si>
  <si>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</si>
  <si>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</si>
  <si>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</si>
  <si>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</si>
  <si>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</si>
  <si>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</si>
  <si>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</si>
  <si>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</si>
  <si>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</si>
  <si>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</si>
  <si>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</si>
  <si>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</si>
  <si>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</si>
  <si>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</si>
  <si>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</si>
  <si>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</si>
  <si>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</si>
  <si>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</si>
  <si>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</si>
  <si>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</si>
  <si>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</si>
  <si>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</si>
  <si>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Statistical Analysis of Campaigns:</t>
  </si>
  <si>
    <t>Successful - Mean</t>
  </si>
  <si>
    <t>Successful - Median</t>
  </si>
  <si>
    <t>Successful - Min</t>
  </si>
  <si>
    <t>Successful - Max</t>
  </si>
  <si>
    <t>Successful - Variance</t>
  </si>
  <si>
    <t>Successful - Standard Deviation</t>
  </si>
  <si>
    <t>Failed - Mean</t>
  </si>
  <si>
    <t>Failed - Median</t>
  </si>
  <si>
    <t>Failed - Min</t>
  </si>
  <si>
    <t>Failed - Max</t>
  </si>
  <si>
    <t>Failed - Variance</t>
  </si>
  <si>
    <t>Failed - Standard Deviation</t>
  </si>
  <si>
    <t>For both campaigns, I felt median better summarizes the data because it provides a better picture of the results irrespective of any outliers with the huge difference between the min and max.</t>
  </si>
  <si>
    <t>There is more variability with the successful campaigns, which seems to make sense due to the size of this outcomes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</si>
</sst>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16" fillId="0" borderId="0" xfId="0" applyFont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0" fontId="0" fillId="0" borderId="0" xfId="0" applyAlignment="1">
      <alignment horizontal="center"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2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7-4B54-85FD-3A861ED686CD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7-4B54-85FD-3A861ED686CD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07-4B54-85FD-3A861ED686CD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07-4B54-85FD-3A861ED68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5471408"/>
        <c:axId val="1265474736"/>
        <c:axId val="0"/>
      </c:bar3DChart>
      <c:catAx>
        <c:axId val="126547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74736"/>
        <c:crosses val="autoZero"/>
        <c:auto val="1"/>
        <c:lblAlgn val="ctr"/>
        <c:lblOffset val="100"/>
        <c:noMultiLvlLbl val="0"/>
      </c:catAx>
      <c:valAx>
        <c:axId val="12654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5-4A6A-A6D8-157B24BA6B74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5-4A6A-A6D8-157B24BA6B74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85-4A6A-A6D8-157B24BA6B74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85-4A6A-A6D8-157B24BA6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137200"/>
        <c:axId val="187135120"/>
      </c:barChart>
      <c:catAx>
        <c:axId val="18713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35120"/>
        <c:crosses val="autoZero"/>
        <c:auto val="1"/>
        <c:lblAlgn val="ctr"/>
        <c:lblOffset val="100"/>
        <c:noMultiLvlLbl val="0"/>
      </c:catAx>
      <c:valAx>
        <c:axId val="1871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3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1-4E57-98DB-B1606DEF60ED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3-4FC3-88B2-F89822CED5E9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3-4FC3-88B2-F89822CED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345808"/>
        <c:axId val="195357456"/>
      </c:lineChart>
      <c:catAx>
        <c:axId val="19534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7456"/>
        <c:crosses val="autoZero"/>
        <c:auto val="1"/>
        <c:lblAlgn val="ctr"/>
        <c:lblOffset val="100"/>
        <c:noMultiLvlLbl val="0"/>
      </c:catAx>
      <c:valAx>
        <c:axId val="1953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C-4060-A174-742AD1EB1E50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C-4060-A174-742AD1EB1E50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C-4060-A174-742AD1EB1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725055"/>
        <c:axId val="2125725887"/>
      </c:lineChart>
      <c:catAx>
        <c:axId val="212572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25887"/>
        <c:crosses val="autoZero"/>
        <c:auto val="1"/>
        <c:lblAlgn val="ctr"/>
        <c:lblOffset val="100"/>
        <c:noMultiLvlLbl val="0"/>
      </c:catAx>
      <c:valAx>
        <c:axId val="21257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2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2</xdr:row>
      <xdr:rowOff>9524</xdr:rowOff>
    </xdr:from>
    <xdr:to>
      <xdr:col>14</xdr:col>
      <xdr:colOff>95249</xdr:colOff>
      <xdr:row>17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04B290-8276-979A-E3C4-E52087BB1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2</xdr:row>
      <xdr:rowOff>180975</xdr:rowOff>
    </xdr:from>
    <xdr:to>
      <xdr:col>16</xdr:col>
      <xdr:colOff>581025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BB4CE3-4001-0998-64B2-76AB20E20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3</xdr:row>
      <xdr:rowOff>19049</xdr:rowOff>
    </xdr:from>
    <xdr:to>
      <xdr:col>15</xdr:col>
      <xdr:colOff>409575</xdr:colOff>
      <xdr:row>21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A8D090-8544-C721-D42F-7708CDE2A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109536</xdr:colOff>
      <xdr:row>14</xdr:row>
      <xdr:rowOff>0</xdr:rowOff>
    </xdr:from>
    <xdr:to>
      <xdr:col>6</xdr:col>
      <xdr:colOff>819149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36D012-D6F5-D6D1-C857-B9263FDA7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mica Grant" refreshedDate="44915.882870717593" createdVersion="8" refreshedVersion="8" minRefreshableVersion="3" recordCount="1000" xr:uid="{660F5FFC-6470-448A-88AB-77B7DF15C9C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02127.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#SPILL!" u="1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735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71974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250.5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2659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6684.5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554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748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11327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1626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702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528.5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2842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5196.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514.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19433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5570.5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68047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3112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15502.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7466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19545.5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382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75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5346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6033.5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2664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807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9927.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76285.5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7292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5538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44991.5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97542.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709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296.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558.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5723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5109.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2557.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3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6017.5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4106.5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86964.5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5319.5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2289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2169.5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363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65646.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6978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1.5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73355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1267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6282.5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2756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5938.5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5828.5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222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3171.5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1989.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68798.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93501.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7350.5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281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1386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7320.5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659.5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60978.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7377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959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80432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3280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203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4670.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2430.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7388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48838.5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2258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6933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20533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3569.5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19134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7576.5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20498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20969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3250.5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304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62261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6314.5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4342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3119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37683.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26136.5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33243.5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493.5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522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76922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6080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17085.5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7557.5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4678.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5379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1249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6270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4962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7076.5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3306.5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4506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1569.5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10801.5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37164.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6498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628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6971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74343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3204.5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43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320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5451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57027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5013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45721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16877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4828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327.5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35195.5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26869.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21564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2405.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772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84279.5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1961.5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7072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45114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2802.5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1389.5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2381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4665.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978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230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33197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5809.5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369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587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2994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784.5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768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5681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13.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44752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89474.5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90896.5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50854.5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45950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13646.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1121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2340.5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96521.5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6574.5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2187.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4645.5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4555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76075.5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56392.5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6841.5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5475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20531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50039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2797.5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263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344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795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270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24294.5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43421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82166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568.5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8136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7421.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2725.5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99534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1805.5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5445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68.5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14622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69913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1330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22722.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281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163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4380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1538.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4421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28840.5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2639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553.5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104.5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490.5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1.5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723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3312.5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98955.5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1284.5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284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1776.5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2150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100581.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21010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3282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50362.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623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8791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7244.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3083.5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9526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29422.5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6353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70018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42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61004.5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3380.5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41414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95239.5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91139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5555.5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51847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83910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84174.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5092.5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2795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2957.5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3031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4165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1840.5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2190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7575.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5117.5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1584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245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86706.5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5489.5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5239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2020.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7492.5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7435.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327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660.5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87280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2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1970.5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3161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54748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4296.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4921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487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420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6805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5446.5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5098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13378.5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2717.5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77.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85443.5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3058.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4454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7333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137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4464.5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4575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1007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78621.5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5493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394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4767.5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2728.5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377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4445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71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7464.5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6307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4604.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773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4142.5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3305.5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9870.5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6694.5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2806.5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6905.5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4631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4163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363.5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548.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110.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5339.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1695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3444.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2554.5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1001.5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3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6198.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12239.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1420.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5805.5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4049.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260.5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22066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44181.5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1581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801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6466.5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93543.5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4460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2129.5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625.5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3254.5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649.5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460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1657.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4086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8144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100772.5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1087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5977.5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298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1727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517.5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67133.5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844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31857.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416.5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20933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6076.5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62325.5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100455.5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34837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58579.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63366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55135.5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17678.5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4901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16096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2500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41894.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11745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391.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399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7315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48440.5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3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8322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505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69832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3814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1163.5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1735.5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214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584.5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067.5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69003.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4817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6973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4234.5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366.5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5923.5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5379.5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972.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7300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7448.5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92465.5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65293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7246.5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83198.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11257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752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6203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2612.5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12618.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1478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2046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4952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2935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194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10078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28998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52311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21609.5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6541.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512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2263.5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272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34577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73423.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894.5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72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3930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7268.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6162.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31534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1.5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7035.5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1493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85917.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78279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1348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36114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6292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6141.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31759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28323.5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4121.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7090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59358.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82451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6485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30223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479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98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72836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3258.5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3066.5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640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7942.5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1073.5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3929.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5266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99772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23892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7664.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2785.5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4955.5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3230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33273.5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456.5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89916.5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6963.5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080.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753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51596.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84542.5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888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5437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166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5617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5454.5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882.5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19096.5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22994.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4394.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2.5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94294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153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51965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90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70815.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77021.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689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60413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2889.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2084.5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7071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29134.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7368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48728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4454.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2013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4096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818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5243.5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5335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41.5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30458.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4506.5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7374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4321.5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2912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236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82679.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6241.5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4371.5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80734.5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34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24395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39296.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14246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61.5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99685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5889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47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2370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87940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2321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3289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697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729.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860.5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1734.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23448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40407.5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4769.5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537.5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23221.5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3493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6422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84701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28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98738.5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60384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4710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17930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6458.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1647.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15825.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2465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27085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3343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316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91287.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719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5715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290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3196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1557.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915.5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6545.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972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3653.5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291.5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49056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9098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40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93152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6814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367.5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7418.5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49993.5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2916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3598.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7172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21740.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989.5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02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3913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83399.5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3479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6376.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91029.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42302.5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2.5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54188.5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4479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38025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748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7112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6294.5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6090.5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404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53671.5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81004.5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44.5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647.5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2596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1591.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98881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2080.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7554.5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6993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24147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49044.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166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2495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389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5055.5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26489.5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318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791.5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8206.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3178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76347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195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2286.5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30921.5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52434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6600.5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3392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3504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62942.5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2607.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2955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316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10248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961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5662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74112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029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75483.5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89138.5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2597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3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606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4615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322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77147.5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3142.5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3282.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91448.5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5695.5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6079.5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92881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575.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418.5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970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20964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7329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6183.5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1775.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49117.5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28202.5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5826.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80406.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2990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76749.5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7340.5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2932.5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69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5631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1490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28113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3030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93409.5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5590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2837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47241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80428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65097.5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3407.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4706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2438.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10013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735.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6755.5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16680.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42456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91590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45181.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940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31448.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29802.5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1.5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88953.5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6546.5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7133.5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9047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6738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25191.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419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15992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2888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3757.5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2931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4518.5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3905.5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13817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6245.5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100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6287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2834.5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88320.5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38528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60100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57558.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1251.5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29234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6130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59692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2271.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9047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743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72388.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8034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4106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4195.5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3855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47713.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7257.5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7124.5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631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3708.5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17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678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2757.5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5857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3867.5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59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48888.5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102127.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9547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3150.5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2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4591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2396.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9883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539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5036.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69965.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5873.5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6078.5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070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3241.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637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463.5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5638.5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91910.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1476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5255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7211.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430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5340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1632.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2744.5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39471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6697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569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49482.5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24375.5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743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372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5259.5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59959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719.5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54371.5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42123.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6970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6697.5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1281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60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786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45.5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804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714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6817.5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60.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719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1062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60984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574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34375.5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6946.5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4316.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2738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6101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60904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3892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5092.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2905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84261.5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57944.5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8401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7293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3152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3286.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4079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61.5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6950.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27942.5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5619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56258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92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397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87362.5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5176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3426.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489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7412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23331.5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208.5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4406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2792.5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2235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557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5294.5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52921.5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653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576.5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30926.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602.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1698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28943.5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273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343.5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661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4193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526.5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2176.5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258.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3264.5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37373.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2386.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6179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3380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602.5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2499.5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4169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945.5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01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532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6290.5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35999.5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68722.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3864.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149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5952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7141.5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95840.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3866.5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227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614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7241.5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9554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7446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54398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7053.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495.5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310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2484.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2541.5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72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550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68726.5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5444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5673.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39556.5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3090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76378.5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4575.5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7400.5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6005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6573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4289.5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1368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4420.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69720.5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2566.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5642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5501.5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4612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6314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1268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56484.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98485.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12204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43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819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1406.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1328.5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254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4740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3322.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81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7363.5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76893.5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39971.5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4048.5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6532.5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19451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3520.5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98616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4036.5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0577.5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71913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2766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108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63928.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5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2745.5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97757.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16058.5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152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4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5630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1090.5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478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1160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6232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4815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78659.5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3961.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008.5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84.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1632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5607.5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77399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123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47606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6371.5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1.5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4452.5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1822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361.5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05.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6595.5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577.5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942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62942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4350.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5255.5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6000.5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244.5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18029.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1908.5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98901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697.5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1062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4588.5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10570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4965.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62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6350.5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2042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97290.5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3393.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796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1669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100081.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068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2007.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2920.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2513.5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88458.5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5692.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507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55.5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42933.5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5094.5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195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3113.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2846.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3136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6041.5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4202.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28748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7709.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487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03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861.5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3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80307.5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52126.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1000.5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78966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3921.5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18264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6282.5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4096.5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3380.5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2366.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3477.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5461.5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2555.5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6659.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35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6856.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61355.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4115.5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4321.5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29126.5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719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49602.5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3214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1511.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4250.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6513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2622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4366.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43629.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39686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6132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309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9536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5145.5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59464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161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6960.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2481.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6108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3451.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5666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6677.5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3841.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37457.5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7629.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2463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2371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9098.5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31970.5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ECC09-6730-4147-9B1A-72E72D825E1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1">
        <item m="1" x="9"/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7789E-FCCD-4524-A638-6724C5374F58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1">
        <item m="1" x="9"/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15DE7-E310-4D17-B750-199C3C5551EA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1">
        <item m="1" x="9"/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L68" workbookViewId="0">
      <selection activeCell="R105" sqref="A1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1" style="5"/>
    <col min="8" max="8" width="13" bestFit="1" customWidth="1"/>
    <col min="9" max="9" width="13" customWidth="1"/>
    <col min="12" max="13" width="11.125" bestFit="1" customWidth="1"/>
    <col min="14" max="14" width="16.5" customWidth="1"/>
    <col min="15" max="15" width="11.125" customWidth="1"/>
    <col min="18" max="18" width="28" bestFit="1" customWidth="1"/>
  </cols>
  <sheetData>
    <row r="1" spans="1:20" s="1" customFormat="1" ht="31.5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2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2" t="s">
        <v>2031</v>
      </c>
      <c r="T1" s="2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>
        <f>AVERAGE(H2,E2)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>
        <f>AVERAGE(H3,E3)</f>
        <v>7359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>
        <f t="shared" ref="I4:I67" si="3">AVERAGE(H4,E4)</f>
        <v>71974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>
        <f t="shared" si="3"/>
        <v>1250.5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>
        <f t="shared" si="3"/>
        <v>2659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>
        <f t="shared" si="3"/>
        <v>6684.5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>
        <f t="shared" si="3"/>
        <v>554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>
        <f t="shared" si="3"/>
        <v>7484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>
        <f t="shared" si="3"/>
        <v>11327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>
        <f t="shared" si="3"/>
        <v>1626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>
        <f t="shared" si="3"/>
        <v>7029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>
        <f t="shared" si="3"/>
        <v>1528.5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>
        <f t="shared" si="3"/>
        <v>2842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>
        <f t="shared" si="3"/>
        <v>5196.5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>
        <f t="shared" si="3"/>
        <v>9514.5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>
        <f t="shared" si="3"/>
        <v>19433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>
        <f t="shared" si="3"/>
        <v>5570.5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>
        <f t="shared" si="3"/>
        <v>68047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>
        <f t="shared" si="3"/>
        <v>3112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>
        <f t="shared" si="3"/>
        <v>15502.5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>
        <f t="shared" si="3"/>
        <v>74666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>
        <f t="shared" si="3"/>
        <v>19545.5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>
        <f t="shared" si="3"/>
        <v>38290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>
        <f t="shared" si="3"/>
        <v>7542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>
        <f t="shared" si="3"/>
        <v>53465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>
        <f t="shared" si="3"/>
        <v>6033.5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>
        <f t="shared" si="3"/>
        <v>26647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>
        <f t="shared" si="3"/>
        <v>807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>
        <f t="shared" si="3"/>
        <v>69927.5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>
        <f t="shared" si="3"/>
        <v>76285.5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>
        <f t="shared" si="3"/>
        <v>7292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3"/>
        <v>5538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>
        <f t="shared" si="3"/>
        <v>44991.5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>
        <f t="shared" si="3"/>
        <v>97542.5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>
        <f t="shared" si="3"/>
        <v>7095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>
        <f t="shared" si="3"/>
        <v>95296.5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>
        <f t="shared" si="3"/>
        <v>558.5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>
        <f t="shared" si="3"/>
        <v>5723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>
        <f t="shared" si="3"/>
        <v>5109.5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>
        <f t="shared" si="3"/>
        <v>2557.5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>
        <f t="shared" si="3"/>
        <v>7538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>
        <f t="shared" si="3"/>
        <v>6017.5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>
        <f t="shared" si="3"/>
        <v>4106.5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>
        <f t="shared" si="3"/>
        <v>86964.5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>
        <f t="shared" si="3"/>
        <v>5319.5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>
        <f t="shared" si="3"/>
        <v>2289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>
        <f t="shared" si="3"/>
        <v>2169.5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>
        <f t="shared" si="3"/>
        <v>3639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>
        <f t="shared" si="3"/>
        <v>65646.5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>
        <f t="shared" si="3"/>
        <v>6978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3"/>
        <v>1.5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>
        <f t="shared" si="3"/>
        <v>73355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>
        <f t="shared" si="3"/>
        <v>1267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>
        <f t="shared" si="3"/>
        <v>6282.5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>
        <f t="shared" si="3"/>
        <v>2756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>
        <f t="shared" si="3"/>
        <v>5938.5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>
        <f t="shared" si="3"/>
        <v>5828.5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>
        <f t="shared" si="3"/>
        <v>3222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>
        <f t="shared" si="3"/>
        <v>3171.5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>
        <f t="shared" si="3"/>
        <v>1989.5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>
        <f t="shared" si="3"/>
        <v>68798.5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>
        <f t="shared" si="3"/>
        <v>93501.5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>
        <f t="shared" si="3"/>
        <v>7350.5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>
        <f t="shared" si="3"/>
        <v>281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>
        <f t="shared" si="3"/>
        <v>1386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>
        <f t="shared" si="3"/>
        <v>7320.5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>
        <f t="shared" ref="I68:I131" si="7">AVERAGE(H68,E68)</f>
        <v>659.5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>
        <f t="shared" si="7"/>
        <v>60978.5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>
        <f t="shared" si="7"/>
        <v>7377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>
        <f t="shared" si="7"/>
        <v>959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>
        <f t="shared" si="7"/>
        <v>80432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>
        <f t="shared" si="7"/>
        <v>3280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>
        <f t="shared" si="7"/>
        <v>2038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>
        <f t="shared" si="7"/>
        <v>4670.5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>
        <f t="shared" si="7"/>
        <v>2430.5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>
        <f t="shared" si="7"/>
        <v>7388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>
        <f t="shared" si="7"/>
        <v>48838.5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>
        <f t="shared" si="7"/>
        <v>2258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>
        <f t="shared" si="7"/>
        <v>6933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>
        <f t="shared" si="7"/>
        <v>20533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>
        <f t="shared" si="7"/>
        <v>3569.5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>
        <f t="shared" si="7"/>
        <v>19134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>
        <f t="shared" si="7"/>
        <v>7576.5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>
        <f t="shared" si="7"/>
        <v>20498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>
        <f t="shared" si="7"/>
        <v>20969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>
        <f t="shared" si="7"/>
        <v>3250.5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>
        <f t="shared" si="7"/>
        <v>6304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>
        <f t="shared" si="7"/>
        <v>62261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>
        <f t="shared" si="7"/>
        <v>6314.5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>
        <f t="shared" si="7"/>
        <v>4342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>
        <f t="shared" si="7"/>
        <v>3119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>
        <f t="shared" si="7"/>
        <v>37683.5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>
        <f t="shared" si="7"/>
        <v>26136.5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>
        <f t="shared" si="7"/>
        <v>33243.5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>
        <f t="shared" si="7"/>
        <v>4493.5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>
        <f t="shared" si="7"/>
        <v>522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>
        <f t="shared" si="7"/>
        <v>76922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>
        <f t="shared" si="7"/>
        <v>6080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>
        <f t="shared" si="7"/>
        <v>17085.5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>
        <f t="shared" si="7"/>
        <v>7557.5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>
        <f t="shared" si="7"/>
        <v>4678.5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>
        <f t="shared" si="7"/>
        <v>5379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>
        <f t="shared" si="7"/>
        <v>1249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>
        <f t="shared" si="7"/>
        <v>86270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>
        <f t="shared" si="7"/>
        <v>4962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>
        <f t="shared" si="7"/>
        <v>7076.5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>
        <f t="shared" si="7"/>
        <v>3306.5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>
        <f t="shared" si="7"/>
        <v>4506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>
        <f t="shared" si="7"/>
        <v>1569.5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>
        <f t="shared" si="7"/>
        <v>10801.5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>
        <f t="shared" si="7"/>
        <v>37164.5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>
        <f t="shared" si="7"/>
        <v>6498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>
        <f t="shared" si="7"/>
        <v>6284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>
        <f t="shared" si="7"/>
        <v>6971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>
        <f t="shared" si="7"/>
        <v>74343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7"/>
        <v>3204.5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>
        <f t="shared" si="7"/>
        <v>4399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>
        <f t="shared" si="7"/>
        <v>3209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>
        <f t="shared" si="7"/>
        <v>5451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>
        <f t="shared" si="7"/>
        <v>57027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>
        <f t="shared" si="7"/>
        <v>50132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>
        <f t="shared" si="7"/>
        <v>45721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>
        <f t="shared" si="7"/>
        <v>16877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>
        <f t="shared" si="7"/>
        <v>4828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>
        <f t="shared" si="7"/>
        <v>4327.5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>
        <f t="shared" si="7"/>
        <v>35195.5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>
        <f t="shared" si="7"/>
        <v>26869.5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>
        <f t="shared" si="7"/>
        <v>21564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>
        <f t="shared" si="7"/>
        <v>2405.5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>
        <f t="shared" ref="I132:I195" si="11">AVERAGE(H132,E132)</f>
        <v>7729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>
        <f t="shared" si="11"/>
        <v>84279.5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>
        <f t="shared" si="11"/>
        <v>1961.5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>
        <f t="shared" si="11"/>
        <v>7072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>
        <f t="shared" si="11"/>
        <v>45114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>
        <f t="shared" si="11"/>
        <v>2802.5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>
        <f t="shared" si="11"/>
        <v>1389.5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>
        <f t="shared" si="11"/>
        <v>2381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11"/>
        <v>4665.5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>
        <f t="shared" si="11"/>
        <v>9786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>
        <f t="shared" si="11"/>
        <v>6230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>
        <f t="shared" si="11"/>
        <v>33197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>
        <f t="shared" si="11"/>
        <v>5809.5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>
        <f t="shared" si="11"/>
        <v>3696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>
        <f t="shared" si="11"/>
        <v>5877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>
        <f t="shared" si="11"/>
        <v>29948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>
        <f t="shared" si="11"/>
        <v>784.5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>
        <f t="shared" si="11"/>
        <v>4768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>
        <f t="shared" si="11"/>
        <v>5681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>
        <f t="shared" si="11"/>
        <v>6913.5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>
        <f t="shared" si="11"/>
        <v>44752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>
        <f t="shared" si="11"/>
        <v>89474.5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>
        <f t="shared" si="11"/>
        <v>90896.5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>
        <f t="shared" si="11"/>
        <v>50854.5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>
        <f t="shared" si="11"/>
        <v>45950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>
        <f t="shared" si="11"/>
        <v>13646.5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>
        <f t="shared" si="11"/>
        <v>1121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>
        <f t="shared" si="11"/>
        <v>2340.5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>
        <f t="shared" si="11"/>
        <v>96521.5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>
        <f t="shared" si="11"/>
        <v>6574.5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>
        <f t="shared" si="11"/>
        <v>2187.5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>
        <f t="shared" si="11"/>
        <v>4645.5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>
        <f t="shared" si="11"/>
        <v>4555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>
        <f t="shared" si="11"/>
        <v>76075.5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>
        <f t="shared" si="11"/>
        <v>56392.5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>
        <f t="shared" si="11"/>
        <v>6841.5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>
        <f t="shared" si="11"/>
        <v>5475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>
        <f t="shared" si="11"/>
        <v>20531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>
        <f t="shared" si="11"/>
        <v>50039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>
        <f t="shared" si="11"/>
        <v>2797.5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>
        <f t="shared" si="11"/>
        <v>263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>
        <f t="shared" si="11"/>
        <v>344.5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>
        <f t="shared" si="11"/>
        <v>79598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>
        <f t="shared" si="11"/>
        <v>2708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>
        <f t="shared" si="11"/>
        <v>24294.5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>
        <f t="shared" si="11"/>
        <v>43421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>
        <f t="shared" si="11"/>
        <v>82166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>
        <f t="shared" si="11"/>
        <v>3568.5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>
        <f t="shared" si="11"/>
        <v>81361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>
        <f t="shared" si="11"/>
        <v>87421.5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>
        <f t="shared" si="11"/>
        <v>2725.5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>
        <f t="shared" si="11"/>
        <v>99534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>
        <f t="shared" si="11"/>
        <v>1805.5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>
        <f t="shared" si="11"/>
        <v>5445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>
        <f t="shared" si="11"/>
        <v>368.5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>
        <f t="shared" si="11"/>
        <v>14622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>
        <f t="shared" si="11"/>
        <v>69913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>
        <f t="shared" si="11"/>
        <v>1330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>
        <f t="shared" si="11"/>
        <v>22722.5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>
        <f t="shared" si="11"/>
        <v>1281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>
        <f t="shared" si="11"/>
        <v>1637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>
        <f t="shared" si="11"/>
        <v>4380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>
        <f t="shared" si="11"/>
        <v>1538.5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>
        <f t="shared" ref="I196:I259" si="15">AVERAGE(H196,E196)</f>
        <v>4421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>
        <f t="shared" si="15"/>
        <v>28840.5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>
        <f t="shared" si="15"/>
        <v>2639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>
        <f t="shared" si="15"/>
        <v>82553.5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>
        <f t="shared" si="15"/>
        <v>3104.5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>
        <f t="shared" si="15"/>
        <v>490.5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5"/>
        <v>1.5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>
        <f t="shared" si="15"/>
        <v>7231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>
        <f t="shared" si="15"/>
        <v>3312.5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>
        <f t="shared" si="15"/>
        <v>98955.5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>
        <f t="shared" si="15"/>
        <v>1284.5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>
        <f t="shared" si="15"/>
        <v>2847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>
        <f t="shared" si="15"/>
        <v>1776.5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>
        <f t="shared" si="15"/>
        <v>2150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>
        <f t="shared" si="15"/>
        <v>100581.5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>
        <f t="shared" si="15"/>
        <v>21010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>
        <f t="shared" si="15"/>
        <v>3282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>
        <f t="shared" si="15"/>
        <v>50362.5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>
        <f t="shared" si="15"/>
        <v>6234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>
        <f t="shared" si="15"/>
        <v>87919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>
        <f t="shared" si="15"/>
        <v>7244.5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>
        <f t="shared" si="15"/>
        <v>3083.5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>
        <f t="shared" si="15"/>
        <v>95268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>
        <f t="shared" si="15"/>
        <v>29422.5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>
        <f t="shared" si="15"/>
        <v>6353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>
        <f t="shared" si="15"/>
        <v>70018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>
        <f t="shared" si="15"/>
        <v>342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>
        <f t="shared" si="15"/>
        <v>61004.5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>
        <f t="shared" si="15"/>
        <v>3380.5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>
        <f t="shared" si="15"/>
        <v>41414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>
        <f t="shared" si="15"/>
        <v>95239.5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>
        <f t="shared" si="15"/>
        <v>91139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>
        <f t="shared" si="15"/>
        <v>5555.5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>
        <f t="shared" si="15"/>
        <v>51847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>
        <f t="shared" si="15"/>
        <v>83910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>
        <f t="shared" si="15"/>
        <v>84174.5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>
        <f t="shared" si="15"/>
        <v>5092.5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>
        <f t="shared" si="15"/>
        <v>2795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>
        <f t="shared" si="15"/>
        <v>2957.5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>
        <f t="shared" si="15"/>
        <v>3031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>
        <f t="shared" si="15"/>
        <v>4165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>
        <f t="shared" si="15"/>
        <v>1840.5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>
        <f t="shared" si="15"/>
        <v>2190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>
        <f t="shared" si="15"/>
        <v>7575.5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>
        <f t="shared" si="15"/>
        <v>5117.5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>
        <f t="shared" si="15"/>
        <v>1584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>
        <f t="shared" si="15"/>
        <v>62454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>
        <f t="shared" si="15"/>
        <v>86706.5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>
        <f t="shared" si="15"/>
        <v>5489.5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>
        <f t="shared" si="15"/>
        <v>5239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>
        <f t="shared" si="15"/>
        <v>2020.5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>
        <f t="shared" si="15"/>
        <v>7492.5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>
        <f t="shared" si="15"/>
        <v>7435.5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>
        <f t="shared" si="15"/>
        <v>93271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>
        <f t="shared" si="15"/>
        <v>6660.5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>
        <f t="shared" si="15"/>
        <v>87280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5"/>
        <v>2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>
        <f t="shared" si="15"/>
        <v>1970.5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>
        <f t="shared" si="15"/>
        <v>3161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>
        <f t="shared" si="15"/>
        <v>54748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>
        <f t="shared" si="15"/>
        <v>4296.5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>
        <f t="shared" si="15"/>
        <v>49216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>
        <f t="shared" si="15"/>
        <v>487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>
        <f t="shared" si="15"/>
        <v>4207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>
        <f t="shared" ref="I260:I323" si="19">AVERAGE(H260,E260)</f>
        <v>6805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>
        <f t="shared" si="19"/>
        <v>5446.5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>
        <f t="shared" si="19"/>
        <v>5098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>
        <f t="shared" si="19"/>
        <v>13378.5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>
        <f t="shared" si="19"/>
        <v>2717.5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>
        <f t="shared" si="19"/>
        <v>5477.5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>
        <f t="shared" si="19"/>
        <v>85443.5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>
        <f t="shared" si="19"/>
        <v>3058.5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>
        <f t="shared" si="19"/>
        <v>44542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>
        <f t="shared" si="19"/>
        <v>73339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>
        <f t="shared" si="19"/>
        <v>1378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>
        <f t="shared" si="19"/>
        <v>4464.5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>
        <f t="shared" si="19"/>
        <v>24575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>
        <f t="shared" si="19"/>
        <v>1007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>
        <f t="shared" si="19"/>
        <v>78621.5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>
        <f t="shared" si="19"/>
        <v>5493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>
        <f t="shared" si="19"/>
        <v>394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>
        <f t="shared" si="19"/>
        <v>4767.5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>
        <f t="shared" si="19"/>
        <v>2728.5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>
        <f t="shared" si="19"/>
        <v>3774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>
        <f t="shared" si="19"/>
        <v>4445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>
        <f t="shared" si="19"/>
        <v>7101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>
        <f t="shared" si="19"/>
        <v>7464.5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>
        <f t="shared" si="19"/>
        <v>76307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>
        <f t="shared" si="19"/>
        <v>4604.5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>
        <f t="shared" si="19"/>
        <v>773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>
        <f t="shared" si="19"/>
        <v>4142.5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>
        <f t="shared" si="19"/>
        <v>3305.5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>
        <f t="shared" si="19"/>
        <v>9870.5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>
        <f t="shared" si="19"/>
        <v>6694.5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>
        <f t="shared" si="19"/>
        <v>2806.5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>
        <f t="shared" si="19"/>
        <v>6905.5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>
        <f t="shared" si="19"/>
        <v>46315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>
        <f t="shared" si="19"/>
        <v>4163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>
        <f t="shared" si="19"/>
        <v>363.5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>
        <f t="shared" si="19"/>
        <v>548.5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>
        <f t="shared" si="19"/>
        <v>4110.5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>
        <f t="shared" si="19"/>
        <v>35339.5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>
        <f t="shared" si="19"/>
        <v>1695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>
        <f t="shared" si="19"/>
        <v>3444.5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>
        <f t="shared" si="19"/>
        <v>2554.5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>
        <f t="shared" si="19"/>
        <v>1001.5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9"/>
        <v>3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>
        <f t="shared" si="19"/>
        <v>6198.5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>
        <f t="shared" si="19"/>
        <v>12239.5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>
        <f t="shared" si="19"/>
        <v>1420.5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>
        <f t="shared" si="19"/>
        <v>5805.5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>
        <f t="shared" si="19"/>
        <v>4049.5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>
        <f t="shared" si="19"/>
        <v>260.5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>
        <f t="shared" si="19"/>
        <v>22066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>
        <f t="shared" si="19"/>
        <v>44181.5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>
        <f t="shared" si="19"/>
        <v>1581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>
        <f t="shared" si="19"/>
        <v>801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>
        <f t="shared" si="19"/>
        <v>6466.5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>
        <f t="shared" si="19"/>
        <v>93543.5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>
        <f t="shared" si="19"/>
        <v>4460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>
        <f t="shared" si="19"/>
        <v>2129.5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>
        <f t="shared" si="19"/>
        <v>1625.5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>
        <f t="shared" si="19"/>
        <v>3254.5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>
        <f t="shared" si="19"/>
        <v>649.5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>
        <f t="shared" si="19"/>
        <v>460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>
        <f t="shared" si="19"/>
        <v>1657.5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>
        <f t="shared" si="19"/>
        <v>4086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>
        <f t="shared" si="19"/>
        <v>81445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>
        <f t="shared" ref="I324:I387" si="23">AVERAGE(H324,E324)</f>
        <v>100772.5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>
        <f t="shared" si="23"/>
        <v>1087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>
        <f t="shared" si="23"/>
        <v>5977.5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>
        <f t="shared" si="23"/>
        <v>2985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>
        <f t="shared" si="23"/>
        <v>1727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>
        <f t="shared" si="23"/>
        <v>517.5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>
        <f t="shared" si="23"/>
        <v>67133.5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>
        <f t="shared" si="23"/>
        <v>10844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>
        <f t="shared" si="23"/>
        <v>31857.5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>
        <f t="shared" si="23"/>
        <v>7416.5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>
        <f t="shared" si="23"/>
        <v>20933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>
        <f t="shared" si="23"/>
        <v>6076.5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>
        <f t="shared" si="23"/>
        <v>62325.5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>
        <f t="shared" si="23"/>
        <v>100455.5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>
        <f t="shared" si="23"/>
        <v>34837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>
        <f t="shared" si="23"/>
        <v>58579.5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>
        <f t="shared" si="23"/>
        <v>63366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>
        <f t="shared" si="23"/>
        <v>55135.5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>
        <f t="shared" si="23"/>
        <v>17678.5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>
        <f t="shared" si="23"/>
        <v>49017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>
        <f t="shared" si="23"/>
        <v>16096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>
        <f t="shared" si="23"/>
        <v>2500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>
        <f t="shared" si="23"/>
        <v>41894.5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>
        <f t="shared" si="23"/>
        <v>11745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>
        <f t="shared" si="23"/>
        <v>1391.5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>
        <f t="shared" si="23"/>
        <v>6399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>
        <f t="shared" si="23"/>
        <v>73153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>
        <f t="shared" si="23"/>
        <v>48440.5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3"/>
        <v>3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>
        <f t="shared" si="23"/>
        <v>48322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>
        <f t="shared" si="23"/>
        <v>505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>
        <f t="shared" si="23"/>
        <v>69832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>
        <f t="shared" si="23"/>
        <v>3814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>
        <f t="shared" si="23"/>
        <v>1163.5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>
        <f t="shared" si="23"/>
        <v>1735.5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>
        <f t="shared" si="23"/>
        <v>2147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>
        <f t="shared" si="23"/>
        <v>584.5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>
        <f t="shared" si="23"/>
        <v>6067.5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>
        <f t="shared" si="23"/>
        <v>69003.5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>
        <f t="shared" si="23"/>
        <v>4817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>
        <f t="shared" si="23"/>
        <v>6973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>
        <f t="shared" si="23"/>
        <v>4234.5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>
        <f t="shared" si="23"/>
        <v>7366.5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>
        <f t="shared" si="23"/>
        <v>5923.5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>
        <f t="shared" si="23"/>
        <v>5379.5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>
        <f t="shared" si="23"/>
        <v>972.5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>
        <f t="shared" si="23"/>
        <v>7300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>
        <f t="shared" si="23"/>
        <v>7448.5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>
        <f t="shared" si="23"/>
        <v>92465.5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>
        <f t="shared" si="23"/>
        <v>65293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>
        <f t="shared" si="23"/>
        <v>7246.5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>
        <f t="shared" si="23"/>
        <v>83198.5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>
        <f t="shared" si="23"/>
        <v>11257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>
        <f t="shared" si="23"/>
        <v>752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>
        <f t="shared" si="23"/>
        <v>6203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>
        <f t="shared" si="23"/>
        <v>2612.5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>
        <f t="shared" si="23"/>
        <v>12618.5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>
        <f t="shared" si="23"/>
        <v>1478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>
        <f t="shared" si="23"/>
        <v>2046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>
        <f t="shared" si="23"/>
        <v>4952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>
        <f t="shared" si="23"/>
        <v>2935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>
        <f t="shared" si="23"/>
        <v>7194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>
        <f t="shared" si="23"/>
        <v>100789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>
        <f t="shared" si="23"/>
        <v>28998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>
        <f t="shared" ref="I388:I451" si="27">AVERAGE(H388,E388)</f>
        <v>52311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>
        <f t="shared" si="27"/>
        <v>21609.5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>
        <f t="shared" si="27"/>
        <v>6541.5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>
        <f t="shared" si="27"/>
        <v>51252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>
        <f t="shared" si="27"/>
        <v>2263.5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>
        <f t="shared" si="27"/>
        <v>2272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>
        <f t="shared" si="27"/>
        <v>34577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>
        <f t="shared" si="27"/>
        <v>73423.5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>
        <f t="shared" si="27"/>
        <v>1894.5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>
        <f t="shared" si="27"/>
        <v>4729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>
        <f t="shared" si="27"/>
        <v>39308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>
        <f t="shared" si="27"/>
        <v>7268.5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>
        <f t="shared" si="27"/>
        <v>6162.5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>
        <f t="shared" si="27"/>
        <v>31534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7"/>
        <v>1.5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>
        <f t="shared" si="27"/>
        <v>7035.5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>
        <f t="shared" si="27"/>
        <v>1493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>
        <f t="shared" si="27"/>
        <v>85917.5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>
        <f t="shared" si="27"/>
        <v>78279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>
        <f t="shared" si="27"/>
        <v>13481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>
        <f t="shared" si="27"/>
        <v>36114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>
        <f t="shared" si="27"/>
        <v>6292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>
        <f t="shared" si="27"/>
        <v>6141.5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>
        <f t="shared" si="27"/>
        <v>31759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>
        <f t="shared" si="27"/>
        <v>28323.5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>
        <f t="shared" si="27"/>
        <v>4121.5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>
        <f t="shared" si="27"/>
        <v>7090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>
        <f t="shared" si="27"/>
        <v>59358.5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>
        <f t="shared" si="27"/>
        <v>82451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>
        <f t="shared" si="27"/>
        <v>6485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>
        <f t="shared" si="27"/>
        <v>30223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>
        <f t="shared" si="27"/>
        <v>479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>
        <f t="shared" si="27"/>
        <v>47981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>
        <f t="shared" si="27"/>
        <v>72836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>
        <f t="shared" si="27"/>
        <v>3258.5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>
        <f t="shared" si="27"/>
        <v>3066.5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>
        <f t="shared" si="27"/>
        <v>5640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>
        <f t="shared" si="27"/>
        <v>7942.5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>
        <f t="shared" si="27"/>
        <v>1073.5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>
        <f t="shared" si="27"/>
        <v>3929.5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>
        <f t="shared" si="27"/>
        <v>5266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>
        <f t="shared" si="27"/>
        <v>99772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>
        <f t="shared" si="27"/>
        <v>23892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>
        <f t="shared" si="27"/>
        <v>87664.5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>
        <f t="shared" si="27"/>
        <v>2785.5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>
        <f t="shared" si="27"/>
        <v>4955.5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>
        <f t="shared" si="27"/>
        <v>3230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>
        <f t="shared" si="27"/>
        <v>33273.5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>
        <f t="shared" si="27"/>
        <v>456.5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>
        <f t="shared" si="27"/>
        <v>89916.5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>
        <f t="shared" si="27"/>
        <v>6963.5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>
        <f t="shared" si="27"/>
        <v>5080.5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>
        <f t="shared" si="27"/>
        <v>7537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>
        <f t="shared" si="27"/>
        <v>51596.5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>
        <f t="shared" si="27"/>
        <v>84542.5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>
        <f t="shared" si="27"/>
        <v>888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>
        <f t="shared" si="27"/>
        <v>5437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>
        <f t="shared" si="27"/>
        <v>1661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>
        <f t="shared" si="27"/>
        <v>5617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>
        <f t="shared" si="27"/>
        <v>5454.5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>
        <f t="shared" si="27"/>
        <v>2882.5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>
        <f t="shared" si="27"/>
        <v>19096.5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>
        <f t="shared" si="27"/>
        <v>22994.5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>
        <f t="shared" si="27"/>
        <v>4394.5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ref="I452:I515" si="31">AVERAGE(H452,E452)</f>
        <v>2.5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>
        <f t="shared" si="31"/>
        <v>94294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>
        <f t="shared" si="31"/>
        <v>1538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>
        <f t="shared" si="31"/>
        <v>51965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>
        <f t="shared" si="31"/>
        <v>901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>
        <f t="shared" si="31"/>
        <v>70815.5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>
        <f t="shared" si="31"/>
        <v>77021.5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>
        <f t="shared" si="31"/>
        <v>689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>
        <f t="shared" si="31"/>
        <v>60413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>
        <f t="shared" si="31"/>
        <v>2889.5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>
        <f t="shared" si="31"/>
        <v>2084.5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>
        <f t="shared" si="31"/>
        <v>70717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>
        <f t="shared" si="31"/>
        <v>29134.5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>
        <f t="shared" si="31"/>
        <v>73685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>
        <f t="shared" si="31"/>
        <v>48728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>
        <f t="shared" si="31"/>
        <v>4454.5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31"/>
        <v>2013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>
        <f t="shared" si="31"/>
        <v>4096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>
        <f t="shared" si="31"/>
        <v>818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>
        <f t="shared" si="31"/>
        <v>5243.5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>
        <f t="shared" si="31"/>
        <v>5335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31"/>
        <v>5041.5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>
        <f t="shared" si="31"/>
        <v>30458.5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>
        <f t="shared" si="31"/>
        <v>4506.5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>
        <f t="shared" si="31"/>
        <v>7374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>
        <f t="shared" si="31"/>
        <v>4321.5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>
        <f t="shared" si="31"/>
        <v>29121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>
        <f t="shared" si="31"/>
        <v>2363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>
        <f t="shared" si="31"/>
        <v>82679.5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>
        <f t="shared" si="31"/>
        <v>6241.5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>
        <f t="shared" si="31"/>
        <v>4371.5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>
        <f t="shared" si="31"/>
        <v>80734.5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>
        <f t="shared" si="31"/>
        <v>349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>
        <f t="shared" si="31"/>
        <v>24395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>
        <f t="shared" si="31"/>
        <v>39296.5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>
        <f t="shared" si="31"/>
        <v>14246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>
        <f t="shared" si="31"/>
        <v>361.5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>
        <f t="shared" si="31"/>
        <v>99685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>
        <f t="shared" si="31"/>
        <v>5889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>
        <f t="shared" si="31"/>
        <v>4712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>
        <f t="shared" si="31"/>
        <v>2370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>
        <f t="shared" si="31"/>
        <v>87940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>
        <f t="shared" si="31"/>
        <v>23213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>
        <f t="shared" si="31"/>
        <v>3289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>
        <f t="shared" si="31"/>
        <v>6976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>
        <f t="shared" si="31"/>
        <v>6729.5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>
        <f t="shared" si="31"/>
        <v>860.5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>
        <f t="shared" si="31"/>
        <v>1734.5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>
        <f t="shared" si="31"/>
        <v>23448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>
        <f t="shared" si="31"/>
        <v>40407.5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>
        <f t="shared" si="31"/>
        <v>54769.5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>
        <f t="shared" si="31"/>
        <v>3537.5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>
        <f t="shared" si="31"/>
        <v>23221.5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>
        <f t="shared" si="31"/>
        <v>3493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>
        <f t="shared" si="31"/>
        <v>6422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>
        <f t="shared" si="31"/>
        <v>84701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>
        <f t="shared" si="31"/>
        <v>428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>
        <f t="shared" si="31"/>
        <v>98738.5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>
        <f t="shared" si="31"/>
        <v>60384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>
        <f t="shared" si="31"/>
        <v>4710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>
        <f t="shared" si="31"/>
        <v>17930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>
        <f t="shared" si="31"/>
        <v>6458.5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>
        <f t="shared" si="31"/>
        <v>1647.5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>
        <f t="shared" ref="I516:I579" si="35">AVERAGE(H516,E516)</f>
        <v>15825.5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>
        <f t="shared" si="35"/>
        <v>2465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>
        <f t="shared" si="35"/>
        <v>27085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>
        <f t="shared" si="35"/>
        <v>3343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>
        <f t="shared" si="35"/>
        <v>316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>
        <f t="shared" si="35"/>
        <v>91287.5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>
        <f t="shared" si="35"/>
        <v>1719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>
        <f t="shared" si="35"/>
        <v>5715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>
        <f t="shared" si="35"/>
        <v>8290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>
        <f t="shared" si="35"/>
        <v>3196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>
        <f t="shared" si="35"/>
        <v>41557.5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>
        <f t="shared" si="35"/>
        <v>915.5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>
        <f t="shared" si="35"/>
        <v>6545.5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>
        <f t="shared" si="35"/>
        <v>97280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>
        <f t="shared" si="35"/>
        <v>3653.5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>
        <f t="shared" si="35"/>
        <v>291.5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>
        <f t="shared" si="35"/>
        <v>49056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>
        <f t="shared" si="35"/>
        <v>90989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>
        <f t="shared" si="35"/>
        <v>4086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>
        <f t="shared" si="35"/>
        <v>93152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>
        <f t="shared" si="35"/>
        <v>6814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>
        <f t="shared" si="35"/>
        <v>6367.5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>
        <f t="shared" si="35"/>
        <v>7418.5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>
        <f t="shared" si="35"/>
        <v>49993.5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>
        <f t="shared" si="35"/>
        <v>29165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>
        <f t="shared" si="35"/>
        <v>3598.5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>
        <f t="shared" si="35"/>
        <v>7172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>
        <f t="shared" si="35"/>
        <v>21740.5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>
        <f t="shared" si="35"/>
        <v>989.5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>
        <f t="shared" si="35"/>
        <v>7022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>
        <f t="shared" si="35"/>
        <v>3913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>
        <f t="shared" si="35"/>
        <v>83399.5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>
        <f t="shared" si="35"/>
        <v>3479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5"/>
        <v>6376.5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>
        <f t="shared" si="35"/>
        <v>91029.5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>
        <f t="shared" si="35"/>
        <v>42302.5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5"/>
        <v>2.5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>
        <f t="shared" si="35"/>
        <v>54188.5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>
        <f t="shared" si="35"/>
        <v>4479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>
        <f t="shared" si="35"/>
        <v>38025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>
        <f t="shared" si="35"/>
        <v>7481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>
        <f t="shared" si="35"/>
        <v>7112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>
        <f t="shared" si="35"/>
        <v>6294.5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>
        <f t="shared" si="35"/>
        <v>6090.5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>
        <f t="shared" si="35"/>
        <v>4046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>
        <f t="shared" si="35"/>
        <v>53671.5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>
        <f t="shared" si="35"/>
        <v>81004.5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>
        <f t="shared" si="35"/>
        <v>5644.5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>
        <f t="shared" si="35"/>
        <v>647.5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>
        <f t="shared" si="35"/>
        <v>2596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>
        <f t="shared" si="35"/>
        <v>71591.5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>
        <f t="shared" si="35"/>
        <v>98881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>
        <f t="shared" si="35"/>
        <v>2080.5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>
        <f t="shared" si="35"/>
        <v>7554.5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>
        <f t="shared" si="35"/>
        <v>69934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>
        <f t="shared" si="35"/>
        <v>24147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>
        <f t="shared" si="35"/>
        <v>49044.5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>
        <f t="shared" si="35"/>
        <v>1665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>
        <f t="shared" si="35"/>
        <v>2495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>
        <f t="shared" si="35"/>
        <v>3898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>
        <f t="shared" si="35"/>
        <v>5055.5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>
        <f t="shared" si="35"/>
        <v>26489.5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>
        <f t="shared" si="35"/>
        <v>3181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>
        <f t="shared" si="35"/>
        <v>791.5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>
        <f t="shared" ref="I580:I643" si="39">AVERAGE(H580,E580)</f>
        <v>8206.5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>
        <f t="shared" si="39"/>
        <v>3178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>
        <f t="shared" si="39"/>
        <v>76347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>
        <f t="shared" si="39"/>
        <v>1956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>
        <f t="shared" si="39"/>
        <v>2286.5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>
        <f t="shared" si="39"/>
        <v>30921.5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>
        <f t="shared" si="39"/>
        <v>52434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>
        <f t="shared" si="39"/>
        <v>6600.5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>
        <f t="shared" si="39"/>
        <v>3392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>
        <f t="shared" si="39"/>
        <v>3504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>
        <f t="shared" si="39"/>
        <v>62942.5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>
        <f t="shared" si="39"/>
        <v>2607.5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>
        <f t="shared" si="39"/>
        <v>2955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>
        <f t="shared" si="39"/>
        <v>3164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>
        <f t="shared" si="39"/>
        <v>10248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>
        <f t="shared" si="39"/>
        <v>96147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>
        <f t="shared" si="39"/>
        <v>5662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>
        <f t="shared" si="39"/>
        <v>74112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>
        <f t="shared" si="39"/>
        <v>4029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>
        <f t="shared" si="39"/>
        <v>75483.5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>
        <f t="shared" si="39"/>
        <v>89138.5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>
        <f t="shared" si="39"/>
        <v>2597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9"/>
        <v>3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>
        <f t="shared" si="39"/>
        <v>6606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>
        <f t="shared" si="39"/>
        <v>46158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>
        <f t="shared" si="39"/>
        <v>3222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>
        <f t="shared" si="39"/>
        <v>77147.5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>
        <f t="shared" si="39"/>
        <v>3142.5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>
        <f t="shared" si="39"/>
        <v>3282.5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>
        <f t="shared" si="39"/>
        <v>91448.5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>
        <f t="shared" si="39"/>
        <v>5695.5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>
        <f t="shared" si="39"/>
        <v>6079.5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>
        <f t="shared" si="39"/>
        <v>92881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>
        <f t="shared" si="39"/>
        <v>575.5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>
        <f t="shared" si="39"/>
        <v>4418.5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9"/>
        <v>970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>
        <f t="shared" si="39"/>
        <v>20964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>
        <f t="shared" si="39"/>
        <v>7329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>
        <f t="shared" si="39"/>
        <v>6183.5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>
        <f t="shared" si="39"/>
        <v>1775.5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>
        <f t="shared" si="39"/>
        <v>49117.5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>
        <f t="shared" si="39"/>
        <v>28202.5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>
        <f t="shared" si="39"/>
        <v>5826.5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>
        <f t="shared" si="39"/>
        <v>80406.5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>
        <f t="shared" si="39"/>
        <v>2990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>
        <f t="shared" si="39"/>
        <v>76749.5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>
        <f t="shared" si="39"/>
        <v>7340.5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>
        <f t="shared" si="39"/>
        <v>2932.5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>
        <f t="shared" si="39"/>
        <v>6697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>
        <f t="shared" si="39"/>
        <v>5631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>
        <f t="shared" si="39"/>
        <v>1490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>
        <f t="shared" si="39"/>
        <v>28113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>
        <f t="shared" si="39"/>
        <v>3030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>
        <f t="shared" si="39"/>
        <v>93409.5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>
        <f t="shared" si="39"/>
        <v>15590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>
        <f t="shared" si="39"/>
        <v>2837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>
        <f t="shared" si="39"/>
        <v>47241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>
        <f t="shared" si="39"/>
        <v>80428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>
        <f t="shared" si="39"/>
        <v>65097.5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>
        <f t="shared" si="39"/>
        <v>3407.5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>
        <f t="shared" si="39"/>
        <v>4706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>
        <f t="shared" si="39"/>
        <v>2438.5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>
        <f t="shared" si="39"/>
        <v>10013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>
        <f t="shared" si="39"/>
        <v>5735.5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>
        <f t="shared" ref="I644:I707" si="43">AVERAGE(H644,E644)</f>
        <v>6755.5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>
        <f t="shared" si="43"/>
        <v>16680.5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>
        <f t="shared" si="43"/>
        <v>42456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>
        <f t="shared" si="43"/>
        <v>91590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>
        <f t="shared" si="43"/>
        <v>45181.5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>
        <f t="shared" si="43"/>
        <v>940.5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>
        <f t="shared" si="43"/>
        <v>31448.5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>
        <f t="shared" si="43"/>
        <v>29802.5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3"/>
        <v>1.5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>
        <f t="shared" si="43"/>
        <v>88953.5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>
        <f t="shared" si="43"/>
        <v>6546.5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>
        <f t="shared" si="43"/>
        <v>7133.5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>
        <f t="shared" si="43"/>
        <v>90476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>
        <f t="shared" si="43"/>
        <v>6738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>
        <f t="shared" si="43"/>
        <v>25191.5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>
        <f t="shared" si="43"/>
        <v>419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>
        <f t="shared" si="43"/>
        <v>15992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>
        <f t="shared" si="43"/>
        <v>28880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>
        <f t="shared" si="43"/>
        <v>3757.5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>
        <f t="shared" si="43"/>
        <v>29312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>
        <f t="shared" si="43"/>
        <v>4518.5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>
        <f t="shared" si="43"/>
        <v>3905.5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>
        <f t="shared" si="43"/>
        <v>13817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>
        <f t="shared" si="43"/>
        <v>6245.5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>
        <f t="shared" si="43"/>
        <v>1005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>
        <f t="shared" si="43"/>
        <v>6287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>
        <f t="shared" si="43"/>
        <v>2834.5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>
        <f t="shared" si="43"/>
        <v>88320.5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>
        <f t="shared" si="43"/>
        <v>38528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>
        <f t="shared" si="43"/>
        <v>60100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>
        <f t="shared" si="43"/>
        <v>57558.5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>
        <f t="shared" si="43"/>
        <v>1251.5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>
        <f t="shared" si="43"/>
        <v>29234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>
        <f t="shared" si="43"/>
        <v>6130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>
        <f t="shared" si="43"/>
        <v>59692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>
        <f t="shared" si="43"/>
        <v>2271.5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>
        <f t="shared" si="43"/>
        <v>9047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>
        <f t="shared" si="43"/>
        <v>7437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>
        <f t="shared" si="43"/>
        <v>72388.5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>
        <f t="shared" si="43"/>
        <v>80347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>
        <f t="shared" si="43"/>
        <v>4106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>
        <f t="shared" si="43"/>
        <v>4195.5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>
        <f t="shared" si="43"/>
        <v>3855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>
        <f t="shared" si="43"/>
        <v>47713.5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>
        <f t="shared" si="43"/>
        <v>7257.5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3"/>
        <v>7124.5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>
        <f t="shared" si="43"/>
        <v>6312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>
        <f t="shared" si="43"/>
        <v>3708.5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>
        <f t="shared" si="43"/>
        <v>4174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>
        <f t="shared" si="43"/>
        <v>3678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>
        <f t="shared" si="43"/>
        <v>2757.5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>
        <f t="shared" si="43"/>
        <v>58572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>
        <f t="shared" si="43"/>
        <v>3867.5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>
        <f t="shared" si="43"/>
        <v>6259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>
        <f t="shared" si="43"/>
        <v>48888.5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>
        <f t="shared" si="43"/>
        <v>102127.5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>
        <f t="shared" si="43"/>
        <v>95475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>
        <f t="shared" si="43"/>
        <v>3150.5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3"/>
        <v>2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>
        <f t="shared" si="43"/>
        <v>45917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>
        <f t="shared" si="43"/>
        <v>2396.5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>
        <f t="shared" si="43"/>
        <v>99883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>
        <f t="shared" si="43"/>
        <v>5399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>
        <f t="shared" si="43"/>
        <v>85036.5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>
        <f t="shared" ref="I708:I771" si="47">AVERAGE(H708,E708)</f>
        <v>69965.5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>
        <f t="shared" si="47"/>
        <v>5873.5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>
        <f t="shared" si="47"/>
        <v>6078.5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>
        <f t="shared" si="47"/>
        <v>7070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>
        <f t="shared" si="47"/>
        <v>3241.5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>
        <f t="shared" si="47"/>
        <v>637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>
        <f t="shared" si="47"/>
        <v>7463.5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>
        <f t="shared" si="47"/>
        <v>5638.5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>
        <f t="shared" si="47"/>
        <v>91910.5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>
        <f t="shared" si="47"/>
        <v>14763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>
        <f t="shared" si="47"/>
        <v>5255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>
        <f t="shared" si="47"/>
        <v>7211.5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>
        <f t="shared" si="47"/>
        <v>4307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7"/>
        <v>5340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>
        <f t="shared" si="47"/>
        <v>1632.5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>
        <f t="shared" si="47"/>
        <v>2744.5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>
        <f t="shared" si="47"/>
        <v>39471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>
        <f t="shared" si="47"/>
        <v>6697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>
        <f t="shared" si="47"/>
        <v>5691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>
        <f t="shared" si="47"/>
        <v>49482.5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>
        <f t="shared" si="47"/>
        <v>24375.5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7"/>
        <v>7433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>
        <f t="shared" si="47"/>
        <v>372.5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>
        <f t="shared" si="47"/>
        <v>5259.5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>
        <f t="shared" si="47"/>
        <v>59959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>
        <f t="shared" si="47"/>
        <v>3719.5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>
        <f t="shared" si="47"/>
        <v>54371.5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>
        <f t="shared" si="47"/>
        <v>42123.5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>
        <f t="shared" si="47"/>
        <v>6970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>
        <f t="shared" si="47"/>
        <v>66697.5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>
        <f t="shared" si="47"/>
        <v>1281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>
        <f t="shared" si="47"/>
        <v>2604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>
        <f t="shared" si="47"/>
        <v>786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7"/>
        <v>3145.5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>
        <f t="shared" si="47"/>
        <v>804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>
        <f t="shared" si="47"/>
        <v>7140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>
        <f t="shared" si="47"/>
        <v>6817.5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>
        <f t="shared" si="47"/>
        <v>260.5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7"/>
        <v>7190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>
        <f t="shared" si="47"/>
        <v>1062.5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>
        <f t="shared" si="47"/>
        <v>60984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>
        <f t="shared" si="47"/>
        <v>5747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>
        <f t="shared" si="47"/>
        <v>34375.5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>
        <f t="shared" si="47"/>
        <v>6946.5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>
        <f t="shared" si="47"/>
        <v>4316.5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>
        <f t="shared" si="47"/>
        <v>2738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>
        <f t="shared" si="47"/>
        <v>6101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>
        <f t="shared" si="47"/>
        <v>60904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>
        <f t="shared" si="47"/>
        <v>3892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>
        <f t="shared" si="47"/>
        <v>5092.5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>
        <f t="shared" si="47"/>
        <v>2905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>
        <f t="shared" si="47"/>
        <v>84261.5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>
        <f t="shared" si="47"/>
        <v>57944.5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>
        <f t="shared" si="47"/>
        <v>8401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>
        <f t="shared" si="47"/>
        <v>7293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>
        <f t="shared" si="47"/>
        <v>3152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>
        <f t="shared" si="47"/>
        <v>3286.5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>
        <f t="shared" si="47"/>
        <v>4079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>
        <f t="shared" si="47"/>
        <v>4161.5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>
        <f t="shared" si="47"/>
        <v>6950.5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>
        <f t="shared" si="47"/>
        <v>27942.5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7"/>
        <v>5619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>
        <f t="shared" si="47"/>
        <v>56258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>
        <f t="shared" ref="I772:I835" si="51">AVERAGE(H772,E772)</f>
        <v>5929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>
        <f t="shared" si="51"/>
        <v>1397.5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>
        <f t="shared" si="51"/>
        <v>87362.5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>
        <f t="shared" si="51"/>
        <v>51769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>
        <f t="shared" si="51"/>
        <v>3426.5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>
        <f t="shared" si="51"/>
        <v>489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>
        <f t="shared" si="51"/>
        <v>37412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>
        <f t="shared" si="51"/>
        <v>23331.5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>
        <f t="shared" si="51"/>
        <v>5208.5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>
        <f t="shared" si="51"/>
        <v>44062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>
        <f t="shared" si="51"/>
        <v>2792.5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>
        <f t="shared" si="51"/>
        <v>2235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>
        <f t="shared" si="51"/>
        <v>5571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>
        <f t="shared" si="51"/>
        <v>5294.5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>
        <f t="shared" si="51"/>
        <v>52921.5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>
        <f t="shared" si="51"/>
        <v>6533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>
        <f t="shared" si="51"/>
        <v>5576.5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>
        <f t="shared" si="51"/>
        <v>30926.5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>
        <f t="shared" si="51"/>
        <v>1602.5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>
        <f t="shared" si="51"/>
        <v>1698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>
        <f t="shared" si="51"/>
        <v>28943.5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>
        <f t="shared" si="51"/>
        <v>273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51"/>
        <v>343.5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>
        <f t="shared" si="51"/>
        <v>6613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>
        <f t="shared" si="51"/>
        <v>4193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>
        <f t="shared" si="51"/>
        <v>526.5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>
        <f t="shared" si="51"/>
        <v>2176.5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>
        <f t="shared" si="51"/>
        <v>4258.5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>
        <f t="shared" si="51"/>
        <v>3264.5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>
        <f t="shared" si="51"/>
        <v>37373.5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>
        <f t="shared" si="51"/>
        <v>2386.5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>
        <f t="shared" si="51"/>
        <v>6179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51"/>
        <v>3380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>
        <f t="shared" si="51"/>
        <v>3602.5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>
        <f t="shared" si="51"/>
        <v>2499.5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>
        <f t="shared" si="51"/>
        <v>4169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51"/>
        <v>945.5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>
        <f t="shared" si="51"/>
        <v>801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>
        <f t="shared" si="51"/>
        <v>45322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>
        <f t="shared" si="51"/>
        <v>6290.5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>
        <f t="shared" si="51"/>
        <v>35999.5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>
        <f t="shared" si="51"/>
        <v>68722.5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>
        <f t="shared" si="51"/>
        <v>3864.5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>
        <f t="shared" si="51"/>
        <v>1493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>
        <f t="shared" si="51"/>
        <v>5952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>
        <f t="shared" si="51"/>
        <v>7141.5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>
        <f t="shared" si="51"/>
        <v>95840.5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>
        <f t="shared" si="51"/>
        <v>3866.5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>
        <f t="shared" si="51"/>
        <v>2278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>
        <f t="shared" si="51"/>
        <v>6144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>
        <f t="shared" si="51"/>
        <v>7241.5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>
        <f t="shared" si="51"/>
        <v>95541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>
        <f t="shared" si="51"/>
        <v>7446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>
        <f t="shared" si="51"/>
        <v>54398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>
        <f t="shared" si="51"/>
        <v>7053.5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>
        <f t="shared" si="51"/>
        <v>6495.5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>
        <f t="shared" si="51"/>
        <v>3108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51"/>
        <v>2484.5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>
        <f t="shared" si="51"/>
        <v>2541.5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>
        <f t="shared" si="51"/>
        <v>723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>
        <f t="shared" si="51"/>
        <v>55025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>
        <f t="shared" si="51"/>
        <v>68726.5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>
        <f t="shared" si="51"/>
        <v>5444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>
        <f t="shared" ref="I836:I899" si="55">AVERAGE(H836,E836)</f>
        <v>5673.5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>
        <f t="shared" si="55"/>
        <v>39556.5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>
        <f t="shared" si="55"/>
        <v>3090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>
        <f t="shared" si="55"/>
        <v>76378.5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>
        <f t="shared" si="55"/>
        <v>4575.5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>
        <f t="shared" si="55"/>
        <v>7400.5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>
        <f t="shared" si="55"/>
        <v>60058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>
        <f t="shared" si="55"/>
        <v>6573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>
        <f t="shared" si="55"/>
        <v>4289.5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>
        <f t="shared" si="55"/>
        <v>1368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>
        <f t="shared" si="55"/>
        <v>4420.5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>
        <f t="shared" si="55"/>
        <v>69720.5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>
        <f t="shared" si="55"/>
        <v>2566.5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>
        <f t="shared" si="55"/>
        <v>5642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>
        <f t="shared" si="55"/>
        <v>5501.5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>
        <f t="shared" si="55"/>
        <v>4612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>
        <f t="shared" si="55"/>
        <v>6314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>
        <f t="shared" si="55"/>
        <v>1268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>
        <f t="shared" si="55"/>
        <v>56484.5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>
        <f t="shared" si="55"/>
        <v>98485.5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>
        <f t="shared" si="55"/>
        <v>12204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>
        <f t="shared" si="55"/>
        <v>4358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>
        <f t="shared" si="55"/>
        <v>3819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>
        <f t="shared" si="55"/>
        <v>1406.5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>
        <f t="shared" si="55"/>
        <v>1328.5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>
        <f t="shared" si="55"/>
        <v>2549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>
        <f t="shared" si="55"/>
        <v>4740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>
        <f t="shared" si="55"/>
        <v>3322.5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>
        <f t="shared" si="55"/>
        <v>2816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>
        <f t="shared" si="55"/>
        <v>7363.5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>
        <f t="shared" si="55"/>
        <v>76893.5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>
        <f t="shared" si="55"/>
        <v>39971.5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>
        <f t="shared" si="55"/>
        <v>4048.5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>
        <f t="shared" si="55"/>
        <v>6532.5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>
        <f t="shared" si="55"/>
        <v>19451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>
        <f t="shared" si="55"/>
        <v>3520.5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>
        <f t="shared" si="55"/>
        <v>98616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>
        <f t="shared" si="55"/>
        <v>4036.5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>
        <f t="shared" si="55"/>
        <v>40577.5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>
        <f t="shared" si="55"/>
        <v>71913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>
        <f t="shared" si="55"/>
        <v>2766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>
        <f t="shared" si="55"/>
        <v>1084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>
        <f t="shared" si="55"/>
        <v>63928.5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>
        <f t="shared" si="55"/>
        <v>512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>
        <f t="shared" si="55"/>
        <v>2745.5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>
        <f t="shared" si="55"/>
        <v>97757.5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>
        <f t="shared" si="55"/>
        <v>16058.5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5"/>
        <v>1520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>
        <f t="shared" si="55"/>
        <v>4141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>
        <f t="shared" si="55"/>
        <v>55630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>
        <f t="shared" si="55"/>
        <v>1090.5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>
        <f t="shared" si="55"/>
        <v>64785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>
        <f t="shared" si="55"/>
        <v>1160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>
        <f t="shared" si="55"/>
        <v>6232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>
        <f t="shared" si="55"/>
        <v>4815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>
        <f t="shared" si="55"/>
        <v>78659.5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>
        <f t="shared" si="55"/>
        <v>3961.5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>
        <f t="shared" si="55"/>
        <v>7008.5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>
        <f t="shared" si="55"/>
        <v>5484.5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>
        <f t="shared" si="55"/>
        <v>1632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>
        <f t="shared" si="55"/>
        <v>5607.5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>
        <f t="shared" si="55"/>
        <v>77399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>
        <f t="shared" si="55"/>
        <v>1232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>
        <f t="shared" ref="I900:I963" si="59">AVERAGE(H900,E900)</f>
        <v>47606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>
        <f t="shared" si="59"/>
        <v>6371.5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9"/>
        <v>1.5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>
        <f t="shared" si="59"/>
        <v>4452.5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>
        <f t="shared" si="59"/>
        <v>1822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>
        <f t="shared" si="59"/>
        <v>361.5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>
        <f t="shared" si="59"/>
        <v>405.5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>
        <f t="shared" si="59"/>
        <v>6595.5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>
        <f t="shared" si="59"/>
        <v>4577.5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>
        <f t="shared" si="59"/>
        <v>942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>
        <f t="shared" si="59"/>
        <v>62942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>
        <f t="shared" si="59"/>
        <v>4350.5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>
        <f t="shared" si="59"/>
        <v>15255.5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>
        <f t="shared" si="59"/>
        <v>6000.5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9"/>
        <v>7244.5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>
        <f t="shared" si="59"/>
        <v>18029.5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>
        <f t="shared" si="59"/>
        <v>1908.5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>
        <f t="shared" si="59"/>
        <v>98901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>
        <f t="shared" si="59"/>
        <v>697.5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>
        <f t="shared" si="59"/>
        <v>1062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>
        <f t="shared" si="59"/>
        <v>4588.5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>
        <f t="shared" si="59"/>
        <v>10570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>
        <f t="shared" si="59"/>
        <v>4965.5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>
        <f t="shared" si="59"/>
        <v>624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>
        <f t="shared" si="59"/>
        <v>46350.5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>
        <f t="shared" si="59"/>
        <v>2042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>
        <f t="shared" si="59"/>
        <v>97290.5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>
        <f t="shared" si="59"/>
        <v>3393.5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>
        <f t="shared" si="59"/>
        <v>796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>
        <f t="shared" si="59"/>
        <v>1669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>
        <f t="shared" si="59"/>
        <v>100081.5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>
        <f t="shared" si="59"/>
        <v>6068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>
        <f t="shared" si="59"/>
        <v>2007.5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>
        <f t="shared" si="59"/>
        <v>2920.5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>
        <f t="shared" si="59"/>
        <v>2513.5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>
        <f t="shared" si="59"/>
        <v>88458.5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>
        <f t="shared" si="59"/>
        <v>5692.5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>
        <f t="shared" si="59"/>
        <v>5072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>
        <f t="shared" si="59"/>
        <v>855.5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>
        <f t="shared" si="59"/>
        <v>42933.5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>
        <f t="shared" si="59"/>
        <v>5094.5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>
        <f t="shared" si="59"/>
        <v>1953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>
        <f t="shared" si="59"/>
        <v>3113.5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>
        <f t="shared" si="59"/>
        <v>2846.5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>
        <f t="shared" si="59"/>
        <v>3136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>
        <f t="shared" si="59"/>
        <v>6041.5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>
        <f t="shared" si="59"/>
        <v>4202.5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>
        <f t="shared" si="59"/>
        <v>28748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>
        <f t="shared" si="59"/>
        <v>7709.5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>
        <f t="shared" si="59"/>
        <v>487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>
        <f t="shared" si="59"/>
        <v>3039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>
        <f t="shared" si="59"/>
        <v>4861.5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9"/>
        <v>3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>
        <f t="shared" si="59"/>
        <v>80307.5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>
        <f t="shared" si="59"/>
        <v>52126.5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9"/>
        <v>1000.5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>
        <f t="shared" si="59"/>
        <v>78966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9"/>
        <v>3921.5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>
        <f t="shared" si="59"/>
        <v>18264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>
        <f t="shared" si="59"/>
        <v>6282.5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>
        <f t="shared" si="59"/>
        <v>4096.5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>
        <f t="shared" si="59"/>
        <v>3380.5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>
        <f t="shared" si="59"/>
        <v>2366.5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>
        <f t="shared" si="59"/>
        <v>3477.5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>
        <f t="shared" ref="I964:I1001" si="63">AVERAGE(H964,E964)</f>
        <v>5461.5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>
        <f t="shared" si="63"/>
        <v>2555.5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>
        <f t="shared" si="63"/>
        <v>6659.5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>
        <f t="shared" si="63"/>
        <v>4354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>
        <f t="shared" si="63"/>
        <v>6856.5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>
        <f t="shared" si="63"/>
        <v>61355.5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>
        <f t="shared" si="63"/>
        <v>4115.5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>
        <f t="shared" si="63"/>
        <v>4321.5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>
        <f t="shared" si="63"/>
        <v>29126.5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>
        <f t="shared" si="63"/>
        <v>719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>
        <f t="shared" si="63"/>
        <v>49602.5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>
        <f t="shared" si="63"/>
        <v>13214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>
        <f t="shared" si="63"/>
        <v>1511.5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>
        <f t="shared" si="63"/>
        <v>4250.5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>
        <f t="shared" si="63"/>
        <v>6513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>
        <f t="shared" si="63"/>
        <v>2622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>
        <f t="shared" si="63"/>
        <v>4366.5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>
        <f t="shared" si="63"/>
        <v>43629.5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>
        <f t="shared" si="63"/>
        <v>39686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>
        <f t="shared" si="63"/>
        <v>6132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>
        <f t="shared" si="63"/>
        <v>3095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>
        <f t="shared" si="63"/>
        <v>95365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>
        <f t="shared" si="63"/>
        <v>5145.5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>
        <f t="shared" si="63"/>
        <v>59464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>
        <f t="shared" si="63"/>
        <v>1618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>
        <f t="shared" si="63"/>
        <v>6960.5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>
        <f t="shared" si="63"/>
        <v>2481.5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>
        <f t="shared" si="63"/>
        <v>6108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>
        <f t="shared" si="63"/>
        <v>3451.5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>
        <f t="shared" si="63"/>
        <v>5666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>
        <f t="shared" si="63"/>
        <v>6677.5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>
        <f t="shared" si="63"/>
        <v>3841.5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>
        <f t="shared" si="63"/>
        <v>37457.5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>
        <f t="shared" si="63"/>
        <v>77629.5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>
        <f t="shared" si="63"/>
        <v>2463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>
        <f t="shared" si="63"/>
        <v>2371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>
        <f t="shared" si="63"/>
        <v>19098.5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>
        <f t="shared" si="63"/>
        <v>31970.5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2:G1001">
    <cfRule type="containsText" dxfId="13" priority="4" operator="containsText" text="canceled">
      <formula>NOT(ISERROR(SEARCH("canceled",G2)))</formula>
    </cfRule>
    <cfRule type="containsText" dxfId="12" priority="6" operator="containsText" text="successful">
      <formula>NOT(ISERROR(SEARCH("successful",G2)))</formula>
    </cfRule>
    <cfRule type="containsText" dxfId="11" priority="7" operator="containsText" text="live">
      <formula>NOT(ISERROR(SEARCH("live",G2)))</formula>
    </cfRule>
    <cfRule type="containsText" dxfId="10" priority="8" operator="containsText" text="failed">
      <formula>NOT(ISERROR(SEARCH("failed",G2)))</formula>
    </cfRule>
  </conditionalFormatting>
  <conditionalFormatting sqref="G2">
    <cfRule type="containsText" dxfId="9" priority="5" operator="containsText" text="canceled">
      <formula>NOT(ISERROR(SEARCH("canceled",G2)))</formula>
    </cfRule>
  </conditionalFormatting>
  <conditionalFormatting sqref="F2:F1001">
    <cfRule type="colorScale" priority="2">
      <colorScale>
        <cfvo type="num" val="0"/>
        <cfvo type="num" val="100"/>
        <cfvo type="num" val="200"/>
        <color rgb="FFC00000"/>
        <color rgb="FF00B050"/>
        <color theme="4" tint="-0.499984740745262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5280-2761-4158-988A-C0867940BA65}">
  <dimension ref="A1:F14"/>
  <sheetViews>
    <sheetView workbookViewId="0">
      <selection activeCell="G8" sqref="G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6.25" bestFit="1" customWidth="1"/>
    <col min="8" max="10" width="9.25" bestFit="1" customWidth="1"/>
    <col min="11" max="11" width="9.75" bestFit="1" customWidth="1"/>
    <col min="12" max="15" width="9.25" bestFit="1" customWidth="1"/>
    <col min="16" max="16" width="11.125" bestFit="1" customWidth="1"/>
    <col min="17" max="17" width="11.625" bestFit="1" customWidth="1"/>
    <col min="18" max="18" width="14.875" bestFit="1" customWidth="1"/>
    <col min="19" max="21" width="9.25" bestFit="1" customWidth="1"/>
    <col min="22" max="22" width="10.625" bestFit="1" customWidth="1"/>
    <col min="23" max="26" width="13.875" bestFit="1" customWidth="1"/>
    <col min="27" max="27" width="17.25" bestFit="1" customWidth="1"/>
    <col min="28" max="31" width="11.5" bestFit="1" customWidth="1"/>
    <col min="32" max="32" width="14.75" bestFit="1" customWidth="1"/>
    <col min="33" max="36" width="12.25" bestFit="1" customWidth="1"/>
    <col min="37" max="37" width="15.5" bestFit="1" customWidth="1"/>
    <col min="38" max="41" width="9.25" bestFit="1" customWidth="1"/>
    <col min="42" max="42" width="12.125" bestFit="1" customWidth="1"/>
    <col min="43" max="43" width="11" bestFit="1" customWidth="1"/>
  </cols>
  <sheetData>
    <row r="1" spans="1:6" x14ac:dyDescent="0.25">
      <c r="A1" s="6" t="s">
        <v>6</v>
      </c>
      <c r="B1" t="s">
        <v>2037</v>
      </c>
    </row>
    <row r="3" spans="1:6" x14ac:dyDescent="0.25">
      <c r="A3" s="6" t="s">
        <v>2047</v>
      </c>
      <c r="B3" s="6" t="s">
        <v>2046</v>
      </c>
    </row>
    <row r="4" spans="1:6" x14ac:dyDescent="0.2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7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2045</v>
      </c>
      <c r="E8">
        <v>4</v>
      </c>
      <c r="F8">
        <v>4</v>
      </c>
    </row>
    <row r="9" spans="1:6" x14ac:dyDescent="0.25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07F2-0919-4DAF-ADE4-2309C92E21D5}">
  <dimension ref="A1:F30"/>
  <sheetViews>
    <sheetView workbookViewId="0">
      <selection activeCell="A19" sqref="A19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2037</v>
      </c>
    </row>
    <row r="2" spans="1:6" x14ac:dyDescent="0.25">
      <c r="A2" s="6" t="s">
        <v>2031</v>
      </c>
      <c r="B2" t="s">
        <v>2037</v>
      </c>
    </row>
    <row r="4" spans="1:6" x14ac:dyDescent="0.25">
      <c r="A4" s="6" t="s">
        <v>2071</v>
      </c>
      <c r="B4" s="6" t="s">
        <v>2046</v>
      </c>
    </row>
    <row r="5" spans="1:6" x14ac:dyDescent="0.25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7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2049</v>
      </c>
      <c r="E7">
        <v>4</v>
      </c>
      <c r="F7">
        <v>4</v>
      </c>
    </row>
    <row r="8" spans="1:6" x14ac:dyDescent="0.25">
      <c r="A8" s="7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2052</v>
      </c>
      <c r="C10">
        <v>8</v>
      </c>
      <c r="E10">
        <v>10</v>
      </c>
      <c r="F10">
        <v>18</v>
      </c>
    </row>
    <row r="11" spans="1:6" x14ac:dyDescent="0.2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7EC7-D8D8-42C2-AD98-ADFB76A64EEA}">
  <dimension ref="A1:E18"/>
  <sheetViews>
    <sheetView tabSelected="1" workbookViewId="0">
      <selection activeCell="F9" sqref="F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2037</v>
      </c>
    </row>
    <row r="2" spans="1:5" x14ac:dyDescent="0.25">
      <c r="A2" s="6" t="s">
        <v>2074</v>
      </c>
      <c r="B2" t="s">
        <v>2037</v>
      </c>
    </row>
    <row r="4" spans="1:5" x14ac:dyDescent="0.25">
      <c r="A4" s="6" t="s">
        <v>2047</v>
      </c>
      <c r="B4" s="6" t="s">
        <v>2046</v>
      </c>
    </row>
    <row r="5" spans="1:5" x14ac:dyDescent="0.25">
      <c r="A5" s="6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5">
      <c r="A6" s="9" t="s">
        <v>2075</v>
      </c>
      <c r="B6" s="16">
        <v>6</v>
      </c>
      <c r="C6" s="16">
        <v>36</v>
      </c>
      <c r="D6" s="16">
        <v>49</v>
      </c>
      <c r="E6" s="16">
        <v>91</v>
      </c>
    </row>
    <row r="7" spans="1:5" x14ac:dyDescent="0.25">
      <c r="A7" s="9" t="s">
        <v>2076</v>
      </c>
      <c r="B7" s="16">
        <v>7</v>
      </c>
      <c r="C7" s="16">
        <v>28</v>
      </c>
      <c r="D7" s="16">
        <v>44</v>
      </c>
      <c r="E7" s="16">
        <v>79</v>
      </c>
    </row>
    <row r="8" spans="1:5" x14ac:dyDescent="0.25">
      <c r="A8" s="9" t="s">
        <v>2077</v>
      </c>
      <c r="B8" s="16">
        <v>4</v>
      </c>
      <c r="C8" s="16">
        <v>33</v>
      </c>
      <c r="D8" s="16">
        <v>49</v>
      </c>
      <c r="E8" s="16">
        <v>86</v>
      </c>
    </row>
    <row r="9" spans="1:5" x14ac:dyDescent="0.25">
      <c r="A9" s="9" t="s">
        <v>2078</v>
      </c>
      <c r="B9" s="16">
        <v>1</v>
      </c>
      <c r="C9" s="16">
        <v>30</v>
      </c>
      <c r="D9" s="16">
        <v>46</v>
      </c>
      <c r="E9" s="16">
        <v>77</v>
      </c>
    </row>
    <row r="10" spans="1:5" x14ac:dyDescent="0.25">
      <c r="A10" s="9" t="s">
        <v>2079</v>
      </c>
      <c r="B10" s="16">
        <v>3</v>
      </c>
      <c r="C10" s="16">
        <v>35</v>
      </c>
      <c r="D10" s="16">
        <v>46</v>
      </c>
      <c r="E10" s="16">
        <v>84</v>
      </c>
    </row>
    <row r="11" spans="1:5" x14ac:dyDescent="0.25">
      <c r="A11" s="9" t="s">
        <v>2080</v>
      </c>
      <c r="B11" s="16">
        <v>3</v>
      </c>
      <c r="C11" s="16">
        <v>28</v>
      </c>
      <c r="D11" s="16">
        <v>55</v>
      </c>
      <c r="E11" s="16">
        <v>86</v>
      </c>
    </row>
    <row r="12" spans="1:5" x14ac:dyDescent="0.25">
      <c r="A12" s="9" t="s">
        <v>2081</v>
      </c>
      <c r="B12" s="16">
        <v>4</v>
      </c>
      <c r="C12" s="16">
        <v>31</v>
      </c>
      <c r="D12" s="16">
        <v>58</v>
      </c>
      <c r="E12" s="16">
        <v>93</v>
      </c>
    </row>
    <row r="13" spans="1:5" x14ac:dyDescent="0.25">
      <c r="A13" s="9" t="s">
        <v>2082</v>
      </c>
      <c r="B13" s="16">
        <v>8</v>
      </c>
      <c r="C13" s="16">
        <v>35</v>
      </c>
      <c r="D13" s="16">
        <v>41</v>
      </c>
      <c r="E13" s="16">
        <v>84</v>
      </c>
    </row>
    <row r="14" spans="1:5" x14ac:dyDescent="0.25">
      <c r="A14" s="9" t="s">
        <v>2083</v>
      </c>
      <c r="B14" s="16">
        <v>5</v>
      </c>
      <c r="C14" s="16">
        <v>23</v>
      </c>
      <c r="D14" s="16">
        <v>45</v>
      </c>
      <c r="E14" s="16">
        <v>73</v>
      </c>
    </row>
    <row r="15" spans="1:5" x14ac:dyDescent="0.25">
      <c r="A15" s="9" t="s">
        <v>2084</v>
      </c>
      <c r="B15" s="16">
        <v>6</v>
      </c>
      <c r="C15" s="16">
        <v>26</v>
      </c>
      <c r="D15" s="16">
        <v>45</v>
      </c>
      <c r="E15" s="16">
        <v>77</v>
      </c>
    </row>
    <row r="16" spans="1:5" x14ac:dyDescent="0.25">
      <c r="A16" s="9" t="s">
        <v>2085</v>
      </c>
      <c r="B16" s="16">
        <v>3</v>
      </c>
      <c r="C16" s="16">
        <v>27</v>
      </c>
      <c r="D16" s="16">
        <v>45</v>
      </c>
      <c r="E16" s="16">
        <v>75</v>
      </c>
    </row>
    <row r="17" spans="1:5" x14ac:dyDescent="0.25">
      <c r="A17" s="9" t="s">
        <v>2086</v>
      </c>
      <c r="B17" s="16">
        <v>7</v>
      </c>
      <c r="C17" s="16">
        <v>32</v>
      </c>
      <c r="D17" s="16">
        <v>42</v>
      </c>
      <c r="E17" s="16">
        <v>81</v>
      </c>
    </row>
    <row r="18" spans="1:5" x14ac:dyDescent="0.25">
      <c r="A18" s="9" t="s">
        <v>2036</v>
      </c>
      <c r="B18" s="16">
        <v>57</v>
      </c>
      <c r="C18" s="16">
        <v>364</v>
      </c>
      <c r="D18" s="16">
        <v>565</v>
      </c>
      <c r="E18" s="1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AD31-C0FC-4DEC-96E2-A45E532BF6F8}">
  <dimension ref="A1:H13"/>
  <sheetViews>
    <sheetView workbookViewId="0">
      <selection activeCell="F6" sqref="F6"/>
    </sheetView>
  </sheetViews>
  <sheetFormatPr defaultRowHeight="15.75" x14ac:dyDescent="0.25"/>
  <cols>
    <col min="1" max="1" width="16.75" bestFit="1" customWidth="1"/>
    <col min="2" max="2" width="17.25" bestFit="1" customWidth="1"/>
    <col min="3" max="3" width="12.37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25">
      <c r="A2" t="s">
        <v>2095</v>
      </c>
      <c r="B2">
        <f>COUNTIFS(Results,"successful", Goalamt,"&lt;1000")</f>
        <v>30</v>
      </c>
      <c r="C2">
        <f>COUNTIFS(Results,"failed", Goalamt,"&lt;1000")</f>
        <v>20</v>
      </c>
      <c r="D2">
        <f>COUNTIFS(Results,"canceled", Goalamt,"&lt;1000")</f>
        <v>1</v>
      </c>
      <c r="E2">
        <f t="shared" ref="E2:E13" si="0">SUM(B2:D2)</f>
        <v>51</v>
      </c>
      <c r="F2" s="11">
        <f>+B2/E2</f>
        <v>0.58823529411764708</v>
      </c>
      <c r="G2" s="11">
        <f>+C2/E2</f>
        <v>0.39215686274509803</v>
      </c>
      <c r="H2" s="11">
        <f>+D2/E2</f>
        <v>1.9607843137254902E-2</v>
      </c>
    </row>
    <row r="3" spans="1:8" x14ac:dyDescent="0.25">
      <c r="A3" t="s">
        <v>2096</v>
      </c>
      <c r="B3">
        <f>COUNTIFS(Results,"successful", Goalamt,"&gt;=1000", Goalamt,"&lt;5000")</f>
        <v>191</v>
      </c>
      <c r="C3">
        <f>COUNTIFS(Results,"failed", Goalamt,"&gt;=1000", Goalamt,"&lt;5000")</f>
        <v>38</v>
      </c>
      <c r="D3">
        <f>COUNTIFS(Results,"canceled", Goalamt,"&gt;=1000", Goalamt,"&lt;5000")</f>
        <v>2</v>
      </c>
      <c r="E3">
        <f t="shared" si="0"/>
        <v>231</v>
      </c>
      <c r="F3" s="11">
        <f t="shared" ref="F3:F13" si="1">+B3/E3</f>
        <v>0.82683982683982682</v>
      </c>
      <c r="G3" s="11">
        <f t="shared" ref="G3:G13" si="2">+C3/E3</f>
        <v>0.16450216450216451</v>
      </c>
      <c r="H3" s="11">
        <f t="shared" ref="H3:H13" si="3">+D3/E3</f>
        <v>8.658008658008658E-3</v>
      </c>
    </row>
    <row r="4" spans="1:8" x14ac:dyDescent="0.25">
      <c r="A4" t="s">
        <v>2097</v>
      </c>
      <c r="B4">
        <f>COUNTIFS(Results,"successful", Goalamt,"&gt;=5000", Goalamt,"&lt;10000")</f>
        <v>164</v>
      </c>
      <c r="C4">
        <f>COUNTIFS(Results,"failed", Goalamt,"&gt;=5000", Goalamt,"&lt;10000")</f>
        <v>126</v>
      </c>
      <c r="D4">
        <f>COUNTIFS(Results,"canceled", Goalamt,"&gt;=5000", Goalamt,"&lt;10000")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2098</v>
      </c>
      <c r="B5">
        <f>COUNTIFS(Results,"successful", Goalamt,"&gt;=10000", Goalamt,"&lt;15000")</f>
        <v>4</v>
      </c>
      <c r="C5">
        <f>COUNTIFS(Results,"failed", Goalamt,"&gt;=10000", Goalamt,"&lt;15000")</f>
        <v>5</v>
      </c>
      <c r="D5">
        <f>COUNTIFS(Results,"canceled", Goalamt,"&gt;=10000", Goalamt,"&lt;15000")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2099</v>
      </c>
      <c r="B6">
        <f>COUNTIFS(Results,"successful", Goalamt,"&gt;=15000", Goalamt,"&lt;20000")</f>
        <v>10</v>
      </c>
      <c r="C6">
        <f>COUNTIFS(Results,"failed", Goalamt,"&gt;=15000", Goalamt,"&lt;20000")</f>
        <v>0</v>
      </c>
      <c r="D6">
        <f>COUNTIFS(Results,"canceled", Goalamt,"&gt;=15000", Goalamt,"&lt;20000")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2100</v>
      </c>
      <c r="B7">
        <f>COUNTIFS(Results,"successful", Goalamt,"&gt;=20000", Goalamt,"&lt;25000")</f>
        <v>7</v>
      </c>
      <c r="C7">
        <f>COUNTIFS(Results,"failed", Goalamt,"&gt;=20000", Goalamt,"&lt;25000")</f>
        <v>0</v>
      </c>
      <c r="D7">
        <f>COUNTIFS(Results,"canceled", Goalamt,"&gt;=20000", Goalamt,"&lt;25000")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2101</v>
      </c>
      <c r="B8">
        <f>COUNTIFS(Results,"successful", Goalamt,"&gt;=25000", Goalamt,"&lt;30000")</f>
        <v>11</v>
      </c>
      <c r="C8">
        <f>COUNTIFS(Results,"failed", Goalamt,"&gt;=25000", Goalamt,"&lt;30000")</f>
        <v>3</v>
      </c>
      <c r="D8">
        <f>COUNTIFS(Results,"canceled", Goalamt,"&gt;=25000", Goalamt,"&lt;30000")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2102</v>
      </c>
      <c r="B9">
        <f>COUNTIFS(Results,"successful", Goalamt,"&gt;=30000", Goalamt,"&lt;35000")</f>
        <v>7</v>
      </c>
      <c r="C9">
        <f>COUNTIFS(Results,"failed", Goalamt,"&gt;=30000", Goalamt,"&lt;35000")</f>
        <v>0</v>
      </c>
      <c r="D9">
        <f>COUNTIFS(Results,"canceled", Goalamt,"&gt;=30000", Goalamt,"&lt;35000")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2103</v>
      </c>
      <c r="B10">
        <f>COUNTIFS(Results,"successful", Goalamt,"&gt;=35000", Goalamt,"&lt;40000")</f>
        <v>8</v>
      </c>
      <c r="C10">
        <f>COUNTIFS(Results,"failed", Goalamt,"&gt;=35000", Goalamt,"&lt;40000")</f>
        <v>3</v>
      </c>
      <c r="D10">
        <f>COUNTIFS(Results,"canceled", Goalamt,"&gt;=35000", Goalamt,"&lt;40000")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2104</v>
      </c>
      <c r="B11">
        <f>COUNTIFS(Results,"successful", Goalamt,"&gt;=40000", Goalamt,"&lt;45000")</f>
        <v>11</v>
      </c>
      <c r="C11">
        <f>COUNTIFS(Results,"failed", Goalamt,"&gt;=40000", Goalamt,"&lt;45000")</f>
        <v>3</v>
      </c>
      <c r="D11">
        <f>COUNTIFS(Results,"canceled", Goalamt,"&gt;=40000", Goalamt,"&lt;45000")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2105</v>
      </c>
      <c r="B12">
        <f>COUNTIFS(Results,"successful", Goalamt,"&gt;=45000", Goalamt,"&lt;50000")</f>
        <v>8</v>
      </c>
      <c r="C12">
        <f>COUNTIFS(Results,"failed", Goalamt,"&gt;=45000", Goalamt,"&lt;50000")</f>
        <v>3</v>
      </c>
      <c r="D12">
        <f>COUNTIFS(Results,"canceled", Goalamt,"&gt;=45000", Goalamt,"&lt;50000")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2106</v>
      </c>
      <c r="B13">
        <f>COUNTIFS(Results,"successful", Goalamt,"&gt;=50000")</f>
        <v>114</v>
      </c>
      <c r="C13">
        <f>COUNTIFS(Results,"failed", Goalamt,"&gt;=50000")</f>
        <v>163</v>
      </c>
      <c r="D13">
        <f>COUNTIFS(Results,"canceled", Goalamt,"&gt;=50000")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ignoredErrors>
    <ignoredError sqref="D2:D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2C4A-6042-430F-A0CF-A70060D018EB}">
  <dimension ref="A1:M566"/>
  <sheetViews>
    <sheetView topLeftCell="F1" workbookViewId="0">
      <selection activeCell="I18" sqref="I18"/>
    </sheetView>
  </sheetViews>
  <sheetFormatPr defaultRowHeight="15.75" x14ac:dyDescent="0.25"/>
  <cols>
    <col min="1" max="1" width="9.375" bestFit="1" customWidth="1"/>
    <col min="2" max="2" width="13.5" bestFit="1" customWidth="1"/>
    <col min="9" max="9" width="26.875" bestFit="1" customWidth="1"/>
    <col min="10" max="10" width="10.375" bestFit="1" customWidth="1"/>
    <col min="11" max="11" width="2.625" customWidth="1"/>
    <col min="12" max="12" width="23.125" bestFit="1" customWidth="1"/>
    <col min="13" max="13" width="9.375" bestFit="1" customWidth="1"/>
  </cols>
  <sheetData>
    <row r="1" spans="1:13" x14ac:dyDescent="0.25">
      <c r="A1" s="1" t="s">
        <v>4</v>
      </c>
      <c r="B1" s="1" t="s">
        <v>5</v>
      </c>
      <c r="D1" s="1" t="s">
        <v>4</v>
      </c>
      <c r="E1" s="1" t="s">
        <v>5</v>
      </c>
      <c r="I1" s="12" t="s">
        <v>2107</v>
      </c>
      <c r="J1" s="12"/>
      <c r="K1" s="12"/>
      <c r="L1" s="12"/>
      <c r="M1" s="12"/>
    </row>
    <row r="2" spans="1:13" x14ac:dyDescent="0.25">
      <c r="A2" t="s">
        <v>20</v>
      </c>
      <c r="B2">
        <v>158</v>
      </c>
      <c r="D2" t="s">
        <v>14</v>
      </c>
      <c r="E2">
        <v>0</v>
      </c>
      <c r="I2" s="13" t="s">
        <v>2108</v>
      </c>
      <c r="J2" s="14">
        <f>AVERAGE(successful)</f>
        <v>851.14690265486729</v>
      </c>
      <c r="K2" s="13"/>
      <c r="L2" s="13" t="s">
        <v>2114</v>
      </c>
      <c r="M2" s="14">
        <f>AVERAGE(failed)</f>
        <v>585.61538461538464</v>
      </c>
    </row>
    <row r="3" spans="1:13" x14ac:dyDescent="0.25">
      <c r="A3" t="s">
        <v>20</v>
      </c>
      <c r="B3">
        <v>1425</v>
      </c>
      <c r="D3" t="s">
        <v>14</v>
      </c>
      <c r="E3">
        <v>24</v>
      </c>
      <c r="I3" s="13" t="s">
        <v>2109</v>
      </c>
      <c r="J3" s="14">
        <f>MEDIAN(successful)</f>
        <v>201</v>
      </c>
      <c r="K3" s="13"/>
      <c r="L3" s="13" t="s">
        <v>2115</v>
      </c>
      <c r="M3" s="14">
        <f>MEDIAN(failed)</f>
        <v>114.5</v>
      </c>
    </row>
    <row r="4" spans="1:13" x14ac:dyDescent="0.25">
      <c r="A4" t="s">
        <v>20</v>
      </c>
      <c r="B4">
        <v>174</v>
      </c>
      <c r="D4" t="s">
        <v>14</v>
      </c>
      <c r="E4">
        <v>53</v>
      </c>
      <c r="I4" s="13" t="s">
        <v>2110</v>
      </c>
      <c r="J4" s="14">
        <f>MIN(successful)</f>
        <v>16</v>
      </c>
      <c r="K4" s="13"/>
      <c r="L4" s="13" t="s">
        <v>2116</v>
      </c>
      <c r="M4" s="14">
        <f>MIN(failed)</f>
        <v>0</v>
      </c>
    </row>
    <row r="5" spans="1:13" x14ac:dyDescent="0.25">
      <c r="A5" t="s">
        <v>20</v>
      </c>
      <c r="B5">
        <v>227</v>
      </c>
      <c r="D5" t="s">
        <v>14</v>
      </c>
      <c r="E5">
        <v>18</v>
      </c>
      <c r="I5" s="13" t="s">
        <v>2111</v>
      </c>
      <c r="J5" s="14">
        <f>MAX(successful)</f>
        <v>7295</v>
      </c>
      <c r="K5" s="13"/>
      <c r="L5" s="13" t="s">
        <v>2117</v>
      </c>
      <c r="M5" s="14">
        <f>MAX(failed)</f>
        <v>6080</v>
      </c>
    </row>
    <row r="6" spans="1:13" x14ac:dyDescent="0.25">
      <c r="A6" t="s">
        <v>20</v>
      </c>
      <c r="B6">
        <v>220</v>
      </c>
      <c r="D6" t="s">
        <v>14</v>
      </c>
      <c r="E6">
        <v>44</v>
      </c>
      <c r="I6" s="13" t="s">
        <v>2112</v>
      </c>
      <c r="J6" s="14">
        <f>_xlfn.VAR.P(successful)</f>
        <v>1603373.7324019109</v>
      </c>
      <c r="K6" s="13"/>
      <c r="L6" s="13" t="s">
        <v>2118</v>
      </c>
      <c r="M6" s="14">
        <f>_xlfn.VAR.P(failed)</f>
        <v>921574.68174133555</v>
      </c>
    </row>
    <row r="7" spans="1:13" x14ac:dyDescent="0.25">
      <c r="A7" t="s">
        <v>20</v>
      </c>
      <c r="B7">
        <v>98</v>
      </c>
      <c r="D7" t="s">
        <v>14</v>
      </c>
      <c r="E7">
        <v>27</v>
      </c>
      <c r="I7" s="13" t="s">
        <v>2113</v>
      </c>
      <c r="J7" s="14">
        <f>_xlfn.STDEV.P(successful)</f>
        <v>1266.2439466397898</v>
      </c>
      <c r="K7" s="13"/>
      <c r="L7" s="13" t="s">
        <v>2119</v>
      </c>
      <c r="M7" s="14">
        <f>_xlfn.STDEV.P(failed)</f>
        <v>959.98681331637863</v>
      </c>
    </row>
    <row r="8" spans="1:13" x14ac:dyDescent="0.25">
      <c r="A8" t="s">
        <v>20</v>
      </c>
      <c r="B8">
        <v>100</v>
      </c>
      <c r="D8" t="s">
        <v>14</v>
      </c>
      <c r="E8">
        <v>55</v>
      </c>
    </row>
    <row r="9" spans="1:13" x14ac:dyDescent="0.25">
      <c r="A9" t="s">
        <v>20</v>
      </c>
      <c r="B9">
        <v>1249</v>
      </c>
      <c r="D9" t="s">
        <v>14</v>
      </c>
      <c r="E9">
        <v>200</v>
      </c>
    </row>
    <row r="10" spans="1:13" ht="15.75" customHeight="1" x14ac:dyDescent="0.25">
      <c r="A10" t="s">
        <v>20</v>
      </c>
      <c r="B10">
        <v>1396</v>
      </c>
      <c r="D10" t="s">
        <v>14</v>
      </c>
      <c r="E10">
        <v>452</v>
      </c>
      <c r="I10" s="15" t="s">
        <v>2120</v>
      </c>
      <c r="J10" s="15"/>
      <c r="K10" s="15"/>
      <c r="L10" s="15"/>
      <c r="M10" s="15"/>
    </row>
    <row r="11" spans="1:13" x14ac:dyDescent="0.25">
      <c r="A11" t="s">
        <v>20</v>
      </c>
      <c r="B11">
        <v>890</v>
      </c>
      <c r="D11" t="s">
        <v>14</v>
      </c>
      <c r="E11">
        <v>674</v>
      </c>
      <c r="I11" s="15"/>
      <c r="J11" s="15"/>
      <c r="K11" s="15"/>
      <c r="L11" s="15"/>
      <c r="M11" s="15"/>
    </row>
    <row r="12" spans="1:13" x14ac:dyDescent="0.25">
      <c r="A12" t="s">
        <v>20</v>
      </c>
      <c r="B12">
        <v>142</v>
      </c>
      <c r="D12" t="s">
        <v>14</v>
      </c>
      <c r="E12">
        <v>558</v>
      </c>
      <c r="I12" s="15"/>
      <c r="J12" s="15"/>
      <c r="K12" s="15"/>
      <c r="L12" s="15"/>
      <c r="M12" s="15"/>
    </row>
    <row r="13" spans="1:13" x14ac:dyDescent="0.25">
      <c r="A13" t="s">
        <v>20</v>
      </c>
      <c r="B13">
        <v>2673</v>
      </c>
      <c r="D13" t="s">
        <v>14</v>
      </c>
      <c r="E13">
        <v>15</v>
      </c>
    </row>
    <row r="14" spans="1:13" x14ac:dyDescent="0.25">
      <c r="A14" t="s">
        <v>20</v>
      </c>
      <c r="B14">
        <v>163</v>
      </c>
      <c r="D14" t="s">
        <v>14</v>
      </c>
      <c r="E14">
        <v>2307</v>
      </c>
    </row>
    <row r="15" spans="1:13" x14ac:dyDescent="0.25">
      <c r="A15" t="s">
        <v>20</v>
      </c>
      <c r="B15">
        <v>2220</v>
      </c>
      <c r="D15" t="s">
        <v>14</v>
      </c>
      <c r="E15">
        <v>88</v>
      </c>
    </row>
    <row r="16" spans="1:13" x14ac:dyDescent="0.25">
      <c r="A16" t="s">
        <v>20</v>
      </c>
      <c r="B16">
        <v>1606</v>
      </c>
      <c r="D16" t="s">
        <v>14</v>
      </c>
      <c r="E16">
        <v>48</v>
      </c>
      <c r="I16" s="15" t="s">
        <v>2121</v>
      </c>
      <c r="J16" s="15"/>
      <c r="K16" s="15"/>
      <c r="L16" s="15"/>
      <c r="M16" s="15"/>
    </row>
    <row r="17" spans="1:13" x14ac:dyDescent="0.25">
      <c r="A17" t="s">
        <v>20</v>
      </c>
      <c r="B17">
        <v>129</v>
      </c>
      <c r="D17" t="s">
        <v>14</v>
      </c>
      <c r="E17">
        <v>1</v>
      </c>
      <c r="I17" s="15"/>
      <c r="J17" s="15"/>
      <c r="K17" s="15"/>
      <c r="L17" s="15"/>
      <c r="M17" s="15"/>
    </row>
    <row r="18" spans="1:13" x14ac:dyDescent="0.25">
      <c r="A18" t="s">
        <v>20</v>
      </c>
      <c r="B18">
        <v>226</v>
      </c>
      <c r="D18" t="s">
        <v>14</v>
      </c>
      <c r="E18">
        <v>1467</v>
      </c>
    </row>
    <row r="19" spans="1:13" x14ac:dyDescent="0.25">
      <c r="A19" t="s">
        <v>20</v>
      </c>
      <c r="B19">
        <v>5419</v>
      </c>
      <c r="D19" t="s">
        <v>14</v>
      </c>
      <c r="E19">
        <v>75</v>
      </c>
    </row>
    <row r="20" spans="1:13" x14ac:dyDescent="0.25">
      <c r="A20" t="s">
        <v>20</v>
      </c>
      <c r="B20">
        <v>165</v>
      </c>
      <c r="D20" t="s">
        <v>14</v>
      </c>
      <c r="E20">
        <v>120</v>
      </c>
    </row>
    <row r="21" spans="1:13" x14ac:dyDescent="0.25">
      <c r="A21" t="s">
        <v>20</v>
      </c>
      <c r="B21">
        <v>1965</v>
      </c>
      <c r="D21" t="s">
        <v>14</v>
      </c>
      <c r="E21">
        <v>2253</v>
      </c>
    </row>
    <row r="22" spans="1:13" x14ac:dyDescent="0.25">
      <c r="A22" t="s">
        <v>20</v>
      </c>
      <c r="B22">
        <v>16</v>
      </c>
      <c r="D22" t="s">
        <v>14</v>
      </c>
      <c r="E22">
        <v>5</v>
      </c>
    </row>
    <row r="23" spans="1:13" x14ac:dyDescent="0.25">
      <c r="A23" t="s">
        <v>20</v>
      </c>
      <c r="B23">
        <v>107</v>
      </c>
      <c r="D23" t="s">
        <v>14</v>
      </c>
      <c r="E23">
        <v>38</v>
      </c>
    </row>
    <row r="24" spans="1:13" x14ac:dyDescent="0.25">
      <c r="A24" t="s">
        <v>20</v>
      </c>
      <c r="B24">
        <v>134</v>
      </c>
      <c r="D24" t="s">
        <v>14</v>
      </c>
      <c r="E24">
        <v>12</v>
      </c>
    </row>
    <row r="25" spans="1:13" x14ac:dyDescent="0.25">
      <c r="A25" t="s">
        <v>20</v>
      </c>
      <c r="B25">
        <v>198</v>
      </c>
      <c r="D25" t="s">
        <v>14</v>
      </c>
      <c r="E25">
        <v>1684</v>
      </c>
    </row>
    <row r="26" spans="1:13" x14ac:dyDescent="0.25">
      <c r="A26" t="s">
        <v>20</v>
      </c>
      <c r="B26">
        <v>111</v>
      </c>
      <c r="D26" t="s">
        <v>14</v>
      </c>
      <c r="E26">
        <v>56</v>
      </c>
    </row>
    <row r="27" spans="1:13" x14ac:dyDescent="0.25">
      <c r="A27" t="s">
        <v>20</v>
      </c>
      <c r="B27">
        <v>222</v>
      </c>
      <c r="D27" t="s">
        <v>14</v>
      </c>
      <c r="E27">
        <v>838</v>
      </c>
    </row>
    <row r="28" spans="1:13" x14ac:dyDescent="0.25">
      <c r="A28" t="s">
        <v>20</v>
      </c>
      <c r="B28">
        <v>6212</v>
      </c>
      <c r="D28" t="s">
        <v>14</v>
      </c>
      <c r="E28">
        <v>1000</v>
      </c>
    </row>
    <row r="29" spans="1:13" x14ac:dyDescent="0.25">
      <c r="A29" t="s">
        <v>20</v>
      </c>
      <c r="B29">
        <v>98</v>
      </c>
      <c r="D29" t="s">
        <v>14</v>
      </c>
      <c r="E29">
        <v>1482</v>
      </c>
    </row>
    <row r="30" spans="1:13" x14ac:dyDescent="0.25">
      <c r="A30" t="s">
        <v>20</v>
      </c>
      <c r="B30">
        <v>92</v>
      </c>
      <c r="D30" t="s">
        <v>14</v>
      </c>
      <c r="E30">
        <v>106</v>
      </c>
    </row>
    <row r="31" spans="1:13" x14ac:dyDescent="0.25">
      <c r="A31" t="s">
        <v>20</v>
      </c>
      <c r="B31">
        <v>149</v>
      </c>
      <c r="D31" t="s">
        <v>14</v>
      </c>
      <c r="E31">
        <v>679</v>
      </c>
    </row>
    <row r="32" spans="1:13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mergeCells count="3">
    <mergeCell ref="I1:M1"/>
    <mergeCell ref="I10:M12"/>
    <mergeCell ref="I16:M17"/>
  </mergeCells>
  <conditionalFormatting sqref="A2:A566">
    <cfRule type="containsText" dxfId="8" priority="6" operator="containsText" text="canceled">
      <formula>NOT(ISERROR(SEARCH("canceled",A2)))</formula>
    </cfRule>
    <cfRule type="containsText" dxfId="7" priority="7" operator="containsText" text="successful">
      <formula>NOT(ISERROR(SEARCH("successful",A2)))</formula>
    </cfRule>
    <cfRule type="containsText" dxfId="6" priority="8" operator="containsText" text="live">
      <formula>NOT(ISERROR(SEARCH("live",A2)))</formula>
    </cfRule>
    <cfRule type="containsText" dxfId="5" priority="9" operator="containsText" text="failed">
      <formula>NOT(ISERROR(SEARCH("failed",A2)))</formula>
    </cfRule>
  </conditionalFormatting>
  <conditionalFormatting sqref="D2:D365">
    <cfRule type="containsText" dxfId="4" priority="1" operator="containsText" text="canceled">
      <formula>NOT(ISERROR(SEARCH("canceled",D2)))</formula>
    </cfRule>
    <cfRule type="containsText" dxfId="3" priority="3" operator="containsText" text="successful">
      <formula>NOT(ISERROR(SEARCH("successful",D2)))</formula>
    </cfRule>
    <cfRule type="containsText" dxfId="2" priority="4" operator="containsText" text="live">
      <formula>NOT(ISERROR(SEARCH("live",D2)))</formula>
    </cfRule>
    <cfRule type="containsText" dxfId="1" priority="5" operator="containsText" text="failed">
      <formula>NOT(ISERROR(SEARCH("failed",D2)))</formula>
    </cfRule>
  </conditionalFormatting>
  <conditionalFormatting sqref="D2">
    <cfRule type="containsText" dxfId="0" priority="2" operator="containsText" text="canceled">
      <formula>NOT(ISERROR(SEARCH("canceled",D2)))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Pivot</vt:lpstr>
      <vt:lpstr>Pivot 2</vt:lpstr>
      <vt:lpstr>Pivot 3</vt:lpstr>
      <vt:lpstr>Goal Analysis</vt:lpstr>
      <vt:lpstr>Statistical Analysis</vt:lpstr>
      <vt:lpstr>failed</vt:lpstr>
      <vt:lpstr>Goalamt</vt:lpstr>
      <vt:lpstr>Results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Tamica Grant</cp:lastModifiedBy>
  <dcterms:created xsi:type="dcterms:W3CDTF">2021-09-29T18:52:28Z</dcterms:created>
  <dcterms:modified xsi:type="dcterms:W3CDTF">2022-12-23T03:55:16Z</dcterms:modified>
</cp:coreProperties>
</file>